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drawings/drawing2.xml" ContentType="application/vnd.openxmlformats-officedocument.drawing+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drawings/drawing3.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drawings/drawing7.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embeddings/oleObject1.bin" ContentType="application/vnd.openxmlformats-officedocument.oleObject"/>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7.xml" ContentType="application/vnd.openxmlformats-officedocument.spreadsheetml.comments+xml"/>
  <Override PartName="/xl/drawings/drawing15.xml" ContentType="application/vnd.openxmlformats-officedocument.drawing+xml"/>
  <Override PartName="/xl/comments8.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mc:AlternateContent xmlns:mc="http://schemas.openxmlformats.org/markup-compatibility/2006">
    <mc:Choice Requires="x15">
      <x15ac:absPath xmlns:x15ac="http://schemas.microsoft.com/office/spreadsheetml/2010/11/ac" url="C:\Users\SESA558056\Box\BPM\PM Tools and Process\"/>
    </mc:Choice>
  </mc:AlternateContent>
  <xr:revisionPtr revIDLastSave="0" documentId="13_ncr:1_{964131B4-A2D0-45FD-B9A0-E506ABD70593}" xr6:coauthVersionLast="36" xr6:coauthVersionMax="45" xr10:uidLastSave="{00000000-0000-0000-0000-000000000000}"/>
  <bookViews>
    <workbookView xWindow="28680" yWindow="-120" windowWidth="19440" windowHeight="15000" tabRatio="939" activeTab="1" xr2:uid="{00000000-000D-0000-FFFF-FFFF00000000}"/>
  </bookViews>
  <sheets>
    <sheet name="GUIDANCE " sheetId="6" r:id="rId1"/>
    <sheet name=" Request" sheetId="39" r:id="rId2"/>
    <sheet name="Profitability" sheetId="40" r:id="rId3"/>
    <sheet name="Project Cost Est" sheetId="41" r:id="rId4"/>
    <sheet name="Impact Analysis" sheetId="42" r:id="rId5"/>
    <sheet name="Part Number Detail (TCO)" sheetId="20" r:id="rId6"/>
    <sheet name="Input" sheetId="9" state="hidden" r:id="rId7"/>
    <sheet name="PAF" sheetId="10" state="hidden" r:id="rId8"/>
    <sheet name="Cash Flow" sheetId="11" state="hidden" r:id="rId9"/>
    <sheet name="Capital" sheetId="12" state="hidden" r:id="rId10"/>
    <sheet name="Expense(1)" sheetId="13" state="hidden" r:id="rId11"/>
    <sheet name="Expense(2)" sheetId="14" state="hidden" r:id="rId12"/>
    <sheet name="Benefit(1)" sheetId="15" state="hidden" r:id="rId13"/>
    <sheet name="Benefit(2)" sheetId="16" state="hidden" r:id="rId14"/>
    <sheet name="People" sheetId="17" state="hidden" r:id="rId15"/>
    <sheet name="Wpkg" sheetId="43" r:id="rId16"/>
    <sheet name="Sched" sheetId="44" r:id="rId17"/>
    <sheet name="Labor" sheetId="45" r:id="rId18"/>
    <sheet name="OPEX" sheetId="46" r:id="rId19"/>
    <sheet name="CAPEX" sheetId="47" r:id="rId20"/>
    <sheet name="Catalogs-Commercial ref" sheetId="48" r:id="rId21"/>
    <sheet name="Purchasing Guideline" sheetId="30" r:id="rId22"/>
    <sheet name="Pre-BoC Assesment" sheetId="25" r:id="rId23"/>
    <sheet name="Risk Assesment" sheetId="29" state="hidden" r:id="rId24"/>
    <sheet name="PEP Priority" sheetId="28" r:id="rId25"/>
    <sheet name="Quotes &amp; Cost Model" sheetId="22" r:id="rId26"/>
    <sheet name="Tech Feasibility" sheetId="49" r:id="rId27"/>
    <sheet name="HOW TO Commercial References" sheetId="52" r:id="rId28"/>
    <sheet name="Guideline" sheetId="50" r:id="rId29"/>
    <sheet name="QVE &amp; COS Template" sheetId="31" state="hidden" r:id="rId30"/>
    <sheet name="Glossary" sheetId="35" r:id="rId31"/>
    <sheet name="Tables" sheetId="36" state="hidden" r:id="rId32"/>
    <sheet name="Forecasted Rate" sheetId="37" state="hidden" r:id="rId33"/>
    <sheet name="Versions" sheetId="38" state="hidden" r:id="rId34"/>
  </sheets>
  <externalReferences>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32" hidden="1">'Forecasted Rate'!#REF!</definedName>
    <definedName name="ActionType">[1]Tables!$M$2:$M$11</definedName>
    <definedName name="ActionType2">Tables!$M$2:$M$11</definedName>
    <definedName name="ACwvu.Scenerio." localSheetId="6" hidden="1">Input!$E$4</definedName>
    <definedName name="ACwvu.Scenerio." localSheetId="7" hidden="1">PAF!$Q$20:$U$36</definedName>
    <definedName name="ACwvu.Test." localSheetId="7" hidden="1">PAF!$P$40:$T$49</definedName>
    <definedName name="Approbation">[1]Tables!$Q$2:$Q$4</definedName>
    <definedName name="Approbation2">Tables!$Q$2:$Q$4</definedName>
    <definedName name="BU">'[2]PP-COS-BOC-NAM_Create Name'!#REF!</definedName>
    <definedName name="Commodity_Name">[1]Tables!$G$2:$G$49</definedName>
    <definedName name="Commodity_Name2">Tables!$G$2:$G$50</definedName>
    <definedName name="CR">'[2]PP-COS-BOC-NAM_Create Name'!#REF!</definedName>
    <definedName name="Currency">Tables!$B$2:$B$65</definedName>
    <definedName name="CurrencyRate">'[1]Forecasted Rate'!$A$9:$I$74</definedName>
    <definedName name="CurrencyRate2">'Forecasted Rate'!$A$9:$I$74</definedName>
    <definedName name="DO" localSheetId="16">Sched!$D$17</definedName>
    <definedName name="DO">#REF!</definedName>
    <definedName name="ED">'[2]PP-COS-BOC-NAM_Create Name'!#REF!</definedName>
    <definedName name="Estimation">[1]Tables!$O$2:$O$4</definedName>
    <definedName name="Estimation2">Tables!$O$2:$O$4</definedName>
    <definedName name="Home" localSheetId="1">[3]Input!#REF!</definedName>
    <definedName name="Home" localSheetId="19">[3]Input!#REF!</definedName>
    <definedName name="Home" localSheetId="20">[3]Input!#REF!</definedName>
    <definedName name="Home" localSheetId="27">[4]Input!#REF!</definedName>
    <definedName name="Home" localSheetId="4">#REF!</definedName>
    <definedName name="Home" localSheetId="17">[3]Input!#REF!</definedName>
    <definedName name="Home" localSheetId="18">[3]Input!#REF!</definedName>
    <definedName name="Home" localSheetId="5">[5]Input!#REF!</definedName>
    <definedName name="Home" localSheetId="2">[3]Input!#REF!</definedName>
    <definedName name="Home" localSheetId="3">[3]Input!#REF!</definedName>
    <definedName name="Home" localSheetId="23">[6]Input!#REF!</definedName>
    <definedName name="Home" localSheetId="16">[7]Input!#REF!</definedName>
    <definedName name="Home" localSheetId="15">[3]Input!#REF!</definedName>
    <definedName name="Home">Input!#REF!</definedName>
    <definedName name="Home1" localSheetId="23">[8]Input!#REF!</definedName>
    <definedName name="Home1">[8]Input!#REF!</definedName>
    <definedName name="Impact">[9]Tables!$Q$2:$Q$4</definedName>
    <definedName name="IMPL" localSheetId="16">Sched!$F$17</definedName>
    <definedName name="IMPL">#REF!</definedName>
    <definedName name="Input_1">Input!$A$168</definedName>
    <definedName name="Input_2">Input!$A$164</definedName>
    <definedName name="Input_3">Input!$A$17</definedName>
    <definedName name="Input_Benefits">Input!$A$74</definedName>
    <definedName name="Input_Capital">Input!$A$21</definedName>
    <definedName name="Input_Dev.Exp.">Input!$A$47</definedName>
    <definedName name="Input_Emply">Input!$A$132</definedName>
    <definedName name="Input_WC">Input!$A$152</definedName>
    <definedName name="Input2">Input!$E$20</definedName>
    <definedName name="K_CURRENCY">'[1]Forecasted Rate'!$A$9:$A$74</definedName>
    <definedName name="K_CURRENCY2">'Forecasted Rate'!$A$9:$A$74</definedName>
    <definedName name="k_DEV">Tables!$C$2:$C$65</definedName>
    <definedName name="k_EUR">Tables!$C$2:$C$65</definedName>
    <definedName name="Lever" localSheetId="31">Tables!$M$2:$M$11</definedName>
    <definedName name="Lever">Tables!$M$2:$M$11</definedName>
    <definedName name="MO">'[2]PP-COS-BOC-NAM_Create Name'!#REF!</definedName>
    <definedName name="OPEN" localSheetId="16">Sched!$B$17</definedName>
    <definedName name="OPEN">#REF!</definedName>
    <definedName name="PAF">PAF!$A$1:$U$58</definedName>
    <definedName name="Plant">[1]Tables!$K$2:$K$284</definedName>
    <definedName name="Plant2">Tables!$K$2:$K$284</definedName>
    <definedName name="PP">'[2]PP-COS-BOC-NAM_Create Name'!#REF!</definedName>
    <definedName name="_xlnm.Print_Area" localSheetId="1">' Request'!$A$1:$B$91</definedName>
    <definedName name="_xlnm.Print_Area" localSheetId="12">'Benefit(1)'!$A$1:$U$59</definedName>
    <definedName name="_xlnm.Print_Area" localSheetId="13">'Benefit(2)'!$A$1:$U$57</definedName>
    <definedName name="_xlnm.Print_Area" localSheetId="9">Capital!$A$1:$U$54</definedName>
    <definedName name="_xlnm.Print_Area" localSheetId="8">'Cash Flow'!$A$1:$U$63</definedName>
    <definedName name="_xlnm.Print_Area" localSheetId="10">'Expense(1)'!$A$1:$U$60</definedName>
    <definedName name="_xlnm.Print_Area" localSheetId="11">'Expense(2)'!$A$1:$U$64</definedName>
    <definedName name="_xlnm.Print_Area" localSheetId="0">'GUIDANCE '!$A$1:$M$97</definedName>
    <definedName name="_xlnm.Print_Area" localSheetId="4">'Impact Analysis'!$A$1:$G$96</definedName>
    <definedName name="_xlnm.Print_Area" localSheetId="6">Input!$J$1:$N$3</definedName>
    <definedName name="_xlnm.Print_Area" localSheetId="7">PAF!$A$1:$U$58</definedName>
    <definedName name="_xlnm.Print_Area" localSheetId="14">People!$A$1:$U$44</definedName>
    <definedName name="_xlnm.Print_Area" localSheetId="22">'Pre-BoC Assesment'!$A$1:$O$119</definedName>
    <definedName name="_xlnm.Print_Area" localSheetId="2">Profitability!$A$1:$L$47</definedName>
    <definedName name="_xlnm.Print_Area" localSheetId="29">'QVE &amp; COS Template'!$A$1:$W$92</definedName>
    <definedName name="PROD" localSheetId="16">Sched!$H$17</definedName>
    <definedName name="PROD">#REF!</definedName>
    <definedName name="Product_Line">[1]Tables!$I$2:$I$69</definedName>
    <definedName name="Product_Line2">Tables!$I$2:$I$69</definedName>
    <definedName name="QVE_CoS">[1]Tables!$M$13:$M$14</definedName>
    <definedName name="QVE_CoS2">Tables!$M$13:$M$14</definedName>
    <definedName name="SELECT" localSheetId="16">Sched!$C$17</definedName>
    <definedName name="SELECT">#REF!</definedName>
    <definedName name="SELL" localSheetId="16">Sched!$J$17</definedName>
    <definedName name="SELL">#REF!</definedName>
    <definedName name="Subproject">[10]Offer!$B$2</definedName>
    <definedName name="Swvu.Scenerio." localSheetId="6" hidden="1">Input!$E$4</definedName>
    <definedName name="Swvu.Scenerio." localSheetId="7" hidden="1">PAF!$Q$20:$U$36</definedName>
    <definedName name="Swvu.Test." localSheetId="7" hidden="1">PAF!$P$40:$T$49</definedName>
    <definedName name="Wave">[10]Offer!$B$3</definedName>
    <definedName name="wrn.BCFE." localSheetId="1" hidden="1">{#N/A,#N/A,FALSE,"PAF";#N/A,#N/A,FALSE,"Cash Flow";#N/A,#N/A,FALSE,"Capital";#N/A,#N/A,FALSE,"Expense(1)";#N/A,#N/A,FALSE,"Expense(2)";#N/A,#N/A,FALSE,"Benefit(1)";#N/A,#N/A,FALSE,"Benefit(2)";#N/A,#N/A,FALSE,"People"}</definedName>
    <definedName name="wrn.BCFE." localSheetId="19" hidden="1">{#N/A,#N/A,FALSE,"PAF";#N/A,#N/A,FALSE,"Cash Flow";#N/A,#N/A,FALSE,"Capital";#N/A,#N/A,FALSE,"Expense(1)";#N/A,#N/A,FALSE,"Expense(2)";#N/A,#N/A,FALSE,"Benefit(1)";#N/A,#N/A,FALSE,"Benefit(2)";#N/A,#N/A,FALSE,"People"}</definedName>
    <definedName name="wrn.BCFE." localSheetId="20" hidden="1">{#N/A,#N/A,FALSE,"PAF";#N/A,#N/A,FALSE,"Cash Flow";#N/A,#N/A,FALSE,"Capital";#N/A,#N/A,FALSE,"Expense(1)";#N/A,#N/A,FALSE,"Expense(2)";#N/A,#N/A,FALSE,"Benefit(1)";#N/A,#N/A,FALSE,"Benefit(2)";#N/A,#N/A,FALSE,"People"}</definedName>
    <definedName name="wrn.BCFE." localSheetId="27" hidden="1">{#N/A,#N/A,FALSE,"PAF";#N/A,#N/A,FALSE,"Cash Flow";#N/A,#N/A,FALSE,"Capital";#N/A,#N/A,FALSE,"Expense(1)";#N/A,#N/A,FALSE,"Expense(2)";#N/A,#N/A,FALSE,"Benefit(1)";#N/A,#N/A,FALSE,"Benefit(2)";#N/A,#N/A,FALSE,"People"}</definedName>
    <definedName name="wrn.BCFE." localSheetId="4" hidden="1">{#N/A,#N/A,FALSE,"PAF";#N/A,#N/A,FALSE,"Cash Flow";#N/A,#N/A,FALSE,"Capital";#N/A,#N/A,FALSE,"Expense(1)";#N/A,#N/A,FALSE,"Expense(2)";#N/A,#N/A,FALSE,"Benefit(1)";#N/A,#N/A,FALSE,"Benefit(2)";#N/A,#N/A,FALSE,"People"}</definedName>
    <definedName name="wrn.BCFE." localSheetId="17" hidden="1">{#N/A,#N/A,FALSE,"PAF";#N/A,#N/A,FALSE,"Cash Flow";#N/A,#N/A,FALSE,"Capital";#N/A,#N/A,FALSE,"Expense(1)";#N/A,#N/A,FALSE,"Expense(2)";#N/A,#N/A,FALSE,"Benefit(1)";#N/A,#N/A,FALSE,"Benefit(2)";#N/A,#N/A,FALSE,"People"}</definedName>
    <definedName name="wrn.BCFE." localSheetId="18" hidden="1">{#N/A,#N/A,FALSE,"PAF";#N/A,#N/A,FALSE,"Cash Flow";#N/A,#N/A,FALSE,"Capital";#N/A,#N/A,FALSE,"Expense(1)";#N/A,#N/A,FALSE,"Expense(2)";#N/A,#N/A,FALSE,"Benefit(1)";#N/A,#N/A,FALSE,"Benefit(2)";#N/A,#N/A,FALSE,"People"}</definedName>
    <definedName name="wrn.BCFE." localSheetId="5" hidden="1">{#N/A,#N/A,FALSE,"PAF";#N/A,#N/A,FALSE,"Cash Flow";#N/A,#N/A,FALSE,"Capital";#N/A,#N/A,FALSE,"Expense(1)";#N/A,#N/A,FALSE,"Expense(2)";#N/A,#N/A,FALSE,"Benefit(1)";#N/A,#N/A,FALSE,"Benefit(2)";#N/A,#N/A,FALSE,"People"}</definedName>
    <definedName name="wrn.BCFE." localSheetId="2" hidden="1">{#N/A,#N/A,FALSE,"PAF";#N/A,#N/A,FALSE,"Cash Flow";#N/A,#N/A,FALSE,"Capital";#N/A,#N/A,FALSE,"Expense(1)";#N/A,#N/A,FALSE,"Expense(2)";#N/A,#N/A,FALSE,"Benefit(1)";#N/A,#N/A,FALSE,"Benefit(2)";#N/A,#N/A,FALSE,"People"}</definedName>
    <definedName name="wrn.BCFE." localSheetId="3" hidden="1">{#N/A,#N/A,FALSE,"PAF";#N/A,#N/A,FALSE,"Cash Flow";#N/A,#N/A,FALSE,"Capital";#N/A,#N/A,FALSE,"Expense(1)";#N/A,#N/A,FALSE,"Expense(2)";#N/A,#N/A,FALSE,"Benefit(1)";#N/A,#N/A,FALSE,"Benefit(2)";#N/A,#N/A,FALSE,"People"}</definedName>
    <definedName name="wrn.BCFE." localSheetId="23" hidden="1">{#N/A,#N/A,FALSE,"PAF";#N/A,#N/A,FALSE,"Cash Flow";#N/A,#N/A,FALSE,"Capital";#N/A,#N/A,FALSE,"Expense(1)";#N/A,#N/A,FALSE,"Expense(2)";#N/A,#N/A,FALSE,"Benefit(1)";#N/A,#N/A,FALSE,"Benefit(2)";#N/A,#N/A,FALSE,"People"}</definedName>
    <definedName name="wrn.BCFE." localSheetId="16" hidden="1">{#N/A,#N/A,FALSE,"PAF";#N/A,#N/A,FALSE,"Cash Flow";#N/A,#N/A,FALSE,"Capital";#N/A,#N/A,FALSE,"Expense(1)";#N/A,#N/A,FALSE,"Expense(2)";#N/A,#N/A,FALSE,"Benefit(1)";#N/A,#N/A,FALSE,"Benefit(2)";#N/A,#N/A,FALSE,"People"}</definedName>
    <definedName name="wrn.BCFE." localSheetId="15" hidden="1">{#N/A,#N/A,FALSE,"PAF";#N/A,#N/A,FALSE,"Cash Flow";#N/A,#N/A,FALSE,"Capital";#N/A,#N/A,FALSE,"Expense(1)";#N/A,#N/A,FALSE,"Expense(2)";#N/A,#N/A,FALSE,"Benefit(1)";#N/A,#N/A,FALSE,"Benefit(2)";#N/A,#N/A,FALSE,"People"}</definedName>
    <definedName name="wrn.BCFE." hidden="1">{#N/A,#N/A,FALSE,"PAF";#N/A,#N/A,FALSE,"Cash Flow";#N/A,#N/A,FALSE,"Capital";#N/A,#N/A,FALSE,"Expense(1)";#N/A,#N/A,FALSE,"Expense(2)";#N/A,#N/A,FALSE,"Benefit(1)";#N/A,#N/A,FALSE,"Benefit(2)";#N/A,#N/A,FALSE,"People"}</definedName>
    <definedName name="wrn.Cash._.Flow." localSheetId="1" hidden="1">{#N/A,#N/A,FALSE,"Cash Flow"}</definedName>
    <definedName name="wrn.Cash._.Flow." localSheetId="19" hidden="1">{#N/A,#N/A,FALSE,"Cash Flow"}</definedName>
    <definedName name="wrn.Cash._.Flow." localSheetId="20" hidden="1">{#N/A,#N/A,FALSE,"Cash Flow"}</definedName>
    <definedName name="wrn.Cash._.Flow." localSheetId="27" hidden="1">{#N/A,#N/A,FALSE,"Cash Flow"}</definedName>
    <definedName name="wrn.Cash._.Flow." localSheetId="4" hidden="1">{#N/A,#N/A,FALSE,"Cash Flow"}</definedName>
    <definedName name="wrn.Cash._.Flow." localSheetId="17" hidden="1">{#N/A,#N/A,FALSE,"Cash Flow"}</definedName>
    <definedName name="wrn.Cash._.Flow." localSheetId="18" hidden="1">{#N/A,#N/A,FALSE,"Cash Flow"}</definedName>
    <definedName name="wrn.Cash._.Flow." localSheetId="5" hidden="1">{#N/A,#N/A,FALSE,"Cash Flow"}</definedName>
    <definedName name="wrn.Cash._.Flow." localSheetId="2" hidden="1">{#N/A,#N/A,FALSE,"Cash Flow"}</definedName>
    <definedName name="wrn.Cash._.Flow." localSheetId="3" hidden="1">{#N/A,#N/A,FALSE,"Cash Flow"}</definedName>
    <definedName name="wrn.Cash._.Flow." localSheetId="23" hidden="1">{#N/A,#N/A,FALSE,"Cash Flow"}</definedName>
    <definedName name="wrn.Cash._.Flow." localSheetId="16" hidden="1">{#N/A,#N/A,FALSE,"Cash Flow"}</definedName>
    <definedName name="wrn.Cash._.Flow." localSheetId="15" hidden="1">{#N/A,#N/A,FALSE,"Cash Flow"}</definedName>
    <definedName name="wrn.Cash._.Flow." hidden="1">{#N/A,#N/A,FALSE,"Cash Flow"}</definedName>
    <definedName name="wrn.PAF." localSheetId="1" hidden="1">{#N/A,#N/A,FALSE,"PAF"}</definedName>
    <definedName name="wrn.PAF." localSheetId="19" hidden="1">{#N/A,#N/A,FALSE,"PAF"}</definedName>
    <definedName name="wrn.PAF." localSheetId="20" hidden="1">{#N/A,#N/A,FALSE,"PAF"}</definedName>
    <definedName name="wrn.PAF." localSheetId="27" hidden="1">{#N/A,#N/A,FALSE,"PAF"}</definedName>
    <definedName name="wrn.PAF." localSheetId="4" hidden="1">{#N/A,#N/A,FALSE,"PAF"}</definedName>
    <definedName name="wrn.PAF." localSheetId="17" hidden="1">{#N/A,#N/A,FALSE,"PAF"}</definedName>
    <definedName name="wrn.PAF." localSheetId="18" hidden="1">{#N/A,#N/A,FALSE,"PAF"}</definedName>
    <definedName name="wrn.PAF." localSheetId="5" hidden="1">{#N/A,#N/A,FALSE,"PAF"}</definedName>
    <definedName name="wrn.PAF." localSheetId="2" hidden="1">{#N/A,#N/A,FALSE,"PAF"}</definedName>
    <definedName name="wrn.PAF." localSheetId="3" hidden="1">{#N/A,#N/A,FALSE,"PAF"}</definedName>
    <definedName name="wrn.PAF." localSheetId="23" hidden="1">{#N/A,#N/A,FALSE,"PAF"}</definedName>
    <definedName name="wrn.PAF." localSheetId="16" hidden="1">{#N/A,#N/A,FALSE,"PAF"}</definedName>
    <definedName name="wrn.PAF." localSheetId="15" hidden="1">{#N/A,#N/A,FALSE,"PAF"}</definedName>
    <definedName name="wrn.PAF." hidden="1">{#N/A,#N/A,FALSE,"PAF"}</definedName>
    <definedName name="wvu.Scenerio." localSheetId="6" hidden="1">{TRUE,TRUE,-1.25,-15.5,484.5,276.75,FALSE,TRUE,TRUE,TRUE,0,1,5,1,#N/A,4,16.3461538461538,2,TRUE,FALSE,3,TRUE,1,FALSE,100,"Swvu.Scenerio.","ACwvu.Scenerio.",#N/A,FALSE,FALSE,0.75,0.75,1,1,1,"&amp;A","Page &amp;P",FALSE,FALSE,FALSE,TRUE,1,100,#N/A,#N/A,FALSE,FALSE,#N/A,#N/A,FALSE,FALSE,TRUE,1,300,300,FALSE,FALSE,TRUE,TRUE,TRUE}</definedName>
    <definedName name="wvu.Scenerio." localSheetId="7" hidden="1">{TRUE,TRUE,-1.25,-15.5,484.5,276.75,FALSE,TRUE,TRUE,TRUE,0,13,#N/A,19,#N/A,9.71875,18.2941176470588,1,FALSE,FALSE,3,TRUE,1,FALSE,100,"Swvu.Scenerio.","ACwvu.Scenerio.",#N/A,FALSE,FALSE,0.5,0.5,0.5,0.2,2,"","&amp;L&amp;F   Revision: 6/24/94         ",TRUE,FALSE,FALSE,FALSE,1,#N/A,1,1,"=R355C1:R388C21","=R1:R4",#N/A,#N/A,FALSE,FALSE,FALSE,1,65532,65532,FALSE,FALSE,TRUE,TRUE,TRUE}</definedName>
    <definedName name="wvu.Test." localSheetId="7" hidden="1">{TRUE,TRUE,-1.25,-15.5,484.5,276.75,FALSE,TRUE,TRUE,TRUE,0,14,#N/A,37,#N/A,9.65625,18.2941176470588,1,FALSE,FALSE,3,TRUE,1,FALSE,100,"Swvu.Test.","ACwvu.Test.",#N/A,FALSE,FALSE,0.5,0.5,0.5,0.2,2,"","&amp;L&amp;F   Revision: 6/24/94         ",TRUE,FALSE,FALSE,FALSE,1,#N/A,1,1,"=R355C1:R388C21","=R1:R4",#N/A,#N/A,FALSE,FALSE,FALSE,1,65532,65532,FALSE,FALSE,TRUE,TRUE,TRUE}</definedName>
    <definedName name="Z_CC43173E_F48F_11D1_A2C6_00805F213889_.wvu.PrintArea" localSheetId="6" hidden="1">Input!$W$152</definedName>
    <definedName name="Z_CC43173F_F48F_11D1_A2C6_00805F213889_.wvu.PrintArea" localSheetId="7" hidden="1">PAF!$A$355:$U$388</definedName>
    <definedName name="Z_CC43173F_F48F_11D1_A2C6_00805F213889_.wvu.PrintTitles" localSheetId="7" hidden="1">PAF!$1:$4</definedName>
    <definedName name="Z_CC431740_F48F_11D1_A2C6_00805F213889_.wvu.PrintArea" localSheetId="7" hidden="1">PAF!$A$355:$U$388</definedName>
    <definedName name="Z_CC431740_F48F_11D1_A2C6_00805F213889_.wvu.PrintTitles" localSheetId="7" hidden="1">PAF!$1:$4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6" i="25" l="1"/>
  <c r="O7" i="25" l="1"/>
  <c r="BA20" i="20" l="1"/>
  <c r="AU20" i="20"/>
  <c r="Y25" i="20"/>
  <c r="Z25" i="20"/>
  <c r="Y26" i="20"/>
  <c r="Z26" i="20"/>
  <c r="Y27" i="20"/>
  <c r="Z27" i="20"/>
  <c r="Y28" i="20"/>
  <c r="Z28" i="20"/>
  <c r="Y29" i="20"/>
  <c r="Z29" i="20"/>
  <c r="Y30" i="20"/>
  <c r="Z30" i="20"/>
  <c r="Y31" i="20"/>
  <c r="Z31" i="20"/>
  <c r="Y32" i="20"/>
  <c r="Z32" i="20"/>
  <c r="Y33" i="20"/>
  <c r="Z33" i="20"/>
  <c r="Y34" i="20"/>
  <c r="Z34" i="20"/>
  <c r="Y35" i="20"/>
  <c r="Z35" i="20"/>
  <c r="Y36" i="20"/>
  <c r="Z36" i="20"/>
  <c r="Y37" i="20"/>
  <c r="Z37" i="20"/>
  <c r="Y38" i="20"/>
  <c r="Z38" i="20"/>
  <c r="Y39" i="20"/>
  <c r="Z39" i="20"/>
  <c r="Y40" i="20"/>
  <c r="Z40" i="20"/>
  <c r="Y41" i="20"/>
  <c r="Z41" i="20"/>
  <c r="Y42" i="20"/>
  <c r="Z42" i="20"/>
  <c r="Y43" i="20"/>
  <c r="Z43" i="20"/>
  <c r="Y44" i="20"/>
  <c r="Z44" i="20"/>
  <c r="Y45" i="20"/>
  <c r="Z45" i="20"/>
  <c r="Y46" i="20"/>
  <c r="Z46" i="20"/>
  <c r="Y47" i="20"/>
  <c r="Z47" i="20"/>
  <c r="Y48" i="20"/>
  <c r="Z48" i="20"/>
  <c r="Y49" i="20"/>
  <c r="Z49" i="20"/>
  <c r="Y50" i="20"/>
  <c r="Z50" i="20"/>
  <c r="Y51" i="20"/>
  <c r="Z51" i="20"/>
  <c r="Y52" i="20"/>
  <c r="Z52" i="20"/>
  <c r="Y53" i="20"/>
  <c r="Z53" i="20"/>
  <c r="Y54" i="20"/>
  <c r="Z54" i="20"/>
  <c r="Y55" i="20"/>
  <c r="Z55" i="20"/>
  <c r="Y56" i="20"/>
  <c r="Z56" i="20"/>
  <c r="Y57" i="20"/>
  <c r="Z57" i="20"/>
  <c r="Y58" i="20"/>
  <c r="Z58" i="20"/>
  <c r="Y59" i="20"/>
  <c r="Z59" i="20"/>
  <c r="Y60" i="20"/>
  <c r="Z60" i="20"/>
  <c r="Y61" i="20"/>
  <c r="Z61" i="20"/>
  <c r="Y62" i="20"/>
  <c r="Z62" i="20"/>
  <c r="Y63" i="20"/>
  <c r="Z63" i="20"/>
  <c r="Y64" i="20"/>
  <c r="Z64" i="20"/>
  <c r="Y65" i="20"/>
  <c r="Z65" i="20"/>
  <c r="Y66" i="20"/>
  <c r="Z66" i="20"/>
  <c r="Y67" i="20"/>
  <c r="Z67" i="20"/>
  <c r="Y68" i="20"/>
  <c r="Z68" i="20"/>
  <c r="Y69" i="20"/>
  <c r="Z69" i="20"/>
  <c r="Y70" i="20"/>
  <c r="Z70" i="20"/>
  <c r="Y71" i="20"/>
  <c r="Z71" i="20"/>
  <c r="Y72" i="20"/>
  <c r="Z72" i="20"/>
  <c r="Y73" i="20"/>
  <c r="Z73" i="20"/>
  <c r="Y74" i="20"/>
  <c r="Z74" i="20"/>
  <c r="Y75" i="20"/>
  <c r="Z75" i="20"/>
  <c r="Y76" i="20"/>
  <c r="Z76" i="20"/>
  <c r="Y77" i="20"/>
  <c r="Z77" i="20"/>
  <c r="Y78" i="20"/>
  <c r="Z78" i="20"/>
  <c r="Y79" i="20"/>
  <c r="Z79" i="20"/>
  <c r="Y80" i="20"/>
  <c r="Z80" i="20"/>
  <c r="Y81" i="20"/>
  <c r="Z81" i="20"/>
  <c r="Y82" i="20"/>
  <c r="Z82" i="20"/>
  <c r="Y83" i="20"/>
  <c r="Z83" i="20"/>
  <c r="Y84" i="20"/>
  <c r="Z84" i="20"/>
  <c r="Y85" i="20"/>
  <c r="Z85" i="20"/>
  <c r="Y86" i="20"/>
  <c r="Z86" i="20"/>
  <c r="Y87" i="20"/>
  <c r="Z87" i="20"/>
  <c r="Y88" i="20"/>
  <c r="Z88" i="20"/>
  <c r="Y89" i="20"/>
  <c r="Z89" i="20"/>
  <c r="Y90" i="20"/>
  <c r="Z90" i="20"/>
  <c r="Y91" i="20"/>
  <c r="Z91" i="20"/>
  <c r="Y92" i="20"/>
  <c r="Z92" i="20"/>
  <c r="Y93" i="20"/>
  <c r="Z93" i="20"/>
  <c r="Y94" i="20"/>
  <c r="Z94" i="20"/>
  <c r="X25" i="20"/>
  <c r="X26" i="20"/>
  <c r="X27" i="20"/>
  <c r="X28" i="20"/>
  <c r="X29" i="20"/>
  <c r="X30" i="20"/>
  <c r="X31" i="20"/>
  <c r="X32" i="20"/>
  <c r="X33" i="20"/>
  <c r="X34" i="20"/>
  <c r="X35" i="20"/>
  <c r="X36" i="20"/>
  <c r="X37" i="20"/>
  <c r="X38" i="20"/>
  <c r="X39" i="20"/>
  <c r="X40" i="20"/>
  <c r="X41" i="20"/>
  <c r="X42" i="20"/>
  <c r="X43" i="20"/>
  <c r="X44" i="20"/>
  <c r="X45" i="20"/>
  <c r="X46" i="20"/>
  <c r="X47" i="20"/>
  <c r="X48" i="20"/>
  <c r="X49" i="20"/>
  <c r="X50" i="20"/>
  <c r="X51" i="20"/>
  <c r="X52" i="20"/>
  <c r="X53" i="20"/>
  <c r="X54" i="20"/>
  <c r="X55" i="20"/>
  <c r="X56" i="20"/>
  <c r="X57" i="20"/>
  <c r="X58" i="20"/>
  <c r="X59" i="20"/>
  <c r="X60" i="20"/>
  <c r="X61" i="20"/>
  <c r="X62" i="20"/>
  <c r="X63" i="20"/>
  <c r="X64" i="20"/>
  <c r="X65" i="20"/>
  <c r="X66" i="20"/>
  <c r="X67" i="20"/>
  <c r="X68" i="20"/>
  <c r="X69" i="20"/>
  <c r="X70" i="20"/>
  <c r="X71" i="20"/>
  <c r="X72" i="20"/>
  <c r="X73" i="20"/>
  <c r="X74" i="20"/>
  <c r="X75" i="20"/>
  <c r="X76" i="20"/>
  <c r="X77" i="20"/>
  <c r="X78" i="20"/>
  <c r="X79" i="20"/>
  <c r="X80" i="20"/>
  <c r="X81" i="20"/>
  <c r="X82" i="20"/>
  <c r="X83" i="20"/>
  <c r="X84" i="20"/>
  <c r="X85" i="20"/>
  <c r="X86" i="20"/>
  <c r="X87" i="20"/>
  <c r="X88" i="20"/>
  <c r="X89" i="20"/>
  <c r="X90" i="20"/>
  <c r="X91" i="20"/>
  <c r="X92" i="20"/>
  <c r="X93" i="20"/>
  <c r="X94" i="20"/>
  <c r="G3" i="36"/>
  <c r="G4" i="36"/>
  <c r="G5" i="36"/>
  <c r="G6" i="36"/>
  <c r="G7" i="36"/>
  <c r="G8" i="36"/>
  <c r="G9" i="36"/>
  <c r="G10" i="36"/>
  <c r="G11" i="36"/>
  <c r="G12" i="36"/>
  <c r="G13" i="36"/>
  <c r="G14" i="36"/>
  <c r="G15" i="36"/>
  <c r="G16" i="36"/>
  <c r="G17" i="36"/>
  <c r="G18" i="36"/>
  <c r="G19" i="36"/>
  <c r="G20" i="36"/>
  <c r="G21" i="36"/>
  <c r="G22" i="36"/>
  <c r="G23" i="36"/>
  <c r="G24" i="36"/>
  <c r="G25" i="36"/>
  <c r="G26" i="36"/>
  <c r="G27" i="36"/>
  <c r="G28" i="36"/>
  <c r="G29" i="36"/>
  <c r="G30" i="36"/>
  <c r="G31" i="36"/>
  <c r="G32" i="36"/>
  <c r="G33" i="36"/>
  <c r="G34" i="36"/>
  <c r="G35" i="36"/>
  <c r="G36" i="36"/>
  <c r="G37" i="36"/>
  <c r="G38" i="36"/>
  <c r="G39" i="36"/>
  <c r="G40" i="36"/>
  <c r="G41" i="36"/>
  <c r="G42" i="36"/>
  <c r="G43" i="36"/>
  <c r="G44" i="36"/>
  <c r="G45" i="36"/>
  <c r="G46" i="36"/>
  <c r="G47" i="36"/>
  <c r="G48" i="36"/>
  <c r="G49" i="36"/>
  <c r="G50" i="36"/>
  <c r="F4" i="25" l="1"/>
  <c r="C23" i="47" l="1"/>
  <c r="C4" i="47"/>
  <c r="B2" i="47"/>
  <c r="C41" i="46"/>
  <c r="C40" i="46"/>
  <c r="B2" i="46"/>
  <c r="C55" i="45"/>
  <c r="B55" i="45"/>
  <c r="B54" i="45"/>
  <c r="C54" i="45" s="1"/>
  <c r="C52" i="45"/>
  <c r="B52" i="45"/>
  <c r="B51" i="45"/>
  <c r="C51" i="45" s="1"/>
  <c r="C50" i="45"/>
  <c r="B50" i="45"/>
  <c r="B49" i="45"/>
  <c r="C49" i="45" s="1"/>
  <c r="C48" i="45"/>
  <c r="B48" i="45"/>
  <c r="B47" i="45"/>
  <c r="C47" i="45" s="1"/>
  <c r="C46" i="45"/>
  <c r="B46" i="45"/>
  <c r="C45" i="45"/>
  <c r="B45" i="45"/>
  <c r="C44" i="45"/>
  <c r="B44" i="45"/>
  <c r="B43" i="45"/>
  <c r="C43" i="45" s="1"/>
  <c r="C42" i="45"/>
  <c r="B42" i="45"/>
  <c r="C41" i="45"/>
  <c r="B41" i="45"/>
  <c r="AE36" i="45"/>
  <c r="AD36" i="45"/>
  <c r="AE35" i="45"/>
  <c r="AD35" i="45"/>
  <c r="AE34" i="45"/>
  <c r="AD34" i="45"/>
  <c r="AE33" i="45"/>
  <c r="AD33" i="45"/>
  <c r="AE32" i="45"/>
  <c r="AD32" i="45"/>
  <c r="AE31" i="45"/>
  <c r="AD31" i="45"/>
  <c r="AE30" i="45"/>
  <c r="AD30" i="45"/>
  <c r="AE29" i="45"/>
  <c r="AD29" i="45"/>
  <c r="AE28" i="45"/>
  <c r="AD28" i="45"/>
  <c r="AE27" i="45"/>
  <c r="AD27" i="45"/>
  <c r="AE26" i="45"/>
  <c r="AD26" i="45"/>
  <c r="AE25" i="45"/>
  <c r="AD25" i="45"/>
  <c r="AE24" i="45"/>
  <c r="AD24" i="45"/>
  <c r="AE23" i="45"/>
  <c r="AD23" i="45"/>
  <c r="AE22" i="45"/>
  <c r="AD22" i="45"/>
  <c r="AE21" i="45"/>
  <c r="AD21" i="45"/>
  <c r="AE20" i="45"/>
  <c r="AD20" i="45"/>
  <c r="AE19" i="45"/>
  <c r="AD19" i="45"/>
  <c r="AE18" i="45"/>
  <c r="AD18" i="45"/>
  <c r="AE17" i="45"/>
  <c r="AD17" i="45"/>
  <c r="AE16" i="45"/>
  <c r="AD16" i="45"/>
  <c r="AE15" i="45"/>
  <c r="AD15" i="45"/>
  <c r="AE14" i="45"/>
  <c r="AD14" i="45"/>
  <c r="AE13" i="45"/>
  <c r="AD13" i="45"/>
  <c r="AE12" i="45"/>
  <c r="AD12" i="45"/>
  <c r="AE11" i="45"/>
  <c r="AD11" i="45"/>
  <c r="AE10" i="45"/>
  <c r="AD10" i="45"/>
  <c r="AE9" i="45"/>
  <c r="AD9" i="45"/>
  <c r="AE8" i="45"/>
  <c r="AD8" i="45"/>
  <c r="R7" i="45"/>
  <c r="F4" i="45"/>
  <c r="E4" i="45"/>
  <c r="D4" i="45"/>
  <c r="C4" i="45"/>
  <c r="B4" i="45"/>
  <c r="A4" i="45"/>
  <c r="J17" i="44"/>
  <c r="L17" i="44" s="1"/>
  <c r="H17" i="44"/>
  <c r="F17" i="44"/>
  <c r="D17" i="44"/>
  <c r="C17" i="44"/>
  <c r="B17" i="44"/>
  <c r="V7" i="44"/>
  <c r="B2" i="44"/>
  <c r="A8" i="42"/>
  <c r="A9" i="42" s="1"/>
  <c r="A10" i="42" s="1"/>
  <c r="A11" i="42" s="1"/>
  <c r="A12" i="42" s="1"/>
  <c r="A13" i="42" s="1"/>
  <c r="A18" i="42" s="1"/>
  <c r="A19" i="42" s="1"/>
  <c r="A20" i="42" s="1"/>
  <c r="A21" i="42" s="1"/>
  <c r="A22" i="42" s="1"/>
  <c r="A23" i="42" s="1"/>
  <c r="A24" i="42" s="1"/>
  <c r="A25" i="42" s="1"/>
  <c r="A26" i="42" s="1"/>
  <c r="A27" i="42" s="1"/>
  <c r="A28" i="42" s="1"/>
  <c r="A29" i="42" s="1"/>
  <c r="A30" i="42" s="1"/>
  <c r="A31" i="42" s="1"/>
  <c r="A36" i="42" s="1"/>
  <c r="A37" i="42" s="1"/>
  <c r="A38" i="42" s="1"/>
  <c r="A39" i="42" s="1"/>
  <c r="A40" i="42" s="1"/>
  <c r="A41" i="42" s="1"/>
  <c r="A42" i="42" s="1"/>
  <c r="A43" i="42" s="1"/>
  <c r="A44" i="42" s="1"/>
  <c r="A45" i="42" s="1"/>
  <c r="A46" i="42" s="1"/>
  <c r="A47" i="42" s="1"/>
  <c r="A48" i="42" s="1"/>
  <c r="A49" i="42" s="1"/>
  <c r="A50" i="42" s="1"/>
  <c r="A51" i="42" s="1"/>
  <c r="A52" i="42" s="1"/>
  <c r="A53" i="42" s="1"/>
  <c r="A54" i="42" s="1"/>
  <c r="A55" i="42" s="1"/>
  <c r="A56" i="42" s="1"/>
  <c r="A61" i="42" s="1"/>
  <c r="A64" i="42" s="1"/>
  <c r="A69" i="42" s="1"/>
  <c r="A70" i="42" s="1"/>
  <c r="A71" i="42" s="1"/>
  <c r="A72" i="42" s="1"/>
  <c r="A73" i="42" s="1"/>
  <c r="A74" i="42" s="1"/>
  <c r="A79" i="42" s="1"/>
  <c r="A80" i="42" s="1"/>
  <c r="A81" i="42" s="1"/>
  <c r="A82" i="42" s="1"/>
  <c r="A83" i="42" s="1"/>
  <c r="A84" i="42" s="1"/>
  <c r="A85" i="42" s="1"/>
  <c r="A86" i="42" s="1"/>
  <c r="A90" i="42" s="1"/>
  <c r="A91" i="42" s="1"/>
  <c r="A92" i="42" s="1"/>
  <c r="A93" i="42" s="1"/>
  <c r="A94" i="42" s="1"/>
  <c r="A95" i="42" s="1"/>
  <c r="A96" i="42" s="1"/>
  <c r="L74" i="41"/>
  <c r="K73" i="41"/>
  <c r="J73" i="41"/>
  <c r="I73" i="41"/>
  <c r="H73" i="41"/>
  <c r="G73" i="41"/>
  <c r="G75" i="41" s="1"/>
  <c r="F73" i="41"/>
  <c r="K72" i="41"/>
  <c r="J72" i="41"/>
  <c r="I72" i="41"/>
  <c r="H72" i="41"/>
  <c r="G72" i="41"/>
  <c r="L71" i="41"/>
  <c r="F70" i="41"/>
  <c r="F72" i="41" s="1"/>
  <c r="L62" i="41"/>
  <c r="K61" i="41"/>
  <c r="J61" i="41"/>
  <c r="I61" i="41"/>
  <c r="H61" i="41"/>
  <c r="G61" i="41"/>
  <c r="F61" i="41"/>
  <c r="K60" i="41"/>
  <c r="K63" i="41" s="1"/>
  <c r="J60" i="41"/>
  <c r="I60" i="41"/>
  <c r="H60" i="41"/>
  <c r="G60" i="41"/>
  <c r="F60" i="41"/>
  <c r="L59" i="41"/>
  <c r="L58" i="41"/>
  <c r="L50" i="41"/>
  <c r="K49" i="41"/>
  <c r="J49" i="41"/>
  <c r="I49" i="41"/>
  <c r="H49" i="41"/>
  <c r="H51" i="41" s="1"/>
  <c r="G49" i="41"/>
  <c r="F49" i="41"/>
  <c r="K48" i="41"/>
  <c r="J48" i="41"/>
  <c r="I48" i="41"/>
  <c r="H48" i="41"/>
  <c r="G48" i="41"/>
  <c r="F48" i="41"/>
  <c r="L47" i="41"/>
  <c r="L46" i="41"/>
  <c r="L38" i="41"/>
  <c r="K37" i="41"/>
  <c r="J37" i="41"/>
  <c r="I37" i="41"/>
  <c r="H37" i="41"/>
  <c r="H39" i="41" s="1"/>
  <c r="G37" i="41"/>
  <c r="F37" i="41"/>
  <c r="K36" i="41"/>
  <c r="J36" i="41"/>
  <c r="I36" i="41"/>
  <c r="H36" i="41"/>
  <c r="G36" i="41"/>
  <c r="F36" i="41"/>
  <c r="L35" i="41"/>
  <c r="L34" i="41"/>
  <c r="F32" i="41"/>
  <c r="L32" i="41" s="1"/>
  <c r="F23" i="41"/>
  <c r="L23" i="41" s="1"/>
  <c r="K22" i="41"/>
  <c r="J22" i="41"/>
  <c r="I22" i="41"/>
  <c r="H22" i="41"/>
  <c r="G22" i="41"/>
  <c r="F22" i="41"/>
  <c r="K21" i="41"/>
  <c r="J21" i="41"/>
  <c r="J24" i="41" s="1"/>
  <c r="I21" i="41"/>
  <c r="H21" i="41"/>
  <c r="G21" i="41"/>
  <c r="F21" i="41"/>
  <c r="L20" i="41"/>
  <c r="L19" i="41"/>
  <c r="L11" i="41"/>
  <c r="K10" i="41"/>
  <c r="K12" i="41" s="1"/>
  <c r="J10" i="41"/>
  <c r="J12" i="41" s="1"/>
  <c r="I10" i="41"/>
  <c r="I12" i="41" s="1"/>
  <c r="H10" i="41"/>
  <c r="H12" i="41" s="1"/>
  <c r="G10" i="41"/>
  <c r="G12" i="41" s="1"/>
  <c r="F10" i="41"/>
  <c r="F12" i="41" s="1"/>
  <c r="L9" i="41"/>
  <c r="H5" i="41"/>
  <c r="B5" i="41"/>
  <c r="K4" i="41"/>
  <c r="I45" i="40"/>
  <c r="H45" i="40"/>
  <c r="G45" i="40"/>
  <c r="F45" i="40"/>
  <c r="E45" i="40"/>
  <c r="D45" i="40"/>
  <c r="B45" i="40"/>
  <c r="K43" i="40"/>
  <c r="I43" i="40"/>
  <c r="H43" i="40"/>
  <c r="G43" i="40"/>
  <c r="G44" i="40" s="1"/>
  <c r="G46" i="40" s="1"/>
  <c r="F43" i="40"/>
  <c r="F44" i="40" s="1"/>
  <c r="F46" i="40" s="1"/>
  <c r="E43" i="40"/>
  <c r="D43" i="40"/>
  <c r="I42" i="40"/>
  <c r="I44" i="40" s="1"/>
  <c r="H42" i="40"/>
  <c r="H44" i="40" s="1"/>
  <c r="H46" i="40" s="1"/>
  <c r="G42" i="40"/>
  <c r="F42" i="40"/>
  <c r="E42" i="40"/>
  <c r="D42" i="40"/>
  <c r="D41" i="40"/>
  <c r="K40" i="40"/>
  <c r="I38" i="40"/>
  <c r="H38" i="40"/>
  <c r="G38" i="40"/>
  <c r="F38" i="40"/>
  <c r="E38" i="40"/>
  <c r="D38" i="40"/>
  <c r="J38" i="40" s="1"/>
  <c r="D36" i="40"/>
  <c r="G30" i="40"/>
  <c r="G39" i="40" s="1"/>
  <c r="I29" i="40"/>
  <c r="I30" i="40" s="1"/>
  <c r="I39" i="40" s="1"/>
  <c r="H29" i="40"/>
  <c r="H30" i="40" s="1"/>
  <c r="H39" i="40" s="1"/>
  <c r="G29" i="40"/>
  <c r="F29" i="40"/>
  <c r="F30" i="40" s="1"/>
  <c r="F39" i="40" s="1"/>
  <c r="E29" i="40"/>
  <c r="E30" i="40" s="1"/>
  <c r="E39" i="40" s="1"/>
  <c r="D29" i="40"/>
  <c r="D30" i="40" s="1"/>
  <c r="D39" i="40" s="1"/>
  <c r="D25" i="40"/>
  <c r="H23" i="40"/>
  <c r="G23" i="40"/>
  <c r="D23" i="40"/>
  <c r="I22" i="40"/>
  <c r="I23" i="40" s="1"/>
  <c r="H22" i="40"/>
  <c r="G22" i="40"/>
  <c r="F22" i="40"/>
  <c r="F23" i="40" s="1"/>
  <c r="E22" i="40"/>
  <c r="E23" i="40" s="1"/>
  <c r="D22" i="40"/>
  <c r="I21" i="40"/>
  <c r="H21" i="40"/>
  <c r="G21" i="40"/>
  <c r="F21" i="40"/>
  <c r="E21" i="40"/>
  <c r="D21" i="40"/>
  <c r="I19" i="40"/>
  <c r="H19" i="40"/>
  <c r="G19" i="40"/>
  <c r="F19" i="40"/>
  <c r="E19" i="40"/>
  <c r="D19" i="40"/>
  <c r="D15" i="40"/>
  <c r="D8" i="40"/>
  <c r="B3" i="40"/>
  <c r="K2" i="40"/>
  <c r="B2" i="40"/>
  <c r="A9" i="37"/>
  <c r="A10" i="37"/>
  <c r="A11" i="37"/>
  <c r="A12" i="37"/>
  <c r="A13" i="37"/>
  <c r="A14" i="37"/>
  <c r="A15" i="37"/>
  <c r="A16" i="37"/>
  <c r="A17" i="37"/>
  <c r="A18" i="37"/>
  <c r="A19" i="37"/>
  <c r="A20" i="37"/>
  <c r="A21" i="37"/>
  <c r="A22" i="37"/>
  <c r="A23" i="37"/>
  <c r="A24" i="37"/>
  <c r="A25" i="37"/>
  <c r="A26" i="37"/>
  <c r="A27" i="37"/>
  <c r="A28" i="37"/>
  <c r="A29" i="37"/>
  <c r="A30" i="37"/>
  <c r="A31" i="37"/>
  <c r="A32" i="37"/>
  <c r="S32" i="37"/>
  <c r="T32" i="37"/>
  <c r="A33" i="37"/>
  <c r="A34" i="37"/>
  <c r="A35" i="37"/>
  <c r="A36" i="37"/>
  <c r="A37" i="37"/>
  <c r="A38" i="37"/>
  <c r="A39" i="37"/>
  <c r="A40" i="37"/>
  <c r="A41" i="37"/>
  <c r="A42" i="37"/>
  <c r="S42" i="37"/>
  <c r="T42" i="37"/>
  <c r="A43" i="37"/>
  <c r="A44" i="37"/>
  <c r="A45" i="37"/>
  <c r="A46" i="37"/>
  <c r="A47" i="37"/>
  <c r="A48" i="37"/>
  <c r="A49" i="37"/>
  <c r="A50" i="37"/>
  <c r="A51" i="37"/>
  <c r="A52" i="37"/>
  <c r="A53" i="37"/>
  <c r="A54" i="37"/>
  <c r="A55" i="37"/>
  <c r="A56" i="37"/>
  <c r="A57" i="37"/>
  <c r="A58" i="37"/>
  <c r="A59" i="37"/>
  <c r="A60" i="37"/>
  <c r="A61" i="37"/>
  <c r="A62" i="37"/>
  <c r="A63" i="37"/>
  <c r="A64" i="37"/>
  <c r="S64" i="37"/>
  <c r="T64" i="37"/>
  <c r="A65" i="37"/>
  <c r="A66" i="37"/>
  <c r="A67" i="37"/>
  <c r="A68" i="37"/>
  <c r="A69" i="37"/>
  <c r="A70" i="37"/>
  <c r="A71" i="37"/>
  <c r="A72" i="37"/>
  <c r="A73" i="37"/>
  <c r="A74" i="37"/>
  <c r="B2" i="36"/>
  <c r="G2" i="36"/>
  <c r="B3" i="36"/>
  <c r="B4" i="36"/>
  <c r="B5" i="36"/>
  <c r="B6" i="36"/>
  <c r="B7" i="36"/>
  <c r="B8" i="36"/>
  <c r="B9" i="36"/>
  <c r="B10" i="36"/>
  <c r="B11" i="36"/>
  <c r="B12" i="36"/>
  <c r="B13" i="36"/>
  <c r="B14" i="36"/>
  <c r="B15" i="36"/>
  <c r="B16" i="36"/>
  <c r="B17" i="36"/>
  <c r="B18" i="36"/>
  <c r="B19" i="36"/>
  <c r="B20" i="36"/>
  <c r="B21" i="36"/>
  <c r="B22" i="36"/>
  <c r="B23" i="36"/>
  <c r="B24" i="36"/>
  <c r="B25" i="36"/>
  <c r="B26" i="36"/>
  <c r="B27" i="36"/>
  <c r="B28" i="36"/>
  <c r="B29" i="36"/>
  <c r="B30" i="36"/>
  <c r="B31" i="36"/>
  <c r="B32" i="36"/>
  <c r="B33" i="36"/>
  <c r="B34" i="36"/>
  <c r="B35" i="36"/>
  <c r="B36" i="36"/>
  <c r="B37" i="36"/>
  <c r="B38" i="36"/>
  <c r="B39" i="36"/>
  <c r="B40" i="36"/>
  <c r="B41" i="36"/>
  <c r="B42" i="36"/>
  <c r="B43" i="36"/>
  <c r="B44" i="36"/>
  <c r="B45" i="36"/>
  <c r="B46" i="36"/>
  <c r="B47" i="36"/>
  <c r="B48" i="36"/>
  <c r="B49" i="36"/>
  <c r="B50" i="36"/>
  <c r="B51" i="36"/>
  <c r="B52" i="36"/>
  <c r="B53" i="36"/>
  <c r="B54" i="36"/>
  <c r="B55" i="36"/>
  <c r="B56" i="36"/>
  <c r="B57" i="36"/>
  <c r="B58" i="36"/>
  <c r="B59" i="36"/>
  <c r="B60" i="36"/>
  <c r="B61" i="36"/>
  <c r="B62" i="36"/>
  <c r="B63" i="36"/>
  <c r="B64" i="36"/>
  <c r="B65" i="36"/>
  <c r="H13" i="31"/>
  <c r="P45" i="31"/>
  <c r="P46" i="31"/>
  <c r="P47" i="31"/>
  <c r="P48" i="31"/>
  <c r="P49" i="31"/>
  <c r="J52" i="31"/>
  <c r="N52" i="31" s="1"/>
  <c r="L52" i="31"/>
  <c r="H75" i="31"/>
  <c r="J75" i="31"/>
  <c r="P76" i="31"/>
  <c r="H75" i="41" l="1"/>
  <c r="J75" i="41"/>
  <c r="K75" i="41"/>
  <c r="L73" i="41"/>
  <c r="I75" i="41"/>
  <c r="I63" i="41"/>
  <c r="J63" i="41"/>
  <c r="L61" i="41"/>
  <c r="H63" i="41"/>
  <c r="L60" i="41"/>
  <c r="I51" i="41"/>
  <c r="J51" i="41"/>
  <c r="K51" i="41"/>
  <c r="L49" i="41"/>
  <c r="L48" i="41"/>
  <c r="L37" i="41"/>
  <c r="I39" i="41"/>
  <c r="J39" i="41"/>
  <c r="K39" i="41"/>
  <c r="L36" i="41"/>
  <c r="G24" i="41"/>
  <c r="H24" i="41"/>
  <c r="I24" i="41"/>
  <c r="K24" i="41"/>
  <c r="L22" i="41"/>
  <c r="J43" i="40"/>
  <c r="D44" i="40"/>
  <c r="D46" i="40" s="1"/>
  <c r="I46" i="40"/>
  <c r="J45" i="40"/>
  <c r="L70" i="41"/>
  <c r="C4" i="46"/>
  <c r="J42" i="40"/>
  <c r="F24" i="41"/>
  <c r="L24" i="41" s="1"/>
  <c r="L12" i="41"/>
  <c r="F75" i="41"/>
  <c r="L75" i="41" s="1"/>
  <c r="L72" i="41"/>
  <c r="F39" i="41"/>
  <c r="F63" i="41"/>
  <c r="L63" i="41" s="1"/>
  <c r="G39" i="41"/>
  <c r="G51" i="41"/>
  <c r="G63" i="41"/>
  <c r="L10" i="41"/>
  <c r="F51" i="41"/>
  <c r="L21" i="41"/>
  <c r="J39" i="40"/>
  <c r="E44" i="40"/>
  <c r="E46" i="40" s="1"/>
  <c r="P52" i="31"/>
  <c r="L75" i="31" s="1"/>
  <c r="P75" i="31" s="1"/>
  <c r="W21" i="20"/>
  <c r="W22" i="20"/>
  <c r="W23" i="20"/>
  <c r="W24" i="20"/>
  <c r="W25" i="20"/>
  <c r="W26" i="20"/>
  <c r="W27" i="20"/>
  <c r="W28" i="20"/>
  <c r="W29" i="20"/>
  <c r="W30" i="20"/>
  <c r="W31" i="20"/>
  <c r="W32" i="20"/>
  <c r="W33" i="20"/>
  <c r="W34" i="20"/>
  <c r="W35" i="20"/>
  <c r="W36" i="20"/>
  <c r="W37" i="20"/>
  <c r="W38" i="20"/>
  <c r="W39" i="20"/>
  <c r="W40" i="20"/>
  <c r="W41" i="20"/>
  <c r="W42" i="20"/>
  <c r="W43" i="20"/>
  <c r="W44" i="20"/>
  <c r="W45" i="20"/>
  <c r="W46" i="20"/>
  <c r="W47" i="20"/>
  <c r="W48" i="20"/>
  <c r="W49" i="20"/>
  <c r="W50" i="20"/>
  <c r="W51" i="20"/>
  <c r="W52" i="20"/>
  <c r="W53" i="20"/>
  <c r="W54" i="20"/>
  <c r="W55" i="20"/>
  <c r="W56" i="20"/>
  <c r="W57" i="20"/>
  <c r="W58" i="20"/>
  <c r="W59" i="20"/>
  <c r="W60" i="20"/>
  <c r="W61" i="20"/>
  <c r="W62" i="20"/>
  <c r="W63" i="20"/>
  <c r="W64" i="20"/>
  <c r="W65" i="20"/>
  <c r="W66" i="20"/>
  <c r="W67" i="20"/>
  <c r="W68" i="20"/>
  <c r="W69" i="20"/>
  <c r="W70" i="20"/>
  <c r="W71" i="20"/>
  <c r="W72" i="20"/>
  <c r="W73" i="20"/>
  <c r="W74" i="20"/>
  <c r="W75" i="20"/>
  <c r="W76" i="20"/>
  <c r="W77" i="20"/>
  <c r="W78" i="20"/>
  <c r="W79" i="20"/>
  <c r="W80" i="20"/>
  <c r="W81" i="20"/>
  <c r="W82" i="20"/>
  <c r="W83" i="20"/>
  <c r="W84" i="20"/>
  <c r="W85" i="20"/>
  <c r="W86" i="20"/>
  <c r="W87" i="20"/>
  <c r="W88" i="20"/>
  <c r="W89" i="20"/>
  <c r="W90" i="20"/>
  <c r="W91" i="20"/>
  <c r="W92" i="20"/>
  <c r="W93" i="20"/>
  <c r="W94" i="20"/>
  <c r="W20" i="20"/>
  <c r="J44" i="40" l="1"/>
  <c r="J46" i="40" s="1"/>
  <c r="L39" i="41"/>
  <c r="L51" i="41"/>
  <c r="E6" i="20"/>
  <c r="N98" i="25"/>
  <c r="N97" i="25"/>
  <c r="N96" i="25"/>
  <c r="M98" i="25"/>
  <c r="M97" i="25"/>
  <c r="M96" i="25"/>
  <c r="K103" i="25"/>
  <c r="K102" i="25"/>
  <c r="K101" i="25"/>
  <c r="K98" i="25"/>
  <c r="K97" i="25"/>
  <c r="K96" i="25"/>
  <c r="L98" i="25"/>
  <c r="L97" i="25"/>
  <c r="L96" i="25"/>
  <c r="F98" i="25"/>
  <c r="E103" i="25" s="1"/>
  <c r="E98" i="25"/>
  <c r="F103" i="25" s="1"/>
  <c r="F97" i="25"/>
  <c r="E102" i="25" s="1"/>
  <c r="E97" i="25"/>
  <c r="F102" i="25" s="1"/>
  <c r="F96" i="25"/>
  <c r="E101" i="25" s="1"/>
  <c r="E96" i="25"/>
  <c r="F101" i="25" s="1"/>
  <c r="D103" i="25"/>
  <c r="D102" i="25"/>
  <c r="D101" i="25"/>
  <c r="D98" i="25"/>
  <c r="D97" i="25"/>
  <c r="D96" i="25"/>
  <c r="M103" i="25" l="1"/>
  <c r="M102" i="25"/>
  <c r="M101" i="25"/>
  <c r="L103" i="25"/>
  <c r="L102" i="25"/>
  <c r="L101" i="25"/>
  <c r="G101" i="25"/>
  <c r="G102" i="25"/>
  <c r="G103" i="25"/>
  <c r="E14" i="20" l="1"/>
  <c r="N21" i="20"/>
  <c r="V21" i="20"/>
  <c r="AC21" i="20"/>
  <c r="AG21" i="20"/>
  <c r="BI21" i="20" s="1"/>
  <c r="AH21" i="20"/>
  <c r="AX21" i="20" s="1"/>
  <c r="AN21" i="20"/>
  <c r="AY21" i="20" s="1"/>
  <c r="AT21" i="20"/>
  <c r="BA21" i="20"/>
  <c r="BB21" i="20"/>
  <c r="X21" i="20" s="1"/>
  <c r="N22" i="20"/>
  <c r="V22" i="20"/>
  <c r="AC22" i="20"/>
  <c r="AG22" i="20"/>
  <c r="AH22" i="20"/>
  <c r="AX22" i="20" s="1"/>
  <c r="AN22" i="20"/>
  <c r="AY22" i="20" s="1"/>
  <c r="AT22" i="20"/>
  <c r="BA22" i="20"/>
  <c r="BB22" i="20"/>
  <c r="X22" i="20" s="1"/>
  <c r="N23" i="20"/>
  <c r="V23" i="20"/>
  <c r="AC23" i="20"/>
  <c r="AG23" i="20"/>
  <c r="BI23" i="20" s="1"/>
  <c r="AH23" i="20"/>
  <c r="AN23" i="20"/>
  <c r="AT23" i="20"/>
  <c r="BA23" i="20"/>
  <c r="BB23" i="20"/>
  <c r="X23" i="20" s="1"/>
  <c r="N24" i="20"/>
  <c r="V24" i="20"/>
  <c r="AC24" i="20"/>
  <c r="AG24" i="20"/>
  <c r="AH24" i="20"/>
  <c r="AN24" i="20"/>
  <c r="AT24" i="20"/>
  <c r="AX24" i="20"/>
  <c r="BA24" i="20"/>
  <c r="BB24" i="20"/>
  <c r="X24" i="20" s="1"/>
  <c r="BI24" i="20"/>
  <c r="BK24" i="20"/>
  <c r="N25" i="20"/>
  <c r="V25" i="20"/>
  <c r="AC25" i="20"/>
  <c r="AG25" i="20"/>
  <c r="BI25" i="20" s="1"/>
  <c r="AD25" i="20" s="1"/>
  <c r="AH25" i="20"/>
  <c r="AM25" i="20" s="1"/>
  <c r="AN25" i="20"/>
  <c r="AY25" i="20" s="1"/>
  <c r="AT25" i="20"/>
  <c r="BA25" i="20"/>
  <c r="BB25" i="20"/>
  <c r="N26" i="20"/>
  <c r="V26" i="20"/>
  <c r="AC26" i="20"/>
  <c r="AG26" i="20"/>
  <c r="AH26" i="20"/>
  <c r="AN26" i="20"/>
  <c r="AY26" i="20" s="1"/>
  <c r="AT26" i="20"/>
  <c r="BA26" i="20"/>
  <c r="BB26" i="20"/>
  <c r="N27" i="20"/>
  <c r="V27" i="20"/>
  <c r="AC27" i="20"/>
  <c r="AG27" i="20"/>
  <c r="BI27" i="20" s="1"/>
  <c r="AH27" i="20"/>
  <c r="AN27" i="20"/>
  <c r="AT27" i="20"/>
  <c r="AY27" i="20"/>
  <c r="BA27" i="20"/>
  <c r="BB27" i="20"/>
  <c r="BC27" i="20" s="1"/>
  <c r="BK27" i="20"/>
  <c r="AE27" i="20" s="1"/>
  <c r="N28" i="20"/>
  <c r="V28" i="20"/>
  <c r="AC28" i="20"/>
  <c r="AG28" i="20"/>
  <c r="BI28" i="20" s="1"/>
  <c r="AH28" i="20"/>
  <c r="AX28" i="20" s="1"/>
  <c r="AN28" i="20"/>
  <c r="AS28" i="20" s="1"/>
  <c r="AT28" i="20"/>
  <c r="AV28" i="20" s="1"/>
  <c r="BA28" i="20"/>
  <c r="BC28" i="20" s="1"/>
  <c r="BB28" i="20"/>
  <c r="N29" i="20"/>
  <c r="V29" i="20"/>
  <c r="AC29" i="20"/>
  <c r="AG29" i="20"/>
  <c r="BI29" i="20" s="1"/>
  <c r="AD29" i="20" s="1"/>
  <c r="AH29" i="20"/>
  <c r="AX29" i="20" s="1"/>
  <c r="AZ29" i="20" s="1"/>
  <c r="AN29" i="20"/>
  <c r="AY29" i="20" s="1"/>
  <c r="AT29" i="20"/>
  <c r="BA29" i="20"/>
  <c r="BB29" i="20"/>
  <c r="N30" i="20"/>
  <c r="V30" i="20"/>
  <c r="AC30" i="20"/>
  <c r="AG30" i="20"/>
  <c r="AH30" i="20"/>
  <c r="AX30" i="20" s="1"/>
  <c r="AN30" i="20"/>
  <c r="AT30" i="20"/>
  <c r="AY30" i="20"/>
  <c r="BA30" i="20"/>
  <c r="BB30" i="20"/>
  <c r="N31" i="20"/>
  <c r="V31" i="20"/>
  <c r="AC31" i="20"/>
  <c r="AG31" i="20"/>
  <c r="BI31" i="20" s="1"/>
  <c r="AH31" i="20"/>
  <c r="AN31" i="20"/>
  <c r="AT31" i="20"/>
  <c r="AY31" i="20"/>
  <c r="BA31" i="20"/>
  <c r="BB31" i="20"/>
  <c r="BK31" i="20"/>
  <c r="AE31" i="20" s="1"/>
  <c r="N32" i="20"/>
  <c r="V32" i="20"/>
  <c r="AC32" i="20"/>
  <c r="AG32" i="20"/>
  <c r="AH32" i="20"/>
  <c r="AX32" i="20" s="1"/>
  <c r="AM32" i="20"/>
  <c r="AN32" i="20"/>
  <c r="AT32" i="20"/>
  <c r="BA32" i="20"/>
  <c r="BB32" i="20"/>
  <c r="BC32" i="20" s="1"/>
  <c r="BI32" i="20"/>
  <c r="BK32" i="20"/>
  <c r="AE32" i="20" s="1"/>
  <c r="N33" i="20"/>
  <c r="V33" i="20"/>
  <c r="AC33" i="20"/>
  <c r="AG33" i="20"/>
  <c r="BI33" i="20" s="1"/>
  <c r="AD33" i="20" s="1"/>
  <c r="AH33" i="20"/>
  <c r="AN33" i="20"/>
  <c r="AY33" i="20" s="1"/>
  <c r="AT33" i="20"/>
  <c r="AX33" i="20"/>
  <c r="BA33" i="20"/>
  <c r="BB33" i="20"/>
  <c r="N34" i="20"/>
  <c r="V34" i="20"/>
  <c r="AC34" i="20"/>
  <c r="AG34" i="20"/>
  <c r="AH34" i="20"/>
  <c r="AN34" i="20"/>
  <c r="AY34" i="20" s="1"/>
  <c r="AT34" i="20"/>
  <c r="BA34" i="20"/>
  <c r="BB34" i="20"/>
  <c r="N35" i="20"/>
  <c r="V35" i="20"/>
  <c r="AC35" i="20"/>
  <c r="AG35" i="20"/>
  <c r="BI35" i="20" s="1"/>
  <c r="BL35" i="20" s="1"/>
  <c r="AH35" i="20"/>
  <c r="AN35" i="20"/>
  <c r="AY35" i="20" s="1"/>
  <c r="AT35" i="20"/>
  <c r="BA35" i="20"/>
  <c r="BB35" i="20"/>
  <c r="BK35" i="20"/>
  <c r="AE35" i="20" s="1"/>
  <c r="N36" i="20"/>
  <c r="V36" i="20"/>
  <c r="AC36" i="20"/>
  <c r="AG36" i="20"/>
  <c r="BI36" i="20" s="1"/>
  <c r="AH36" i="20"/>
  <c r="AM36" i="20" s="1"/>
  <c r="AU36" i="20" s="1"/>
  <c r="AN36" i="20"/>
  <c r="AT36" i="20"/>
  <c r="BA36" i="20"/>
  <c r="BB36" i="20"/>
  <c r="N37" i="20"/>
  <c r="V37" i="20"/>
  <c r="AC37" i="20"/>
  <c r="AG37" i="20"/>
  <c r="AH37" i="20"/>
  <c r="AX37" i="20" s="1"/>
  <c r="AN37" i="20"/>
  <c r="AY37" i="20" s="1"/>
  <c r="AT37" i="20"/>
  <c r="BA37" i="20"/>
  <c r="BB37" i="20"/>
  <c r="N38" i="20"/>
  <c r="V38" i="20"/>
  <c r="AC38" i="20"/>
  <c r="AG38" i="20"/>
  <c r="AH38" i="20"/>
  <c r="AX38" i="20" s="1"/>
  <c r="AN38" i="20"/>
  <c r="AY38" i="20" s="1"/>
  <c r="AS38" i="20"/>
  <c r="AT38" i="20"/>
  <c r="BA38" i="20"/>
  <c r="BB38" i="20"/>
  <c r="N39" i="20"/>
  <c r="V39" i="20"/>
  <c r="AC39" i="20"/>
  <c r="AG39" i="20"/>
  <c r="BI39" i="20" s="1"/>
  <c r="AH39" i="20"/>
  <c r="AN39" i="20"/>
  <c r="AY39" i="20" s="1"/>
  <c r="AT39" i="20"/>
  <c r="BA39" i="20"/>
  <c r="BB39" i="20"/>
  <c r="N40" i="20"/>
  <c r="V40" i="20"/>
  <c r="AC40" i="20"/>
  <c r="AG40" i="20"/>
  <c r="BI40" i="20" s="1"/>
  <c r="AH40" i="20"/>
  <c r="AX40" i="20" s="1"/>
  <c r="AN40" i="20"/>
  <c r="AT40" i="20"/>
  <c r="BA40" i="20"/>
  <c r="BB40" i="20"/>
  <c r="BC40" i="20"/>
  <c r="BK40" i="20"/>
  <c r="AE40" i="20" s="1"/>
  <c r="N41" i="20"/>
  <c r="V41" i="20"/>
  <c r="AC41" i="20"/>
  <c r="AG41" i="20"/>
  <c r="BK41" i="20" s="1"/>
  <c r="AE41" i="20" s="1"/>
  <c r="AH41" i="20"/>
  <c r="AX41" i="20" s="1"/>
  <c r="AN41" i="20"/>
  <c r="AY41" i="20" s="1"/>
  <c r="AT41" i="20"/>
  <c r="BA41" i="20"/>
  <c r="BB41" i="20"/>
  <c r="N42" i="20"/>
  <c r="V42" i="20"/>
  <c r="AC42" i="20"/>
  <c r="AG42" i="20"/>
  <c r="AH42" i="20"/>
  <c r="AN42" i="20"/>
  <c r="AY42" i="20" s="1"/>
  <c r="AT42" i="20"/>
  <c r="BA42" i="20"/>
  <c r="BB42" i="20"/>
  <c r="N43" i="20"/>
  <c r="V43" i="20"/>
  <c r="AC43" i="20"/>
  <c r="AG43" i="20"/>
  <c r="BI43" i="20" s="1"/>
  <c r="AH43" i="20"/>
  <c r="AN43" i="20"/>
  <c r="AY43" i="20" s="1"/>
  <c r="AT43" i="20"/>
  <c r="BA43" i="20"/>
  <c r="BB43" i="20"/>
  <c r="N44" i="20"/>
  <c r="V44" i="20"/>
  <c r="AC44" i="20"/>
  <c r="AG44" i="20"/>
  <c r="BK44" i="20" s="1"/>
  <c r="AE44" i="20" s="1"/>
  <c r="AH44" i="20"/>
  <c r="AN44" i="20"/>
  <c r="AT44" i="20"/>
  <c r="AX44" i="20"/>
  <c r="BA44" i="20"/>
  <c r="BB44" i="20"/>
  <c r="BI44" i="20"/>
  <c r="N45" i="20"/>
  <c r="V45" i="20"/>
  <c r="AC45" i="20"/>
  <c r="AG45" i="20"/>
  <c r="AH45" i="20"/>
  <c r="AX45" i="20" s="1"/>
  <c r="AZ45" i="20" s="1"/>
  <c r="AN45" i="20"/>
  <c r="AY45" i="20" s="1"/>
  <c r="AT45" i="20"/>
  <c r="BA45" i="20"/>
  <c r="BB45" i="20"/>
  <c r="N46" i="20"/>
  <c r="V46" i="20"/>
  <c r="AC46" i="20"/>
  <c r="AG46" i="20"/>
  <c r="AH46" i="20"/>
  <c r="AX46" i="20" s="1"/>
  <c r="AN46" i="20"/>
  <c r="AT46" i="20"/>
  <c r="BA46" i="20"/>
  <c r="BB46" i="20"/>
  <c r="N47" i="20"/>
  <c r="V47" i="20"/>
  <c r="AC47" i="20"/>
  <c r="AG47" i="20"/>
  <c r="BI47" i="20" s="1"/>
  <c r="AH47" i="20"/>
  <c r="AN47" i="20"/>
  <c r="AY47" i="20" s="1"/>
  <c r="AT47" i="20"/>
  <c r="BA47" i="20"/>
  <c r="BB47" i="20"/>
  <c r="BK47" i="20"/>
  <c r="AE47" i="20" s="1"/>
  <c r="N48" i="20"/>
  <c r="V48" i="20"/>
  <c r="AC48" i="20"/>
  <c r="AG48" i="20"/>
  <c r="AM48" i="20" s="1"/>
  <c r="AH48" i="20"/>
  <c r="AN48" i="20"/>
  <c r="AT48" i="20"/>
  <c r="AX48" i="20"/>
  <c r="BA48" i="20"/>
  <c r="BC48" i="20" s="1"/>
  <c r="BB48" i="20"/>
  <c r="N49" i="20"/>
  <c r="V49" i="20"/>
  <c r="AC49" i="20"/>
  <c r="AG49" i="20"/>
  <c r="BI49" i="20" s="1"/>
  <c r="AD49" i="20" s="1"/>
  <c r="AH49" i="20"/>
  <c r="AX49" i="20" s="1"/>
  <c r="AN49" i="20"/>
  <c r="AY49" i="20" s="1"/>
  <c r="AT49" i="20"/>
  <c r="BA49" i="20"/>
  <c r="BB49" i="20"/>
  <c r="N50" i="20"/>
  <c r="V50" i="20"/>
  <c r="AC50" i="20"/>
  <c r="AG50" i="20"/>
  <c r="AH50" i="20"/>
  <c r="AN50" i="20"/>
  <c r="AT50" i="20"/>
  <c r="AY50" i="20"/>
  <c r="BA50" i="20"/>
  <c r="BB50" i="20"/>
  <c r="N51" i="20"/>
  <c r="V51" i="20"/>
  <c r="AC51" i="20"/>
  <c r="AG51" i="20"/>
  <c r="BI51" i="20" s="1"/>
  <c r="AH51" i="20"/>
  <c r="AM51" i="20" s="1"/>
  <c r="AN51" i="20"/>
  <c r="AS51" i="20" s="1"/>
  <c r="AT51" i="20"/>
  <c r="BA51" i="20"/>
  <c r="BB51" i="20"/>
  <c r="BK51" i="20"/>
  <c r="AE51" i="20" s="1"/>
  <c r="N52" i="20"/>
  <c r="V52" i="20"/>
  <c r="AC52" i="20"/>
  <c r="AG52" i="20"/>
  <c r="BK52" i="20" s="1"/>
  <c r="AE52" i="20" s="1"/>
  <c r="AH52" i="20"/>
  <c r="AN52" i="20"/>
  <c r="AT52" i="20"/>
  <c r="AX52" i="20"/>
  <c r="BA52" i="20"/>
  <c r="BB52" i="20"/>
  <c r="N53" i="20"/>
  <c r="V53" i="20"/>
  <c r="AC53" i="20"/>
  <c r="AG53" i="20"/>
  <c r="AS53" i="20" s="1"/>
  <c r="AH53" i="20"/>
  <c r="AX53" i="20" s="1"/>
  <c r="AZ53" i="20" s="1"/>
  <c r="AN53" i="20"/>
  <c r="AY53" i="20" s="1"/>
  <c r="AT53" i="20"/>
  <c r="BA53" i="20"/>
  <c r="BB53" i="20"/>
  <c r="N54" i="20"/>
  <c r="V54" i="20"/>
  <c r="AC54" i="20"/>
  <c r="AG54" i="20"/>
  <c r="AH54" i="20"/>
  <c r="AN54" i="20"/>
  <c r="AS54" i="20" s="1"/>
  <c r="AT54" i="20"/>
  <c r="AX54" i="20"/>
  <c r="BA54" i="20"/>
  <c r="BB54" i="20"/>
  <c r="N55" i="20"/>
  <c r="V55" i="20"/>
  <c r="AC55" i="20"/>
  <c r="AE55" i="20"/>
  <c r="AG55" i="20"/>
  <c r="AH55" i="20"/>
  <c r="AN55" i="20"/>
  <c r="AY55" i="20" s="1"/>
  <c r="AT55" i="20"/>
  <c r="BA55" i="20"/>
  <c r="BB55" i="20"/>
  <c r="BC55" i="20" s="1"/>
  <c r="BI55" i="20"/>
  <c r="BK55" i="20"/>
  <c r="N56" i="20"/>
  <c r="V56" i="20"/>
  <c r="AC56" i="20"/>
  <c r="AG56" i="20"/>
  <c r="AH56" i="20"/>
  <c r="AX56" i="20" s="1"/>
  <c r="AN56" i="20"/>
  <c r="AS56" i="20" s="1"/>
  <c r="AV56" i="20" s="1"/>
  <c r="AT56" i="20"/>
  <c r="BA56" i="20"/>
  <c r="BC56" i="20" s="1"/>
  <c r="BB56" i="20"/>
  <c r="BI56" i="20"/>
  <c r="BK56" i="20"/>
  <c r="AE56" i="20" s="1"/>
  <c r="N57" i="20"/>
  <c r="V57" i="20"/>
  <c r="AC57" i="20"/>
  <c r="AG57" i="20"/>
  <c r="AH57" i="20"/>
  <c r="AX57" i="20" s="1"/>
  <c r="AZ57" i="20" s="1"/>
  <c r="AN57" i="20"/>
  <c r="AY57" i="20" s="1"/>
  <c r="AT57" i="20"/>
  <c r="BA57" i="20"/>
  <c r="BC57" i="20" s="1"/>
  <c r="BB57" i="20"/>
  <c r="N58" i="20"/>
  <c r="V58" i="20"/>
  <c r="AC58" i="20"/>
  <c r="AG58" i="20"/>
  <c r="AH58" i="20"/>
  <c r="AX58" i="20" s="1"/>
  <c r="AN58" i="20"/>
  <c r="AY58" i="20" s="1"/>
  <c r="AS58" i="20"/>
  <c r="AT58" i="20"/>
  <c r="BA58" i="20"/>
  <c r="BB58" i="20"/>
  <c r="N59" i="20"/>
  <c r="V59" i="20"/>
  <c r="AC59" i="20"/>
  <c r="AG59" i="20"/>
  <c r="AH59" i="20"/>
  <c r="AX59" i="20" s="1"/>
  <c r="AN59" i="20"/>
  <c r="AT59" i="20"/>
  <c r="AY59" i="20"/>
  <c r="BA59" i="20"/>
  <c r="BC59" i="20" s="1"/>
  <c r="BB59" i="20"/>
  <c r="N60" i="20"/>
  <c r="V60" i="20"/>
  <c r="AC60" i="20"/>
  <c r="AG60" i="20"/>
  <c r="AM60" i="20" s="1"/>
  <c r="AU60" i="20" s="1"/>
  <c r="AH60" i="20"/>
  <c r="AX60" i="20" s="1"/>
  <c r="AN60" i="20"/>
  <c r="AY60" i="20" s="1"/>
  <c r="AT60" i="20"/>
  <c r="BA60" i="20"/>
  <c r="BB60" i="20"/>
  <c r="BI60" i="20"/>
  <c r="N61" i="20"/>
  <c r="V61" i="20"/>
  <c r="AC61" i="20"/>
  <c r="AG61" i="20"/>
  <c r="BK61" i="20" s="1"/>
  <c r="AE61" i="20" s="1"/>
  <c r="AH61" i="20"/>
  <c r="AX61" i="20" s="1"/>
  <c r="AN61" i="20"/>
  <c r="AT61" i="20"/>
  <c r="BA61" i="20"/>
  <c r="BB61" i="20"/>
  <c r="N62" i="20"/>
  <c r="V62" i="20"/>
  <c r="AC62" i="20"/>
  <c r="AG62" i="20"/>
  <c r="AH62" i="20"/>
  <c r="AN62" i="20"/>
  <c r="AY62" i="20" s="1"/>
  <c r="AT62" i="20"/>
  <c r="BA62" i="20"/>
  <c r="BB62" i="20"/>
  <c r="N63" i="20"/>
  <c r="V63" i="20"/>
  <c r="AC63" i="20"/>
  <c r="AG63" i="20"/>
  <c r="BK63" i="20" s="1"/>
  <c r="AE63" i="20" s="1"/>
  <c r="AH63" i="20"/>
  <c r="AN63" i="20"/>
  <c r="AS63" i="20" s="1"/>
  <c r="AT63" i="20"/>
  <c r="AY63" i="20"/>
  <c r="BA63" i="20"/>
  <c r="BB63" i="20"/>
  <c r="BC63" i="20" s="1"/>
  <c r="BI63" i="20"/>
  <c r="N64" i="20"/>
  <c r="V64" i="20"/>
  <c r="AC64" i="20"/>
  <c r="AG64" i="20"/>
  <c r="BI64" i="20" s="1"/>
  <c r="AH64" i="20"/>
  <c r="AN64" i="20"/>
  <c r="AT64" i="20"/>
  <c r="BA64" i="20"/>
  <c r="BC64" i="20" s="1"/>
  <c r="BB64" i="20"/>
  <c r="N65" i="20"/>
  <c r="V65" i="20"/>
  <c r="AC65" i="20"/>
  <c r="AG65" i="20"/>
  <c r="AH65" i="20"/>
  <c r="AX65" i="20" s="1"/>
  <c r="AZ65" i="20" s="1"/>
  <c r="AN65" i="20"/>
  <c r="AY65" i="20" s="1"/>
  <c r="AT65" i="20"/>
  <c r="BA65" i="20"/>
  <c r="BB65" i="20"/>
  <c r="N66" i="20"/>
  <c r="V66" i="20"/>
  <c r="AC66" i="20"/>
  <c r="AG66" i="20"/>
  <c r="AH66" i="20"/>
  <c r="AX66" i="20" s="1"/>
  <c r="AN66" i="20"/>
  <c r="AS66" i="20" s="1"/>
  <c r="AT66" i="20"/>
  <c r="AY66" i="20"/>
  <c r="BA66" i="20"/>
  <c r="BB66" i="20"/>
  <c r="N67" i="20"/>
  <c r="V67" i="20"/>
  <c r="AC67" i="20"/>
  <c r="AG67" i="20"/>
  <c r="BK67" i="20" s="1"/>
  <c r="AE67" i="20" s="1"/>
  <c r="AH67" i="20"/>
  <c r="AX67" i="20" s="1"/>
  <c r="AM67" i="20"/>
  <c r="AN67" i="20"/>
  <c r="AT67" i="20"/>
  <c r="AY67" i="20"/>
  <c r="BA67" i="20"/>
  <c r="BC67" i="20" s="1"/>
  <c r="BB67" i="20"/>
  <c r="BI67" i="20"/>
  <c r="AD67" i="20" s="1"/>
  <c r="N68" i="20"/>
  <c r="V68" i="20"/>
  <c r="AC68" i="20"/>
  <c r="AG68" i="20"/>
  <c r="BI68" i="20" s="1"/>
  <c r="AH68" i="20"/>
  <c r="AX68" i="20" s="1"/>
  <c r="AN68" i="20"/>
  <c r="AT68" i="20"/>
  <c r="AY68" i="20"/>
  <c r="BA68" i="20"/>
  <c r="BB68" i="20"/>
  <c r="BK68" i="20"/>
  <c r="AE68" i="20" s="1"/>
  <c r="N69" i="20"/>
  <c r="V69" i="20"/>
  <c r="AC69" i="20"/>
  <c r="AG69" i="20"/>
  <c r="BI69" i="20" s="1"/>
  <c r="AD69" i="20" s="1"/>
  <c r="AH69" i="20"/>
  <c r="AX69" i="20" s="1"/>
  <c r="AN69" i="20"/>
  <c r="AT69" i="20"/>
  <c r="BA69" i="20"/>
  <c r="BB69" i="20"/>
  <c r="N70" i="20"/>
  <c r="V70" i="20"/>
  <c r="AC70" i="20"/>
  <c r="AG70" i="20"/>
  <c r="AH70" i="20"/>
  <c r="AN70" i="20"/>
  <c r="AS70" i="20" s="1"/>
  <c r="AT70" i="20"/>
  <c r="BA70" i="20"/>
  <c r="BB70" i="20"/>
  <c r="N71" i="20"/>
  <c r="V71" i="20"/>
  <c r="AC71" i="20"/>
  <c r="AG71" i="20"/>
  <c r="BI71" i="20" s="1"/>
  <c r="AH71" i="20"/>
  <c r="AN71" i="20"/>
  <c r="AT71" i="20"/>
  <c r="BA71" i="20"/>
  <c r="BB71" i="20"/>
  <c r="BC71" i="20" s="1"/>
  <c r="N72" i="20"/>
  <c r="V72" i="20"/>
  <c r="AC72" i="20"/>
  <c r="AG72" i="20"/>
  <c r="BK72" i="20" s="1"/>
  <c r="AE72" i="20" s="1"/>
  <c r="AH72" i="20"/>
  <c r="AN72" i="20"/>
  <c r="AT72" i="20"/>
  <c r="AX72" i="20"/>
  <c r="BA72" i="20"/>
  <c r="BB72" i="20"/>
  <c r="BI72" i="20"/>
  <c r="AD72" i="20" s="1"/>
  <c r="N73" i="20"/>
  <c r="V73" i="20"/>
  <c r="AC73" i="20"/>
  <c r="AG73" i="20"/>
  <c r="AH73" i="20"/>
  <c r="AX73" i="20" s="1"/>
  <c r="AN73" i="20"/>
  <c r="AY73" i="20" s="1"/>
  <c r="AT73" i="20"/>
  <c r="BA73" i="20"/>
  <c r="BB73" i="20"/>
  <c r="N74" i="20"/>
  <c r="V74" i="20"/>
  <c r="AC74" i="20"/>
  <c r="AG74" i="20"/>
  <c r="BI74" i="20" s="1"/>
  <c r="AH74" i="20"/>
  <c r="AN74" i="20"/>
  <c r="AT74" i="20"/>
  <c r="BA74" i="20"/>
  <c r="BB74" i="20"/>
  <c r="BK74" i="20"/>
  <c r="AE74" i="20" s="1"/>
  <c r="N75" i="20"/>
  <c r="V75" i="20"/>
  <c r="AC75" i="20"/>
  <c r="AG75" i="20"/>
  <c r="AH75" i="20"/>
  <c r="AN75" i="20"/>
  <c r="AY75" i="20" s="1"/>
  <c r="AT75" i="20"/>
  <c r="AX75" i="20"/>
  <c r="BA75" i="20"/>
  <c r="BB75" i="20"/>
  <c r="N76" i="20"/>
  <c r="V76" i="20"/>
  <c r="AC76" i="20"/>
  <c r="AE76" i="20"/>
  <c r="AG76" i="20"/>
  <c r="AH76" i="20"/>
  <c r="AM76" i="20" s="1"/>
  <c r="AN76" i="20"/>
  <c r="AY76" i="20" s="1"/>
  <c r="AT76" i="20"/>
  <c r="BA76" i="20"/>
  <c r="BB76" i="20"/>
  <c r="BC76" i="20" s="1"/>
  <c r="BI76" i="20"/>
  <c r="BL76" i="20" s="1"/>
  <c r="BK76" i="20"/>
  <c r="N77" i="20"/>
  <c r="V77" i="20"/>
  <c r="AC77" i="20"/>
  <c r="AG77" i="20"/>
  <c r="AH77" i="20"/>
  <c r="AX77" i="20" s="1"/>
  <c r="AM77" i="20"/>
  <c r="AN77" i="20"/>
  <c r="AS77" i="20" s="1"/>
  <c r="AT77" i="20"/>
  <c r="BA77" i="20"/>
  <c r="BC77" i="20" s="1"/>
  <c r="BB77" i="20"/>
  <c r="BI77" i="20"/>
  <c r="BK77" i="20"/>
  <c r="AE77" i="20" s="1"/>
  <c r="N78" i="20"/>
  <c r="V78" i="20"/>
  <c r="AC78" i="20"/>
  <c r="AG78" i="20"/>
  <c r="BI78" i="20" s="1"/>
  <c r="AH78" i="20"/>
  <c r="AN78" i="20"/>
  <c r="AT78" i="20"/>
  <c r="BA78" i="20"/>
  <c r="BB78" i="20"/>
  <c r="N79" i="20"/>
  <c r="V79" i="20"/>
  <c r="AC79" i="20"/>
  <c r="AG79" i="20"/>
  <c r="AH79" i="20"/>
  <c r="AX79" i="20" s="1"/>
  <c r="AN79" i="20"/>
  <c r="AS79" i="20" s="1"/>
  <c r="AT79" i="20"/>
  <c r="AY79" i="20"/>
  <c r="BA79" i="20"/>
  <c r="BB79" i="20"/>
  <c r="N80" i="20"/>
  <c r="V80" i="20"/>
  <c r="AC80" i="20"/>
  <c r="AG80" i="20"/>
  <c r="AH80" i="20"/>
  <c r="AM80" i="20" s="1"/>
  <c r="AN80" i="20"/>
  <c r="AY80" i="20" s="1"/>
  <c r="AT80" i="20"/>
  <c r="BA80" i="20"/>
  <c r="BB80" i="20"/>
  <c r="BC80" i="20" s="1"/>
  <c r="BI80" i="20"/>
  <c r="AD80" i="20" s="1"/>
  <c r="BK80" i="20"/>
  <c r="AE80" i="20" s="1"/>
  <c r="N81" i="20"/>
  <c r="V81" i="20"/>
  <c r="AC81" i="20"/>
  <c r="AG81" i="20"/>
  <c r="BK81" i="20" s="1"/>
  <c r="AE81" i="20" s="1"/>
  <c r="AH81" i="20"/>
  <c r="AX81" i="20" s="1"/>
  <c r="AN81" i="20"/>
  <c r="AT81" i="20"/>
  <c r="BA81" i="20"/>
  <c r="BC81" i="20" s="1"/>
  <c r="BB81" i="20"/>
  <c r="BI81" i="20"/>
  <c r="N82" i="20"/>
  <c r="V82" i="20"/>
  <c r="AC82" i="20"/>
  <c r="AG82" i="20"/>
  <c r="BI82" i="20" s="1"/>
  <c r="AH82" i="20"/>
  <c r="AX82" i="20" s="1"/>
  <c r="AN82" i="20"/>
  <c r="AT82" i="20"/>
  <c r="BA82" i="20"/>
  <c r="BB82" i="20"/>
  <c r="N83" i="20"/>
  <c r="V83" i="20"/>
  <c r="AC83" i="20"/>
  <c r="AG83" i="20"/>
  <c r="AH83" i="20"/>
  <c r="AX83" i="20" s="1"/>
  <c r="AN83" i="20"/>
  <c r="AY83" i="20" s="1"/>
  <c r="AT83" i="20"/>
  <c r="BA83" i="20"/>
  <c r="BB83" i="20"/>
  <c r="N84" i="20"/>
  <c r="V84" i="20"/>
  <c r="AC84" i="20"/>
  <c r="AG84" i="20"/>
  <c r="BI84" i="20" s="1"/>
  <c r="AH84" i="20"/>
  <c r="AN84" i="20"/>
  <c r="AT84" i="20"/>
  <c r="AY84" i="20"/>
  <c r="BA84" i="20"/>
  <c r="BB84" i="20"/>
  <c r="BK84" i="20"/>
  <c r="AE84" i="20" s="1"/>
  <c r="N85" i="20"/>
  <c r="V85" i="20"/>
  <c r="AC85" i="20"/>
  <c r="AG85" i="20"/>
  <c r="AH85" i="20"/>
  <c r="AM85" i="20" s="1"/>
  <c r="AN85" i="20"/>
  <c r="AS85" i="20" s="1"/>
  <c r="AT85" i="20"/>
  <c r="AU85" i="20" s="1"/>
  <c r="AY85" i="20"/>
  <c r="BA85" i="20"/>
  <c r="BB85" i="20"/>
  <c r="BI85" i="20"/>
  <c r="BK85" i="20"/>
  <c r="AE85" i="20" s="1"/>
  <c r="N86" i="20"/>
  <c r="V86" i="20"/>
  <c r="AC86" i="20"/>
  <c r="AG86" i="20"/>
  <c r="BI86" i="20" s="1"/>
  <c r="AH86" i="20"/>
  <c r="AN86" i="20"/>
  <c r="AT86" i="20"/>
  <c r="BA86" i="20"/>
  <c r="BB86" i="20"/>
  <c r="BK86" i="20"/>
  <c r="AE86" i="20" s="1"/>
  <c r="N87" i="20"/>
  <c r="V87" i="20"/>
  <c r="AC87" i="20"/>
  <c r="AG87" i="20"/>
  <c r="AH87" i="20"/>
  <c r="AX87" i="20" s="1"/>
  <c r="AN87" i="20"/>
  <c r="AS87" i="20" s="1"/>
  <c r="AT87" i="20"/>
  <c r="BA87" i="20"/>
  <c r="BB87" i="20"/>
  <c r="N88" i="20"/>
  <c r="V88" i="20"/>
  <c r="AC88" i="20"/>
  <c r="AG88" i="20"/>
  <c r="BK88" i="20" s="1"/>
  <c r="AE88" i="20" s="1"/>
  <c r="AH88" i="20"/>
  <c r="AX88" i="20" s="1"/>
  <c r="AN88" i="20"/>
  <c r="AY88" i="20" s="1"/>
  <c r="AT88" i="20"/>
  <c r="BA88" i="20"/>
  <c r="BB88" i="20"/>
  <c r="BI88" i="20"/>
  <c r="AD88" i="20" s="1"/>
  <c r="N89" i="20"/>
  <c r="V89" i="20"/>
  <c r="AC89" i="20"/>
  <c r="AG89" i="20"/>
  <c r="BI89" i="20" s="1"/>
  <c r="AH89" i="20"/>
  <c r="AN89" i="20"/>
  <c r="AY89" i="20" s="1"/>
  <c r="AT89" i="20"/>
  <c r="AX89" i="20"/>
  <c r="BA89" i="20"/>
  <c r="BC89" i="20" s="1"/>
  <c r="BB89" i="20"/>
  <c r="N90" i="20"/>
  <c r="V90" i="20"/>
  <c r="AC90" i="20"/>
  <c r="AG90" i="20"/>
  <c r="BI90" i="20" s="1"/>
  <c r="AH90" i="20"/>
  <c r="AM90" i="20" s="1"/>
  <c r="AN90" i="20"/>
  <c r="AT90" i="20"/>
  <c r="BA90" i="20"/>
  <c r="BB90" i="20"/>
  <c r="N91" i="20"/>
  <c r="V91" i="20"/>
  <c r="AC91" i="20"/>
  <c r="AG91" i="20"/>
  <c r="AH91" i="20"/>
  <c r="AX91" i="20" s="1"/>
  <c r="AN91" i="20"/>
  <c r="AY91" i="20" s="1"/>
  <c r="AT91" i="20"/>
  <c r="BA91" i="20"/>
  <c r="BC91" i="20" s="1"/>
  <c r="BB91" i="20"/>
  <c r="N92" i="20"/>
  <c r="V92" i="20"/>
  <c r="AC92" i="20"/>
  <c r="AG92" i="20"/>
  <c r="BI92" i="20" s="1"/>
  <c r="AH92" i="20"/>
  <c r="AN92" i="20"/>
  <c r="AY92" i="20" s="1"/>
  <c r="AT92" i="20"/>
  <c r="BA92" i="20"/>
  <c r="BB92" i="20"/>
  <c r="BK92" i="20"/>
  <c r="AE92" i="20" s="1"/>
  <c r="N93" i="20"/>
  <c r="V93" i="20"/>
  <c r="AC93" i="20"/>
  <c r="AG93" i="20"/>
  <c r="BK93" i="20" s="1"/>
  <c r="AE93" i="20" s="1"/>
  <c r="AH93" i="20"/>
  <c r="AM93" i="20" s="1"/>
  <c r="AN93" i="20"/>
  <c r="AS93" i="20" s="1"/>
  <c r="AT93" i="20"/>
  <c r="AU93" i="20" s="1"/>
  <c r="BA93" i="20"/>
  <c r="BC93" i="20" s="1"/>
  <c r="BB93" i="20"/>
  <c r="N94" i="20"/>
  <c r="V94" i="20"/>
  <c r="AC94" i="20"/>
  <c r="AG94" i="20"/>
  <c r="BI94" i="20" s="1"/>
  <c r="AH94" i="20"/>
  <c r="AX94" i="20" s="1"/>
  <c r="AN94" i="20"/>
  <c r="AT94" i="20"/>
  <c r="BA94" i="20"/>
  <c r="BB94" i="20"/>
  <c r="AT20" i="20"/>
  <c r="C42" i="29"/>
  <c r="C22" i="29" s="1"/>
  <c r="H8" i="29"/>
  <c r="C13" i="29" s="1"/>
  <c r="C23" i="29" s="1"/>
  <c r="F10" i="29" s="1"/>
  <c r="BC23" i="20" l="1"/>
  <c r="Y23" i="20" s="1"/>
  <c r="AZ73" i="20"/>
  <c r="AZ60" i="20"/>
  <c r="BL43" i="20"/>
  <c r="BC73" i="20"/>
  <c r="AZ67" i="20"/>
  <c r="AM59" i="20"/>
  <c r="AU59" i="20" s="1"/>
  <c r="BI52" i="20"/>
  <c r="BL52" i="20" s="1"/>
  <c r="BK43" i="20"/>
  <c r="AE43" i="20" s="1"/>
  <c r="BI93" i="20"/>
  <c r="AM92" i="20"/>
  <c r="BC65" i="20"/>
  <c r="BC52" i="20"/>
  <c r="BL51" i="20"/>
  <c r="AS46" i="20"/>
  <c r="AV46" i="20" s="1"/>
  <c r="BE46" i="20" s="1"/>
  <c r="AS44" i="20"/>
  <c r="AV44" i="20" s="1"/>
  <c r="BC43" i="20"/>
  <c r="AM28" i="20"/>
  <c r="AU28" i="20" s="1"/>
  <c r="BC24" i="20"/>
  <c r="Y24" i="20" s="1"/>
  <c r="AS22" i="20"/>
  <c r="AZ21" i="20"/>
  <c r="AZ87" i="20"/>
  <c r="BC90" i="20"/>
  <c r="AM86" i="20"/>
  <c r="AU86" i="20" s="1"/>
  <c r="BC85" i="20"/>
  <c r="AS81" i="20"/>
  <c r="AV81" i="20" s="1"/>
  <c r="AM74" i="20"/>
  <c r="AS71" i="20"/>
  <c r="AY70" i="20"/>
  <c r="AM68" i="20"/>
  <c r="AU68" i="20" s="1"/>
  <c r="BD68" i="20" s="1"/>
  <c r="AM44" i="20"/>
  <c r="AU44" i="20" s="1"/>
  <c r="AW44" i="20" s="1"/>
  <c r="AU40" i="20"/>
  <c r="BD40" i="20" s="1"/>
  <c r="BK39" i="20"/>
  <c r="AE39" i="20" s="1"/>
  <c r="AZ38" i="20"/>
  <c r="BC36" i="20"/>
  <c r="AZ85" i="20"/>
  <c r="AM81" i="20"/>
  <c r="AU81" i="20" s="1"/>
  <c r="AZ79" i="20"/>
  <c r="AM71" i="20"/>
  <c r="AU71" i="20" s="1"/>
  <c r="AZ66" i="20"/>
  <c r="AS55" i="20"/>
  <c r="AZ49" i="20"/>
  <c r="BC39" i="20"/>
  <c r="AZ37" i="20"/>
  <c r="BC35" i="20"/>
  <c r="BC26" i="20"/>
  <c r="BK25" i="20"/>
  <c r="AX93" i="20"/>
  <c r="BD93" i="20" s="1"/>
  <c r="AY87" i="20"/>
  <c r="AX85" i="20"/>
  <c r="AM78" i="20"/>
  <c r="BC75" i="20"/>
  <c r="BK60" i="20"/>
  <c r="AE60" i="20" s="1"/>
  <c r="BC51" i="20"/>
  <c r="AU48" i="20"/>
  <c r="BD48" i="20" s="1"/>
  <c r="BC47" i="20"/>
  <c r="BC44" i="20"/>
  <c r="AM40" i="20"/>
  <c r="AS24" i="20"/>
  <c r="AS52" i="20"/>
  <c r="AV52" i="20" s="1"/>
  <c r="AU32" i="20"/>
  <c r="BD32" i="20" s="1"/>
  <c r="AS30" i="20"/>
  <c r="AV30" i="20" s="1"/>
  <c r="BE30" i="20" s="1"/>
  <c r="AM24" i="20"/>
  <c r="AU24" i="20" s="1"/>
  <c r="BD24" i="20" s="1"/>
  <c r="Z24" i="20" s="1"/>
  <c r="AZ83" i="20"/>
  <c r="AV85" i="20"/>
  <c r="BC84" i="20"/>
  <c r="BC79" i="20"/>
  <c r="AU77" i="20"/>
  <c r="AM73" i="20"/>
  <c r="AU73" i="20" s="1"/>
  <c r="BK71" i="20"/>
  <c r="AE71" i="20" s="1"/>
  <c r="BC68" i="20"/>
  <c r="AM64" i="20"/>
  <c r="AU64" i="20" s="1"/>
  <c r="BC60" i="20"/>
  <c r="AM52" i="20"/>
  <c r="AU52" i="20" s="1"/>
  <c r="BC50" i="20"/>
  <c r="BC34" i="20"/>
  <c r="BC31" i="20"/>
  <c r="BL27" i="20"/>
  <c r="AX25" i="20"/>
  <c r="AZ25" i="20" s="1"/>
  <c r="AM23" i="20"/>
  <c r="F9" i="40"/>
  <c r="I9" i="40"/>
  <c r="H9" i="40"/>
  <c r="G9" i="40"/>
  <c r="E9" i="40"/>
  <c r="D9" i="40"/>
  <c r="BK23" i="20"/>
  <c r="AS23" i="20"/>
  <c r="AU23" i="20"/>
  <c r="BD52" i="20"/>
  <c r="BD60" i="20"/>
  <c r="AF67" i="20"/>
  <c r="BL39" i="20"/>
  <c r="AD39" i="20"/>
  <c r="AF39" i="20" s="1"/>
  <c r="BL84" i="20"/>
  <c r="AD84" i="20"/>
  <c r="AF84" i="20" s="1"/>
  <c r="AW28" i="20"/>
  <c r="BD28" i="20"/>
  <c r="BL31" i="20"/>
  <c r="AD31" i="20"/>
  <c r="AF31" i="20" s="1"/>
  <c r="AF80" i="20"/>
  <c r="BL47" i="20"/>
  <c r="AD47" i="20"/>
  <c r="AF47" i="20" s="1"/>
  <c r="BL92" i="20"/>
  <c r="AD92" i="20"/>
  <c r="AF92" i="20" s="1"/>
  <c r="AZ91" i="20"/>
  <c r="BK90" i="20"/>
  <c r="AE90" i="20" s="1"/>
  <c r="AZ89" i="20"/>
  <c r="AZ88" i="20"/>
  <c r="BC86" i="20"/>
  <c r="AS84" i="20"/>
  <c r="AV84" i="20" s="1"/>
  <c r="BE84" i="20" s="1"/>
  <c r="BC74" i="20"/>
  <c r="AS72" i="20"/>
  <c r="AZ68" i="20"/>
  <c r="AZ58" i="20"/>
  <c r="AY54" i="20"/>
  <c r="AS47" i="20"/>
  <c r="AS43" i="20"/>
  <c r="BC42" i="20"/>
  <c r="AX36" i="20"/>
  <c r="BD36" i="20" s="1"/>
  <c r="AZ33" i="20"/>
  <c r="AV93" i="20"/>
  <c r="AW93" i="20" s="1"/>
  <c r="BC66" i="20"/>
  <c r="AM94" i="20"/>
  <c r="BC92" i="20"/>
  <c r="AX86" i="20"/>
  <c r="AM84" i="20"/>
  <c r="AU84" i="20" s="1"/>
  <c r="BC83" i="20"/>
  <c r="AM82" i="20"/>
  <c r="AU82" i="20" s="1"/>
  <c r="BD82" i="20" s="1"/>
  <c r="BK78" i="20"/>
  <c r="AE78" i="20" s="1"/>
  <c r="AY77" i="20"/>
  <c r="AZ77" i="20" s="1"/>
  <c r="AX74" i="20"/>
  <c r="BK73" i="20"/>
  <c r="AE73" i="20" s="1"/>
  <c r="AS73" i="20"/>
  <c r="AV73" i="20" s="1"/>
  <c r="AM72" i="20"/>
  <c r="BC69" i="20"/>
  <c r="AX64" i="20"/>
  <c r="AS60" i="20"/>
  <c r="AV60" i="20" s="1"/>
  <c r="AW60" i="20" s="1"/>
  <c r="BK59" i="20"/>
  <c r="AE59" i="20" s="1"/>
  <c r="AS59" i="20"/>
  <c r="AM56" i="20"/>
  <c r="AU56" i="20" s="1"/>
  <c r="AZ54" i="20"/>
  <c r="BC49" i="20"/>
  <c r="BC46" i="20"/>
  <c r="AS45" i="20"/>
  <c r="AV45" i="20" s="1"/>
  <c r="BE45" i="20" s="1"/>
  <c r="AM43" i="20"/>
  <c r="AM33" i="20"/>
  <c r="BC29" i="20"/>
  <c r="AV24" i="20"/>
  <c r="AZ22" i="20"/>
  <c r="BK49" i="20"/>
  <c r="AE49" i="20" s="1"/>
  <c r="AF49" i="20" s="1"/>
  <c r="BC25" i="20"/>
  <c r="AS88" i="20"/>
  <c r="AU74" i="20"/>
  <c r="BI73" i="20"/>
  <c r="BL73" i="20" s="1"/>
  <c r="BL72" i="20"/>
  <c r="BI59" i="20"/>
  <c r="BK48" i="20"/>
  <c r="AE48" i="20" s="1"/>
  <c r="AY46" i="20"/>
  <c r="AZ46" i="20" s="1"/>
  <c r="AS39" i="20"/>
  <c r="AV39" i="20" s="1"/>
  <c r="BE39" i="20" s="1"/>
  <c r="BK36" i="20"/>
  <c r="AE36" i="20" s="1"/>
  <c r="AS35" i="20"/>
  <c r="AV35" i="20" s="1"/>
  <c r="BE35" i="20" s="1"/>
  <c r="BL80" i="20"/>
  <c r="AV53" i="20"/>
  <c r="BE53" i="20" s="1"/>
  <c r="BC37" i="20"/>
  <c r="BC22" i="20"/>
  <c r="Y22" i="20" s="1"/>
  <c r="BK94" i="20"/>
  <c r="AE94" i="20" s="1"/>
  <c r="AY93" i="20"/>
  <c r="AX90" i="20"/>
  <c r="BK89" i="20"/>
  <c r="AE89" i="20" s="1"/>
  <c r="AS89" i="20"/>
  <c r="AV89" i="20" s="1"/>
  <c r="AM88" i="20"/>
  <c r="AU88" i="20" s="1"/>
  <c r="BC87" i="20"/>
  <c r="BK82" i="20"/>
  <c r="AE82" i="20" s="1"/>
  <c r="AY81" i="20"/>
  <c r="AZ81" i="20" s="1"/>
  <c r="AX80" i="20"/>
  <c r="AZ80" i="20" s="1"/>
  <c r="BC78" i="20"/>
  <c r="AS76" i="20"/>
  <c r="BC72" i="20"/>
  <c r="BC62" i="20"/>
  <c r="BC58" i="20"/>
  <c r="BC53" i="20"/>
  <c r="BI48" i="20"/>
  <c r="BL48" i="20" s="1"/>
  <c r="BC41" i="20"/>
  <c r="BC38" i="20"/>
  <c r="AS37" i="20"/>
  <c r="AV37" i="20" s="1"/>
  <c r="BE37" i="20" s="1"/>
  <c r="AM35" i="20"/>
  <c r="BK33" i="20"/>
  <c r="BL33" i="20" s="1"/>
  <c r="AU90" i="20"/>
  <c r="AM89" i="20"/>
  <c r="AU89" i="20" s="1"/>
  <c r="AW89" i="20" s="1"/>
  <c r="AF72" i="20"/>
  <c r="AY71" i="20"/>
  <c r="AU67" i="20"/>
  <c r="BK64" i="20"/>
  <c r="AE64" i="20" s="1"/>
  <c r="AS64" i="20"/>
  <c r="AV64" i="20" s="1"/>
  <c r="AY51" i="20"/>
  <c r="AS36" i="20"/>
  <c r="AV36" i="20" s="1"/>
  <c r="AS31" i="20"/>
  <c r="AV31" i="20" s="1"/>
  <c r="BE31" i="20" s="1"/>
  <c r="BK28" i="20"/>
  <c r="AE28" i="20" s="1"/>
  <c r="AS27" i="20"/>
  <c r="AV27" i="20" s="1"/>
  <c r="BE27" i="20" s="1"/>
  <c r="AY23" i="20"/>
  <c r="AF88" i="20"/>
  <c r="AZ75" i="20"/>
  <c r="BL67" i="20"/>
  <c r="AZ41" i="20"/>
  <c r="AD76" i="20"/>
  <c r="AF76" i="20" s="1"/>
  <c r="AZ59" i="20"/>
  <c r="BC54" i="20"/>
  <c r="AZ30" i="20"/>
  <c r="BL88" i="20"/>
  <c r="AX78" i="20"/>
  <c r="BC94" i="20"/>
  <c r="AS92" i="20"/>
  <c r="BC88" i="20"/>
  <c r="BC82" i="20"/>
  <c r="AS80" i="20"/>
  <c r="AV80" i="20" s="1"/>
  <c r="BE80" i="20" s="1"/>
  <c r="AV77" i="20"/>
  <c r="AY72" i="20"/>
  <c r="AZ72" i="20" s="1"/>
  <c r="AS68" i="20"/>
  <c r="AV68" i="20" s="1"/>
  <c r="AS67" i="20"/>
  <c r="AS62" i="20"/>
  <c r="BC61" i="20"/>
  <c r="AM49" i="20"/>
  <c r="AU49" i="20" s="1"/>
  <c r="BC45" i="20"/>
  <c r="BC33" i="20"/>
  <c r="BC30" i="20"/>
  <c r="AS29" i="20"/>
  <c r="AV29" i="20" s="1"/>
  <c r="BE29" i="20" s="1"/>
  <c r="AM27" i="20"/>
  <c r="BC21" i="20"/>
  <c r="Y21" i="20" s="1"/>
  <c r="AS21" i="20"/>
  <c r="AV21" i="20" s="1"/>
  <c r="BE21" i="20" s="1"/>
  <c r="AW73" i="20"/>
  <c r="BD73" i="20"/>
  <c r="AW81" i="20"/>
  <c r="BD81" i="20"/>
  <c r="BK91" i="20"/>
  <c r="AE91" i="20" s="1"/>
  <c r="BI91" i="20"/>
  <c r="AV88" i="20"/>
  <c r="BE88" i="20" s="1"/>
  <c r="BK83" i="20"/>
  <c r="AE83" i="20" s="1"/>
  <c r="BI83" i="20"/>
  <c r="AU80" i="20"/>
  <c r="BK75" i="20"/>
  <c r="AE75" i="20" s="1"/>
  <c r="BI75" i="20"/>
  <c r="AV72" i="20"/>
  <c r="BE72" i="20" s="1"/>
  <c r="AU72" i="20"/>
  <c r="AM70" i="20"/>
  <c r="AX70" i="20"/>
  <c r="AZ70" i="20" s="1"/>
  <c r="BD67" i="20"/>
  <c r="BL63" i="20"/>
  <c r="AD63" i="20"/>
  <c r="AF63" i="20" s="1"/>
  <c r="AV63" i="20"/>
  <c r="BE63" i="20" s="1"/>
  <c r="BL56" i="20"/>
  <c r="AD56" i="20"/>
  <c r="AF56" i="20" s="1"/>
  <c r="AW56" i="20"/>
  <c r="BD56" i="20"/>
  <c r="AX55" i="20"/>
  <c r="AZ55" i="20" s="1"/>
  <c r="AM55" i="20"/>
  <c r="AE33" i="20"/>
  <c r="AF33" i="20" s="1"/>
  <c r="AY94" i="20"/>
  <c r="AZ94" i="20" s="1"/>
  <c r="AS94" i="20"/>
  <c r="AV94" i="20" s="1"/>
  <c r="AD90" i="20"/>
  <c r="BL89" i="20"/>
  <c r="AD89" i="20"/>
  <c r="AF89" i="20" s="1"/>
  <c r="AS86" i="20"/>
  <c r="AV86" i="20" s="1"/>
  <c r="AY86" i="20"/>
  <c r="AZ86" i="20" s="1"/>
  <c r="AW85" i="20"/>
  <c r="BD85" i="20"/>
  <c r="AD82" i="20"/>
  <c r="AD81" i="20"/>
  <c r="AF81" i="20" s="1"/>
  <c r="BL81" i="20"/>
  <c r="AS78" i="20"/>
  <c r="AV78" i="20" s="1"/>
  <c r="AY78" i="20"/>
  <c r="AZ78" i="20" s="1"/>
  <c r="AW77" i="20"/>
  <c r="BD77" i="20"/>
  <c r="AD74" i="20"/>
  <c r="AF74" i="20" s="1"/>
  <c r="BL74" i="20"/>
  <c r="AD73" i="20"/>
  <c r="AF73" i="20" s="1"/>
  <c r="BL71" i="20"/>
  <c r="AD71" i="20"/>
  <c r="AV71" i="20"/>
  <c r="BL64" i="20"/>
  <c r="AD64" i="20"/>
  <c r="AF64" i="20" s="1"/>
  <c r="AW64" i="20"/>
  <c r="BD64" i="20"/>
  <c r="AX63" i="20"/>
  <c r="AZ63" i="20" s="1"/>
  <c r="AM63" i="20"/>
  <c r="AU63" i="20" s="1"/>
  <c r="BI50" i="20"/>
  <c r="BK50" i="20"/>
  <c r="AE50" i="20" s="1"/>
  <c r="AS50" i="20"/>
  <c r="AV50" i="20" s="1"/>
  <c r="BE50" i="20" s="1"/>
  <c r="AS48" i="20"/>
  <c r="AV48" i="20" s="1"/>
  <c r="AY48" i="20"/>
  <c r="AZ48" i="20" s="1"/>
  <c r="AM39" i="20"/>
  <c r="AU39" i="20" s="1"/>
  <c r="AX39" i="20"/>
  <c r="AZ39" i="20" s="1"/>
  <c r="BI34" i="20"/>
  <c r="BK34" i="20"/>
  <c r="AE34" i="20" s="1"/>
  <c r="AS34" i="20"/>
  <c r="AV34" i="20" s="1"/>
  <c r="BE34" i="20" s="1"/>
  <c r="AS32" i="20"/>
  <c r="AV32" i="20" s="1"/>
  <c r="AY32" i="20"/>
  <c r="AZ32" i="20" s="1"/>
  <c r="AV92" i="20"/>
  <c r="BE92" i="20" s="1"/>
  <c r="AU92" i="20"/>
  <c r="BI87" i="20"/>
  <c r="BK87" i="20"/>
  <c r="AE87" i="20" s="1"/>
  <c r="BI79" i="20"/>
  <c r="BK79" i="20"/>
  <c r="AE79" i="20" s="1"/>
  <c r="AV76" i="20"/>
  <c r="BE76" i="20" s="1"/>
  <c r="AU76" i="20"/>
  <c r="AY61" i="20"/>
  <c r="AZ61" i="20" s="1"/>
  <c r="AS61" i="20"/>
  <c r="AV61" i="20" s="1"/>
  <c r="AM57" i="20"/>
  <c r="AU57" i="20" s="1"/>
  <c r="BI57" i="20"/>
  <c r="BK57" i="20"/>
  <c r="AE57" i="20" s="1"/>
  <c r="AE25" i="20"/>
  <c r="AF25" i="20" s="1"/>
  <c r="BL25" i="20"/>
  <c r="AD94" i="20"/>
  <c r="AD93" i="20"/>
  <c r="AF93" i="20" s="1"/>
  <c r="BL93" i="20"/>
  <c r="AY90" i="20"/>
  <c r="AZ90" i="20" s="1"/>
  <c r="AS90" i="20"/>
  <c r="AV90" i="20" s="1"/>
  <c r="AD86" i="20"/>
  <c r="AF86" i="20" s="1"/>
  <c r="BL86" i="20"/>
  <c r="AD85" i="20"/>
  <c r="AF85" i="20" s="1"/>
  <c r="BL85" i="20"/>
  <c r="AY82" i="20"/>
  <c r="AZ82" i="20" s="1"/>
  <c r="AS82" i="20"/>
  <c r="AV82" i="20" s="1"/>
  <c r="AD78" i="20"/>
  <c r="AF78" i="20" s="1"/>
  <c r="AD77" i="20"/>
  <c r="AF77" i="20" s="1"/>
  <c r="BL77" i="20"/>
  <c r="AS74" i="20"/>
  <c r="AV74" i="20" s="1"/>
  <c r="AY74" i="20"/>
  <c r="AZ74" i="20" s="1"/>
  <c r="AY69" i="20"/>
  <c r="AZ69" i="20" s="1"/>
  <c r="AS69" i="20"/>
  <c r="AV69" i="20" s="1"/>
  <c r="AM65" i="20"/>
  <c r="AU65" i="20" s="1"/>
  <c r="BI65" i="20"/>
  <c r="BK65" i="20"/>
  <c r="AE65" i="20" s="1"/>
  <c r="AM62" i="20"/>
  <c r="AX62" i="20"/>
  <c r="AZ62" i="20" s="1"/>
  <c r="BL55" i="20"/>
  <c r="AD55" i="20"/>
  <c r="AF55" i="20" s="1"/>
  <c r="AV55" i="20"/>
  <c r="BE55" i="20" s="1"/>
  <c r="AU55" i="20"/>
  <c r="AM47" i="20"/>
  <c r="AU47" i="20" s="1"/>
  <c r="AX47" i="20"/>
  <c r="AZ47" i="20" s="1"/>
  <c r="BI42" i="20"/>
  <c r="BK42" i="20"/>
  <c r="AE42" i="20" s="1"/>
  <c r="AS42" i="20"/>
  <c r="AV42" i="20" s="1"/>
  <c r="BE42" i="20" s="1"/>
  <c r="AS40" i="20"/>
  <c r="AV40" i="20" s="1"/>
  <c r="AY40" i="20"/>
  <c r="AZ40" i="20" s="1"/>
  <c r="AX31" i="20"/>
  <c r="AZ31" i="20" s="1"/>
  <c r="AM31" i="20"/>
  <c r="AU31" i="20" s="1"/>
  <c r="BI26" i="20"/>
  <c r="BK26" i="20"/>
  <c r="AE26" i="20" s="1"/>
  <c r="AS26" i="20"/>
  <c r="AV26" i="20" s="1"/>
  <c r="BE26" i="20" s="1"/>
  <c r="AM91" i="20"/>
  <c r="AU91" i="20" s="1"/>
  <c r="BE89" i="20"/>
  <c r="AM83" i="20"/>
  <c r="AU83" i="20" s="1"/>
  <c r="AM75" i="20"/>
  <c r="AU75" i="20" s="1"/>
  <c r="BE73" i="20"/>
  <c r="AU94" i="20"/>
  <c r="BD90" i="20"/>
  <c r="AV87" i="20"/>
  <c r="BE87" i="20" s="1"/>
  <c r="AV79" i="20"/>
  <c r="BE79" i="20" s="1"/>
  <c r="AU78" i="20"/>
  <c r="BD74" i="20"/>
  <c r="AX92" i="20"/>
  <c r="AZ92" i="20" s="1"/>
  <c r="AS91" i="20"/>
  <c r="AV91" i="20" s="1"/>
  <c r="BE91" i="20" s="1"/>
  <c r="AM87" i="20"/>
  <c r="BE85" i="20"/>
  <c r="AX84" i="20"/>
  <c r="AZ84" i="20" s="1"/>
  <c r="AS83" i="20"/>
  <c r="AV83" i="20" s="1"/>
  <c r="BE83" i="20" s="1"/>
  <c r="AM79" i="20"/>
  <c r="AU79" i="20" s="1"/>
  <c r="AX76" i="20"/>
  <c r="AZ76" i="20" s="1"/>
  <c r="AS75" i="20"/>
  <c r="AV58" i="20"/>
  <c r="BE58" i="20" s="1"/>
  <c r="BI58" i="20"/>
  <c r="BK58" i="20"/>
  <c r="AE58" i="20" s="1"/>
  <c r="AM53" i="20"/>
  <c r="AU53" i="20" s="1"/>
  <c r="BI53" i="20"/>
  <c r="AM45" i="20"/>
  <c r="AU45" i="20" s="1"/>
  <c r="BI45" i="20"/>
  <c r="BL44" i="20"/>
  <c r="AD44" i="20"/>
  <c r="AF44" i="20" s="1"/>
  <c r="AM37" i="20"/>
  <c r="AU37" i="20" s="1"/>
  <c r="BI37" i="20"/>
  <c r="AD36" i="20"/>
  <c r="AU70" i="20"/>
  <c r="AV70" i="20"/>
  <c r="BE70" i="20" s="1"/>
  <c r="BI70" i="20"/>
  <c r="BK70" i="20"/>
  <c r="AE70" i="20" s="1"/>
  <c r="AU62" i="20"/>
  <c r="AV62" i="20"/>
  <c r="BE62" i="20" s="1"/>
  <c r="BI62" i="20"/>
  <c r="BK62" i="20"/>
  <c r="AE62" i="20" s="1"/>
  <c r="AM41" i="20"/>
  <c r="AU41" i="20" s="1"/>
  <c r="BI41" i="20"/>
  <c r="BL40" i="20"/>
  <c r="AD40" i="20"/>
  <c r="AF40" i="20" s="1"/>
  <c r="BL32" i="20"/>
  <c r="AD32" i="20"/>
  <c r="AF32" i="20" s="1"/>
  <c r="BL24" i="20"/>
  <c r="AF24" i="20"/>
  <c r="AV51" i="20"/>
  <c r="BE51" i="20" s="1"/>
  <c r="AM50" i="20"/>
  <c r="AU50" i="20" s="1"/>
  <c r="AV43" i="20"/>
  <c r="BE43" i="20" s="1"/>
  <c r="AM34" i="20"/>
  <c r="AU34" i="20" s="1"/>
  <c r="AM26" i="20"/>
  <c r="AU26" i="20" s="1"/>
  <c r="AY24" i="20"/>
  <c r="AZ24" i="20" s="1"/>
  <c r="AX23" i="20"/>
  <c r="AU87" i="20"/>
  <c r="AV75" i="20"/>
  <c r="BE75" i="20" s="1"/>
  <c r="BC70" i="20"/>
  <c r="BK69" i="20"/>
  <c r="AM69" i="20"/>
  <c r="AU69" i="20" s="1"/>
  <c r="AS65" i="20"/>
  <c r="AV65" i="20" s="1"/>
  <c r="BE65" i="20" s="1"/>
  <c r="AS57" i="20"/>
  <c r="AV57" i="20" s="1"/>
  <c r="BE57" i="20" s="1"/>
  <c r="AM54" i="20"/>
  <c r="AU54" i="20" s="1"/>
  <c r="AY52" i="20"/>
  <c r="AZ52" i="20" s="1"/>
  <c r="AX51" i="20"/>
  <c r="AZ51" i="20" s="1"/>
  <c r="AD51" i="20"/>
  <c r="AF51" i="20" s="1"/>
  <c r="AV47" i="20"/>
  <c r="BE47" i="20" s="1"/>
  <c r="AM46" i="20"/>
  <c r="AU46" i="20" s="1"/>
  <c r="AY44" i="20"/>
  <c r="AZ44" i="20" s="1"/>
  <c r="AX43" i="20"/>
  <c r="AZ43" i="20" s="1"/>
  <c r="AD43" i="20"/>
  <c r="AF43" i="20" s="1"/>
  <c r="AM38" i="20"/>
  <c r="AU38" i="20" s="1"/>
  <c r="AY36" i="20"/>
  <c r="AX35" i="20"/>
  <c r="AZ35" i="20" s="1"/>
  <c r="AD35" i="20"/>
  <c r="AF35" i="20" s="1"/>
  <c r="AU33" i="20"/>
  <c r="AM30" i="20"/>
  <c r="AU30" i="20" s="1"/>
  <c r="AY28" i="20"/>
  <c r="AZ28" i="20" s="1"/>
  <c r="AX27" i="20"/>
  <c r="AZ27" i="20" s="1"/>
  <c r="AD27" i="20"/>
  <c r="AF27" i="20" s="1"/>
  <c r="AU25" i="20"/>
  <c r="AV23" i="20"/>
  <c r="BE23" i="20" s="1"/>
  <c r="AM22" i="20"/>
  <c r="AU22" i="20" s="1"/>
  <c r="AV66" i="20"/>
  <c r="BE66" i="20" s="1"/>
  <c r="BI66" i="20"/>
  <c r="BK66" i="20"/>
  <c r="AE66" i="20" s="1"/>
  <c r="AD28" i="20"/>
  <c r="BL68" i="20"/>
  <c r="AD68" i="20"/>
  <c r="AF68" i="20" s="1"/>
  <c r="AM61" i="20"/>
  <c r="AU61" i="20" s="1"/>
  <c r="BI61" i="20"/>
  <c r="BL60" i="20"/>
  <c r="AD60" i="20"/>
  <c r="AF60" i="20" s="1"/>
  <c r="AV54" i="20"/>
  <c r="BE54" i="20" s="1"/>
  <c r="BI54" i="20"/>
  <c r="BK54" i="20"/>
  <c r="AE54" i="20" s="1"/>
  <c r="BI46" i="20"/>
  <c r="BK46" i="20"/>
  <c r="AE46" i="20" s="1"/>
  <c r="AV38" i="20"/>
  <c r="BE38" i="20" s="1"/>
  <c r="BI38" i="20"/>
  <c r="BK38" i="20"/>
  <c r="AE38" i="20" s="1"/>
  <c r="BI30" i="20"/>
  <c r="BK30" i="20"/>
  <c r="AE30" i="20" s="1"/>
  <c r="AV22" i="20"/>
  <c r="BE22" i="20" s="1"/>
  <c r="BI22" i="20"/>
  <c r="BK22" i="20"/>
  <c r="AM42" i="20"/>
  <c r="AU42" i="20" s="1"/>
  <c r="AX71" i="20"/>
  <c r="AV67" i="20"/>
  <c r="BE67" i="20" s="1"/>
  <c r="AM66" i="20"/>
  <c r="AU66" i="20" s="1"/>
  <c r="AY64" i="20"/>
  <c r="AZ64" i="20" s="1"/>
  <c r="BE60" i="20"/>
  <c r="AV59" i="20"/>
  <c r="BE59" i="20" s="1"/>
  <c r="AM58" i="20"/>
  <c r="AU58" i="20" s="1"/>
  <c r="AY56" i="20"/>
  <c r="AZ56" i="20" s="1"/>
  <c r="BK53" i="20"/>
  <c r="AE53" i="20" s="1"/>
  <c r="AU51" i="20"/>
  <c r="AX50" i="20"/>
  <c r="AZ50" i="20" s="1"/>
  <c r="AS49" i="20"/>
  <c r="AV49" i="20" s="1"/>
  <c r="BE49" i="20" s="1"/>
  <c r="BK45" i="20"/>
  <c r="AE45" i="20" s="1"/>
  <c r="AU43" i="20"/>
  <c r="AX42" i="20"/>
  <c r="AZ42" i="20" s="1"/>
  <c r="AS41" i="20"/>
  <c r="AV41" i="20" s="1"/>
  <c r="BE41" i="20" s="1"/>
  <c r="BK37" i="20"/>
  <c r="AE37" i="20" s="1"/>
  <c r="AU35" i="20"/>
  <c r="AX34" i="20"/>
  <c r="AZ34" i="20" s="1"/>
  <c r="AS33" i="20"/>
  <c r="AV33" i="20" s="1"/>
  <c r="BE33" i="20" s="1"/>
  <c r="BK29" i="20"/>
  <c r="AE29" i="20" s="1"/>
  <c r="AF29" i="20" s="1"/>
  <c r="AM29" i="20"/>
  <c r="AU29" i="20" s="1"/>
  <c r="AU27" i="20"/>
  <c r="AX26" i="20"/>
  <c r="AZ26" i="20" s="1"/>
  <c r="AS25" i="20"/>
  <c r="AV25" i="20" s="1"/>
  <c r="BE25" i="20" s="1"/>
  <c r="BK21" i="20"/>
  <c r="AM21" i="20"/>
  <c r="T147" i="25"/>
  <c r="T146" i="25"/>
  <c r="T145" i="25"/>
  <c r="T142" i="25"/>
  <c r="T141" i="25"/>
  <c r="T140" i="25"/>
  <c r="H21" i="28"/>
  <c r="G21" i="28" s="1"/>
  <c r="R1" i="17"/>
  <c r="P2" i="17"/>
  <c r="R2" i="17"/>
  <c r="F12" i="17"/>
  <c r="G12" i="17"/>
  <c r="H12" i="17"/>
  <c r="I12" i="17"/>
  <c r="J12" i="17"/>
  <c r="L12" i="17"/>
  <c r="M12" i="17"/>
  <c r="N12" i="17"/>
  <c r="O12" i="17"/>
  <c r="P12" i="17"/>
  <c r="Q12" i="17"/>
  <c r="R12" i="17"/>
  <c r="S12" i="17"/>
  <c r="T12" i="17"/>
  <c r="U12" i="17"/>
  <c r="A13" i="17"/>
  <c r="F13" i="17"/>
  <c r="K13" i="17"/>
  <c r="L13" i="17"/>
  <c r="M13" i="17"/>
  <c r="N13" i="17"/>
  <c r="O13" i="17"/>
  <c r="P13" i="17"/>
  <c r="Q13" i="17"/>
  <c r="R13" i="17"/>
  <c r="S13" i="17"/>
  <c r="T13" i="17"/>
  <c r="U13" i="17"/>
  <c r="A14" i="17"/>
  <c r="F14" i="17"/>
  <c r="K14" i="17"/>
  <c r="L14" i="17"/>
  <c r="M14" i="17"/>
  <c r="N14" i="17"/>
  <c r="O14" i="17"/>
  <c r="P14" i="17"/>
  <c r="Q14" i="17"/>
  <c r="R14" i="17"/>
  <c r="S14" i="17"/>
  <c r="T14" i="17"/>
  <c r="U14" i="17"/>
  <c r="A15" i="17"/>
  <c r="F15" i="17"/>
  <c r="K15" i="17"/>
  <c r="L15" i="17"/>
  <c r="M15" i="17"/>
  <c r="N15" i="17"/>
  <c r="O15" i="17"/>
  <c r="P15" i="17"/>
  <c r="Q15" i="17"/>
  <c r="R15" i="17"/>
  <c r="S15" i="17"/>
  <c r="T15" i="17"/>
  <c r="U15" i="17"/>
  <c r="A16" i="17"/>
  <c r="F16" i="17"/>
  <c r="G16" i="17"/>
  <c r="H16" i="17"/>
  <c r="I16" i="17"/>
  <c r="J16" i="17"/>
  <c r="L16" i="17"/>
  <c r="M16" i="17"/>
  <c r="N16" i="17"/>
  <c r="O16" i="17"/>
  <c r="P16" i="17"/>
  <c r="Q16" i="17"/>
  <c r="R16" i="17"/>
  <c r="S16" i="17"/>
  <c r="T16" i="17"/>
  <c r="U16" i="17"/>
  <c r="A17" i="17"/>
  <c r="F17" i="17"/>
  <c r="G17" i="17"/>
  <c r="H17" i="17"/>
  <c r="I17" i="17"/>
  <c r="J17" i="17"/>
  <c r="L17" i="17"/>
  <c r="M17" i="17"/>
  <c r="N17" i="17"/>
  <c r="O17" i="17"/>
  <c r="P17" i="17"/>
  <c r="Q17" i="17"/>
  <c r="R17" i="17"/>
  <c r="S17" i="17"/>
  <c r="T17" i="17"/>
  <c r="U17" i="17"/>
  <c r="A22" i="17"/>
  <c r="F22" i="17"/>
  <c r="G22" i="17"/>
  <c r="K22" i="17" s="1"/>
  <c r="L22" i="17"/>
  <c r="M22" i="17"/>
  <c r="N22" i="17"/>
  <c r="O22" i="17"/>
  <c r="P22" i="17"/>
  <c r="Q22" i="17"/>
  <c r="R22" i="17"/>
  <c r="S22" i="17"/>
  <c r="T22" i="17"/>
  <c r="U22" i="17"/>
  <c r="A23" i="17"/>
  <c r="F23" i="17"/>
  <c r="G23" i="17"/>
  <c r="L23" i="17"/>
  <c r="M23" i="17"/>
  <c r="N23" i="17"/>
  <c r="O23" i="17"/>
  <c r="P23" i="17"/>
  <c r="Q23" i="17"/>
  <c r="R23" i="17"/>
  <c r="S23" i="17"/>
  <c r="T23" i="17"/>
  <c r="U23" i="17"/>
  <c r="A24" i="17"/>
  <c r="F24" i="17"/>
  <c r="G24" i="17"/>
  <c r="H24" i="17"/>
  <c r="I24" i="17"/>
  <c r="J24" i="17"/>
  <c r="L24" i="17"/>
  <c r="M24" i="17"/>
  <c r="N24" i="17"/>
  <c r="O24" i="17"/>
  <c r="P24" i="17"/>
  <c r="Q24" i="17"/>
  <c r="R24" i="17"/>
  <c r="S24" i="17"/>
  <c r="T24" i="17"/>
  <c r="U24" i="17"/>
  <c r="A25" i="17"/>
  <c r="F25" i="17"/>
  <c r="G25" i="17"/>
  <c r="H25" i="17"/>
  <c r="I25" i="17"/>
  <c r="J25" i="17"/>
  <c r="L25" i="17"/>
  <c r="M25" i="17"/>
  <c r="N25" i="17"/>
  <c r="O25" i="17"/>
  <c r="P25" i="17"/>
  <c r="Q25" i="17"/>
  <c r="R25" i="17"/>
  <c r="S25" i="17"/>
  <c r="T25" i="17"/>
  <c r="U25" i="17"/>
  <c r="A26" i="17"/>
  <c r="F26" i="17"/>
  <c r="G26" i="17"/>
  <c r="H26" i="17"/>
  <c r="I26" i="17"/>
  <c r="J26" i="17"/>
  <c r="L26" i="17"/>
  <c r="M26" i="17"/>
  <c r="N26" i="17"/>
  <c r="O26" i="17"/>
  <c r="P26" i="17"/>
  <c r="Q26" i="17"/>
  <c r="R26" i="17"/>
  <c r="S26" i="17"/>
  <c r="T26" i="17"/>
  <c r="U26" i="17"/>
  <c r="A27" i="17"/>
  <c r="F27" i="17"/>
  <c r="G27" i="17"/>
  <c r="H27" i="17"/>
  <c r="I27" i="17"/>
  <c r="J27" i="17"/>
  <c r="L27" i="17"/>
  <c r="M27" i="17"/>
  <c r="N27" i="17"/>
  <c r="O27" i="17"/>
  <c r="P27" i="17"/>
  <c r="Q27" i="17"/>
  <c r="R27" i="17"/>
  <c r="S27" i="17"/>
  <c r="T27" i="17"/>
  <c r="U27" i="17"/>
  <c r="A28" i="17"/>
  <c r="F28" i="17"/>
  <c r="G28" i="17"/>
  <c r="H28" i="17"/>
  <c r="I28" i="17"/>
  <c r="J28" i="17"/>
  <c r="L28" i="17"/>
  <c r="M28" i="17"/>
  <c r="N28" i="17"/>
  <c r="O28" i="17"/>
  <c r="P28" i="17"/>
  <c r="Q28" i="17"/>
  <c r="R28" i="17"/>
  <c r="S28" i="17"/>
  <c r="T28" i="17"/>
  <c r="U28" i="17"/>
  <c r="U44" i="17"/>
  <c r="R1" i="16"/>
  <c r="P2" i="16"/>
  <c r="R2" i="16"/>
  <c r="F11" i="16"/>
  <c r="G11" i="16"/>
  <c r="H11" i="16"/>
  <c r="I11" i="16"/>
  <c r="Q11" i="16"/>
  <c r="R11" i="16"/>
  <c r="S11" i="16"/>
  <c r="T11" i="16"/>
  <c r="U11" i="16"/>
  <c r="F12" i="16"/>
  <c r="G12" i="16"/>
  <c r="H12" i="16"/>
  <c r="I12" i="16"/>
  <c r="J12" i="16"/>
  <c r="L12" i="16"/>
  <c r="M12" i="16"/>
  <c r="N12" i="16"/>
  <c r="O12" i="16"/>
  <c r="P12" i="16"/>
  <c r="Q12" i="16"/>
  <c r="R12" i="16"/>
  <c r="S12" i="16"/>
  <c r="T12" i="16"/>
  <c r="U12" i="16"/>
  <c r="F13" i="16"/>
  <c r="G13" i="16"/>
  <c r="H13" i="16"/>
  <c r="I13" i="16"/>
  <c r="J13" i="16"/>
  <c r="L13" i="16"/>
  <c r="M13" i="16"/>
  <c r="N13" i="16"/>
  <c r="O13" i="16"/>
  <c r="P13" i="16"/>
  <c r="Q13" i="16"/>
  <c r="R13" i="16"/>
  <c r="S13" i="16"/>
  <c r="T13" i="16"/>
  <c r="U13" i="16"/>
  <c r="A14" i="16"/>
  <c r="F14" i="16"/>
  <c r="G14" i="16"/>
  <c r="H14" i="16"/>
  <c r="I14" i="16"/>
  <c r="J14" i="16"/>
  <c r="L14" i="16"/>
  <c r="M14" i="16"/>
  <c r="N14" i="16"/>
  <c r="O14" i="16"/>
  <c r="P14" i="16"/>
  <c r="Q14" i="16"/>
  <c r="R14" i="16"/>
  <c r="S14" i="16"/>
  <c r="T14" i="16"/>
  <c r="U14" i="16"/>
  <c r="A15" i="16"/>
  <c r="F15" i="16"/>
  <c r="G15" i="16"/>
  <c r="H15" i="16"/>
  <c r="I15" i="16"/>
  <c r="J15" i="16"/>
  <c r="L15" i="16"/>
  <c r="M15" i="16"/>
  <c r="N15" i="16"/>
  <c r="O15" i="16"/>
  <c r="P15" i="16"/>
  <c r="Q15" i="16"/>
  <c r="R15" i="16"/>
  <c r="S15" i="16"/>
  <c r="T15" i="16"/>
  <c r="U15" i="16"/>
  <c r="A16" i="16"/>
  <c r="F16" i="16"/>
  <c r="G16" i="16"/>
  <c r="H16" i="16"/>
  <c r="I16" i="16"/>
  <c r="J16" i="16"/>
  <c r="L16" i="16"/>
  <c r="M16" i="16"/>
  <c r="N16" i="16"/>
  <c r="O16" i="16"/>
  <c r="P16" i="16"/>
  <c r="Q16" i="16"/>
  <c r="R16" i="16"/>
  <c r="S16" i="16"/>
  <c r="T16" i="16"/>
  <c r="U16" i="16"/>
  <c r="F20" i="16"/>
  <c r="G20" i="16"/>
  <c r="H20" i="16"/>
  <c r="I20" i="16"/>
  <c r="Q20" i="16"/>
  <c r="R20" i="16"/>
  <c r="S20" i="16"/>
  <c r="T20" i="16"/>
  <c r="U20" i="16"/>
  <c r="F21" i="16"/>
  <c r="G21" i="16"/>
  <c r="H21" i="16"/>
  <c r="I21" i="16"/>
  <c r="J21" i="16"/>
  <c r="L21" i="16"/>
  <c r="M21" i="16"/>
  <c r="N21" i="16"/>
  <c r="O21" i="16"/>
  <c r="P21" i="16"/>
  <c r="Q21" i="16"/>
  <c r="R21" i="16"/>
  <c r="S21" i="16"/>
  <c r="T21" i="16"/>
  <c r="U21" i="16"/>
  <c r="A22" i="16"/>
  <c r="F22" i="16"/>
  <c r="G22" i="16"/>
  <c r="H22" i="16"/>
  <c r="I22" i="16"/>
  <c r="J22" i="16"/>
  <c r="L22" i="16"/>
  <c r="M22" i="16"/>
  <c r="N22" i="16"/>
  <c r="O22" i="16"/>
  <c r="P22" i="16"/>
  <c r="Q22" i="16"/>
  <c r="R22" i="16"/>
  <c r="S22" i="16"/>
  <c r="T22" i="16"/>
  <c r="U22" i="16"/>
  <c r="A23" i="16"/>
  <c r="F23" i="16"/>
  <c r="G23" i="16"/>
  <c r="H23" i="16"/>
  <c r="I23" i="16"/>
  <c r="J23" i="16"/>
  <c r="L23" i="16"/>
  <c r="M23" i="16"/>
  <c r="N23" i="16"/>
  <c r="O23" i="16"/>
  <c r="P23" i="16"/>
  <c r="Q23" i="16"/>
  <c r="R23" i="16"/>
  <c r="S23" i="16"/>
  <c r="T23" i="16"/>
  <c r="U23" i="16"/>
  <c r="A24" i="16"/>
  <c r="F24" i="16"/>
  <c r="G24" i="16"/>
  <c r="H24" i="16"/>
  <c r="I24" i="16"/>
  <c r="J24" i="16"/>
  <c r="L24" i="16"/>
  <c r="M24" i="16"/>
  <c r="N24" i="16"/>
  <c r="O24" i="16"/>
  <c r="P24" i="16"/>
  <c r="Q24" i="16"/>
  <c r="R24" i="16"/>
  <c r="S24" i="16"/>
  <c r="T24" i="16"/>
  <c r="U24" i="16"/>
  <c r="F36" i="16"/>
  <c r="G36" i="16"/>
  <c r="H36" i="16"/>
  <c r="I36" i="16"/>
  <c r="J36" i="16"/>
  <c r="L36" i="16"/>
  <c r="M36" i="16"/>
  <c r="N36" i="16"/>
  <c r="O36" i="16"/>
  <c r="P36" i="16"/>
  <c r="Q36" i="16"/>
  <c r="R36" i="16"/>
  <c r="S36" i="16"/>
  <c r="T36" i="16"/>
  <c r="U36" i="16"/>
  <c r="A37" i="16"/>
  <c r="F37" i="16"/>
  <c r="G37" i="16"/>
  <c r="H37" i="16"/>
  <c r="I37" i="16"/>
  <c r="J37" i="16"/>
  <c r="L37" i="16"/>
  <c r="M37" i="16"/>
  <c r="N37" i="16"/>
  <c r="O37" i="16"/>
  <c r="P37" i="16"/>
  <c r="Q37" i="16"/>
  <c r="R37" i="16"/>
  <c r="S37" i="16"/>
  <c r="T37" i="16"/>
  <c r="U37" i="16"/>
  <c r="A38" i="16"/>
  <c r="F38" i="16"/>
  <c r="G38" i="16"/>
  <c r="H38" i="16"/>
  <c r="I38" i="16"/>
  <c r="J38" i="16"/>
  <c r="L38" i="16"/>
  <c r="M38" i="16"/>
  <c r="N38" i="16"/>
  <c r="O38" i="16"/>
  <c r="P38" i="16"/>
  <c r="Q38" i="16"/>
  <c r="R38" i="16"/>
  <c r="S38" i="16"/>
  <c r="T38" i="16"/>
  <c r="U38" i="16"/>
  <c r="A39" i="16"/>
  <c r="F39" i="16"/>
  <c r="G39" i="16"/>
  <c r="H39" i="16"/>
  <c r="I39" i="16"/>
  <c r="J39" i="16"/>
  <c r="L39" i="16"/>
  <c r="M39" i="16"/>
  <c r="N39" i="16"/>
  <c r="O39" i="16"/>
  <c r="P39" i="16"/>
  <c r="Q39" i="16"/>
  <c r="R39" i="16"/>
  <c r="S39" i="16"/>
  <c r="T39" i="16"/>
  <c r="U39" i="16"/>
  <c r="A40" i="16"/>
  <c r="F40" i="16"/>
  <c r="G40" i="16"/>
  <c r="H40" i="16"/>
  <c r="I40" i="16"/>
  <c r="J40" i="16"/>
  <c r="L40" i="16"/>
  <c r="M40" i="16"/>
  <c r="N40" i="16"/>
  <c r="O40" i="16"/>
  <c r="P40" i="16"/>
  <c r="Q40" i="16"/>
  <c r="R40" i="16"/>
  <c r="S40" i="16"/>
  <c r="T40" i="16"/>
  <c r="U40" i="16"/>
  <c r="A41" i="16"/>
  <c r="F41" i="16"/>
  <c r="G41" i="16"/>
  <c r="H41" i="16"/>
  <c r="I41" i="16"/>
  <c r="J41" i="16"/>
  <c r="L41" i="16"/>
  <c r="M41" i="16"/>
  <c r="N41" i="16"/>
  <c r="O41" i="16"/>
  <c r="P41" i="16"/>
  <c r="Q41" i="16"/>
  <c r="R41" i="16"/>
  <c r="S41" i="16"/>
  <c r="T41" i="16"/>
  <c r="U41" i="16"/>
  <c r="A42" i="16"/>
  <c r="F42" i="16"/>
  <c r="G42" i="16"/>
  <c r="H42" i="16"/>
  <c r="I42" i="16"/>
  <c r="J42" i="16"/>
  <c r="L42" i="16"/>
  <c r="M42" i="16"/>
  <c r="N42" i="16"/>
  <c r="O42" i="16"/>
  <c r="P42" i="16"/>
  <c r="Q42" i="16"/>
  <c r="R42" i="16"/>
  <c r="S42" i="16"/>
  <c r="T42" i="16"/>
  <c r="U42" i="16"/>
  <c r="U57" i="16"/>
  <c r="R1" i="15"/>
  <c r="P2" i="15"/>
  <c r="R2" i="15"/>
  <c r="F11" i="15"/>
  <c r="G11" i="15"/>
  <c r="H11" i="15"/>
  <c r="I11" i="15"/>
  <c r="J11" i="15"/>
  <c r="L11" i="15"/>
  <c r="M11" i="15"/>
  <c r="N11" i="15"/>
  <c r="O11" i="15"/>
  <c r="P11" i="15"/>
  <c r="Q11" i="15"/>
  <c r="R11" i="15"/>
  <c r="S11" i="15"/>
  <c r="T11" i="15"/>
  <c r="U11" i="15"/>
  <c r="F14" i="15"/>
  <c r="G14" i="15"/>
  <c r="H14" i="15"/>
  <c r="I14" i="15"/>
  <c r="J14" i="15"/>
  <c r="L14" i="15"/>
  <c r="M14" i="15"/>
  <c r="N14" i="15"/>
  <c r="O14" i="15"/>
  <c r="P14" i="15"/>
  <c r="Q14" i="15"/>
  <c r="R14" i="15"/>
  <c r="S14" i="15"/>
  <c r="T14" i="15"/>
  <c r="U14" i="15"/>
  <c r="F15" i="15"/>
  <c r="G15" i="15"/>
  <c r="H15" i="15"/>
  <c r="I15" i="15"/>
  <c r="J15" i="15"/>
  <c r="L15" i="15"/>
  <c r="M15" i="15"/>
  <c r="N15" i="15"/>
  <c r="O15" i="15"/>
  <c r="P15" i="15"/>
  <c r="Q15" i="15"/>
  <c r="R15" i="15"/>
  <c r="S15" i="15"/>
  <c r="T15" i="15"/>
  <c r="U15" i="15"/>
  <c r="K16" i="15"/>
  <c r="F19" i="15"/>
  <c r="G19" i="15"/>
  <c r="H19" i="15"/>
  <c r="I19" i="15"/>
  <c r="J19" i="15"/>
  <c r="L19" i="15"/>
  <c r="M19" i="15"/>
  <c r="N19" i="15"/>
  <c r="O19" i="15"/>
  <c r="P19" i="15"/>
  <c r="Q19" i="15"/>
  <c r="R19" i="15"/>
  <c r="S19" i="15"/>
  <c r="T19" i="15"/>
  <c r="U19" i="15"/>
  <c r="F20" i="15"/>
  <c r="G20" i="15"/>
  <c r="H20" i="15"/>
  <c r="I20" i="15"/>
  <c r="J20" i="15"/>
  <c r="L20" i="15"/>
  <c r="M20" i="15"/>
  <c r="N20" i="15"/>
  <c r="O20" i="15"/>
  <c r="P20" i="15"/>
  <c r="Q20" i="15"/>
  <c r="R20" i="15"/>
  <c r="S20" i="15"/>
  <c r="T20" i="15"/>
  <c r="U20" i="15"/>
  <c r="F21" i="15"/>
  <c r="G21" i="15"/>
  <c r="H21" i="15"/>
  <c r="I21" i="15"/>
  <c r="J21" i="15"/>
  <c r="L21" i="15"/>
  <c r="M21" i="15"/>
  <c r="N21" i="15"/>
  <c r="O21" i="15"/>
  <c r="P21" i="15"/>
  <c r="Q21" i="15"/>
  <c r="R21" i="15"/>
  <c r="S21" i="15"/>
  <c r="T21" i="15"/>
  <c r="U21" i="15"/>
  <c r="F24" i="15"/>
  <c r="F45" i="15" s="1"/>
  <c r="G24" i="15"/>
  <c r="G45" i="15" s="1"/>
  <c r="H24" i="15"/>
  <c r="I24" i="15"/>
  <c r="J24" i="15"/>
  <c r="J45" i="15" s="1"/>
  <c r="L24" i="15"/>
  <c r="L45" i="15" s="1"/>
  <c r="M24" i="15"/>
  <c r="M45" i="15" s="1"/>
  <c r="N24" i="15"/>
  <c r="N45" i="15" s="1"/>
  <c r="O24" i="15"/>
  <c r="O45" i="15" s="1"/>
  <c r="P24" i="15"/>
  <c r="P45" i="15" s="1"/>
  <c r="Q24" i="15"/>
  <c r="Q45" i="15" s="1"/>
  <c r="R24" i="15"/>
  <c r="S24" i="15"/>
  <c r="S45" i="15" s="1"/>
  <c r="T24" i="15"/>
  <c r="T45" i="15" s="1"/>
  <c r="U24" i="15"/>
  <c r="U45" i="15" s="1"/>
  <c r="F25" i="15"/>
  <c r="G25" i="15"/>
  <c r="G46" i="15" s="1"/>
  <c r="H25" i="15"/>
  <c r="H46" i="15" s="1"/>
  <c r="I25" i="15"/>
  <c r="I46" i="15" s="1"/>
  <c r="J25" i="15"/>
  <c r="J46" i="15" s="1"/>
  <c r="L25" i="15"/>
  <c r="L46" i="15" s="1"/>
  <c r="M25" i="15"/>
  <c r="M46" i="15" s="1"/>
  <c r="N25" i="15"/>
  <c r="O25" i="15"/>
  <c r="O46" i="15" s="1"/>
  <c r="P25" i="15"/>
  <c r="Q25" i="15"/>
  <c r="Q46" i="15" s="1"/>
  <c r="R25" i="15"/>
  <c r="S25" i="15"/>
  <c r="T25" i="15"/>
  <c r="T46" i="15" s="1"/>
  <c r="U25" i="15"/>
  <c r="F26" i="15"/>
  <c r="G26" i="15"/>
  <c r="H26" i="15"/>
  <c r="I26" i="15"/>
  <c r="Q26" i="15"/>
  <c r="R26" i="15"/>
  <c r="S26" i="15"/>
  <c r="T26" i="15"/>
  <c r="U26" i="15"/>
  <c r="F27" i="15"/>
  <c r="G27" i="15"/>
  <c r="H27" i="15"/>
  <c r="I27" i="15"/>
  <c r="Q27" i="15"/>
  <c r="R27" i="15"/>
  <c r="S27" i="15"/>
  <c r="T27" i="15"/>
  <c r="U27" i="15"/>
  <c r="F31" i="15"/>
  <c r="G31" i="15"/>
  <c r="G38" i="15" s="1"/>
  <c r="H31" i="15"/>
  <c r="I31" i="15"/>
  <c r="J31" i="15"/>
  <c r="L31" i="15"/>
  <c r="L38" i="15" s="1"/>
  <c r="M31" i="15"/>
  <c r="N31" i="15"/>
  <c r="N38" i="15" s="1"/>
  <c r="O31" i="15"/>
  <c r="P31" i="15"/>
  <c r="P38" i="15" s="1"/>
  <c r="Q31" i="15"/>
  <c r="R31" i="15"/>
  <c r="S31" i="15"/>
  <c r="T31" i="15"/>
  <c r="U31" i="15"/>
  <c r="U38" i="15" s="1"/>
  <c r="F32" i="15"/>
  <c r="G32" i="15"/>
  <c r="H32" i="15"/>
  <c r="I32" i="15"/>
  <c r="J32" i="15"/>
  <c r="L32" i="15"/>
  <c r="L39" i="15" s="1"/>
  <c r="M32" i="15"/>
  <c r="N32" i="15"/>
  <c r="O32" i="15"/>
  <c r="O39" i="15" s="1"/>
  <c r="P32" i="15"/>
  <c r="Q32" i="15"/>
  <c r="R32" i="15"/>
  <c r="S32" i="15"/>
  <c r="T32" i="15"/>
  <c r="U32" i="15"/>
  <c r="F33" i="15"/>
  <c r="G33" i="15"/>
  <c r="H33" i="15"/>
  <c r="I33" i="15"/>
  <c r="Q33" i="15"/>
  <c r="R33" i="15"/>
  <c r="R40" i="15" s="1"/>
  <c r="S33" i="15"/>
  <c r="T33" i="15"/>
  <c r="U33" i="15"/>
  <c r="F34" i="15"/>
  <c r="G34" i="15"/>
  <c r="G41" i="15" s="1"/>
  <c r="H34" i="15"/>
  <c r="I34" i="15"/>
  <c r="Q34" i="15"/>
  <c r="Q41" i="15" s="1"/>
  <c r="R34" i="15"/>
  <c r="S34" i="15"/>
  <c r="T34" i="15"/>
  <c r="U34" i="15"/>
  <c r="U59" i="15"/>
  <c r="R1" i="14"/>
  <c r="P2" i="14"/>
  <c r="R2" i="14"/>
  <c r="F12" i="14"/>
  <c r="G12" i="14"/>
  <c r="H12" i="14"/>
  <c r="I12" i="14"/>
  <c r="Q12" i="14"/>
  <c r="R12" i="14"/>
  <c r="S12" i="14"/>
  <c r="T12" i="14"/>
  <c r="U12" i="14"/>
  <c r="F13" i="14"/>
  <c r="G13" i="14"/>
  <c r="H13" i="14"/>
  <c r="I13" i="14"/>
  <c r="J13" i="14"/>
  <c r="L13" i="14"/>
  <c r="M13" i="14"/>
  <c r="N13" i="14"/>
  <c r="O13" i="14"/>
  <c r="P13" i="14"/>
  <c r="Q13" i="14"/>
  <c r="R13" i="14"/>
  <c r="S13" i="14"/>
  <c r="T13" i="14"/>
  <c r="U13" i="14"/>
  <c r="F19" i="14"/>
  <c r="F46" i="14" s="1"/>
  <c r="G19" i="14"/>
  <c r="H19" i="14"/>
  <c r="H46" i="14" s="1"/>
  <c r="I19" i="14"/>
  <c r="I46" i="14" s="1"/>
  <c r="J19" i="14"/>
  <c r="J46" i="14" s="1"/>
  <c r="L19" i="14"/>
  <c r="M19" i="14"/>
  <c r="M46" i="14" s="1"/>
  <c r="N19" i="14"/>
  <c r="N46" i="14" s="1"/>
  <c r="O19" i="14"/>
  <c r="O46" i="14" s="1"/>
  <c r="P19" i="14"/>
  <c r="P46" i="14" s="1"/>
  <c r="Q19" i="14"/>
  <c r="Q46" i="14" s="1"/>
  <c r="R19" i="14"/>
  <c r="R46" i="14" s="1"/>
  <c r="S19" i="14"/>
  <c r="S46" i="14" s="1"/>
  <c r="T19" i="14"/>
  <c r="T46" i="14" s="1"/>
  <c r="U19" i="14"/>
  <c r="U46" i="14" s="1"/>
  <c r="F20" i="14"/>
  <c r="G20" i="14"/>
  <c r="H20" i="14"/>
  <c r="I20" i="14"/>
  <c r="J20" i="14"/>
  <c r="L20" i="14"/>
  <c r="M20" i="14"/>
  <c r="N20" i="14"/>
  <c r="O20" i="14"/>
  <c r="P20" i="14"/>
  <c r="Q20" i="14"/>
  <c r="R20" i="14"/>
  <c r="S20" i="14"/>
  <c r="T20" i="14"/>
  <c r="U20" i="14"/>
  <c r="F21" i="14"/>
  <c r="G21" i="14"/>
  <c r="H21" i="14"/>
  <c r="I21" i="14"/>
  <c r="Q21" i="14"/>
  <c r="R21" i="14"/>
  <c r="S21" i="14"/>
  <c r="T21" i="14"/>
  <c r="U21" i="14"/>
  <c r="F26" i="14"/>
  <c r="G26" i="14"/>
  <c r="H26" i="14"/>
  <c r="I26" i="14"/>
  <c r="Q26" i="14"/>
  <c r="R26" i="14"/>
  <c r="S26" i="14"/>
  <c r="T26" i="14"/>
  <c r="U26" i="14"/>
  <c r="F27" i="14"/>
  <c r="G27" i="14"/>
  <c r="H27" i="14"/>
  <c r="I27" i="14"/>
  <c r="J27" i="14"/>
  <c r="L27" i="14"/>
  <c r="M27" i="14"/>
  <c r="N27" i="14"/>
  <c r="O27" i="14"/>
  <c r="P27" i="14"/>
  <c r="Q27" i="14"/>
  <c r="R27" i="14"/>
  <c r="S27" i="14"/>
  <c r="T27" i="14"/>
  <c r="U27" i="14"/>
  <c r="F33" i="14"/>
  <c r="G33" i="14"/>
  <c r="H33" i="14"/>
  <c r="I33" i="14"/>
  <c r="J33" i="14"/>
  <c r="L33" i="14"/>
  <c r="M33" i="14"/>
  <c r="N33" i="14"/>
  <c r="O33" i="14"/>
  <c r="P33" i="14"/>
  <c r="Q33" i="14"/>
  <c r="R33" i="14"/>
  <c r="S33" i="14"/>
  <c r="T33" i="14"/>
  <c r="U33" i="14"/>
  <c r="F34" i="14"/>
  <c r="G34" i="14"/>
  <c r="H34" i="14"/>
  <c r="I34" i="14"/>
  <c r="Q34" i="14"/>
  <c r="R34" i="14"/>
  <c r="S34" i="14"/>
  <c r="T34" i="14"/>
  <c r="U34" i="14"/>
  <c r="U64" i="14"/>
  <c r="R1" i="13"/>
  <c r="P2" i="13"/>
  <c r="R2" i="13"/>
  <c r="F12" i="13"/>
  <c r="G12" i="13"/>
  <c r="H12" i="13"/>
  <c r="I12" i="13"/>
  <c r="Q12" i="13"/>
  <c r="R12" i="13"/>
  <c r="S12" i="13"/>
  <c r="T12" i="13"/>
  <c r="U12" i="13"/>
  <c r="F13" i="13"/>
  <c r="G13" i="13"/>
  <c r="H13" i="13"/>
  <c r="I13" i="13"/>
  <c r="J13" i="13"/>
  <c r="L13" i="13"/>
  <c r="M13" i="13"/>
  <c r="N13" i="13"/>
  <c r="O13" i="13"/>
  <c r="P13" i="13"/>
  <c r="Q13" i="13"/>
  <c r="R13" i="13"/>
  <c r="S13" i="13"/>
  <c r="T13" i="13"/>
  <c r="U13" i="13"/>
  <c r="F19" i="13"/>
  <c r="G19" i="13"/>
  <c r="H19" i="13"/>
  <c r="I19" i="13"/>
  <c r="J19" i="13"/>
  <c r="L19" i="13"/>
  <c r="M19" i="13"/>
  <c r="N19" i="13"/>
  <c r="O19" i="13"/>
  <c r="P19" i="13"/>
  <c r="Q19" i="13"/>
  <c r="R19" i="13"/>
  <c r="S19" i="13"/>
  <c r="T19" i="13"/>
  <c r="U19" i="13"/>
  <c r="F20" i="13"/>
  <c r="G20" i="13"/>
  <c r="H20" i="13"/>
  <c r="I20" i="13"/>
  <c r="Q20" i="13"/>
  <c r="R20" i="13"/>
  <c r="S20" i="13"/>
  <c r="T20" i="13"/>
  <c r="U20" i="13"/>
  <c r="F25" i="13"/>
  <c r="G25" i="13"/>
  <c r="H25" i="13"/>
  <c r="I25" i="13"/>
  <c r="Q25" i="13"/>
  <c r="R25" i="13"/>
  <c r="S25" i="13"/>
  <c r="T25" i="13"/>
  <c r="U25" i="13"/>
  <c r="F26" i="13"/>
  <c r="G26" i="13"/>
  <c r="H26" i="13"/>
  <c r="I26" i="13"/>
  <c r="J26" i="13"/>
  <c r="L26" i="13"/>
  <c r="M26" i="13"/>
  <c r="N26" i="13"/>
  <c r="O26" i="13"/>
  <c r="P26" i="13"/>
  <c r="Q26" i="13"/>
  <c r="R26" i="13"/>
  <c r="S26" i="13"/>
  <c r="T26" i="13"/>
  <c r="U26" i="13"/>
  <c r="F32" i="13"/>
  <c r="G32" i="13"/>
  <c r="H32" i="13"/>
  <c r="I32" i="13"/>
  <c r="J32" i="13"/>
  <c r="L32" i="13"/>
  <c r="M32" i="13"/>
  <c r="N32" i="13"/>
  <c r="O32" i="13"/>
  <c r="P32" i="13"/>
  <c r="Q32" i="13"/>
  <c r="R32" i="13"/>
  <c r="S32" i="13"/>
  <c r="T32" i="13"/>
  <c r="U32" i="13"/>
  <c r="F33" i="13"/>
  <c r="G33" i="13"/>
  <c r="H33" i="13"/>
  <c r="I33" i="13"/>
  <c r="Q33" i="13"/>
  <c r="R33" i="13"/>
  <c r="S33" i="13"/>
  <c r="T33" i="13"/>
  <c r="U33" i="13"/>
  <c r="F38" i="13"/>
  <c r="G38" i="13"/>
  <c r="H38" i="13"/>
  <c r="I38" i="13"/>
  <c r="Q38" i="13"/>
  <c r="R38" i="13"/>
  <c r="S38" i="13"/>
  <c r="T38" i="13"/>
  <c r="U38" i="13"/>
  <c r="F39" i="13"/>
  <c r="G39" i="13"/>
  <c r="H39" i="13"/>
  <c r="I39" i="13"/>
  <c r="J39" i="13"/>
  <c r="L39" i="13"/>
  <c r="M39" i="13"/>
  <c r="N39" i="13"/>
  <c r="O39" i="13"/>
  <c r="P39" i="13"/>
  <c r="Q39" i="13"/>
  <c r="R39" i="13"/>
  <c r="S39" i="13"/>
  <c r="T39" i="13"/>
  <c r="U39" i="13"/>
  <c r="F45" i="13"/>
  <c r="G45" i="13"/>
  <c r="H45" i="13"/>
  <c r="I45" i="13"/>
  <c r="J45" i="13"/>
  <c r="L45" i="13"/>
  <c r="M45" i="13"/>
  <c r="N45" i="13"/>
  <c r="O45" i="13"/>
  <c r="P45" i="13"/>
  <c r="Q45" i="13"/>
  <c r="R45" i="13"/>
  <c r="S45" i="13"/>
  <c r="T45" i="13"/>
  <c r="U45" i="13"/>
  <c r="F46" i="13"/>
  <c r="G46" i="13"/>
  <c r="H46" i="13"/>
  <c r="I46" i="13"/>
  <c r="Q46" i="13"/>
  <c r="R46" i="13"/>
  <c r="S46" i="13"/>
  <c r="T46" i="13"/>
  <c r="U46" i="13"/>
  <c r="U60" i="13"/>
  <c r="R1" i="12"/>
  <c r="P2" i="12"/>
  <c r="R2" i="12"/>
  <c r="BS8" i="12"/>
  <c r="BS9" i="12"/>
  <c r="BS10" i="12"/>
  <c r="BS11" i="12"/>
  <c r="F12" i="12"/>
  <c r="G12" i="12"/>
  <c r="H12" i="12"/>
  <c r="I12" i="12"/>
  <c r="J12" i="12"/>
  <c r="L12" i="12"/>
  <c r="M12" i="12"/>
  <c r="AA70" i="12" s="1"/>
  <c r="N12" i="12"/>
  <c r="AA71" i="12" s="1"/>
  <c r="O12" i="12"/>
  <c r="P12" i="12"/>
  <c r="AA73" i="12" s="1"/>
  <c r="Q12" i="12"/>
  <c r="AA74" i="12" s="1"/>
  <c r="R12" i="12"/>
  <c r="S12" i="12"/>
  <c r="T12" i="12"/>
  <c r="AA77" i="12" s="1"/>
  <c r="U12" i="12"/>
  <c r="AA78" i="12" s="1"/>
  <c r="Z12" i="12"/>
  <c r="Z67" i="12" s="1"/>
  <c r="Z68" i="12" s="1"/>
  <c r="BS12" i="12"/>
  <c r="F13" i="12"/>
  <c r="AX13" i="12" s="1"/>
  <c r="G13" i="12"/>
  <c r="H13" i="12"/>
  <c r="I13" i="12"/>
  <c r="J13" i="12"/>
  <c r="L13" i="12"/>
  <c r="AA87" i="12" s="1"/>
  <c r="M13" i="12"/>
  <c r="N13" i="12"/>
  <c r="AA89" i="12" s="1"/>
  <c r="O13" i="12"/>
  <c r="AA90" i="12" s="1"/>
  <c r="P13" i="12"/>
  <c r="Q13" i="12"/>
  <c r="R13" i="12"/>
  <c r="AA93" i="12" s="1"/>
  <c r="S13" i="12"/>
  <c r="AA94" i="12" s="1"/>
  <c r="T13" i="12"/>
  <c r="U13" i="12"/>
  <c r="Z13" i="12"/>
  <c r="Z85" i="12" s="1"/>
  <c r="BS13" i="12"/>
  <c r="BS14" i="12"/>
  <c r="BS15" i="12"/>
  <c r="F16" i="12"/>
  <c r="G16" i="12"/>
  <c r="H16" i="12"/>
  <c r="I16" i="12"/>
  <c r="Q16" i="12"/>
  <c r="AA110" i="12" s="1"/>
  <c r="R16" i="12"/>
  <c r="AA111" i="12" s="1"/>
  <c r="S16" i="12"/>
  <c r="AA112" i="12" s="1"/>
  <c r="T16" i="12"/>
  <c r="AA113" i="12" s="1"/>
  <c r="U16" i="12"/>
  <c r="Z16" i="12"/>
  <c r="BS16" i="12"/>
  <c r="F17" i="12"/>
  <c r="G17" i="12"/>
  <c r="H17" i="12"/>
  <c r="I17" i="12"/>
  <c r="J17" i="12"/>
  <c r="L17" i="12"/>
  <c r="AA123" i="12" s="1"/>
  <c r="M17" i="12"/>
  <c r="N17" i="12"/>
  <c r="O17" i="12"/>
  <c r="AA126" i="12" s="1"/>
  <c r="P17" i="12"/>
  <c r="AA127" i="12" s="1"/>
  <c r="Q17" i="12"/>
  <c r="R17" i="12"/>
  <c r="AA129" i="12" s="1"/>
  <c r="S17" i="12"/>
  <c r="AA130" i="12" s="1"/>
  <c r="T17" i="12"/>
  <c r="AA131" i="12" s="1"/>
  <c r="U17" i="12"/>
  <c r="AA132" i="12" s="1"/>
  <c r="Z17" i="12"/>
  <c r="BS17" i="12"/>
  <c r="BS18" i="12"/>
  <c r="F19" i="12"/>
  <c r="AX19" i="12" s="1"/>
  <c r="G19" i="12"/>
  <c r="H19" i="12"/>
  <c r="I19" i="12"/>
  <c r="J19" i="12"/>
  <c r="L19" i="12"/>
  <c r="AA141" i="12" s="1"/>
  <c r="M19" i="12"/>
  <c r="AA142" i="12" s="1"/>
  <c r="N19" i="12"/>
  <c r="AA143" i="12" s="1"/>
  <c r="O19" i="12"/>
  <c r="P19" i="12"/>
  <c r="AA145" i="12" s="1"/>
  <c r="Q19" i="12"/>
  <c r="AA146" i="12" s="1"/>
  <c r="R19" i="12"/>
  <c r="AA147" i="12" s="1"/>
  <c r="S19" i="12"/>
  <c r="AA148" i="12" s="1"/>
  <c r="T19" i="12"/>
  <c r="AA149" i="12" s="1"/>
  <c r="U19" i="12"/>
  <c r="AA150" i="12" s="1"/>
  <c r="Z19" i="12"/>
  <c r="F20" i="12"/>
  <c r="AX20" i="12" s="1"/>
  <c r="G20" i="12"/>
  <c r="H20" i="12"/>
  <c r="I20" i="12"/>
  <c r="J20" i="12"/>
  <c r="L20" i="12"/>
  <c r="M20" i="12"/>
  <c r="AA160" i="12" s="1"/>
  <c r="N20" i="12"/>
  <c r="AA161" i="12" s="1"/>
  <c r="O20" i="12"/>
  <c r="AA162" i="12" s="1"/>
  <c r="P20" i="12"/>
  <c r="AA163" i="12" s="1"/>
  <c r="Q20" i="12"/>
  <c r="AA164" i="12" s="1"/>
  <c r="R20" i="12"/>
  <c r="AA165" i="12" s="1"/>
  <c r="S20" i="12"/>
  <c r="AA166" i="12" s="1"/>
  <c r="T20" i="12"/>
  <c r="AA167" i="12" s="1"/>
  <c r="U20" i="12"/>
  <c r="Z20" i="12"/>
  <c r="Z157" i="12" s="1"/>
  <c r="Z158" i="12" s="1"/>
  <c r="F21" i="12"/>
  <c r="G21" i="12"/>
  <c r="H21" i="12"/>
  <c r="I21" i="12"/>
  <c r="J21" i="12"/>
  <c r="L21" i="12"/>
  <c r="M21" i="12"/>
  <c r="AA178" i="12" s="1"/>
  <c r="N21" i="12"/>
  <c r="AA179" i="12" s="1"/>
  <c r="O21" i="12"/>
  <c r="AA180" i="12" s="1"/>
  <c r="P21" i="12"/>
  <c r="AA181" i="12" s="1"/>
  <c r="Q21" i="12"/>
  <c r="AA182" i="12" s="1"/>
  <c r="R21" i="12"/>
  <c r="AA183" i="12" s="1"/>
  <c r="S21" i="12"/>
  <c r="AA184" i="12" s="1"/>
  <c r="T21" i="12"/>
  <c r="AA185" i="12" s="1"/>
  <c r="U21" i="12"/>
  <c r="AA186" i="12" s="1"/>
  <c r="Z21" i="12"/>
  <c r="Z175" i="12" s="1"/>
  <c r="Z176" i="12" s="1"/>
  <c r="Z177" i="12" s="1"/>
  <c r="Z178" i="12" s="1"/>
  <c r="Z179" i="12" s="1"/>
  <c r="Z180" i="12" s="1"/>
  <c r="Z181" i="12" s="1"/>
  <c r="Z182" i="12" s="1"/>
  <c r="F24" i="12"/>
  <c r="AX24" i="12" s="1"/>
  <c r="G24" i="12"/>
  <c r="H24" i="12"/>
  <c r="I24" i="12"/>
  <c r="J24" i="12"/>
  <c r="L24" i="12"/>
  <c r="AA195" i="12" s="1"/>
  <c r="M24" i="12"/>
  <c r="AA196" i="12" s="1"/>
  <c r="N24" i="12"/>
  <c r="AA197" i="12" s="1"/>
  <c r="O24" i="12"/>
  <c r="AA198" i="12" s="1"/>
  <c r="P24" i="12"/>
  <c r="Q24" i="12"/>
  <c r="AA200" i="12" s="1"/>
  <c r="R24" i="12"/>
  <c r="AA201" i="12" s="1"/>
  <c r="S24" i="12"/>
  <c r="AA202" i="12" s="1"/>
  <c r="T24" i="12"/>
  <c r="AA203" i="12" s="1"/>
  <c r="U24" i="12"/>
  <c r="AA204" i="12" s="1"/>
  <c r="Z24" i="12"/>
  <c r="E24" i="12" s="1"/>
  <c r="BO24" i="12"/>
  <c r="BP24" i="12"/>
  <c r="BQ24" i="12"/>
  <c r="BR24" i="12"/>
  <c r="F25" i="12"/>
  <c r="AX25" i="12" s="1"/>
  <c r="G25" i="12"/>
  <c r="H25" i="12"/>
  <c r="I25" i="12"/>
  <c r="J25" i="12"/>
  <c r="L25" i="12"/>
  <c r="AA213" i="12" s="1"/>
  <c r="M25" i="12"/>
  <c r="N25" i="12"/>
  <c r="AA215" i="12" s="1"/>
  <c r="O25" i="12"/>
  <c r="AA216" i="12" s="1"/>
  <c r="P25" i="12"/>
  <c r="Q25" i="12"/>
  <c r="R25" i="12"/>
  <c r="AA219" i="12" s="1"/>
  <c r="S25" i="12"/>
  <c r="AA220" i="12" s="1"/>
  <c r="T25" i="12"/>
  <c r="AA221" i="12" s="1"/>
  <c r="U25" i="12"/>
  <c r="AA222" i="12" s="1"/>
  <c r="Z25" i="12"/>
  <c r="F27" i="12"/>
  <c r="AX27" i="12" s="1"/>
  <c r="G27" i="12"/>
  <c r="H27" i="12"/>
  <c r="I27" i="12"/>
  <c r="J27" i="12"/>
  <c r="L27" i="12"/>
  <c r="AA231" i="12" s="1"/>
  <c r="M27" i="12"/>
  <c r="AA232" i="12" s="1"/>
  <c r="N27" i="12"/>
  <c r="AA233" i="12" s="1"/>
  <c r="O27" i="12"/>
  <c r="AA234" i="12" s="1"/>
  <c r="P27" i="12"/>
  <c r="Q27" i="12"/>
  <c r="AA236" i="12" s="1"/>
  <c r="R27" i="12"/>
  <c r="AA237" i="12" s="1"/>
  <c r="S27" i="12"/>
  <c r="AA238" i="12" s="1"/>
  <c r="T27" i="12"/>
  <c r="AA239" i="12" s="1"/>
  <c r="U27" i="12"/>
  <c r="AA240" i="12" s="1"/>
  <c r="Z27" i="12"/>
  <c r="F29" i="12"/>
  <c r="AA49" i="12" s="1"/>
  <c r="G29" i="12"/>
  <c r="H29" i="12"/>
  <c r="I29" i="12"/>
  <c r="J29" i="12"/>
  <c r="L29" i="12"/>
  <c r="AA51" i="12" s="1"/>
  <c r="M29" i="12"/>
  <c r="AA52" i="12" s="1"/>
  <c r="N29" i="12"/>
  <c r="AA53" i="12" s="1"/>
  <c r="O29" i="12"/>
  <c r="AA54" i="12" s="1"/>
  <c r="P29" i="12"/>
  <c r="Q29" i="12"/>
  <c r="AA56" i="12" s="1"/>
  <c r="R29" i="12"/>
  <c r="AA57" i="12" s="1"/>
  <c r="S29" i="12"/>
  <c r="AA58" i="12" s="1"/>
  <c r="T29" i="12"/>
  <c r="AA59" i="12" s="1"/>
  <c r="U29" i="12"/>
  <c r="AA60" i="12" s="1"/>
  <c r="Z29" i="12"/>
  <c r="Z51" i="12" s="1"/>
  <c r="K32" i="12"/>
  <c r="A33" i="12"/>
  <c r="F33" i="12"/>
  <c r="AX33" i="12" s="1"/>
  <c r="G33" i="12"/>
  <c r="H33" i="12"/>
  <c r="I33" i="12"/>
  <c r="J33" i="12"/>
  <c r="L33" i="12"/>
  <c r="AA249" i="12" s="1"/>
  <c r="M33" i="12"/>
  <c r="AA250" i="12" s="1"/>
  <c r="N33" i="12"/>
  <c r="O33" i="12"/>
  <c r="AA252" i="12" s="1"/>
  <c r="P33" i="12"/>
  <c r="AA253" i="12" s="1"/>
  <c r="Q33" i="12"/>
  <c r="AA254" i="12" s="1"/>
  <c r="R33" i="12"/>
  <c r="AA255" i="12" s="1"/>
  <c r="S33" i="12"/>
  <c r="AA256" i="12" s="1"/>
  <c r="T33" i="12"/>
  <c r="AA257" i="12" s="1"/>
  <c r="U33" i="12"/>
  <c r="AA258" i="12" s="1"/>
  <c r="Z33" i="12"/>
  <c r="Z247" i="12" s="1"/>
  <c r="Z248" i="12" s="1"/>
  <c r="A34" i="12"/>
  <c r="F34" i="12"/>
  <c r="G34" i="12"/>
  <c r="H34" i="12"/>
  <c r="I34" i="12"/>
  <c r="J34" i="12"/>
  <c r="L34" i="12"/>
  <c r="AA267" i="12" s="1"/>
  <c r="M34" i="12"/>
  <c r="AA268" i="12" s="1"/>
  <c r="N34" i="12"/>
  <c r="AA269" i="12" s="1"/>
  <c r="O34" i="12"/>
  <c r="P34" i="12"/>
  <c r="AA271" i="12" s="1"/>
  <c r="Q34" i="12"/>
  <c r="AA272" i="12" s="1"/>
  <c r="R34" i="12"/>
  <c r="AA273" i="12" s="1"/>
  <c r="S34" i="12"/>
  <c r="AA274" i="12" s="1"/>
  <c r="T34" i="12"/>
  <c r="AA275" i="12" s="1"/>
  <c r="U34" i="12"/>
  <c r="AA276" i="12" s="1"/>
  <c r="Z34" i="12"/>
  <c r="A35" i="12"/>
  <c r="F35" i="12"/>
  <c r="AA283" i="12" s="1"/>
  <c r="G35" i="12"/>
  <c r="H35" i="12"/>
  <c r="I35" i="12"/>
  <c r="J35" i="12"/>
  <c r="L35" i="12"/>
  <c r="M35" i="12"/>
  <c r="AA286" i="12" s="1"/>
  <c r="N35" i="12"/>
  <c r="AA287" i="12" s="1"/>
  <c r="O35" i="12"/>
  <c r="P35" i="12"/>
  <c r="AA289" i="12" s="1"/>
  <c r="Q35" i="12"/>
  <c r="AA290" i="12" s="1"/>
  <c r="R35" i="12"/>
  <c r="AA291" i="12" s="1"/>
  <c r="S35" i="12"/>
  <c r="AA292" i="12" s="1"/>
  <c r="T35" i="12"/>
  <c r="AA293" i="12" s="1"/>
  <c r="U35" i="12"/>
  <c r="AA294" i="12" s="1"/>
  <c r="Z35" i="12"/>
  <c r="Z38" i="12"/>
  <c r="AV38" i="12"/>
  <c r="F39" i="12"/>
  <c r="G39" i="12"/>
  <c r="H39" i="12"/>
  <c r="I39" i="12"/>
  <c r="J39" i="12"/>
  <c r="L39" i="12"/>
  <c r="M39" i="12"/>
  <c r="N39" i="12"/>
  <c r="O39" i="12"/>
  <c r="P39" i="12"/>
  <c r="Q39" i="12"/>
  <c r="R39" i="12"/>
  <c r="S39" i="12"/>
  <c r="T39" i="12"/>
  <c r="U39" i="12"/>
  <c r="W49" i="12"/>
  <c r="U54" i="12"/>
  <c r="W67" i="12"/>
  <c r="W85" i="12"/>
  <c r="AA95" i="12"/>
  <c r="AA96" i="12"/>
  <c r="W103" i="12"/>
  <c r="W121" i="12"/>
  <c r="W139" i="12"/>
  <c r="W157" i="12"/>
  <c r="W175" i="12"/>
  <c r="W193" i="12"/>
  <c r="W211" i="12"/>
  <c r="W229" i="12"/>
  <c r="W247" i="12"/>
  <c r="W265" i="12"/>
  <c r="W283" i="12"/>
  <c r="R1" i="11"/>
  <c r="P2" i="11"/>
  <c r="R2" i="11"/>
  <c r="Q11" i="11"/>
  <c r="R11" i="11"/>
  <c r="S11" i="11"/>
  <c r="T11" i="11"/>
  <c r="U11" i="11"/>
  <c r="Q12" i="11"/>
  <c r="R12" i="11"/>
  <c r="S12" i="11"/>
  <c r="T12" i="11"/>
  <c r="U12" i="11"/>
  <c r="Q13" i="11"/>
  <c r="R13" i="11"/>
  <c r="S13" i="11"/>
  <c r="T13" i="11"/>
  <c r="U13" i="11"/>
  <c r="F23" i="11"/>
  <c r="G23" i="11"/>
  <c r="H23" i="11"/>
  <c r="I23" i="11"/>
  <c r="J23" i="11"/>
  <c r="L23" i="11"/>
  <c r="M23" i="11"/>
  <c r="N23" i="11"/>
  <c r="O23" i="11"/>
  <c r="P23" i="11"/>
  <c r="Q23" i="11"/>
  <c r="R23" i="11"/>
  <c r="S23" i="11"/>
  <c r="T23" i="11"/>
  <c r="U23" i="11"/>
  <c r="F24" i="11"/>
  <c r="F37" i="11" s="1"/>
  <c r="G24" i="11"/>
  <c r="H24" i="11"/>
  <c r="H37" i="11" s="1"/>
  <c r="I24" i="11"/>
  <c r="I37" i="11" s="1"/>
  <c r="J24" i="11"/>
  <c r="J37" i="11" s="1"/>
  <c r="L24" i="11"/>
  <c r="L37" i="11" s="1"/>
  <c r="M24" i="11"/>
  <c r="M37" i="11" s="1"/>
  <c r="N24" i="11"/>
  <c r="N37" i="11" s="1"/>
  <c r="O24" i="11"/>
  <c r="O37" i="11" s="1"/>
  <c r="P24" i="11"/>
  <c r="P37" i="11" s="1"/>
  <c r="Q24" i="11"/>
  <c r="Q37" i="11" s="1"/>
  <c r="R24" i="11"/>
  <c r="R37" i="11" s="1"/>
  <c r="S24" i="11"/>
  <c r="S37" i="11" s="1"/>
  <c r="T24" i="11"/>
  <c r="T37" i="11" s="1"/>
  <c r="U24" i="11"/>
  <c r="U37" i="11" s="1"/>
  <c r="Q25" i="11"/>
  <c r="Q38" i="11" s="1"/>
  <c r="R25" i="11"/>
  <c r="R38" i="11" s="1"/>
  <c r="S25" i="11"/>
  <c r="S38" i="11" s="1"/>
  <c r="T25" i="11"/>
  <c r="T38" i="11" s="1"/>
  <c r="U25" i="11"/>
  <c r="U38" i="11" s="1"/>
  <c r="Q39" i="11"/>
  <c r="R39" i="11"/>
  <c r="S39" i="11"/>
  <c r="T39" i="11"/>
  <c r="U39" i="11"/>
  <c r="D43" i="11"/>
  <c r="D72" i="11" s="1"/>
  <c r="Q43" i="11"/>
  <c r="R43" i="11"/>
  <c r="S43" i="11"/>
  <c r="T43" i="11"/>
  <c r="U43" i="11"/>
  <c r="D44" i="11"/>
  <c r="D74" i="11" s="1"/>
  <c r="Q44" i="11"/>
  <c r="R44" i="11"/>
  <c r="S44" i="11"/>
  <c r="T44" i="11"/>
  <c r="U44" i="11"/>
  <c r="D45" i="11"/>
  <c r="D76" i="11" s="1"/>
  <c r="Q45" i="11"/>
  <c r="R45" i="11"/>
  <c r="S45" i="11"/>
  <c r="T45" i="11"/>
  <c r="U45" i="11"/>
  <c r="F46" i="11"/>
  <c r="G46" i="11"/>
  <c r="H46" i="11"/>
  <c r="I46" i="11"/>
  <c r="J46" i="11"/>
  <c r="K46" i="11"/>
  <c r="L46" i="11"/>
  <c r="M46" i="11"/>
  <c r="N46" i="11"/>
  <c r="O46" i="11"/>
  <c r="P46" i="11"/>
  <c r="Q46" i="11"/>
  <c r="R46" i="11"/>
  <c r="S46" i="11"/>
  <c r="T46" i="11"/>
  <c r="U46" i="11"/>
  <c r="Q50" i="11"/>
  <c r="R50" i="11"/>
  <c r="S50" i="11"/>
  <c r="T50" i="11"/>
  <c r="U50" i="11"/>
  <c r="U63" i="11"/>
  <c r="D68" i="11"/>
  <c r="R35" i="10"/>
  <c r="X37" i="10"/>
  <c r="U58" i="10"/>
  <c r="R4" i="9"/>
  <c r="P5" i="9"/>
  <c r="R5" i="9"/>
  <c r="C10" i="9"/>
  <c r="I18" i="9" s="1"/>
  <c r="K19" i="9" s="1"/>
  <c r="L19" i="9" s="1"/>
  <c r="M19" i="9" s="1"/>
  <c r="N19" i="9" s="1"/>
  <c r="O19" i="9" s="1"/>
  <c r="P19" i="9" s="1"/>
  <c r="Q19" i="9" s="1"/>
  <c r="R19" i="9" s="1"/>
  <c r="S19" i="9" s="1"/>
  <c r="T19" i="9" s="1"/>
  <c r="U19" i="9" s="1"/>
  <c r="C12" i="9"/>
  <c r="U28" i="10" s="1"/>
  <c r="K23" i="9"/>
  <c r="K24" i="9"/>
  <c r="J25" i="9"/>
  <c r="J16" i="12" s="1"/>
  <c r="L25" i="9"/>
  <c r="L16" i="12" s="1"/>
  <c r="AA105" i="12" s="1"/>
  <c r="M25" i="9"/>
  <c r="N25" i="9"/>
  <c r="N16" i="12" s="1"/>
  <c r="AA107" i="12" s="1"/>
  <c r="O25" i="9"/>
  <c r="P25" i="9"/>
  <c r="P16" i="12" s="1"/>
  <c r="AA109" i="12" s="1"/>
  <c r="K26" i="9"/>
  <c r="K27" i="9"/>
  <c r="K28" i="9"/>
  <c r="K29" i="9"/>
  <c r="K31" i="9"/>
  <c r="K32" i="9"/>
  <c r="K33" i="9"/>
  <c r="K34" i="9"/>
  <c r="K36" i="9"/>
  <c r="K37" i="9"/>
  <c r="K38" i="9"/>
  <c r="K39" i="9"/>
  <c r="K41" i="9"/>
  <c r="K43" i="9"/>
  <c r="F45" i="9"/>
  <c r="G45" i="9"/>
  <c r="H45" i="9"/>
  <c r="I45" i="9"/>
  <c r="Q45" i="9"/>
  <c r="R45" i="9"/>
  <c r="S45" i="9"/>
  <c r="T45" i="9"/>
  <c r="U45" i="9"/>
  <c r="E49" i="9"/>
  <c r="E12" i="13" s="1"/>
  <c r="J49" i="9"/>
  <c r="J12" i="13" s="1"/>
  <c r="L49" i="9"/>
  <c r="L12" i="13" s="1"/>
  <c r="M49" i="9"/>
  <c r="M12" i="13" s="1"/>
  <c r="N49" i="9"/>
  <c r="O49" i="9"/>
  <c r="O12" i="13" s="1"/>
  <c r="P49" i="9"/>
  <c r="P12" i="13" s="1"/>
  <c r="E50" i="9"/>
  <c r="E13" i="13" s="1"/>
  <c r="K50" i="9"/>
  <c r="K51" i="9"/>
  <c r="J52" i="9"/>
  <c r="L52" i="9"/>
  <c r="L20" i="13" s="1"/>
  <c r="M52" i="9"/>
  <c r="M20" i="13" s="1"/>
  <c r="N52" i="9"/>
  <c r="N20" i="13" s="1"/>
  <c r="O52" i="9"/>
  <c r="O20" i="13" s="1"/>
  <c r="P52" i="9"/>
  <c r="P20" i="13" s="1"/>
  <c r="E53" i="9"/>
  <c r="E25" i="13" s="1"/>
  <c r="J53" i="9"/>
  <c r="K53" i="9" s="1"/>
  <c r="L53" i="9"/>
  <c r="L25" i="13" s="1"/>
  <c r="M53" i="9"/>
  <c r="M25" i="13" s="1"/>
  <c r="N53" i="9"/>
  <c r="N25" i="13" s="1"/>
  <c r="O53" i="9"/>
  <c r="O25" i="13" s="1"/>
  <c r="P53" i="9"/>
  <c r="P25" i="13" s="1"/>
  <c r="E54" i="9"/>
  <c r="E26" i="13" s="1"/>
  <c r="K54" i="9"/>
  <c r="K55" i="9"/>
  <c r="J56" i="9"/>
  <c r="J33" i="13" s="1"/>
  <c r="L56" i="9"/>
  <c r="M56" i="9"/>
  <c r="M33" i="13" s="1"/>
  <c r="N56" i="9"/>
  <c r="O56" i="9"/>
  <c r="O33" i="13" s="1"/>
  <c r="P56" i="9"/>
  <c r="P33" i="13" s="1"/>
  <c r="E57" i="9"/>
  <c r="E38" i="13" s="1"/>
  <c r="J57" i="9"/>
  <c r="L57" i="9"/>
  <c r="L38" i="13" s="1"/>
  <c r="M57" i="9"/>
  <c r="M38" i="13" s="1"/>
  <c r="N57" i="9"/>
  <c r="N38" i="13" s="1"/>
  <c r="N40" i="13" s="1"/>
  <c r="O57" i="9"/>
  <c r="O38" i="13" s="1"/>
  <c r="P57" i="9"/>
  <c r="P38" i="13" s="1"/>
  <c r="E58" i="9"/>
  <c r="E39" i="13" s="1"/>
  <c r="K58" i="9"/>
  <c r="K59" i="9"/>
  <c r="J60" i="9"/>
  <c r="L60" i="9"/>
  <c r="L46" i="13" s="1"/>
  <c r="M60" i="9"/>
  <c r="M46" i="13" s="1"/>
  <c r="N60" i="9"/>
  <c r="N46" i="13" s="1"/>
  <c r="O60" i="9"/>
  <c r="O46" i="13" s="1"/>
  <c r="P60" i="9"/>
  <c r="P46" i="13" s="1"/>
  <c r="E61" i="9"/>
  <c r="E12" i="14" s="1"/>
  <c r="J61" i="9"/>
  <c r="L61" i="9"/>
  <c r="L12" i="14" s="1"/>
  <c r="M61" i="9"/>
  <c r="M12" i="14" s="1"/>
  <c r="N61" i="9"/>
  <c r="N12" i="14" s="1"/>
  <c r="O61" i="9"/>
  <c r="P61" i="9"/>
  <c r="P12" i="14" s="1"/>
  <c r="E62" i="9"/>
  <c r="E13" i="14" s="1"/>
  <c r="K62" i="9"/>
  <c r="K63" i="9"/>
  <c r="K64" i="9"/>
  <c r="J65" i="9"/>
  <c r="L65" i="9"/>
  <c r="L21" i="14" s="1"/>
  <c r="M65" i="9"/>
  <c r="M21" i="14" s="1"/>
  <c r="N65" i="9"/>
  <c r="N21" i="14" s="1"/>
  <c r="O65" i="9"/>
  <c r="O21" i="14" s="1"/>
  <c r="P65" i="9"/>
  <c r="A66" i="9"/>
  <c r="E66" i="9"/>
  <c r="E26" i="14" s="1"/>
  <c r="J66" i="9"/>
  <c r="L66" i="9"/>
  <c r="L26" i="14" s="1"/>
  <c r="M66" i="9"/>
  <c r="M26" i="14" s="1"/>
  <c r="N66" i="9"/>
  <c r="N26" i="14" s="1"/>
  <c r="O66" i="9"/>
  <c r="O26" i="14" s="1"/>
  <c r="P66" i="9"/>
  <c r="P26" i="14" s="1"/>
  <c r="E67" i="9"/>
  <c r="E27" i="14" s="1"/>
  <c r="K67" i="9"/>
  <c r="K68" i="9"/>
  <c r="J69" i="9"/>
  <c r="K69" i="9" s="1"/>
  <c r="L69" i="9"/>
  <c r="L34" i="14" s="1"/>
  <c r="M69" i="9"/>
  <c r="M34" i="14" s="1"/>
  <c r="N69" i="9"/>
  <c r="N34" i="14" s="1"/>
  <c r="O69" i="9"/>
  <c r="P69" i="9"/>
  <c r="P34" i="14" s="1"/>
  <c r="F70" i="9"/>
  <c r="G70" i="9"/>
  <c r="H70" i="9"/>
  <c r="I70" i="9"/>
  <c r="Q70" i="9"/>
  <c r="R70" i="9"/>
  <c r="S70" i="9"/>
  <c r="T70" i="9"/>
  <c r="U70" i="9"/>
  <c r="F71" i="9"/>
  <c r="G71" i="9"/>
  <c r="H71" i="9"/>
  <c r="I71" i="9"/>
  <c r="J71" i="9"/>
  <c r="L71" i="9"/>
  <c r="M71" i="9"/>
  <c r="N71" i="9"/>
  <c r="O71" i="9"/>
  <c r="P71" i="9"/>
  <c r="Q71" i="9"/>
  <c r="R71" i="9"/>
  <c r="S71" i="9"/>
  <c r="T71" i="9"/>
  <c r="U71" i="9"/>
  <c r="F72" i="9"/>
  <c r="G72" i="9"/>
  <c r="H72" i="9"/>
  <c r="I72" i="9"/>
  <c r="Q72" i="9"/>
  <c r="R72" i="9"/>
  <c r="S72" i="9"/>
  <c r="T72" i="9"/>
  <c r="U72" i="9"/>
  <c r="K76" i="9"/>
  <c r="F80" i="9"/>
  <c r="G80" i="9"/>
  <c r="H80" i="9"/>
  <c r="I80" i="9"/>
  <c r="J80" i="9"/>
  <c r="K80" i="9"/>
  <c r="L80" i="9"/>
  <c r="M80" i="9"/>
  <c r="N80" i="9"/>
  <c r="O80" i="9"/>
  <c r="P80" i="9"/>
  <c r="Q80" i="9"/>
  <c r="R80" i="9"/>
  <c r="S80" i="9"/>
  <c r="T80" i="9"/>
  <c r="U80" i="9"/>
  <c r="K83" i="9"/>
  <c r="K86" i="9"/>
  <c r="K87" i="9"/>
  <c r="K99" i="9" s="1"/>
  <c r="N88" i="9"/>
  <c r="N26" i="15" s="1"/>
  <c r="F90" i="9"/>
  <c r="G90" i="9"/>
  <c r="H90" i="9"/>
  <c r="I90" i="9"/>
  <c r="Q90" i="9"/>
  <c r="R90" i="9"/>
  <c r="S90" i="9"/>
  <c r="T90" i="9"/>
  <c r="U90" i="9"/>
  <c r="K92" i="9"/>
  <c r="K93" i="9"/>
  <c r="F96" i="9"/>
  <c r="G96" i="9"/>
  <c r="H96" i="9"/>
  <c r="I96" i="9"/>
  <c r="Q96" i="9"/>
  <c r="R96" i="9"/>
  <c r="S96" i="9"/>
  <c r="T96" i="9"/>
  <c r="U96" i="9"/>
  <c r="F98" i="9"/>
  <c r="G98" i="9"/>
  <c r="H98" i="9"/>
  <c r="I98" i="9"/>
  <c r="J98" i="9"/>
  <c r="L98" i="9"/>
  <c r="M98" i="9"/>
  <c r="N98" i="9"/>
  <c r="O98" i="9"/>
  <c r="P98" i="9"/>
  <c r="Q98" i="9"/>
  <c r="R98" i="9"/>
  <c r="S98" i="9"/>
  <c r="T98" i="9"/>
  <c r="U98" i="9"/>
  <c r="F99" i="9"/>
  <c r="G99" i="9"/>
  <c r="H99" i="9"/>
  <c r="I99" i="9"/>
  <c r="J99" i="9"/>
  <c r="L99" i="9"/>
  <c r="M99" i="9"/>
  <c r="N99" i="9"/>
  <c r="O99" i="9"/>
  <c r="P99" i="9"/>
  <c r="Q99" i="9"/>
  <c r="R99" i="9"/>
  <c r="S99" i="9"/>
  <c r="T99" i="9"/>
  <c r="U99" i="9"/>
  <c r="F100" i="9"/>
  <c r="G100" i="9"/>
  <c r="H100" i="9"/>
  <c r="I100" i="9"/>
  <c r="I102" i="9" s="1"/>
  <c r="Q100" i="9"/>
  <c r="R100" i="9"/>
  <c r="R102" i="9" s="1"/>
  <c r="S100" i="9"/>
  <c r="T100" i="9"/>
  <c r="T102" i="9" s="1"/>
  <c r="U100" i="9"/>
  <c r="F101" i="9"/>
  <c r="G101" i="9"/>
  <c r="G102" i="9" s="1"/>
  <c r="H101" i="9"/>
  <c r="I101" i="9"/>
  <c r="Q101" i="9"/>
  <c r="R101" i="9"/>
  <c r="S101" i="9"/>
  <c r="S102" i="9" s="1"/>
  <c r="T101" i="9"/>
  <c r="U101" i="9"/>
  <c r="H102" i="9"/>
  <c r="K107" i="9"/>
  <c r="K108" i="9"/>
  <c r="K109" i="9"/>
  <c r="K110" i="9"/>
  <c r="K111" i="9"/>
  <c r="F112" i="9"/>
  <c r="G112" i="9"/>
  <c r="H112" i="9"/>
  <c r="I112" i="9"/>
  <c r="Q112" i="9"/>
  <c r="R112" i="9"/>
  <c r="S112" i="9"/>
  <c r="T112" i="9"/>
  <c r="U112" i="9"/>
  <c r="J114" i="9"/>
  <c r="J20" i="16" s="1"/>
  <c r="L114" i="9"/>
  <c r="L20" i="16" s="1"/>
  <c r="M114" i="9"/>
  <c r="M119" i="9" s="1"/>
  <c r="N114" i="9"/>
  <c r="N119" i="9" s="1"/>
  <c r="O114" i="9"/>
  <c r="O20" i="16" s="1"/>
  <c r="P114" i="9"/>
  <c r="K115" i="9"/>
  <c r="K116" i="9"/>
  <c r="K117" i="9"/>
  <c r="K118" i="9"/>
  <c r="F119" i="9"/>
  <c r="G119" i="9"/>
  <c r="H119" i="9"/>
  <c r="I119" i="9"/>
  <c r="Q119" i="9"/>
  <c r="R119" i="9"/>
  <c r="S119" i="9"/>
  <c r="T119" i="9"/>
  <c r="U119" i="9"/>
  <c r="K124" i="9"/>
  <c r="K125" i="9"/>
  <c r="K126" i="9"/>
  <c r="K127" i="9"/>
  <c r="K128" i="9"/>
  <c r="K129" i="9"/>
  <c r="F130" i="9"/>
  <c r="G130" i="9"/>
  <c r="H130" i="9"/>
  <c r="I130" i="9"/>
  <c r="J130" i="9"/>
  <c r="L130" i="9"/>
  <c r="M130" i="9"/>
  <c r="N130" i="9"/>
  <c r="O130" i="9"/>
  <c r="P130" i="9"/>
  <c r="Q130" i="9"/>
  <c r="R130" i="9"/>
  <c r="S130" i="9"/>
  <c r="T130" i="9"/>
  <c r="U130" i="9"/>
  <c r="K135" i="9"/>
  <c r="K136" i="9"/>
  <c r="K137" i="9"/>
  <c r="K138" i="9"/>
  <c r="K139" i="9"/>
  <c r="K140" i="9"/>
  <c r="F141" i="9"/>
  <c r="G141" i="9"/>
  <c r="H141" i="9"/>
  <c r="I141" i="9"/>
  <c r="J141" i="9"/>
  <c r="L141" i="9"/>
  <c r="M141" i="9"/>
  <c r="N141" i="9"/>
  <c r="O141" i="9"/>
  <c r="P141" i="9"/>
  <c r="Q141" i="9"/>
  <c r="R141" i="9"/>
  <c r="S141" i="9"/>
  <c r="T141" i="9"/>
  <c r="U141" i="9"/>
  <c r="K143" i="9"/>
  <c r="K144" i="9"/>
  <c r="K150" i="9" s="1"/>
  <c r="K145" i="9"/>
  <c r="K146" i="9"/>
  <c r="K147" i="9"/>
  <c r="K148" i="9"/>
  <c r="K149" i="9"/>
  <c r="F150" i="9"/>
  <c r="G150" i="9"/>
  <c r="H150" i="9"/>
  <c r="I150" i="9"/>
  <c r="J150" i="9"/>
  <c r="L150" i="9"/>
  <c r="M150" i="9"/>
  <c r="N150" i="9"/>
  <c r="O150" i="9"/>
  <c r="P150" i="9"/>
  <c r="Q150" i="9"/>
  <c r="R150" i="9"/>
  <c r="S150" i="9"/>
  <c r="T150" i="9"/>
  <c r="U150" i="9"/>
  <c r="N20" i="20"/>
  <c r="V20" i="20"/>
  <c r="E8" i="20" s="1"/>
  <c r="AG20" i="20"/>
  <c r="AH20" i="20"/>
  <c r="AN20" i="20"/>
  <c r="AY20" i="20" s="1"/>
  <c r="J88" i="9"/>
  <c r="L88" i="9"/>
  <c r="J89" i="9"/>
  <c r="J27" i="15" s="1"/>
  <c r="L89" i="9"/>
  <c r="M89" i="9"/>
  <c r="M27" i="15" s="1"/>
  <c r="P89" i="9"/>
  <c r="P27" i="15" s="1"/>
  <c r="J94" i="9"/>
  <c r="K58" i="12"/>
  <c r="N46" i="15"/>
  <c r="AA218" i="12"/>
  <c r="J44" i="16"/>
  <c r="J13" i="11" s="1"/>
  <c r="AZ23" i="20" l="1"/>
  <c r="AW52" i="20"/>
  <c r="BE52" i="20"/>
  <c r="AZ36" i="20"/>
  <c r="BL82" i="20"/>
  <c r="BL49" i="20"/>
  <c r="AF82" i="20"/>
  <c r="AW24" i="20"/>
  <c r="BD44" i="20"/>
  <c r="BK20" i="20"/>
  <c r="BI20" i="20"/>
  <c r="AD48" i="20"/>
  <c r="AF48" i="20" s="1"/>
  <c r="AD52" i="20"/>
  <c r="AF52" i="20" s="1"/>
  <c r="BE64" i="20"/>
  <c r="BD89" i="20"/>
  <c r="AF21" i="20"/>
  <c r="AW40" i="20"/>
  <c r="BL94" i="20"/>
  <c r="AF71" i="20"/>
  <c r="AZ93" i="20"/>
  <c r="AF23" i="20"/>
  <c r="BL23" i="20"/>
  <c r="BE36" i="20"/>
  <c r="AW36" i="20"/>
  <c r="AW68" i="20"/>
  <c r="BE68" i="20"/>
  <c r="O88" i="9"/>
  <c r="O26" i="15" s="1"/>
  <c r="O94" i="9"/>
  <c r="O33" i="15" s="1"/>
  <c r="M95" i="9"/>
  <c r="M34" i="15" s="1"/>
  <c r="AZ71" i="20"/>
  <c r="BE48" i="20"/>
  <c r="BL90" i="20"/>
  <c r="K98" i="9"/>
  <c r="U102" i="9"/>
  <c r="F102" i="9"/>
  <c r="L95" i="9"/>
  <c r="L34" i="15" s="1"/>
  <c r="AF28" i="20"/>
  <c r="AF36" i="20"/>
  <c r="BE74" i="20"/>
  <c r="AF94" i="20"/>
  <c r="BE32" i="20"/>
  <c r="AF90" i="20"/>
  <c r="L94" i="9"/>
  <c r="L96" i="9" s="1"/>
  <c r="BL28" i="20"/>
  <c r="BL36" i="20"/>
  <c r="BE56" i="20"/>
  <c r="BE81" i="20"/>
  <c r="AW48" i="20"/>
  <c r="BE71" i="20"/>
  <c r="BL59" i="20"/>
  <c r="AD59" i="20"/>
  <c r="AF59" i="20" s="1"/>
  <c r="Q102" i="9"/>
  <c r="BL78" i="20"/>
  <c r="BE78" i="20"/>
  <c r="BE86" i="20"/>
  <c r="BE77" i="20"/>
  <c r="BE93" i="20"/>
  <c r="BE69" i="20"/>
  <c r="BE82" i="20"/>
  <c r="F29" i="13"/>
  <c r="T39" i="15"/>
  <c r="AX29" i="12"/>
  <c r="Q27" i="13"/>
  <c r="F44" i="16"/>
  <c r="F13" i="11" s="1"/>
  <c r="T16" i="15"/>
  <c r="AA85" i="12"/>
  <c r="AD85" i="12" s="1"/>
  <c r="M40" i="13"/>
  <c r="T40" i="13"/>
  <c r="T27" i="13"/>
  <c r="T28" i="14"/>
  <c r="M16" i="15"/>
  <c r="Q25" i="16"/>
  <c r="I27" i="13"/>
  <c r="U27" i="13"/>
  <c r="Q28" i="14"/>
  <c r="U35" i="15"/>
  <c r="F35" i="15"/>
  <c r="E33" i="12"/>
  <c r="L27" i="13"/>
  <c r="AU21" i="20"/>
  <c r="BD21" i="20" s="1"/>
  <c r="Z21" i="20" s="1"/>
  <c r="BD66" i="20"/>
  <c r="AW66" i="20"/>
  <c r="BD30" i="20"/>
  <c r="AW30" i="20"/>
  <c r="BD69" i="20"/>
  <c r="AW69" i="20"/>
  <c r="BD34" i="20"/>
  <c r="AW34" i="20"/>
  <c r="BD75" i="20"/>
  <c r="AW75" i="20"/>
  <c r="BD91" i="20"/>
  <c r="AW91" i="20"/>
  <c r="AW29" i="20"/>
  <c r="BD29" i="20"/>
  <c r="AW37" i="20"/>
  <c r="BD37" i="20"/>
  <c r="BD63" i="20"/>
  <c r="AW63" i="20"/>
  <c r="BD38" i="20"/>
  <c r="AW38" i="20"/>
  <c r="BD79" i="20"/>
  <c r="AW79" i="20"/>
  <c r="BD83" i="20"/>
  <c r="AW83" i="20"/>
  <c r="BD33" i="20"/>
  <c r="AW33" i="20"/>
  <c r="BD87" i="20"/>
  <c r="AW87" i="20"/>
  <c r="AW45" i="20"/>
  <c r="BD45" i="20"/>
  <c r="BD62" i="20"/>
  <c r="AW62" i="20"/>
  <c r="BD70" i="20"/>
  <c r="AW70" i="20"/>
  <c r="AW53" i="20"/>
  <c r="BD53" i="20"/>
  <c r="BD58" i="20"/>
  <c r="AW58" i="20"/>
  <c r="BD59" i="20"/>
  <c r="AW59" i="20"/>
  <c r="AW86" i="20"/>
  <c r="BD86" i="20"/>
  <c r="AW57" i="20"/>
  <c r="BD57" i="20"/>
  <c r="AD42" i="20"/>
  <c r="AF42" i="20" s="1"/>
  <c r="BL42" i="20"/>
  <c r="BD50" i="20"/>
  <c r="AW50" i="20"/>
  <c r="BF67" i="20"/>
  <c r="BD27" i="20"/>
  <c r="AW27" i="20"/>
  <c r="BD51" i="20"/>
  <c r="AW51" i="20"/>
  <c r="BD22" i="20"/>
  <c r="Z22" i="20" s="1"/>
  <c r="AW22" i="20"/>
  <c r="BL30" i="20"/>
  <c r="AD30" i="20"/>
  <c r="AF30" i="20" s="1"/>
  <c r="BL46" i="20"/>
  <c r="AD46" i="20"/>
  <c r="AF46" i="20" s="1"/>
  <c r="BD54" i="20"/>
  <c r="AW54" i="20"/>
  <c r="BD61" i="20"/>
  <c r="AW61" i="20"/>
  <c r="BL66" i="20"/>
  <c r="AD66" i="20"/>
  <c r="AF66" i="20" s="1"/>
  <c r="BD49" i="20"/>
  <c r="AW49" i="20"/>
  <c r="AE69" i="20"/>
  <c r="AF69" i="20" s="1"/>
  <c r="BL69" i="20"/>
  <c r="AD37" i="20"/>
  <c r="AF37" i="20" s="1"/>
  <c r="BL37" i="20"/>
  <c r="AD45" i="20"/>
  <c r="AF45" i="20" s="1"/>
  <c r="BL45" i="20"/>
  <c r="AD53" i="20"/>
  <c r="AF53" i="20" s="1"/>
  <c r="BL53" i="20"/>
  <c r="BF82" i="20"/>
  <c r="AW94" i="20"/>
  <c r="BD94" i="20"/>
  <c r="BD55" i="20"/>
  <c r="AW55" i="20"/>
  <c r="AW65" i="20"/>
  <c r="BD65" i="20"/>
  <c r="BD26" i="20"/>
  <c r="AW26" i="20"/>
  <c r="BD42" i="20"/>
  <c r="AW42" i="20"/>
  <c r="AD57" i="20"/>
  <c r="AF57" i="20" s="1"/>
  <c r="BL57" i="20"/>
  <c r="BD76" i="20"/>
  <c r="AW76" i="20"/>
  <c r="AW84" i="20"/>
  <c r="BD84" i="20"/>
  <c r="BD92" i="20"/>
  <c r="AW92" i="20"/>
  <c r="AD34" i="20"/>
  <c r="AF34" i="20" s="1"/>
  <c r="BL34" i="20"/>
  <c r="BF56" i="20"/>
  <c r="BD72" i="20"/>
  <c r="AW72" i="20"/>
  <c r="AW80" i="20"/>
  <c r="BD80" i="20"/>
  <c r="BD88" i="20"/>
  <c r="AW88" i="20"/>
  <c r="BF81" i="20"/>
  <c r="BF73" i="20"/>
  <c r="BD43" i="20"/>
  <c r="AW43" i="20"/>
  <c r="AD61" i="20"/>
  <c r="AF61" i="20" s="1"/>
  <c r="BL61" i="20"/>
  <c r="BD41" i="20"/>
  <c r="AW41" i="20"/>
  <c r="AD62" i="20"/>
  <c r="AF62" i="20" s="1"/>
  <c r="BL62" i="20"/>
  <c r="AD70" i="20"/>
  <c r="AF70" i="20" s="1"/>
  <c r="BL70" i="20"/>
  <c r="BL58" i="20"/>
  <c r="AD58" i="20"/>
  <c r="AF58" i="20" s="1"/>
  <c r="BD31" i="20"/>
  <c r="AW31" i="20"/>
  <c r="BD47" i="20"/>
  <c r="AW47" i="20"/>
  <c r="AD65" i="20"/>
  <c r="AF65" i="20" s="1"/>
  <c r="BL65" i="20"/>
  <c r="AD79" i="20"/>
  <c r="AF79" i="20" s="1"/>
  <c r="BL79" i="20"/>
  <c r="AD87" i="20"/>
  <c r="AF87" i="20" s="1"/>
  <c r="BL87" i="20"/>
  <c r="AD50" i="20"/>
  <c r="AF50" i="20" s="1"/>
  <c r="BL50" i="20"/>
  <c r="BD35" i="20"/>
  <c r="AW35" i="20"/>
  <c r="BL22" i="20"/>
  <c r="AF22" i="20"/>
  <c r="BL38" i="20"/>
  <c r="AD38" i="20"/>
  <c r="AF38" i="20" s="1"/>
  <c r="BD46" i="20"/>
  <c r="AW46" i="20"/>
  <c r="BL54" i="20"/>
  <c r="AD54" i="20"/>
  <c r="AF54" i="20" s="1"/>
  <c r="BD25" i="20"/>
  <c r="AW25" i="20"/>
  <c r="AD41" i="20"/>
  <c r="AF41" i="20" s="1"/>
  <c r="BL41" i="20"/>
  <c r="AW78" i="20"/>
  <c r="BD78" i="20"/>
  <c r="AD26" i="20"/>
  <c r="AF26" i="20" s="1"/>
  <c r="BL26" i="20"/>
  <c r="BD39" i="20"/>
  <c r="AW39" i="20"/>
  <c r="BF64" i="20"/>
  <c r="BD71" i="20"/>
  <c r="AW71" i="20"/>
  <c r="BF85" i="20"/>
  <c r="AD75" i="20"/>
  <c r="AF75" i="20" s="1"/>
  <c r="BL75" i="20"/>
  <c r="AD83" i="20"/>
  <c r="AF83" i="20" s="1"/>
  <c r="BL83" i="20"/>
  <c r="AD91" i="20"/>
  <c r="AF91" i="20" s="1"/>
  <c r="BL91" i="20"/>
  <c r="BF89" i="20"/>
  <c r="BF60" i="20"/>
  <c r="BF36" i="20"/>
  <c r="BE24" i="20"/>
  <c r="AW82" i="20"/>
  <c r="BE94" i="20"/>
  <c r="AW67" i="20"/>
  <c r="AW32" i="20"/>
  <c r="BE44" i="20"/>
  <c r="BF32" i="20"/>
  <c r="BF48" i="20"/>
  <c r="BL21" i="20"/>
  <c r="BE28" i="20"/>
  <c r="BE90" i="20"/>
  <c r="BD23" i="20"/>
  <c r="Z23" i="20" s="1"/>
  <c r="BL29" i="20"/>
  <c r="BF68" i="20"/>
  <c r="AW74" i="20"/>
  <c r="AW90" i="20"/>
  <c r="BE40" i="20"/>
  <c r="BE61" i="20"/>
  <c r="AW23" i="20"/>
  <c r="AS20" i="20"/>
  <c r="AF20" i="20"/>
  <c r="AC20" i="20"/>
  <c r="E10" i="20" s="1"/>
  <c r="AM20" i="20"/>
  <c r="L7" i="25" s="1"/>
  <c r="P43" i="13"/>
  <c r="P47" i="13" s="1"/>
  <c r="J90" i="9"/>
  <c r="L25" i="16"/>
  <c r="P45" i="9"/>
  <c r="I17" i="13"/>
  <c r="I21" i="13" s="1"/>
  <c r="R31" i="14"/>
  <c r="R35" i="14" s="1"/>
  <c r="G18" i="17"/>
  <c r="Z59" i="12"/>
  <c r="AP59" i="12" s="1"/>
  <c r="AQ59" i="12" s="1"/>
  <c r="E21" i="12"/>
  <c r="AZ17" i="12"/>
  <c r="AZ16" i="12"/>
  <c r="R40" i="13"/>
  <c r="R27" i="13"/>
  <c r="F14" i="13"/>
  <c r="R14" i="13"/>
  <c r="Q30" i="14"/>
  <c r="H41" i="15"/>
  <c r="R44" i="16"/>
  <c r="L90" i="9"/>
  <c r="M14" i="14"/>
  <c r="AA157" i="12"/>
  <c r="AE157" i="12" s="1"/>
  <c r="P16" i="14"/>
  <c r="AA229" i="12"/>
  <c r="BB33" i="12"/>
  <c r="AY27" i="12"/>
  <c r="AZ25" i="12"/>
  <c r="BK24" i="12"/>
  <c r="AE176" i="12"/>
  <c r="AY20" i="12"/>
  <c r="M70" i="9"/>
  <c r="AA139" i="12"/>
  <c r="U14" i="13"/>
  <c r="I14" i="13"/>
  <c r="Q31" i="14"/>
  <c r="Q35" i="14" s="1"/>
  <c r="H16" i="14"/>
  <c r="R25" i="16"/>
  <c r="AY16" i="12"/>
  <c r="AB85" i="12"/>
  <c r="AB98" i="12" s="1"/>
  <c r="AB13" i="12" s="1"/>
  <c r="H39" i="15"/>
  <c r="S35" i="15"/>
  <c r="S40" i="15"/>
  <c r="L16" i="15"/>
  <c r="G16" i="15"/>
  <c r="H18" i="17"/>
  <c r="AZ12" i="12"/>
  <c r="H47" i="14"/>
  <c r="H22" i="11" s="1"/>
  <c r="S40" i="13"/>
  <c r="S16" i="15"/>
  <c r="H44" i="16"/>
  <c r="H13" i="11" s="1"/>
  <c r="M72" i="9"/>
  <c r="E13" i="12"/>
  <c r="H31" i="14"/>
  <c r="H35" i="14" s="1"/>
  <c r="U47" i="11"/>
  <c r="Q47" i="11"/>
  <c r="AX16" i="12"/>
  <c r="G40" i="15"/>
  <c r="G42" i="15" s="1"/>
  <c r="G11" i="11" s="1"/>
  <c r="L28" i="14"/>
  <c r="AA103" i="12"/>
  <c r="BA16" i="12"/>
  <c r="BB13" i="12"/>
  <c r="G43" i="13"/>
  <c r="G47" i="13" s="1"/>
  <c r="G14" i="13"/>
  <c r="F16" i="15"/>
  <c r="K38" i="16"/>
  <c r="S28" i="15"/>
  <c r="S72" i="11" s="1"/>
  <c r="O119" i="9"/>
  <c r="K89" i="9"/>
  <c r="M20" i="16"/>
  <c r="M25" i="16" s="1"/>
  <c r="O70" i="9"/>
  <c r="L16" i="14"/>
  <c r="P27" i="13"/>
  <c r="L17" i="13"/>
  <c r="L21" i="13" s="1"/>
  <c r="S40" i="14"/>
  <c r="R14" i="14"/>
  <c r="I14" i="14"/>
  <c r="F14" i="14"/>
  <c r="R16" i="15"/>
  <c r="Z54" i="12"/>
  <c r="AK54" i="12" s="1"/>
  <c r="J26" i="15"/>
  <c r="J28" i="15" s="1"/>
  <c r="J72" i="11" s="1"/>
  <c r="P30" i="14"/>
  <c r="M30" i="14"/>
  <c r="O27" i="13"/>
  <c r="K26" i="13"/>
  <c r="K19" i="13"/>
  <c r="T17" i="13"/>
  <c r="T21" i="13" s="1"/>
  <c r="P17" i="13"/>
  <c r="P21" i="13" s="1"/>
  <c r="U14" i="14"/>
  <c r="T41" i="15"/>
  <c r="N39" i="15"/>
  <c r="N16" i="15"/>
  <c r="I16" i="15"/>
  <c r="P37" i="12"/>
  <c r="P41" i="12" s="1"/>
  <c r="P36" i="11" s="1"/>
  <c r="L47" i="14"/>
  <c r="K13" i="12"/>
  <c r="BD13" i="12" s="1"/>
  <c r="G28" i="15"/>
  <c r="G72" i="11" s="1"/>
  <c r="G40" i="13"/>
  <c r="N31" i="14"/>
  <c r="N35" i="14" s="1"/>
  <c r="L119" i="9"/>
  <c r="K39" i="12"/>
  <c r="BM35" i="12"/>
  <c r="BL34" i="12"/>
  <c r="K34" i="12"/>
  <c r="BF34" i="12" s="1"/>
  <c r="BA34" i="12"/>
  <c r="AE68" i="12"/>
  <c r="K12" i="12"/>
  <c r="BJ12" i="12" s="1"/>
  <c r="F38" i="15"/>
  <c r="I44" i="16"/>
  <c r="I13" i="11" s="1"/>
  <c r="G17" i="16"/>
  <c r="S17" i="16"/>
  <c r="K16" i="17"/>
  <c r="H48" i="14"/>
  <c r="H21" i="11" s="1"/>
  <c r="G47" i="14"/>
  <c r="R38" i="15"/>
  <c r="U44" i="16"/>
  <c r="O12" i="14"/>
  <c r="O39" i="14" s="1"/>
  <c r="Z53" i="12"/>
  <c r="AJ53" i="12" s="1"/>
  <c r="AK53" i="12" s="1"/>
  <c r="AL53" i="12" s="1"/>
  <c r="I40" i="14"/>
  <c r="K45" i="13"/>
  <c r="AD248" i="12"/>
  <c r="AF158" i="12"/>
  <c r="BM24" i="12"/>
  <c r="N20" i="16"/>
  <c r="N25" i="16" s="1"/>
  <c r="L45" i="9"/>
  <c r="BI33" i="12"/>
  <c r="BA33" i="12"/>
  <c r="AF176" i="12"/>
  <c r="J47" i="14"/>
  <c r="J22" i="11" s="1"/>
  <c r="F47" i="14"/>
  <c r="F22" i="11" s="1"/>
  <c r="I40" i="13"/>
  <c r="G48" i="14"/>
  <c r="G21" i="11" s="1"/>
  <c r="G14" i="14"/>
  <c r="M39" i="15"/>
  <c r="Q16" i="15"/>
  <c r="Q30" i="13"/>
  <c r="Q34" i="13" s="1"/>
  <c r="M30" i="13"/>
  <c r="M34" i="13" s="1"/>
  <c r="J17" i="14"/>
  <c r="S17" i="14"/>
  <c r="S22" i="14" s="1"/>
  <c r="I17" i="14"/>
  <c r="I22" i="14" s="1"/>
  <c r="H17" i="14"/>
  <c r="O17" i="14"/>
  <c r="O22" i="14" s="1"/>
  <c r="U17" i="14"/>
  <c r="U22" i="14" s="1"/>
  <c r="N17" i="14"/>
  <c r="N22" i="14" s="1"/>
  <c r="R17" i="14"/>
  <c r="R22" i="14" s="1"/>
  <c r="F17" i="14"/>
  <c r="F22" i="14" s="1"/>
  <c r="P16" i="13"/>
  <c r="P14" i="13"/>
  <c r="K27" i="15"/>
  <c r="R16" i="13"/>
  <c r="Q16" i="13"/>
  <c r="H16" i="13"/>
  <c r="F16" i="13"/>
  <c r="U16" i="13"/>
  <c r="G16" i="13"/>
  <c r="M16" i="13"/>
  <c r="S16" i="13"/>
  <c r="F17" i="13"/>
  <c r="BJ34" i="12"/>
  <c r="R45" i="15"/>
  <c r="U29" i="13"/>
  <c r="BB12" i="12"/>
  <c r="BL33" i="12"/>
  <c r="Z86" i="12"/>
  <c r="AE86" i="12" s="1"/>
  <c r="O38" i="15"/>
  <c r="BL24" i="12"/>
  <c r="N17" i="13"/>
  <c r="N21" i="13" s="1"/>
  <c r="J119" i="9"/>
  <c r="P42" i="13"/>
  <c r="N45" i="9"/>
  <c r="T47" i="11"/>
  <c r="BB29" i="12"/>
  <c r="K25" i="12"/>
  <c r="BF25" i="12" s="1"/>
  <c r="AY25" i="12"/>
  <c r="AA199" i="12"/>
  <c r="BA24" i="12"/>
  <c r="F37" i="12"/>
  <c r="F41" i="12" s="1"/>
  <c r="AZ13" i="12"/>
  <c r="BM12" i="12"/>
  <c r="P47" i="14"/>
  <c r="P22" i="11" s="1"/>
  <c r="G27" i="13"/>
  <c r="Q14" i="13"/>
  <c r="M14" i="13"/>
  <c r="H14" i="13"/>
  <c r="G28" i="14"/>
  <c r="S28" i="14"/>
  <c r="H35" i="15"/>
  <c r="K31" i="15"/>
  <c r="U16" i="15"/>
  <c r="K42" i="16"/>
  <c r="K41" i="16"/>
  <c r="N44" i="16"/>
  <c r="N13" i="11" s="1"/>
  <c r="I17" i="16"/>
  <c r="U29" i="17"/>
  <c r="Q29" i="17"/>
  <c r="M29" i="17"/>
  <c r="AC158" i="12"/>
  <c r="BI34" i="12"/>
  <c r="O17" i="13"/>
  <c r="O21" i="13" s="1"/>
  <c r="K88" i="9"/>
  <c r="G17" i="14"/>
  <c r="U17" i="13"/>
  <c r="U21" i="13" s="1"/>
  <c r="BK34" i="12"/>
  <c r="AB157" i="12"/>
  <c r="AB170" i="12" s="1"/>
  <c r="AB20" i="12" s="1"/>
  <c r="AA270" i="12"/>
  <c r="T30" i="14"/>
  <c r="K13" i="14"/>
  <c r="BM27" i="12"/>
  <c r="R17" i="13"/>
  <c r="AY13" i="12"/>
  <c r="AD176" i="12"/>
  <c r="K17" i="12"/>
  <c r="BG17" i="12" s="1"/>
  <c r="L43" i="13"/>
  <c r="L47" i="13" s="1"/>
  <c r="F48" i="14"/>
  <c r="F21" i="11" s="1"/>
  <c r="R47" i="14"/>
  <c r="R22" i="11" s="1"/>
  <c r="T35" i="15"/>
  <c r="I39" i="15"/>
  <c r="L44" i="16"/>
  <c r="L13" i="11" s="1"/>
  <c r="K36" i="16"/>
  <c r="F17" i="16"/>
  <c r="F76" i="11" s="1"/>
  <c r="F77" i="11" s="1"/>
  <c r="F45" i="11" s="1"/>
  <c r="Z159" i="12"/>
  <c r="Z160" i="12" s="1"/>
  <c r="AI160" i="12" s="1"/>
  <c r="AJ160" i="12" s="1"/>
  <c r="K25" i="15"/>
  <c r="K46" i="15" s="1"/>
  <c r="AH51" i="12"/>
  <c r="AI51" i="12" s="1"/>
  <c r="AJ51" i="12" s="1"/>
  <c r="AA91" i="12"/>
  <c r="J17" i="13"/>
  <c r="M17" i="13"/>
  <c r="M21" i="13" s="1"/>
  <c r="BM33" i="12"/>
  <c r="E20" i="12"/>
  <c r="O28" i="14"/>
  <c r="Z193" i="12"/>
  <c r="Z194" i="12" s="1"/>
  <c r="AC194" i="12" s="1"/>
  <c r="S47" i="14"/>
  <c r="S22" i="11" s="1"/>
  <c r="S14" i="13"/>
  <c r="J40" i="14"/>
  <c r="R39" i="14"/>
  <c r="S41" i="15"/>
  <c r="I41" i="15"/>
  <c r="Q35" i="15"/>
  <c r="F40" i="15"/>
  <c r="J39" i="15"/>
  <c r="J38" i="15"/>
  <c r="O16" i="15"/>
  <c r="K22" i="16"/>
  <c r="T29" i="17"/>
  <c r="P29" i="17"/>
  <c r="L29" i="17"/>
  <c r="K56" i="9"/>
  <c r="J25" i="13"/>
  <c r="J27" i="13" s="1"/>
  <c r="J16" i="13"/>
  <c r="J14" i="13"/>
  <c r="K49" i="9"/>
  <c r="K12" i="13"/>
  <c r="J33" i="15"/>
  <c r="J100" i="9"/>
  <c r="Z183" i="12"/>
  <c r="AM182" i="12"/>
  <c r="AN182" i="12" s="1"/>
  <c r="AO182" i="12" s="1"/>
  <c r="R42" i="13"/>
  <c r="H42" i="13"/>
  <c r="U42" i="13"/>
  <c r="S42" i="13"/>
  <c r="G42" i="13"/>
  <c r="K16" i="12"/>
  <c r="BB16" i="12"/>
  <c r="AK180" i="12"/>
  <c r="AL180" i="12" s="1"/>
  <c r="P94" i="9"/>
  <c r="N16" i="14"/>
  <c r="N14" i="14"/>
  <c r="BL35" i="12"/>
  <c r="AA288" i="12"/>
  <c r="T16" i="13"/>
  <c r="T14" i="13"/>
  <c r="K60" i="9"/>
  <c r="J46" i="13"/>
  <c r="K46" i="13" s="1"/>
  <c r="M16" i="12"/>
  <c r="AA106" i="12" s="1"/>
  <c r="M45" i="9"/>
  <c r="P88" i="9"/>
  <c r="H29" i="17"/>
  <c r="AE158" i="12"/>
  <c r="H29" i="13"/>
  <c r="I16" i="13"/>
  <c r="N42" i="13"/>
  <c r="P28" i="14"/>
  <c r="G29" i="13"/>
  <c r="K123" i="9"/>
  <c r="K130" i="9" s="1"/>
  <c r="U48" i="14"/>
  <c r="U21" i="11" s="1"/>
  <c r="AC176" i="12"/>
  <c r="BJ24" i="12"/>
  <c r="L40" i="14"/>
  <c r="Q17" i="13"/>
  <c r="BK25" i="12"/>
  <c r="N29" i="13"/>
  <c r="H40" i="14"/>
  <c r="I29" i="13"/>
  <c r="L37" i="12"/>
  <c r="L41" i="12" s="1"/>
  <c r="L36" i="11" s="1"/>
  <c r="S30" i="14"/>
  <c r="AA211" i="12"/>
  <c r="L70" i="9"/>
  <c r="AX35" i="12"/>
  <c r="AA76" i="12"/>
  <c r="BA13" i="12"/>
  <c r="M88" i="9"/>
  <c r="I30" i="14"/>
  <c r="F30" i="14"/>
  <c r="K25" i="9"/>
  <c r="K45" i="9" s="1"/>
  <c r="J45" i="9"/>
  <c r="Z69" i="12"/>
  <c r="Z70" i="12" s="1"/>
  <c r="AC68" i="12"/>
  <c r="BT9" i="12"/>
  <c r="BT11" i="12"/>
  <c r="BT12" i="12"/>
  <c r="BT13" i="12"/>
  <c r="BT15" i="12"/>
  <c r="BT16" i="12"/>
  <c r="BT17" i="12"/>
  <c r="BT14" i="12"/>
  <c r="BT18" i="12"/>
  <c r="BT10" i="12"/>
  <c r="F28" i="15"/>
  <c r="F72" i="11" s="1"/>
  <c r="F73" i="11" s="1"/>
  <c r="F43" i="11" s="1"/>
  <c r="F41" i="15"/>
  <c r="S39" i="15"/>
  <c r="S46" i="15"/>
  <c r="O89" i="9"/>
  <c r="O45" i="9"/>
  <c r="O16" i="12"/>
  <c r="O37" i="12" s="1"/>
  <c r="O41" i="12" s="1"/>
  <c r="O36" i="11" s="1"/>
  <c r="E16" i="12"/>
  <c r="Z103" i="12"/>
  <c r="L42" i="13"/>
  <c r="AZ35" i="12"/>
  <c r="Q29" i="13"/>
  <c r="AD68" i="12"/>
  <c r="P70" i="9"/>
  <c r="P40" i="13"/>
  <c r="U41" i="15"/>
  <c r="T44" i="16"/>
  <c r="J25" i="16"/>
  <c r="M42" i="13"/>
  <c r="L30" i="14"/>
  <c r="K13" i="13"/>
  <c r="L29" i="13"/>
  <c r="H17" i="13"/>
  <c r="BL12" i="12"/>
  <c r="O30" i="14"/>
  <c r="I6" i="11"/>
  <c r="I6" i="15" s="1"/>
  <c r="K7" i="15" s="1"/>
  <c r="L7" i="15" s="1"/>
  <c r="M7" i="15" s="1"/>
  <c r="N7" i="15" s="1"/>
  <c r="O7" i="15" s="1"/>
  <c r="P7" i="15" s="1"/>
  <c r="Q7" i="15" s="1"/>
  <c r="R7" i="15" s="1"/>
  <c r="S7" i="15" s="1"/>
  <c r="T7" i="15" s="1"/>
  <c r="U7" i="15" s="1"/>
  <c r="P29" i="13"/>
  <c r="G44" i="16"/>
  <c r="G13" i="11" s="1"/>
  <c r="J95" i="9"/>
  <c r="J96" i="9" s="1"/>
  <c r="M94" i="9"/>
  <c r="M33" i="15" s="1"/>
  <c r="J21" i="14"/>
  <c r="K21" i="14" s="1"/>
  <c r="K65" i="9"/>
  <c r="Z265" i="12"/>
  <c r="Z266" i="12" s="1"/>
  <c r="E34" i="12"/>
  <c r="F46" i="15"/>
  <c r="F39" i="15"/>
  <c r="K141" i="9"/>
  <c r="N89" i="9"/>
  <c r="K71" i="9"/>
  <c r="O29" i="13"/>
  <c r="Q14" i="11"/>
  <c r="S37" i="12"/>
  <c r="S41" i="12" s="1"/>
  <c r="S36" i="11" s="1"/>
  <c r="S40" i="11" s="1"/>
  <c r="J37" i="12"/>
  <c r="J41" i="12" s="1"/>
  <c r="J36" i="11" s="1"/>
  <c r="K12" i="16"/>
  <c r="P39" i="15"/>
  <c r="P46" i="15"/>
  <c r="AX20" i="20"/>
  <c r="AZ20" i="20" s="1"/>
  <c r="U14" i="11"/>
  <c r="AZ24" i="12"/>
  <c r="N27" i="13"/>
  <c r="I28" i="14"/>
  <c r="K23" i="16"/>
  <c r="U18" i="17"/>
  <c r="P95" i="9"/>
  <c r="L16" i="13"/>
  <c r="S47" i="11"/>
  <c r="K35" i="12"/>
  <c r="BD35" i="12" s="1"/>
  <c r="I37" i="12"/>
  <c r="I41" i="12" s="1"/>
  <c r="I36" i="11" s="1"/>
  <c r="O47" i="14"/>
  <c r="O22" i="11" s="1"/>
  <c r="S29" i="13"/>
  <c r="Q40" i="14"/>
  <c r="R30" i="14"/>
  <c r="M17" i="14"/>
  <c r="M22" i="14" s="1"/>
  <c r="P16" i="15"/>
  <c r="K24" i="16"/>
  <c r="U25" i="16"/>
  <c r="R17" i="16"/>
  <c r="K114" i="9"/>
  <c r="K119" i="9" s="1"/>
  <c r="N30" i="14"/>
  <c r="O42" i="13"/>
  <c r="K23" i="11"/>
  <c r="T14" i="11"/>
  <c r="R14" i="11"/>
  <c r="Q48" i="14"/>
  <c r="Q21" i="11" s="1"/>
  <c r="T29" i="13"/>
  <c r="I47" i="14"/>
  <c r="I22" i="11" s="1"/>
  <c r="K20" i="14"/>
  <c r="I35" i="15"/>
  <c r="S38" i="15"/>
  <c r="U40" i="15"/>
  <c r="O25" i="16"/>
  <c r="U40" i="13"/>
  <c r="F40" i="13"/>
  <c r="R48" i="14"/>
  <c r="R21" i="11" s="1"/>
  <c r="S27" i="13"/>
  <c r="F27" i="13"/>
  <c r="R29" i="13"/>
  <c r="G40" i="14"/>
  <c r="R35" i="15"/>
  <c r="M38" i="15"/>
  <c r="Q38" i="15"/>
  <c r="H16" i="15"/>
  <c r="K40" i="16"/>
  <c r="K39" i="16"/>
  <c r="Q44" i="16"/>
  <c r="M44" i="16"/>
  <c r="M13" i="11" s="1"/>
  <c r="T25" i="16"/>
  <c r="I25" i="16"/>
  <c r="K16" i="16"/>
  <c r="K14" i="16"/>
  <c r="K27" i="17"/>
  <c r="F29" i="17"/>
  <c r="S29" i="17"/>
  <c r="O29" i="17"/>
  <c r="T18" i="17"/>
  <c r="P18" i="17"/>
  <c r="L18" i="17"/>
  <c r="Q18" i="17"/>
  <c r="M18" i="17"/>
  <c r="K13" i="16"/>
  <c r="H17" i="16"/>
  <c r="I18" i="17"/>
  <c r="K12" i="17"/>
  <c r="K24" i="11"/>
  <c r="K37" i="11" s="1"/>
  <c r="G37" i="11"/>
  <c r="Q17" i="16"/>
  <c r="T17" i="16"/>
  <c r="R29" i="17"/>
  <c r="R18" i="17"/>
  <c r="N18" i="17"/>
  <c r="O18" i="17"/>
  <c r="AL181" i="12"/>
  <c r="I29" i="17"/>
  <c r="K24" i="17"/>
  <c r="Z229" i="12"/>
  <c r="E27" i="12"/>
  <c r="AA235" i="12"/>
  <c r="BK27" i="12"/>
  <c r="N29" i="17"/>
  <c r="K27" i="12"/>
  <c r="BB27" i="12"/>
  <c r="AA168" i="12"/>
  <c r="E19" i="12"/>
  <c r="Z139" i="12"/>
  <c r="AA144" i="12"/>
  <c r="AA124" i="12"/>
  <c r="BJ17" i="12"/>
  <c r="BI17" i="12"/>
  <c r="Q42" i="13"/>
  <c r="Q40" i="13"/>
  <c r="K23" i="17"/>
  <c r="G29" i="17"/>
  <c r="AE248" i="12"/>
  <c r="Z249" i="12"/>
  <c r="Z250" i="12" s="1"/>
  <c r="AF248" i="12"/>
  <c r="AC248" i="12"/>
  <c r="Z87" i="12"/>
  <c r="AD86" i="12"/>
  <c r="AC86" i="12"/>
  <c r="AA68" i="12"/>
  <c r="L27" i="15"/>
  <c r="L26" i="15"/>
  <c r="O34" i="14"/>
  <c r="O48" i="14" s="1"/>
  <c r="O72" i="9"/>
  <c r="J34" i="14"/>
  <c r="K34" i="14" s="1"/>
  <c r="J72" i="9"/>
  <c r="J26" i="14"/>
  <c r="K26" i="14" s="1"/>
  <c r="J70" i="9"/>
  <c r="K66" i="9"/>
  <c r="P72" i="9"/>
  <c r="P21" i="14"/>
  <c r="M48" i="14"/>
  <c r="G16" i="14"/>
  <c r="F16" i="14"/>
  <c r="Q16" i="14"/>
  <c r="U16" i="14"/>
  <c r="T16" i="14"/>
  <c r="I16" i="14"/>
  <c r="R16" i="14"/>
  <c r="U43" i="13"/>
  <c r="N43" i="13"/>
  <c r="Q43" i="13"/>
  <c r="M43" i="13"/>
  <c r="O43" i="13"/>
  <c r="I43" i="13"/>
  <c r="R43" i="13"/>
  <c r="S43" i="13"/>
  <c r="F43" i="13"/>
  <c r="T43" i="13"/>
  <c r="J43" i="13"/>
  <c r="O16" i="13"/>
  <c r="E25" i="12"/>
  <c r="Z211" i="12"/>
  <c r="BM25" i="12"/>
  <c r="AA217" i="12"/>
  <c r="BL25" i="12"/>
  <c r="AZ19" i="12"/>
  <c r="AY19" i="12"/>
  <c r="BB19" i="12"/>
  <c r="K19" i="12"/>
  <c r="BM19" i="12" s="1"/>
  <c r="G37" i="12"/>
  <c r="G41" i="12" s="1"/>
  <c r="G36" i="11" s="1"/>
  <c r="BA19" i="12"/>
  <c r="BK17" i="12"/>
  <c r="AA125" i="12"/>
  <c r="N37" i="12"/>
  <c r="N41" i="12" s="1"/>
  <c r="N36" i="11" s="1"/>
  <c r="AA92" i="12"/>
  <c r="Q37" i="12"/>
  <c r="Q41" i="12" s="1"/>
  <c r="Q36" i="11" s="1"/>
  <c r="Q40" i="11" s="1"/>
  <c r="BL13" i="12"/>
  <c r="BM13" i="12"/>
  <c r="BK13" i="12"/>
  <c r="AA88" i="12"/>
  <c r="BI13" i="12"/>
  <c r="BJ13" i="12"/>
  <c r="H27" i="13"/>
  <c r="U40" i="14"/>
  <c r="U31" i="14"/>
  <c r="U28" i="14"/>
  <c r="M28" i="14"/>
  <c r="M40" i="14"/>
  <c r="M31" i="14"/>
  <c r="K27" i="14"/>
  <c r="I31" i="14"/>
  <c r="U30" i="14"/>
  <c r="U39" i="14"/>
  <c r="G39" i="14"/>
  <c r="G30" i="14"/>
  <c r="S48" i="14"/>
  <c r="G46" i="14"/>
  <c r="K19" i="14"/>
  <c r="K46" i="14" s="1"/>
  <c r="K32" i="15"/>
  <c r="G39" i="15"/>
  <c r="R28" i="15"/>
  <c r="R41" i="15"/>
  <c r="R42" i="15" s="1"/>
  <c r="R39" i="15"/>
  <c r="R46" i="15"/>
  <c r="H45" i="15"/>
  <c r="H38" i="15"/>
  <c r="K24" i="15"/>
  <c r="S14" i="11"/>
  <c r="U17" i="16"/>
  <c r="J29" i="17"/>
  <c r="S18" i="17"/>
  <c r="J18" i="17"/>
  <c r="F18" i="17"/>
  <c r="F31" i="17" s="1"/>
  <c r="AI178" i="12"/>
  <c r="AJ178" i="12" s="1"/>
  <c r="T37" i="12"/>
  <c r="T41" i="12" s="1"/>
  <c r="T36" i="11" s="1"/>
  <c r="T40" i="11" s="1"/>
  <c r="AZ27" i="12"/>
  <c r="AJ179" i="12"/>
  <c r="K33" i="14"/>
  <c r="T47" i="14"/>
  <c r="T22" i="11" s="1"/>
  <c r="T40" i="15"/>
  <c r="Q40" i="15"/>
  <c r="Q42" i="15" s="1"/>
  <c r="AA128" i="12"/>
  <c r="BL17" i="12"/>
  <c r="BM17" i="12"/>
  <c r="O31" i="14"/>
  <c r="J31" i="14"/>
  <c r="S31" i="14"/>
  <c r="T31" i="14"/>
  <c r="P31" i="14"/>
  <c r="L31" i="14"/>
  <c r="G31" i="14"/>
  <c r="M39" i="14"/>
  <c r="M16" i="14"/>
  <c r="K61" i="9"/>
  <c r="J12" i="14"/>
  <c r="K12" i="14" s="1"/>
  <c r="K14" i="14" s="1"/>
  <c r="N33" i="13"/>
  <c r="N48" i="14" s="1"/>
  <c r="N72" i="9"/>
  <c r="G30" i="13"/>
  <c r="J30" i="13"/>
  <c r="S30" i="13"/>
  <c r="P30" i="13"/>
  <c r="H30" i="13"/>
  <c r="U30" i="13"/>
  <c r="T30" i="13"/>
  <c r="O30" i="13"/>
  <c r="I30" i="13"/>
  <c r="N30" i="13"/>
  <c r="F30" i="13"/>
  <c r="L30" i="13"/>
  <c r="R40" i="14"/>
  <c r="R28" i="14"/>
  <c r="N40" i="14"/>
  <c r="N28" i="14"/>
  <c r="F31" i="14"/>
  <c r="F40" i="14"/>
  <c r="F28" i="14"/>
  <c r="H30" i="14"/>
  <c r="H28" i="14"/>
  <c r="T48" i="14"/>
  <c r="L46" i="14"/>
  <c r="T17" i="14"/>
  <c r="T22" i="14" s="1"/>
  <c r="T40" i="14"/>
  <c r="T14" i="14"/>
  <c r="P14" i="14"/>
  <c r="P17" i="14"/>
  <c r="P40" i="14"/>
  <c r="L17" i="14"/>
  <c r="L22" i="14" s="1"/>
  <c r="L14" i="14"/>
  <c r="S39" i="14"/>
  <c r="S14" i="14"/>
  <c r="S16" i="14"/>
  <c r="H39" i="14"/>
  <c r="F42" i="13"/>
  <c r="I48" i="14"/>
  <c r="U47" i="14"/>
  <c r="Q47" i="14"/>
  <c r="M47" i="14"/>
  <c r="M22" i="11" s="1"/>
  <c r="K94" i="9"/>
  <c r="BJ35" i="12"/>
  <c r="BK35" i="12"/>
  <c r="BB35" i="12"/>
  <c r="BA35" i="12"/>
  <c r="AY35" i="12"/>
  <c r="AA265" i="12"/>
  <c r="AY34" i="12"/>
  <c r="AX34" i="12"/>
  <c r="AZ34" i="12"/>
  <c r="BB34" i="12"/>
  <c r="AA251" i="12"/>
  <c r="BK33" i="12"/>
  <c r="AY33" i="12"/>
  <c r="AZ33" i="12"/>
  <c r="AA247" i="12"/>
  <c r="BJ25" i="12"/>
  <c r="AA214" i="12"/>
  <c r="BI25" i="12"/>
  <c r="BB25" i="12"/>
  <c r="BA25" i="12"/>
  <c r="AA121" i="12"/>
  <c r="BA17" i="12"/>
  <c r="BB17" i="12"/>
  <c r="AX17" i="12"/>
  <c r="AY17" i="12"/>
  <c r="AA114" i="12"/>
  <c r="U37" i="12"/>
  <c r="U41" i="12" s="1"/>
  <c r="U36" i="11" s="1"/>
  <c r="U40" i="11" s="1"/>
  <c r="AA75" i="12"/>
  <c r="R37" i="12"/>
  <c r="R41" i="12" s="1"/>
  <c r="R36" i="11" s="1"/>
  <c r="R40" i="11" s="1"/>
  <c r="AA72" i="12"/>
  <c r="AA67" i="12"/>
  <c r="AX12" i="12"/>
  <c r="BI12" i="12"/>
  <c r="BA12" i="12"/>
  <c r="AY12" i="12"/>
  <c r="H40" i="15"/>
  <c r="H28" i="15"/>
  <c r="H72" i="11" s="1"/>
  <c r="R47" i="11"/>
  <c r="K11" i="15"/>
  <c r="S44" i="16"/>
  <c r="O44" i="16"/>
  <c r="O13" i="11" s="1"/>
  <c r="F25" i="16"/>
  <c r="P119" i="9"/>
  <c r="P20" i="16"/>
  <c r="P25" i="16" s="1"/>
  <c r="M27" i="13"/>
  <c r="M29" i="13"/>
  <c r="J20" i="13"/>
  <c r="K20" i="13" s="1"/>
  <c r="K52" i="9"/>
  <c r="N12" i="13"/>
  <c r="N70" i="9"/>
  <c r="AA285" i="12"/>
  <c r="BI35" i="12"/>
  <c r="Z57" i="12"/>
  <c r="AN57" i="12" s="1"/>
  <c r="Z56" i="12"/>
  <c r="AM56" i="12" s="1"/>
  <c r="Z55" i="12"/>
  <c r="Z49" i="12"/>
  <c r="AF49" i="12" s="1"/>
  <c r="Z50" i="12"/>
  <c r="AF50" i="12" s="1"/>
  <c r="Z60" i="12"/>
  <c r="AQ60" i="12" s="1"/>
  <c r="Z58" i="12"/>
  <c r="AO58" i="12" s="1"/>
  <c r="Z52" i="12"/>
  <c r="AI52" i="12" s="1"/>
  <c r="E29" i="12"/>
  <c r="AA55" i="12"/>
  <c r="K29" i="12"/>
  <c r="BK29" i="12" s="1"/>
  <c r="BA29" i="12"/>
  <c r="AY29" i="12"/>
  <c r="AX21" i="12"/>
  <c r="AY21" i="12"/>
  <c r="AA175" i="12"/>
  <c r="BB21" i="12"/>
  <c r="BA21" i="12"/>
  <c r="AZ21" i="12"/>
  <c r="BA20" i="12"/>
  <c r="H37" i="12"/>
  <c r="H41" i="12" s="1"/>
  <c r="H36" i="11" s="1"/>
  <c r="AZ20" i="12"/>
  <c r="AD158" i="12"/>
  <c r="BK12" i="12"/>
  <c r="AA69" i="12"/>
  <c r="H40" i="13"/>
  <c r="H43" i="13"/>
  <c r="T42" i="13"/>
  <c r="T39" i="14"/>
  <c r="I42" i="13"/>
  <c r="I39" i="14"/>
  <c r="U39" i="15"/>
  <c r="U46" i="15"/>
  <c r="G25" i="16"/>
  <c r="K21" i="16"/>
  <c r="AF68" i="12"/>
  <c r="L40" i="13"/>
  <c r="R30" i="13"/>
  <c r="Q39" i="15"/>
  <c r="T38" i="15"/>
  <c r="L33" i="13"/>
  <c r="L48" i="14" s="1"/>
  <c r="L72" i="9"/>
  <c r="Z283" i="12"/>
  <c r="Z284" i="12" s="1"/>
  <c r="E35" i="12"/>
  <c r="AA177" i="12"/>
  <c r="O40" i="14"/>
  <c r="O14" i="13"/>
  <c r="Q17" i="14"/>
  <c r="Q14" i="14"/>
  <c r="I40" i="15"/>
  <c r="I28" i="15"/>
  <c r="I72" i="11" s="1"/>
  <c r="I45" i="15"/>
  <c r="I38" i="15"/>
  <c r="L39" i="14"/>
  <c r="BM34" i="12"/>
  <c r="K33" i="12"/>
  <c r="BG33" i="12" s="1"/>
  <c r="BL27" i="12"/>
  <c r="BI24" i="12"/>
  <c r="K24" i="12"/>
  <c r="BC24" i="12" s="1"/>
  <c r="K33" i="13"/>
  <c r="K32" i="13"/>
  <c r="F39" i="14"/>
  <c r="S17" i="13"/>
  <c r="L14" i="13"/>
  <c r="G17" i="13"/>
  <c r="N47" i="14"/>
  <c r="N22" i="11" s="1"/>
  <c r="H14" i="14"/>
  <c r="G35" i="15"/>
  <c r="U28" i="15"/>
  <c r="U73" i="11" s="1"/>
  <c r="T28" i="15"/>
  <c r="T73" i="11" s="1"/>
  <c r="J16" i="15"/>
  <c r="K26" i="17"/>
  <c r="K25" i="17"/>
  <c r="K17" i="17"/>
  <c r="K57" i="9"/>
  <c r="J38" i="13"/>
  <c r="K38" i="13" s="1"/>
  <c r="AZ29" i="12"/>
  <c r="BA27" i="12"/>
  <c r="AY24" i="12"/>
  <c r="BB24" i="12"/>
  <c r="AA193" i="12"/>
  <c r="AA159" i="12"/>
  <c r="BB20" i="12"/>
  <c r="K20" i="12"/>
  <c r="BM20" i="12" s="1"/>
  <c r="Z121" i="12"/>
  <c r="Z122" i="12" s="1"/>
  <c r="E17" i="12"/>
  <c r="H25" i="16"/>
  <c r="K20" i="16"/>
  <c r="P39" i="14"/>
  <c r="BJ33" i="12"/>
  <c r="K21" i="12"/>
  <c r="BE21" i="12" s="1"/>
  <c r="O40" i="13"/>
  <c r="K39" i="13"/>
  <c r="Q39" i="14"/>
  <c r="Q28" i="15"/>
  <c r="K37" i="16"/>
  <c r="P44" i="16"/>
  <c r="P13" i="11" s="1"/>
  <c r="S25" i="16"/>
  <c r="K15" i="16"/>
  <c r="K28" i="17"/>
  <c r="E12" i="12"/>
  <c r="BF52" i="20" l="1"/>
  <c r="O40" i="15"/>
  <c r="O100" i="9"/>
  <c r="L100" i="9"/>
  <c r="E11" i="20"/>
  <c r="BF77" i="20"/>
  <c r="L101" i="9"/>
  <c r="L33" i="15"/>
  <c r="L35" i="15" s="1"/>
  <c r="M101" i="9"/>
  <c r="BF93" i="20"/>
  <c r="N95" i="9"/>
  <c r="N34" i="15" s="1"/>
  <c r="BF74" i="20"/>
  <c r="H31" i="17"/>
  <c r="T42" i="15"/>
  <c r="R27" i="16"/>
  <c r="U76" i="11"/>
  <c r="Q27" i="16"/>
  <c r="T31" i="17"/>
  <c r="BE13" i="12"/>
  <c r="S42" i="15"/>
  <c r="P23" i="13"/>
  <c r="AD157" i="12"/>
  <c r="AD170" i="12" s="1"/>
  <c r="AD20" i="12" s="1"/>
  <c r="I74" i="11"/>
  <c r="I18" i="13"/>
  <c r="AF157" i="12"/>
  <c r="AF170" i="12" s="1"/>
  <c r="AF20" i="12" s="1"/>
  <c r="BC13" i="12"/>
  <c r="AE85" i="12"/>
  <c r="BH13" i="12"/>
  <c r="G31" i="17"/>
  <c r="AF85" i="12"/>
  <c r="AD98" i="12"/>
  <c r="AD13" i="12" s="1"/>
  <c r="I76" i="11"/>
  <c r="AC85" i="12"/>
  <c r="R41" i="14"/>
  <c r="K26" i="15"/>
  <c r="K28" i="15" s="1"/>
  <c r="K72" i="11" s="1"/>
  <c r="K73" i="11" s="1"/>
  <c r="I73" i="11" s="1"/>
  <c r="I43" i="11" s="1"/>
  <c r="U23" i="13"/>
  <c r="AE194" i="12"/>
  <c r="J40" i="15"/>
  <c r="M37" i="12"/>
  <c r="M41" i="12" s="1"/>
  <c r="M36" i="11" s="1"/>
  <c r="AF194" i="12"/>
  <c r="K13" i="11"/>
  <c r="K90" i="9"/>
  <c r="E5" i="20"/>
  <c r="BF17" i="12"/>
  <c r="R32" i="14"/>
  <c r="BE34" i="12"/>
  <c r="BH34" i="12"/>
  <c r="BG13" i="12"/>
  <c r="BH17" i="12"/>
  <c r="AW21" i="20"/>
  <c r="BB20" i="20"/>
  <c r="X20" i="20" s="1"/>
  <c r="L8" i="25"/>
  <c r="L9" i="25" s="1"/>
  <c r="BF40" i="20"/>
  <c r="BF24" i="20"/>
  <c r="BF71" i="20"/>
  <c r="BF39" i="20"/>
  <c r="BF25" i="20"/>
  <c r="BF46" i="20"/>
  <c r="BF31" i="20"/>
  <c r="BF88" i="20"/>
  <c r="BF72" i="20"/>
  <c r="BF26" i="20"/>
  <c r="BF55" i="20"/>
  <c r="BF54" i="20"/>
  <c r="BF51" i="20"/>
  <c r="BF59" i="20"/>
  <c r="BF62" i="20"/>
  <c r="BF87" i="20"/>
  <c r="BF83" i="20"/>
  <c r="BF38" i="20"/>
  <c r="BF91" i="20"/>
  <c r="BF34" i="20"/>
  <c r="BF30" i="20"/>
  <c r="BF28" i="20"/>
  <c r="BF44" i="20"/>
  <c r="BF78" i="20"/>
  <c r="BF84" i="20"/>
  <c r="BF86" i="20"/>
  <c r="BF53" i="20"/>
  <c r="BF37" i="20"/>
  <c r="BF21" i="20"/>
  <c r="BF35" i="20"/>
  <c r="BF47" i="20"/>
  <c r="BF41" i="20"/>
  <c r="BF43" i="20"/>
  <c r="BF92" i="20"/>
  <c r="BF76" i="20"/>
  <c r="BF42" i="20"/>
  <c r="BF49" i="20"/>
  <c r="BF61" i="20"/>
  <c r="BF22" i="20"/>
  <c r="BF27" i="20"/>
  <c r="BF50" i="20"/>
  <c r="BF58" i="20"/>
  <c r="BF70" i="20"/>
  <c r="BF33" i="20"/>
  <c r="BF79" i="20"/>
  <c r="BF63" i="20"/>
  <c r="BF75" i="20"/>
  <c r="BF69" i="20"/>
  <c r="BF66" i="20"/>
  <c r="BF23" i="20"/>
  <c r="BF80" i="20"/>
  <c r="BF65" i="20"/>
  <c r="BF94" i="20"/>
  <c r="BF57" i="20"/>
  <c r="BF45" i="20"/>
  <c r="BF29" i="20"/>
  <c r="BF90" i="20"/>
  <c r="AV20" i="20"/>
  <c r="BL20" i="20"/>
  <c r="R76" i="11"/>
  <c r="BC34" i="12"/>
  <c r="BD25" i="12"/>
  <c r="AA266" i="12"/>
  <c r="AG266" i="12" s="1"/>
  <c r="AH266" i="12" s="1"/>
  <c r="AA122" i="12"/>
  <c r="AA134" i="12" s="1"/>
  <c r="K14" i="13"/>
  <c r="BD34" i="12"/>
  <c r="P31" i="17"/>
  <c r="M23" i="13"/>
  <c r="BF13" i="12"/>
  <c r="P18" i="13"/>
  <c r="P49" i="13"/>
  <c r="U18" i="13"/>
  <c r="H42" i="15"/>
  <c r="H11" i="11" s="1"/>
  <c r="BG34" i="12"/>
  <c r="I27" i="16"/>
  <c r="I12" i="11" s="1"/>
  <c r="AA86" i="12"/>
  <c r="AA98" i="12" s="1"/>
  <c r="AE170" i="12"/>
  <c r="AE20" i="12" s="1"/>
  <c r="S74" i="11"/>
  <c r="AC157" i="12"/>
  <c r="AC170" i="12" s="1"/>
  <c r="AC20" i="12" s="1"/>
  <c r="L22" i="11"/>
  <c r="T23" i="13"/>
  <c r="J22" i="14"/>
  <c r="BH12" i="12"/>
  <c r="S27" i="16"/>
  <c r="M31" i="17"/>
  <c r="S76" i="11"/>
  <c r="AA212" i="12"/>
  <c r="AA224" i="12" s="1"/>
  <c r="BD12" i="12"/>
  <c r="BF12" i="12"/>
  <c r="I42" i="15"/>
  <c r="I11" i="11" s="1"/>
  <c r="I41" i="14"/>
  <c r="BE12" i="12"/>
  <c r="BC12" i="12"/>
  <c r="AC103" i="12"/>
  <c r="K47" i="14"/>
  <c r="K22" i="11" s="1"/>
  <c r="Q37" i="14"/>
  <c r="Q32" i="14"/>
  <c r="N24" i="14"/>
  <c r="L24" i="14"/>
  <c r="G49" i="13"/>
  <c r="U31" i="17"/>
  <c r="BG24" i="12"/>
  <c r="S41" i="14"/>
  <c r="G22" i="11"/>
  <c r="U18" i="14"/>
  <c r="O31" i="17"/>
  <c r="R74" i="11"/>
  <c r="G27" i="16"/>
  <c r="G12" i="11" s="1"/>
  <c r="G14" i="11" s="1"/>
  <c r="AH249" i="12"/>
  <c r="AI249" i="12" s="1"/>
  <c r="S18" i="14"/>
  <c r="S31" i="17"/>
  <c r="S73" i="11"/>
  <c r="L44" i="13"/>
  <c r="I23" i="13"/>
  <c r="F18" i="14"/>
  <c r="K43" i="13"/>
  <c r="K47" i="13" s="1"/>
  <c r="K25" i="13"/>
  <c r="K27" i="13" s="1"/>
  <c r="BG12" i="12"/>
  <c r="AF86" i="12"/>
  <c r="F74" i="11"/>
  <c r="F75" i="11" s="1"/>
  <c r="F44" i="11" s="1"/>
  <c r="F47" i="11" s="1"/>
  <c r="M18" i="13"/>
  <c r="F42" i="15"/>
  <c r="F11" i="11" s="1"/>
  <c r="AF211" i="12"/>
  <c r="H37" i="14"/>
  <c r="U74" i="11"/>
  <c r="F27" i="16"/>
  <c r="F12" i="11" s="1"/>
  <c r="K39" i="15"/>
  <c r="R26" i="11"/>
  <c r="K7" i="11"/>
  <c r="L7" i="11" s="1"/>
  <c r="M7" i="11" s="1"/>
  <c r="N7" i="11" s="1"/>
  <c r="O7" i="11" s="1"/>
  <c r="P7" i="11" s="1"/>
  <c r="Q7" i="11" s="1"/>
  <c r="R7" i="11" s="1"/>
  <c r="S7" i="11" s="1"/>
  <c r="T7" i="11" s="1"/>
  <c r="U7" i="11" s="1"/>
  <c r="T27" i="16"/>
  <c r="U42" i="15"/>
  <c r="N32" i="14"/>
  <c r="O16" i="14"/>
  <c r="O43" i="14" s="1"/>
  <c r="O18" i="11" s="1"/>
  <c r="O14" i="14"/>
  <c r="BK16" i="12"/>
  <c r="J21" i="13"/>
  <c r="J23" i="13" s="1"/>
  <c r="BH35" i="12"/>
  <c r="Z195" i="12"/>
  <c r="AH195" i="12" s="1"/>
  <c r="N31" i="17"/>
  <c r="P44" i="13"/>
  <c r="H44" i="14"/>
  <c r="H49" i="14" s="1"/>
  <c r="K44" i="16"/>
  <c r="T72" i="11"/>
  <c r="AF103" i="12"/>
  <c r="AD194" i="12"/>
  <c r="L31" i="17"/>
  <c r="Q74" i="11"/>
  <c r="N18" i="14"/>
  <c r="BI16" i="12"/>
  <c r="M36" i="13"/>
  <c r="P43" i="14"/>
  <c r="P18" i="11" s="1"/>
  <c r="T74" i="11"/>
  <c r="K17" i="14"/>
  <c r="K22" i="14" s="1"/>
  <c r="R21" i="13"/>
  <c r="R23" i="13" s="1"/>
  <c r="R18" i="13"/>
  <c r="H18" i="14"/>
  <c r="H22" i="14"/>
  <c r="H24" i="14" s="1"/>
  <c r="AE49" i="12"/>
  <c r="Q41" i="14"/>
  <c r="H27" i="16"/>
  <c r="H12" i="11" s="1"/>
  <c r="BG25" i="12"/>
  <c r="U27" i="16"/>
  <c r="U41" i="14"/>
  <c r="BF35" i="12"/>
  <c r="O23" i="13"/>
  <c r="G18" i="14"/>
  <c r="Q76" i="11"/>
  <c r="AA104" i="12"/>
  <c r="Q31" i="17"/>
  <c r="G41" i="14"/>
  <c r="BC35" i="12"/>
  <c r="Q31" i="13"/>
  <c r="L41" i="14"/>
  <c r="AK160" i="12"/>
  <c r="AL160" i="12" s="1"/>
  <c r="AE98" i="12"/>
  <c r="AE13" i="12" s="1"/>
  <c r="BC25" i="12"/>
  <c r="G22" i="14"/>
  <c r="G24" i="14" s="1"/>
  <c r="AA284" i="12"/>
  <c r="AA296" i="12" s="1"/>
  <c r="BE35" i="12"/>
  <c r="BE16" i="12"/>
  <c r="K18" i="17"/>
  <c r="L43" i="14"/>
  <c r="L18" i="11" s="1"/>
  <c r="BE17" i="12"/>
  <c r="F18" i="13"/>
  <c r="F21" i="13"/>
  <c r="F23" i="13" s="1"/>
  <c r="BD17" i="12"/>
  <c r="BH25" i="12"/>
  <c r="BE25" i="12"/>
  <c r="Z161" i="12"/>
  <c r="AJ161" i="12" s="1"/>
  <c r="BG35" i="12"/>
  <c r="BC17" i="12"/>
  <c r="I6" i="13"/>
  <c r="K7" i="13" s="1"/>
  <c r="L7" i="13" s="1"/>
  <c r="M7" i="13" s="1"/>
  <c r="N7" i="13" s="1"/>
  <c r="O7" i="13" s="1"/>
  <c r="P7" i="13" s="1"/>
  <c r="Q7" i="13" s="1"/>
  <c r="R7" i="13" s="1"/>
  <c r="S7" i="13" s="1"/>
  <c r="T7" i="13" s="1"/>
  <c r="U7" i="13" s="1"/>
  <c r="K16" i="13"/>
  <c r="BD16" i="12"/>
  <c r="BH16" i="12"/>
  <c r="J29" i="13"/>
  <c r="K29" i="13" s="1"/>
  <c r="J18" i="13"/>
  <c r="I6" i="14"/>
  <c r="K7" i="14" s="1"/>
  <c r="L7" i="14" s="1"/>
  <c r="M7" i="14" s="1"/>
  <c r="N7" i="14" s="1"/>
  <c r="O7" i="14" s="1"/>
  <c r="P7" i="14" s="1"/>
  <c r="Q7" i="14" s="1"/>
  <c r="R7" i="14" s="1"/>
  <c r="S7" i="14" s="1"/>
  <c r="T7" i="14" s="1"/>
  <c r="U7" i="14" s="1"/>
  <c r="I6" i="12"/>
  <c r="W104" i="12" s="1"/>
  <c r="I6" i="16"/>
  <c r="K7" i="16" s="1"/>
  <c r="L7" i="16" s="1"/>
  <c r="M7" i="16" s="1"/>
  <c r="N7" i="16" s="1"/>
  <c r="O7" i="16" s="1"/>
  <c r="P7" i="16" s="1"/>
  <c r="Q7" i="16" s="1"/>
  <c r="R7" i="16" s="1"/>
  <c r="S7" i="16" s="1"/>
  <c r="T7" i="16" s="1"/>
  <c r="U7" i="16" s="1"/>
  <c r="I6" i="17"/>
  <c r="K7" i="17" s="1"/>
  <c r="L7" i="17" s="1"/>
  <c r="M7" i="17" s="1"/>
  <c r="N7" i="17" s="1"/>
  <c r="O7" i="17" s="1"/>
  <c r="P7" i="17" s="1"/>
  <c r="Q7" i="17" s="1"/>
  <c r="R7" i="17" s="1"/>
  <c r="S7" i="17" s="1"/>
  <c r="T7" i="17" s="1"/>
  <c r="U7" i="17" s="1"/>
  <c r="K95" i="9"/>
  <c r="K101" i="9" s="1"/>
  <c r="J34" i="15"/>
  <c r="J101" i="9"/>
  <c r="J102" i="9" s="1"/>
  <c r="Z71" i="12"/>
  <c r="AI70" i="12"/>
  <c r="N27" i="15"/>
  <c r="N90" i="9"/>
  <c r="AD266" i="12"/>
  <c r="AC266" i="12"/>
  <c r="AE266" i="12"/>
  <c r="Z267" i="12"/>
  <c r="AF266" i="12"/>
  <c r="H18" i="13"/>
  <c r="H21" i="13"/>
  <c r="H23" i="13" s="1"/>
  <c r="AA108" i="12"/>
  <c r="BM16" i="12"/>
  <c r="M90" i="9"/>
  <c r="M26" i="15"/>
  <c r="M100" i="9"/>
  <c r="M102" i="9" s="1"/>
  <c r="Q21" i="13"/>
  <c r="Q23" i="13" s="1"/>
  <c r="Q18" i="13"/>
  <c r="AN183" i="12"/>
  <c r="Z184" i="12"/>
  <c r="K33" i="15"/>
  <c r="AZ37" i="12"/>
  <c r="AZ38" i="12" s="1"/>
  <c r="AE211" i="12"/>
  <c r="BF21" i="12"/>
  <c r="H43" i="14"/>
  <c r="L23" i="13"/>
  <c r="AF62" i="12"/>
  <c r="AF29" i="12" s="1"/>
  <c r="BL16" i="12"/>
  <c r="AE103" i="12"/>
  <c r="Z104" i="12"/>
  <c r="AF104" i="12" s="1"/>
  <c r="BB37" i="12"/>
  <c r="BB38" i="12" s="1"/>
  <c r="O18" i="13"/>
  <c r="K40" i="14"/>
  <c r="N37" i="14"/>
  <c r="L18" i="13"/>
  <c r="M96" i="9"/>
  <c r="Q36" i="13"/>
  <c r="I31" i="17"/>
  <c r="BC16" i="12"/>
  <c r="BG16" i="12"/>
  <c r="N94" i="9"/>
  <c r="L49" i="13"/>
  <c r="T18" i="13"/>
  <c r="P101" i="9"/>
  <c r="P34" i="15"/>
  <c r="P41" i="15" s="1"/>
  <c r="O90" i="9"/>
  <c r="O27" i="15"/>
  <c r="P33" i="15"/>
  <c r="P96" i="9"/>
  <c r="O95" i="9"/>
  <c r="P26" i="15"/>
  <c r="P90" i="9"/>
  <c r="K29" i="17"/>
  <c r="AD103" i="12"/>
  <c r="BJ16" i="12"/>
  <c r="P100" i="9"/>
  <c r="O41" i="14"/>
  <c r="R44" i="14"/>
  <c r="R19" i="11" s="1"/>
  <c r="K72" i="9"/>
  <c r="AB103" i="12"/>
  <c r="AB116" i="12" s="1"/>
  <c r="AB16" i="12" s="1"/>
  <c r="H41" i="14"/>
  <c r="P41" i="14"/>
  <c r="T41" i="14"/>
  <c r="N44" i="14"/>
  <c r="N49" i="14" s="1"/>
  <c r="R37" i="14"/>
  <c r="T76" i="11"/>
  <c r="G44" i="13"/>
  <c r="BF16" i="12"/>
  <c r="AP58" i="12"/>
  <c r="AQ58" i="12" s="1"/>
  <c r="AK178" i="12"/>
  <c r="N21" i="11"/>
  <c r="AC284" i="12"/>
  <c r="Z285" i="12"/>
  <c r="Z286" i="12" s="1"/>
  <c r="AD284" i="12"/>
  <c r="AF284" i="12"/>
  <c r="F31" i="13"/>
  <c r="F34" i="13"/>
  <c r="F36" i="13" s="1"/>
  <c r="R24" i="14"/>
  <c r="R18" i="14"/>
  <c r="R43" i="14"/>
  <c r="L28" i="15"/>
  <c r="L41" i="15"/>
  <c r="M41" i="15"/>
  <c r="M35" i="15"/>
  <c r="AE122" i="12"/>
  <c r="AF122" i="12"/>
  <c r="AD122" i="12"/>
  <c r="Z123" i="12"/>
  <c r="AC122" i="12"/>
  <c r="AH159" i="12"/>
  <c r="AI159" i="12" s="1"/>
  <c r="Q18" i="14"/>
  <c r="Q44" i="14"/>
  <c r="Q49" i="14" s="1"/>
  <c r="Q22" i="14"/>
  <c r="Q24" i="14" s="1"/>
  <c r="AH177" i="12"/>
  <c r="AI177" i="12" s="1"/>
  <c r="L21" i="11"/>
  <c r="AC50" i="12"/>
  <c r="AD50" i="12"/>
  <c r="AE50" i="12"/>
  <c r="F32" i="14"/>
  <c r="F44" i="14"/>
  <c r="F35" i="14"/>
  <c r="F37" i="14" s="1"/>
  <c r="I34" i="13"/>
  <c r="I36" i="13" s="1"/>
  <c r="I31" i="13"/>
  <c r="H34" i="13"/>
  <c r="H36" i="13" s="1"/>
  <c r="H31" i="13"/>
  <c r="G31" i="13"/>
  <c r="G34" i="13"/>
  <c r="G36" i="13" s="1"/>
  <c r="K30" i="13"/>
  <c r="L35" i="14"/>
  <c r="L37" i="14" s="1"/>
  <c r="L32" i="14"/>
  <c r="J35" i="14"/>
  <c r="J44" i="14"/>
  <c r="R73" i="11"/>
  <c r="R72" i="11"/>
  <c r="T47" i="13"/>
  <c r="T49" i="13" s="1"/>
  <c r="T44" i="13"/>
  <c r="I47" i="13"/>
  <c r="I49" i="13" s="1"/>
  <c r="I44" i="13"/>
  <c r="N44" i="13"/>
  <c r="N47" i="13"/>
  <c r="N49" i="13" s="1"/>
  <c r="T43" i="14"/>
  <c r="T24" i="14"/>
  <c r="G43" i="14"/>
  <c r="AI250" i="12"/>
  <c r="Z251" i="12"/>
  <c r="Z252" i="12" s="1"/>
  <c r="AE139" i="12"/>
  <c r="Z140" i="12"/>
  <c r="AB139" i="12"/>
  <c r="AF139" i="12"/>
  <c r="AD139" i="12"/>
  <c r="AC139" i="12"/>
  <c r="H76" i="11"/>
  <c r="H74" i="11"/>
  <c r="AC283" i="12"/>
  <c r="K40" i="13"/>
  <c r="K25" i="16"/>
  <c r="BM29" i="12"/>
  <c r="BD29" i="12"/>
  <c r="BH21" i="12"/>
  <c r="BA37" i="12"/>
  <c r="BA38" i="12" s="1"/>
  <c r="BC33" i="12"/>
  <c r="AE284" i="12"/>
  <c r="AD49" i="12"/>
  <c r="AM53" i="12"/>
  <c r="AN53" i="12" s="1"/>
  <c r="J31" i="17"/>
  <c r="K28" i="14"/>
  <c r="BL19" i="12"/>
  <c r="AB283" i="12"/>
  <c r="R31" i="17"/>
  <c r="AM180" i="12"/>
  <c r="J40" i="13"/>
  <c r="J42" i="13"/>
  <c r="J44" i="13" s="1"/>
  <c r="G74" i="11"/>
  <c r="G76" i="11"/>
  <c r="AF175" i="12"/>
  <c r="AF188" i="12" s="1"/>
  <c r="AF21" i="12" s="1"/>
  <c r="AC175" i="12"/>
  <c r="AB175" i="12"/>
  <c r="AD175" i="12"/>
  <c r="AD188" i="12" s="1"/>
  <c r="AD21" i="12" s="1"/>
  <c r="AE175" i="12"/>
  <c r="AE188" i="12" s="1"/>
  <c r="AE21" i="12" s="1"/>
  <c r="AA50" i="12"/>
  <c r="BH29" i="12"/>
  <c r="BG29" i="12"/>
  <c r="BE29" i="12"/>
  <c r="BJ29" i="12"/>
  <c r="BI29" i="12"/>
  <c r="BF29" i="12"/>
  <c r="BC29" i="12"/>
  <c r="AD121" i="12"/>
  <c r="AB121" i="12"/>
  <c r="AC121" i="12"/>
  <c r="AF121" i="12"/>
  <c r="AE121" i="12"/>
  <c r="U22" i="11"/>
  <c r="U26" i="11" s="1"/>
  <c r="T31" i="13"/>
  <c r="T34" i="13"/>
  <c r="T36" i="13" s="1"/>
  <c r="Z212" i="12"/>
  <c r="AD211" i="12"/>
  <c r="AC211" i="12"/>
  <c r="S47" i="13"/>
  <c r="S49" i="13" s="1"/>
  <c r="S44" i="13"/>
  <c r="Q43" i="14"/>
  <c r="BF20" i="12"/>
  <c r="BH20" i="12"/>
  <c r="BJ20" i="12"/>
  <c r="AA158" i="12"/>
  <c r="BD20" i="12"/>
  <c r="BG20" i="12"/>
  <c r="BE20" i="12"/>
  <c r="BI20" i="12"/>
  <c r="BC20" i="12"/>
  <c r="BL20" i="12"/>
  <c r="AA176" i="12"/>
  <c r="BC21" i="12"/>
  <c r="BG21" i="12"/>
  <c r="BJ21" i="12"/>
  <c r="AB193" i="12"/>
  <c r="AE193" i="12"/>
  <c r="AE206" i="12" s="1"/>
  <c r="AE24" i="12" s="1"/>
  <c r="AF193" i="12"/>
  <c r="AC193" i="12"/>
  <c r="AD193" i="12"/>
  <c r="S18" i="13"/>
  <c r="S21" i="13"/>
  <c r="S23" i="13" s="1"/>
  <c r="BH24" i="12"/>
  <c r="BD24" i="12"/>
  <c r="BE24" i="12"/>
  <c r="BF24" i="12"/>
  <c r="AA194" i="12"/>
  <c r="AA206" i="12" s="1"/>
  <c r="H47" i="13"/>
  <c r="H49" i="13" s="1"/>
  <c r="H44" i="13"/>
  <c r="AN56" i="12"/>
  <c r="AO56" i="12" s="1"/>
  <c r="AD247" i="12"/>
  <c r="AD260" i="12" s="1"/>
  <c r="AD33" i="12" s="1"/>
  <c r="AC247" i="12"/>
  <c r="AE247" i="12"/>
  <c r="AE260" i="12" s="1"/>
  <c r="AE33" i="12" s="1"/>
  <c r="AF247" i="12"/>
  <c r="AF260" i="12" s="1"/>
  <c r="AF33" i="12" s="1"/>
  <c r="AB247" i="12"/>
  <c r="AD265" i="12"/>
  <c r="AE265" i="12"/>
  <c r="AB265" i="12"/>
  <c r="AF265" i="12"/>
  <c r="AC265" i="12"/>
  <c r="I21" i="11"/>
  <c r="S43" i="14"/>
  <c r="S24" i="14"/>
  <c r="P18" i="14"/>
  <c r="P44" i="14"/>
  <c r="T44" i="14"/>
  <c r="T49" i="14" s="1"/>
  <c r="T18" i="14"/>
  <c r="T21" i="11"/>
  <c r="T26" i="11" s="1"/>
  <c r="N31" i="13"/>
  <c r="N34" i="13"/>
  <c r="N36" i="13" s="1"/>
  <c r="U31" i="13"/>
  <c r="U34" i="13"/>
  <c r="U36" i="13" s="1"/>
  <c r="J34" i="13"/>
  <c r="J14" i="14"/>
  <c r="J16" i="14"/>
  <c r="J39" i="14"/>
  <c r="J41" i="14" s="1"/>
  <c r="G35" i="14"/>
  <c r="G37" i="14" s="1"/>
  <c r="K31" i="14"/>
  <c r="G32" i="14"/>
  <c r="S32" i="14"/>
  <c r="S35" i="14"/>
  <c r="S37" i="14" s="1"/>
  <c r="S44" i="14"/>
  <c r="AK179" i="12"/>
  <c r="AL179" i="12" s="1"/>
  <c r="I35" i="14"/>
  <c r="I37" i="14" s="1"/>
  <c r="I32" i="14"/>
  <c r="I44" i="14"/>
  <c r="K36" i="11"/>
  <c r="J47" i="13"/>
  <c r="R47" i="13"/>
  <c r="R49" i="13" s="1"/>
  <c r="R44" i="13"/>
  <c r="Q47" i="13"/>
  <c r="Q49" i="13" s="1"/>
  <c r="Q44" i="13"/>
  <c r="I24" i="14"/>
  <c r="I43" i="14"/>
  <c r="I18" i="14"/>
  <c r="F43" i="14"/>
  <c r="F24" i="14"/>
  <c r="P22" i="14"/>
  <c r="P24" i="14" s="1"/>
  <c r="P48" i="14"/>
  <c r="J28" i="14"/>
  <c r="J30" i="14"/>
  <c r="O21" i="11"/>
  <c r="AH87" i="12"/>
  <c r="Z88" i="12"/>
  <c r="Z89" i="12" s="1"/>
  <c r="R75" i="11"/>
  <c r="M41" i="14"/>
  <c r="AD283" i="12"/>
  <c r="BK20" i="12"/>
  <c r="U72" i="11"/>
  <c r="AB211" i="12"/>
  <c r="BK21" i="12"/>
  <c r="BL21" i="12"/>
  <c r="BL29" i="12"/>
  <c r="AO57" i="12"/>
  <c r="AP57" i="12" s="1"/>
  <c r="AQ57" i="12" s="1"/>
  <c r="BM21" i="12"/>
  <c r="K100" i="9"/>
  <c r="AY37" i="12"/>
  <c r="AY38" i="12" s="1"/>
  <c r="M31" i="13"/>
  <c r="F41" i="14"/>
  <c r="H32" i="14"/>
  <c r="AF283" i="12"/>
  <c r="AP182" i="12"/>
  <c r="AQ182" i="12" s="1"/>
  <c r="AC49" i="12"/>
  <c r="G44" i="14"/>
  <c r="Q72" i="11"/>
  <c r="Q73" i="11"/>
  <c r="AA248" i="12"/>
  <c r="BH33" i="12"/>
  <c r="BD33" i="12"/>
  <c r="BE33" i="12"/>
  <c r="AC67" i="12"/>
  <c r="AF67" i="12"/>
  <c r="AF80" i="12" s="1"/>
  <c r="AF12" i="12" s="1"/>
  <c r="AD67" i="12"/>
  <c r="AD80" i="12" s="1"/>
  <c r="AD12" i="12" s="1"/>
  <c r="AE67" i="12"/>
  <c r="AE80" i="12" s="1"/>
  <c r="AE12" i="12" s="1"/>
  <c r="AA80" i="12"/>
  <c r="AB67" i="12"/>
  <c r="S31" i="13"/>
  <c r="S34" i="13"/>
  <c r="S36" i="13" s="1"/>
  <c r="T32" i="14"/>
  <c r="T35" i="14"/>
  <c r="T37" i="14" s="1"/>
  <c r="K45" i="15"/>
  <c r="K38" i="15"/>
  <c r="M47" i="13"/>
  <c r="M49" i="13" s="1"/>
  <c r="M44" i="13"/>
  <c r="G21" i="13"/>
  <c r="G23" i="13" s="1"/>
  <c r="G18" i="13"/>
  <c r="K17" i="13"/>
  <c r="AC98" i="12"/>
  <c r="AC13" i="12" s="1"/>
  <c r="R31" i="13"/>
  <c r="R34" i="13"/>
  <c r="R36" i="13" s="1"/>
  <c r="F36" i="11"/>
  <c r="AH69" i="12"/>
  <c r="AI69" i="12" s="1"/>
  <c r="AL55" i="12"/>
  <c r="AM55" i="12" s="1"/>
  <c r="AJ52" i="12"/>
  <c r="N14" i="13"/>
  <c r="N16" i="13"/>
  <c r="N39" i="14"/>
  <c r="N41" i="14" s="1"/>
  <c r="AK51" i="12"/>
  <c r="AL54" i="12"/>
  <c r="AM54" i="12" s="1"/>
  <c r="Q22" i="11"/>
  <c r="Q26" i="11" s="1"/>
  <c r="L44" i="14"/>
  <c r="L49" i="14" s="1"/>
  <c r="L18" i="14"/>
  <c r="L34" i="13"/>
  <c r="L36" i="13" s="1"/>
  <c r="L31" i="13"/>
  <c r="O34" i="13"/>
  <c r="O36" i="13" s="1"/>
  <c r="O31" i="13"/>
  <c r="P34" i="13"/>
  <c r="P36" i="13" s="1"/>
  <c r="P31" i="13"/>
  <c r="M18" i="14"/>
  <c r="M43" i="14"/>
  <c r="M24" i="14"/>
  <c r="P35" i="14"/>
  <c r="P37" i="14" s="1"/>
  <c r="P32" i="14"/>
  <c r="O32" i="14"/>
  <c r="O44" i="14"/>
  <c r="O35" i="14"/>
  <c r="O37" i="14" s="1"/>
  <c r="S21" i="11"/>
  <c r="S26" i="11" s="1"/>
  <c r="M44" i="14"/>
  <c r="M35" i="14"/>
  <c r="M37" i="14" s="1"/>
  <c r="M32" i="14"/>
  <c r="U44" i="14"/>
  <c r="U35" i="14"/>
  <c r="U37" i="14" s="1"/>
  <c r="U32" i="14"/>
  <c r="BF19" i="12"/>
  <c r="AA140" i="12"/>
  <c r="BD19" i="12"/>
  <c r="BG19" i="12"/>
  <c r="BC19" i="12"/>
  <c r="BE19" i="12"/>
  <c r="BJ19" i="12"/>
  <c r="BI19" i="12"/>
  <c r="BH19" i="12"/>
  <c r="F47" i="13"/>
  <c r="F49" i="13" s="1"/>
  <c r="F44" i="13"/>
  <c r="O44" i="13"/>
  <c r="O47" i="13"/>
  <c r="O49" i="13" s="1"/>
  <c r="U44" i="13"/>
  <c r="U47" i="13"/>
  <c r="U49" i="13" s="1"/>
  <c r="U24" i="14"/>
  <c r="U43" i="14"/>
  <c r="M21" i="11"/>
  <c r="AG68" i="12"/>
  <c r="AH68" i="12" s="1"/>
  <c r="BJ27" i="12"/>
  <c r="BE27" i="12"/>
  <c r="BC27" i="12"/>
  <c r="BD27" i="12"/>
  <c r="BH27" i="12"/>
  <c r="BF27" i="12"/>
  <c r="BG27" i="12"/>
  <c r="BI27" i="12"/>
  <c r="AA230" i="12"/>
  <c r="AF229" i="12"/>
  <c r="AC229" i="12"/>
  <c r="AE229" i="12"/>
  <c r="AD229" i="12"/>
  <c r="AB229" i="12"/>
  <c r="Z230" i="12"/>
  <c r="AM181" i="12"/>
  <c r="AN181" i="12" s="1"/>
  <c r="F14" i="11"/>
  <c r="BF33" i="12"/>
  <c r="BI21" i="12"/>
  <c r="BD21" i="12"/>
  <c r="AX37" i="12"/>
  <c r="AX38" i="12" s="1"/>
  <c r="AB49" i="12"/>
  <c r="K70" i="9"/>
  <c r="J48" i="14"/>
  <c r="BK19" i="12"/>
  <c r="AE283" i="12"/>
  <c r="K37" i="12"/>
  <c r="K41" i="12" s="1"/>
  <c r="N101" i="9" l="1"/>
  <c r="L102" i="9"/>
  <c r="K40" i="15"/>
  <c r="P23" i="10"/>
  <c r="P25" i="10" s="1"/>
  <c r="I14" i="11"/>
  <c r="L40" i="15"/>
  <c r="L42" i="15" s="1"/>
  <c r="L11" i="11" s="1"/>
  <c r="AG86" i="12"/>
  <c r="AH86" i="12" s="1"/>
  <c r="AF134" i="12"/>
  <c r="AF17" i="12" s="1"/>
  <c r="AF206" i="12"/>
  <c r="AF24" i="12" s="1"/>
  <c r="AF98" i="12"/>
  <c r="AF13" i="12" s="1"/>
  <c r="AG122" i="12"/>
  <c r="AH122" i="12" s="1"/>
  <c r="AG85" i="12"/>
  <c r="AH85" i="12" s="1"/>
  <c r="AH98" i="12" s="1"/>
  <c r="AH13" i="12" s="1"/>
  <c r="H73" i="11"/>
  <c r="H43" i="11" s="1"/>
  <c r="G73" i="11"/>
  <c r="G43" i="11" s="1"/>
  <c r="AF116" i="12"/>
  <c r="AF16" i="12" s="1"/>
  <c r="AG157" i="12"/>
  <c r="AH157" i="12" s="1"/>
  <c r="AI157" i="12" s="1"/>
  <c r="R77" i="11"/>
  <c r="S77" i="11"/>
  <c r="U75" i="11"/>
  <c r="T77" i="11"/>
  <c r="AA278" i="12"/>
  <c r="T75" i="11"/>
  <c r="S75" i="11"/>
  <c r="BC20" i="20"/>
  <c r="Y20" i="20" s="1"/>
  <c r="M9" i="25"/>
  <c r="BE20" i="20"/>
  <c r="BD20" i="20"/>
  <c r="Z20" i="20" s="1"/>
  <c r="AW20" i="20"/>
  <c r="H14" i="11"/>
  <c r="K43" i="11"/>
  <c r="J73" i="11"/>
  <c r="J43" i="11" s="1"/>
  <c r="AJ251" i="12"/>
  <c r="AK251" i="12" s="1"/>
  <c r="AD206" i="12"/>
  <c r="AD24" i="12" s="1"/>
  <c r="AE134" i="12"/>
  <c r="AE17" i="12" s="1"/>
  <c r="Z196" i="12"/>
  <c r="Z197" i="12" s="1"/>
  <c r="H19" i="11"/>
  <c r="H28" i="11" s="1"/>
  <c r="H51" i="14"/>
  <c r="R49" i="14"/>
  <c r="R51" i="14" s="1"/>
  <c r="P102" i="9"/>
  <c r="J37" i="14"/>
  <c r="Z162" i="12"/>
  <c r="AK162" i="12" s="1"/>
  <c r="AD104" i="12"/>
  <c r="AD116" i="12" s="1"/>
  <c r="AD16" i="12" s="1"/>
  <c r="BM37" i="12"/>
  <c r="BM38" i="12" s="1"/>
  <c r="Z105" i="12"/>
  <c r="AH105" i="12" s="1"/>
  <c r="AG284" i="12"/>
  <c r="AH284" i="12" s="1"/>
  <c r="W212" i="12"/>
  <c r="W176" i="12"/>
  <c r="W122" i="12"/>
  <c r="L51" i="14"/>
  <c r="AG103" i="12"/>
  <c r="AH103" i="12" s="1"/>
  <c r="AI103" i="12" s="1"/>
  <c r="O24" i="14"/>
  <c r="O18" i="14"/>
  <c r="AF278" i="12"/>
  <c r="AF34" i="12" s="1"/>
  <c r="AD278" i="12"/>
  <c r="AD34" i="12" s="1"/>
  <c r="AA116" i="12"/>
  <c r="BE37" i="12"/>
  <c r="BE38" i="12" s="1"/>
  <c r="N19" i="11"/>
  <c r="N28" i="11" s="1"/>
  <c r="AE62" i="12"/>
  <c r="AE29" i="12" s="1"/>
  <c r="AI266" i="12"/>
  <c r="AJ266" i="12" s="1"/>
  <c r="AK266" i="12" s="1"/>
  <c r="AM160" i="12"/>
  <c r="AN160" i="12" s="1"/>
  <c r="W158" i="12"/>
  <c r="K31" i="17"/>
  <c r="P35" i="15"/>
  <c r="BK37" i="12"/>
  <c r="BK38" i="12" s="1"/>
  <c r="J36" i="13"/>
  <c r="J31" i="13"/>
  <c r="BB6" i="12"/>
  <c r="BD7" i="12" s="1"/>
  <c r="BE7" i="12" s="1"/>
  <c r="BF7" i="12" s="1"/>
  <c r="BG7" i="12" s="1"/>
  <c r="BH7" i="12" s="1"/>
  <c r="BI7" i="12" s="1"/>
  <c r="BJ7" i="12" s="1"/>
  <c r="BK7" i="12" s="1"/>
  <c r="BL7" i="12" s="1"/>
  <c r="BM7" i="12" s="1"/>
  <c r="W68" i="12"/>
  <c r="W284" i="12"/>
  <c r="W248" i="12"/>
  <c r="W230" i="12"/>
  <c r="W194" i="12"/>
  <c r="AE6" i="12"/>
  <c r="AE43" i="12" s="1"/>
  <c r="AG44" i="12" s="1"/>
  <c r="AH44" i="12" s="1"/>
  <c r="AI44" i="12" s="1"/>
  <c r="AJ44" i="12" s="1"/>
  <c r="AK44" i="12" s="1"/>
  <c r="AL44" i="12" s="1"/>
  <c r="AM44" i="12" s="1"/>
  <c r="AN44" i="12" s="1"/>
  <c r="AO44" i="12" s="1"/>
  <c r="AP44" i="12" s="1"/>
  <c r="AQ44" i="12" s="1"/>
  <c r="W266" i="12"/>
  <c r="K7" i="12"/>
  <c r="L7" i="12" s="1"/>
  <c r="M7" i="12" s="1"/>
  <c r="N7" i="12" s="1"/>
  <c r="O7" i="12" s="1"/>
  <c r="P7" i="12" s="1"/>
  <c r="Q7" i="12" s="1"/>
  <c r="R7" i="12" s="1"/>
  <c r="S7" i="12" s="1"/>
  <c r="T7" i="12" s="1"/>
  <c r="U7" i="12" s="1"/>
  <c r="W50" i="12"/>
  <c r="W195" i="12" s="1"/>
  <c r="W140" i="12"/>
  <c r="W86" i="12"/>
  <c r="N28" i="15"/>
  <c r="N41" i="15"/>
  <c r="AJ70" i="12"/>
  <c r="AK70" i="12" s="1"/>
  <c r="P40" i="15"/>
  <c r="P42" i="15" s="1"/>
  <c r="P11" i="11" s="1"/>
  <c r="P28" i="15"/>
  <c r="N33" i="15"/>
  <c r="N96" i="9"/>
  <c r="N100" i="9"/>
  <c r="N102" i="9" s="1"/>
  <c r="Z72" i="12"/>
  <c r="AJ71" i="12"/>
  <c r="BD37" i="12"/>
  <c r="BD38" i="12" s="1"/>
  <c r="BH37" i="12"/>
  <c r="BH38" i="12" s="1"/>
  <c r="BC37" i="12"/>
  <c r="BC38" i="12" s="1"/>
  <c r="BF37" i="12"/>
  <c r="BF38" i="12" s="1"/>
  <c r="AE278" i="12"/>
  <c r="AE34" i="12" s="1"/>
  <c r="AE104" i="12"/>
  <c r="AE116" i="12" s="1"/>
  <c r="AE16" i="12" s="1"/>
  <c r="AC104" i="12"/>
  <c r="AC116" i="12" s="1"/>
  <c r="AC16" i="12" s="1"/>
  <c r="AG104" i="12"/>
  <c r="AH104" i="12" s="1"/>
  <c r="H18" i="11"/>
  <c r="K96" i="9"/>
  <c r="U77" i="11"/>
  <c r="O96" i="9"/>
  <c r="O34" i="15"/>
  <c r="O35" i="15" s="1"/>
  <c r="AO183" i="12"/>
  <c r="AP183" i="12" s="1"/>
  <c r="AO184" i="12"/>
  <c r="Z185" i="12"/>
  <c r="Z268" i="12"/>
  <c r="AH267" i="12"/>
  <c r="J41" i="15"/>
  <c r="J42" i="15" s="1"/>
  <c r="J11" i="11" s="1"/>
  <c r="K11" i="11" s="1"/>
  <c r="K34" i="15"/>
  <c r="O28" i="15"/>
  <c r="M40" i="15"/>
  <c r="M42" i="15" s="1"/>
  <c r="M11" i="11" s="1"/>
  <c r="M28" i="15"/>
  <c r="O101" i="9"/>
  <c r="O102" i="9" s="1"/>
  <c r="BJ37" i="12"/>
  <c r="BJ38" i="12" s="1"/>
  <c r="H45" i="14"/>
  <c r="AF296" i="12"/>
  <c r="AF35" i="12" s="1"/>
  <c r="AI68" i="12"/>
  <c r="AJ68" i="12" s="1"/>
  <c r="AK68" i="12" s="1"/>
  <c r="BG37" i="12"/>
  <c r="BG38" i="12" s="1"/>
  <c r="K102" i="9"/>
  <c r="BI37" i="12"/>
  <c r="BI38" i="12" s="1"/>
  <c r="AD134" i="12"/>
  <c r="AD17" i="12" s="1"/>
  <c r="BL37" i="12"/>
  <c r="BL38" i="12" s="1"/>
  <c r="AD62" i="12"/>
  <c r="AD29" i="12" s="1"/>
  <c r="J35" i="15"/>
  <c r="AO53" i="12"/>
  <c r="AP53" i="12" s="1"/>
  <c r="AQ53" i="12" s="1"/>
  <c r="AG230" i="12"/>
  <c r="AH230" i="12" s="1"/>
  <c r="AA242" i="12"/>
  <c r="U18" i="11"/>
  <c r="U19" i="11"/>
  <c r="U45" i="14"/>
  <c r="M18" i="11"/>
  <c r="AI87" i="12"/>
  <c r="AJ87" i="12" s="1"/>
  <c r="I19" i="11"/>
  <c r="I45" i="14"/>
  <c r="K35" i="14"/>
  <c r="AG50" i="12"/>
  <c r="AH50" i="12" s="1"/>
  <c r="AA62" i="12"/>
  <c r="AJ250" i="12"/>
  <c r="AK250" i="12" s="1"/>
  <c r="J19" i="11"/>
  <c r="R28" i="11"/>
  <c r="AB62" i="12"/>
  <c r="AB29" i="12" s="1"/>
  <c r="AE230" i="12"/>
  <c r="AE242" i="12" s="1"/>
  <c r="AE27" i="12" s="1"/>
  <c r="AC230" i="12"/>
  <c r="AC242" i="12" s="1"/>
  <c r="AC27" i="12" s="1"/>
  <c r="AF230" i="12"/>
  <c r="AF242" i="12" s="1"/>
  <c r="AF27" i="12" s="1"/>
  <c r="Z231" i="12"/>
  <c r="AD230" i="12"/>
  <c r="AD242" i="12" s="1"/>
  <c r="AD27" i="12" s="1"/>
  <c r="AG49" i="12"/>
  <c r="AC62" i="12"/>
  <c r="AC29" i="12" s="1"/>
  <c r="I18" i="11"/>
  <c r="T19" i="11"/>
  <c r="T45" i="14"/>
  <c r="S18" i="11"/>
  <c r="AG247" i="12"/>
  <c r="AC260" i="12"/>
  <c r="AC33" i="12" s="1"/>
  <c r="AG193" i="12"/>
  <c r="AC206" i="12"/>
  <c r="AC24" i="12" s="1"/>
  <c r="AB134" i="12"/>
  <c r="AB17" i="12" s="1"/>
  <c r="AB152" i="12"/>
  <c r="AB19" i="12" s="1"/>
  <c r="R18" i="11"/>
  <c r="R20" i="11" s="1"/>
  <c r="R29" i="11" s="1"/>
  <c r="R31" i="11" s="1"/>
  <c r="R33" i="11" s="1"/>
  <c r="R49" i="11" s="1"/>
  <c r="AD296" i="12"/>
  <c r="AD35" i="12" s="1"/>
  <c r="AJ177" i="12"/>
  <c r="AK177" i="12" s="1"/>
  <c r="AL177" i="12" s="1"/>
  <c r="AJ159" i="12"/>
  <c r="AH285" i="12"/>
  <c r="AL178" i="12"/>
  <c r="N23" i="13"/>
  <c r="N18" i="13"/>
  <c r="N43" i="14"/>
  <c r="F18" i="11"/>
  <c r="AK161" i="12"/>
  <c r="AL161" i="12" s="1"/>
  <c r="S45" i="14"/>
  <c r="S19" i="11"/>
  <c r="AB278" i="12"/>
  <c r="AB34" i="12" s="1"/>
  <c r="AA170" i="12"/>
  <c r="AG158" i="12"/>
  <c r="AB296" i="12"/>
  <c r="AB35" i="12" s="1"/>
  <c r="AH123" i="12"/>
  <c r="Z124" i="12"/>
  <c r="AG140" i="12"/>
  <c r="AH140" i="12" s="1"/>
  <c r="AA152" i="12"/>
  <c r="M45" i="14"/>
  <c r="M19" i="11"/>
  <c r="O19" i="11"/>
  <c r="O45" i="14"/>
  <c r="AG229" i="12"/>
  <c r="AG67" i="12"/>
  <c r="AC80" i="12"/>
  <c r="AC12" i="12" s="1"/>
  <c r="AG248" i="12"/>
  <c r="AH248" i="12" s="1"/>
  <c r="L19" i="11"/>
  <c r="L45" i="14"/>
  <c r="AB80" i="12"/>
  <c r="AB12" i="12" s="1"/>
  <c r="AB224" i="12"/>
  <c r="AB25" i="12" s="1"/>
  <c r="P49" i="14"/>
  <c r="P51" i="14" s="1"/>
  <c r="P21" i="11"/>
  <c r="AC278" i="12"/>
  <c r="AC34" i="12" s="1"/>
  <c r="AG265" i="12"/>
  <c r="AG194" i="12"/>
  <c r="AH194" i="12" s="1"/>
  <c r="AB206" i="12"/>
  <c r="AB24" i="12" s="1"/>
  <c r="AG176" i="12"/>
  <c r="AH176" i="12" s="1"/>
  <c r="Z213" i="12"/>
  <c r="AC212" i="12"/>
  <c r="AC224" i="12" s="1"/>
  <c r="AC25" i="12" s="1"/>
  <c r="AF212" i="12"/>
  <c r="AF224" i="12" s="1"/>
  <c r="AF25" i="12" s="1"/>
  <c r="AD212" i="12"/>
  <c r="AD224" i="12" s="1"/>
  <c r="AD25" i="12" s="1"/>
  <c r="AE212" i="12"/>
  <c r="AE224" i="12" s="1"/>
  <c r="AE25" i="12" s="1"/>
  <c r="AC134" i="12"/>
  <c r="AC17" i="12" s="1"/>
  <c r="AG121" i="12"/>
  <c r="J49" i="13"/>
  <c r="K42" i="13"/>
  <c r="G18" i="11"/>
  <c r="T18" i="11"/>
  <c r="T51" i="14"/>
  <c r="K31" i="13"/>
  <c r="K34" i="13"/>
  <c r="K36" i="13" s="1"/>
  <c r="F19" i="11"/>
  <c r="F49" i="14"/>
  <c r="F51" i="14" s="1"/>
  <c r="F45" i="14"/>
  <c r="Q19" i="11"/>
  <c r="Q45" i="14"/>
  <c r="AI286" i="12"/>
  <c r="Z287" i="12"/>
  <c r="U49" i="14"/>
  <c r="U51" i="14" s="1"/>
  <c r="AO181" i="12"/>
  <c r="M49" i="14"/>
  <c r="M51" i="14" s="1"/>
  <c r="AL51" i="12"/>
  <c r="AN55" i="12"/>
  <c r="AJ69" i="12"/>
  <c r="AE296" i="12"/>
  <c r="AE35" i="12" s="1"/>
  <c r="AI88" i="12"/>
  <c r="S49" i="14"/>
  <c r="S51" i="14" s="1"/>
  <c r="AK52" i="12"/>
  <c r="AL52" i="12" s="1"/>
  <c r="K39" i="14"/>
  <c r="K41" i="14" s="1"/>
  <c r="O49" i="14"/>
  <c r="O51" i="14" s="1"/>
  <c r="AM179" i="12"/>
  <c r="AP56" i="12"/>
  <c r="AQ56" i="12" s="1"/>
  <c r="AG212" i="12"/>
  <c r="AA188" i="12"/>
  <c r="J32" i="14"/>
  <c r="J21" i="11"/>
  <c r="K21" i="11" s="1"/>
  <c r="J49" i="14"/>
  <c r="K21" i="13"/>
  <c r="K23" i="13" s="1"/>
  <c r="K18" i="13"/>
  <c r="AG175" i="12"/>
  <c r="AC188" i="12"/>
  <c r="AC21" i="12" s="1"/>
  <c r="AN180" i="12"/>
  <c r="AO180" i="12" s="1"/>
  <c r="AI195" i="12"/>
  <c r="AB242" i="12"/>
  <c r="AB27" i="12" s="1"/>
  <c r="K44" i="14"/>
  <c r="G19" i="11"/>
  <c r="G45" i="14"/>
  <c r="G49" i="14"/>
  <c r="G51" i="14" s="1"/>
  <c r="AJ89" i="12"/>
  <c r="Z90" i="12"/>
  <c r="J43" i="14"/>
  <c r="K43" i="14" s="1"/>
  <c r="J24" i="14"/>
  <c r="J18" i="14"/>
  <c r="P45" i="14"/>
  <c r="P19" i="11"/>
  <c r="AB260" i="12"/>
  <c r="AB33" i="12" s="1"/>
  <c r="Q18" i="11"/>
  <c r="Q51" i="14"/>
  <c r="AG211" i="12"/>
  <c r="AB188" i="12"/>
  <c r="AB21" i="12" s="1"/>
  <c r="AC296" i="12"/>
  <c r="AC35" i="12" s="1"/>
  <c r="AG283" i="12"/>
  <c r="AG139" i="12"/>
  <c r="Z141" i="12"/>
  <c r="AD140" i="12"/>
  <c r="AD152" i="12" s="1"/>
  <c r="AD19" i="12" s="1"/>
  <c r="AF140" i="12"/>
  <c r="AF152" i="12" s="1"/>
  <c r="AF19" i="12" s="1"/>
  <c r="AC140" i="12"/>
  <c r="AC152" i="12" s="1"/>
  <c r="AC19" i="12" s="1"/>
  <c r="AE140" i="12"/>
  <c r="AE152" i="12" s="1"/>
  <c r="AE19" i="12" s="1"/>
  <c r="AK252" i="12"/>
  <c r="Z253" i="12"/>
  <c r="L73" i="11"/>
  <c r="L43" i="11" s="1"/>
  <c r="L72" i="11"/>
  <c r="AN54" i="12"/>
  <c r="AJ249" i="12"/>
  <c r="AK249" i="12" s="1"/>
  <c r="I49" i="14"/>
  <c r="I51" i="14" s="1"/>
  <c r="AA260" i="12"/>
  <c r="K30" i="14"/>
  <c r="AI86" i="12"/>
  <c r="K16" i="14"/>
  <c r="K48" i="14"/>
  <c r="R45" i="14"/>
  <c r="AI122" i="12" l="1"/>
  <c r="AJ122" i="12" s="1"/>
  <c r="AK122" i="12" s="1"/>
  <c r="AL122" i="12" s="1"/>
  <c r="AG98" i="12"/>
  <c r="AG13" i="12" s="1"/>
  <c r="H20" i="11"/>
  <c r="AI196" i="12"/>
  <c r="AJ196" i="12" s="1"/>
  <c r="AK196" i="12" s="1"/>
  <c r="Z163" i="12"/>
  <c r="BF20" i="20"/>
  <c r="E9" i="20" s="1"/>
  <c r="AI176" i="12"/>
  <c r="AJ176" i="12" s="1"/>
  <c r="O41" i="15"/>
  <c r="O42" i="15" s="1"/>
  <c r="O11" i="11" s="1"/>
  <c r="Z106" i="12"/>
  <c r="Z107" i="12" s="1"/>
  <c r="W141" i="12"/>
  <c r="W105" i="12"/>
  <c r="AG7" i="12"/>
  <c r="AH7" i="12" s="1"/>
  <c r="AI7" i="12" s="1"/>
  <c r="AJ7" i="12" s="1"/>
  <c r="AK7" i="12" s="1"/>
  <c r="AL7" i="12" s="1"/>
  <c r="AM7" i="12" s="1"/>
  <c r="AN7" i="12" s="1"/>
  <c r="AO7" i="12" s="1"/>
  <c r="AP7" i="12" s="1"/>
  <c r="AQ7" i="12" s="1"/>
  <c r="W267" i="12"/>
  <c r="AI230" i="12"/>
  <c r="AJ230" i="12" s="1"/>
  <c r="AK230" i="12" s="1"/>
  <c r="AI284" i="12"/>
  <c r="AJ284" i="12" s="1"/>
  <c r="AO160" i="12"/>
  <c r="AP160" i="12" s="1"/>
  <c r="AQ160" i="12" s="1"/>
  <c r="AJ157" i="12"/>
  <c r="AK157" i="12" s="1"/>
  <c r="K37" i="14"/>
  <c r="AI194" i="12"/>
  <c r="AJ194" i="12" s="1"/>
  <c r="AK194" i="12" s="1"/>
  <c r="W285" i="12"/>
  <c r="W177" i="12"/>
  <c r="W231" i="12"/>
  <c r="W123" i="12"/>
  <c r="W51" i="12"/>
  <c r="W106" i="12" s="1"/>
  <c r="W249" i="12"/>
  <c r="W69" i="12"/>
  <c r="W213" i="12"/>
  <c r="W87" i="12"/>
  <c r="W159" i="12"/>
  <c r="AP184" i="12"/>
  <c r="AQ184" i="12" s="1"/>
  <c r="O72" i="11"/>
  <c r="O73" i="11"/>
  <c r="O43" i="11" s="1"/>
  <c r="AP185" i="12"/>
  <c r="AQ185" i="12" s="1"/>
  <c r="Z186" i="12"/>
  <c r="AQ186" i="12" s="1"/>
  <c r="N73" i="11"/>
  <c r="N43" i="11" s="1"/>
  <c r="N72" i="11"/>
  <c r="M73" i="11"/>
  <c r="M43" i="11" s="1"/>
  <c r="M72" i="11"/>
  <c r="AI267" i="12"/>
  <c r="AK71" i="12"/>
  <c r="AL71" i="12" s="1"/>
  <c r="AM71" i="12" s="1"/>
  <c r="AF37" i="12"/>
  <c r="J25" i="11" s="1"/>
  <c r="J38" i="11" s="1"/>
  <c r="AD37" i="12"/>
  <c r="AD38" i="12" s="1"/>
  <c r="H39" i="11" s="1"/>
  <c r="AM161" i="12"/>
  <c r="AN161" i="12" s="1"/>
  <c r="AO161" i="12" s="1"/>
  <c r="AP161" i="12" s="1"/>
  <c r="AQ161" i="12" s="1"/>
  <c r="P75" i="11"/>
  <c r="P44" i="11" s="1"/>
  <c r="P77" i="11"/>
  <c r="P45" i="11" s="1"/>
  <c r="P73" i="11"/>
  <c r="P43" i="11" s="1"/>
  <c r="P72" i="11"/>
  <c r="K35" i="15"/>
  <c r="K41" i="15"/>
  <c r="K42" i="15" s="1"/>
  <c r="N35" i="15"/>
  <c r="N40" i="15"/>
  <c r="N42" i="15" s="1"/>
  <c r="N11" i="11" s="1"/>
  <c r="AI268" i="12"/>
  <c r="Z269" i="12"/>
  <c r="Z73" i="12"/>
  <c r="AK72" i="12"/>
  <c r="AL70" i="12"/>
  <c r="AM70" i="12" s="1"/>
  <c r="AG116" i="12"/>
  <c r="AG16" i="12" s="1"/>
  <c r="AQ183" i="12"/>
  <c r="AE37" i="12"/>
  <c r="AE38" i="12" s="1"/>
  <c r="I39" i="11" s="1"/>
  <c r="AI104" i="12"/>
  <c r="AJ104" i="12" s="1"/>
  <c r="AK104" i="12" s="1"/>
  <c r="AI85" i="12"/>
  <c r="AL68" i="12"/>
  <c r="AM68" i="12" s="1"/>
  <c r="AK87" i="12"/>
  <c r="AL87" i="12" s="1"/>
  <c r="AM177" i="12"/>
  <c r="AN177" i="12" s="1"/>
  <c r="AL250" i="12"/>
  <c r="AM250" i="12" s="1"/>
  <c r="AG224" i="12"/>
  <c r="AG25" i="12" s="1"/>
  <c r="AH211" i="12"/>
  <c r="AL163" i="12"/>
  <c r="Z164" i="12"/>
  <c r="AJ197" i="12"/>
  <c r="Z198" i="12"/>
  <c r="AI123" i="12"/>
  <c r="AJ123" i="12" s="1"/>
  <c r="AH158" i="12"/>
  <c r="AG170" i="12"/>
  <c r="AG20" i="12" s="1"/>
  <c r="AI285" i="12"/>
  <c r="AJ285" i="12" s="1"/>
  <c r="AK285" i="12" s="1"/>
  <c r="K49" i="14"/>
  <c r="K51" i="14" s="1"/>
  <c r="P29" i="10"/>
  <c r="P34" i="10" s="1"/>
  <c r="Z142" i="12"/>
  <c r="AH141" i="12"/>
  <c r="AL162" i="12"/>
  <c r="AM162" i="12" s="1"/>
  <c r="AN162" i="12" s="1"/>
  <c r="AN179" i="12"/>
  <c r="AO179" i="12" s="1"/>
  <c r="AG278" i="12"/>
  <c r="AG34" i="12" s="1"/>
  <c r="AH265" i="12"/>
  <c r="AI265" i="12" s="1"/>
  <c r="O28" i="11"/>
  <c r="O20" i="11"/>
  <c r="Z125" i="12"/>
  <c r="AI124" i="12"/>
  <c r="AL249" i="12"/>
  <c r="AM249" i="12" s="1"/>
  <c r="AJ86" i="12"/>
  <c r="AC37" i="12"/>
  <c r="AI140" i="12"/>
  <c r="AM51" i="12"/>
  <c r="AN51" i="12" s="1"/>
  <c r="AO54" i="12"/>
  <c r="AP54" i="12" s="1"/>
  <c r="AP181" i="12"/>
  <c r="AQ181" i="12" s="1"/>
  <c r="AL251" i="12"/>
  <c r="AP180" i="12"/>
  <c r="AQ180" i="12" s="1"/>
  <c r="AG152" i="12"/>
  <c r="AG19" i="12" s="1"/>
  <c r="AH139" i="12"/>
  <c r="AH67" i="12"/>
  <c r="AI67" i="12" s="1"/>
  <c r="AG80" i="12"/>
  <c r="AG12" i="12" s="1"/>
  <c r="M28" i="11"/>
  <c r="M20" i="11"/>
  <c r="S28" i="11"/>
  <c r="S20" i="11"/>
  <c r="S29" i="11" s="1"/>
  <c r="S31" i="11" s="1"/>
  <c r="S33" i="11" s="1"/>
  <c r="S49" i="11" s="1"/>
  <c r="T20" i="11"/>
  <c r="T29" i="11" s="1"/>
  <c r="T31" i="11" s="1"/>
  <c r="T33" i="11" s="1"/>
  <c r="T49" i="11" s="1"/>
  <c r="T28" i="11"/>
  <c r="AG62" i="12"/>
  <c r="AG29" i="12" s="1"/>
  <c r="AH49" i="12"/>
  <c r="AH62" i="12" s="1"/>
  <c r="AH29" i="12" s="1"/>
  <c r="AH175" i="12"/>
  <c r="AG188" i="12"/>
  <c r="AG21" i="12" s="1"/>
  <c r="AO55" i="12"/>
  <c r="AP55" i="12" s="1"/>
  <c r="AQ55" i="12" s="1"/>
  <c r="AJ286" i="12"/>
  <c r="Q28" i="11"/>
  <c r="Q20" i="11"/>
  <c r="Q29" i="11" s="1"/>
  <c r="Q31" i="11" s="1"/>
  <c r="Q33" i="11" s="1"/>
  <c r="Q49" i="11" s="1"/>
  <c r="AI106" i="12"/>
  <c r="AL266" i="12"/>
  <c r="AM266" i="12" s="1"/>
  <c r="K24" i="14"/>
  <c r="K18" i="14"/>
  <c r="AL252" i="12"/>
  <c r="AM252" i="12" s="1"/>
  <c r="AH283" i="12"/>
  <c r="AI283" i="12" s="1"/>
  <c r="AG296" i="12"/>
  <c r="AG35" i="12" s="1"/>
  <c r="P20" i="11"/>
  <c r="P28" i="11"/>
  <c r="J51" i="14"/>
  <c r="J18" i="11"/>
  <c r="K18" i="11" s="1"/>
  <c r="AK89" i="12"/>
  <c r="Z288" i="12"/>
  <c r="AJ287" i="12"/>
  <c r="F28" i="11"/>
  <c r="F20" i="11"/>
  <c r="K49" i="13"/>
  <c r="K44" i="13"/>
  <c r="Z214" i="12"/>
  <c r="AH213" i="12"/>
  <c r="AB37" i="12"/>
  <c r="AH193" i="12"/>
  <c r="AG206" i="12"/>
  <c r="AG24" i="12" s="1"/>
  <c r="Z232" i="12"/>
  <c r="AH231" i="12"/>
  <c r="J28" i="11"/>
  <c r="U20" i="11"/>
  <c r="U29" i="11" s="1"/>
  <c r="U31" i="11" s="1"/>
  <c r="U33" i="11" s="1"/>
  <c r="U49" i="11" s="1"/>
  <c r="U28" i="11"/>
  <c r="AH116" i="12"/>
  <c r="AH16" i="12" s="1"/>
  <c r="AJ103" i="12"/>
  <c r="AI211" i="12"/>
  <c r="AI98" i="12"/>
  <c r="AI13" i="12" s="1"/>
  <c r="K45" i="14"/>
  <c r="AI248" i="12"/>
  <c r="AI50" i="12"/>
  <c r="AJ50" i="12" s="1"/>
  <c r="K32" i="14"/>
  <c r="AH121" i="12"/>
  <c r="AH134" i="12" s="1"/>
  <c r="AH17" i="12" s="1"/>
  <c r="AG134" i="12"/>
  <c r="AG17" i="12" s="1"/>
  <c r="L28" i="11"/>
  <c r="L20" i="11"/>
  <c r="AI105" i="12"/>
  <c r="AJ105" i="12" s="1"/>
  <c r="AH247" i="12"/>
  <c r="AG260" i="12"/>
  <c r="AG33" i="12" s="1"/>
  <c r="R69" i="11"/>
  <c r="R70" i="11" s="1"/>
  <c r="R71" i="11"/>
  <c r="Z254" i="12"/>
  <c r="AL253" i="12"/>
  <c r="AK90" i="12"/>
  <c r="Z91" i="12"/>
  <c r="K19" i="11"/>
  <c r="G20" i="11"/>
  <c r="G28" i="11"/>
  <c r="AH212" i="12"/>
  <c r="AM52" i="12"/>
  <c r="AJ88" i="12"/>
  <c r="AK88" i="12" s="1"/>
  <c r="AL88" i="12" s="1"/>
  <c r="AH229" i="12"/>
  <c r="AG242" i="12"/>
  <c r="AG27" i="12" s="1"/>
  <c r="N51" i="14"/>
  <c r="N18" i="11"/>
  <c r="N20" i="11" s="1"/>
  <c r="N45" i="14"/>
  <c r="AM122" i="12"/>
  <c r="I20" i="11"/>
  <c r="I28" i="11"/>
  <c r="AJ195" i="12"/>
  <c r="AK195" i="12" s="1"/>
  <c r="AM178" i="12"/>
  <c r="AJ248" i="12"/>
  <c r="AJ85" i="12"/>
  <c r="AK159" i="12"/>
  <c r="AL159" i="12" s="1"/>
  <c r="J45" i="14"/>
  <c r="AK69" i="12"/>
  <c r="AL69" i="12" s="1"/>
  <c r="W142" i="12" l="1"/>
  <c r="W196" i="12"/>
  <c r="H25" i="11"/>
  <c r="E12" i="20"/>
  <c r="E15" i="20" s="1"/>
  <c r="L10" i="25"/>
  <c r="M8" i="25" s="1"/>
  <c r="AI296" i="12"/>
  <c r="AI35" i="12" s="1"/>
  <c r="AK176" i="12"/>
  <c r="AL176" i="12" s="1"/>
  <c r="AM176" i="12" s="1"/>
  <c r="AK284" i="12"/>
  <c r="AL284" i="12" s="1"/>
  <c r="AM284" i="12" s="1"/>
  <c r="W268" i="12"/>
  <c r="W178" i="12"/>
  <c r="W160" i="12"/>
  <c r="W124" i="12"/>
  <c r="W52" i="12"/>
  <c r="W161" i="12" s="1"/>
  <c r="W286" i="12"/>
  <c r="W232" i="12"/>
  <c r="W250" i="12"/>
  <c r="W214" i="12"/>
  <c r="W70" i="12"/>
  <c r="W88" i="12"/>
  <c r="AH152" i="12"/>
  <c r="AH19" i="12" s="1"/>
  <c r="AJ211" i="12"/>
  <c r="AK211" i="12" s="1"/>
  <c r="AF38" i="12"/>
  <c r="J39" i="11" s="1"/>
  <c r="J40" i="11" s="1"/>
  <c r="AL157" i="12"/>
  <c r="AM157" i="12" s="1"/>
  <c r="AN157" i="12" s="1"/>
  <c r="AI139" i="12"/>
  <c r="AJ139" i="12" s="1"/>
  <c r="AK139" i="12" s="1"/>
  <c r="AI278" i="12"/>
  <c r="AI34" i="12" s="1"/>
  <c r="I25" i="11"/>
  <c r="I38" i="11" s="1"/>
  <c r="I40" i="11" s="1"/>
  <c r="AJ140" i="12"/>
  <c r="AK140" i="12" s="1"/>
  <c r="AL140" i="12" s="1"/>
  <c r="AK50" i="12"/>
  <c r="AL50" i="12" s="1"/>
  <c r="AJ269" i="12"/>
  <c r="Z270" i="12"/>
  <c r="AL72" i="12"/>
  <c r="AM72" i="12" s="1"/>
  <c r="AJ267" i="12"/>
  <c r="AN122" i="12"/>
  <c r="AO122" i="12" s="1"/>
  <c r="AP122" i="12" s="1"/>
  <c r="AQ122" i="12" s="1"/>
  <c r="AK248" i="12"/>
  <c r="AL248" i="12" s="1"/>
  <c r="J20" i="11"/>
  <c r="AN249" i="12"/>
  <c r="AO249" i="12" s="1"/>
  <c r="AP179" i="12"/>
  <c r="AQ179" i="12" s="1"/>
  <c r="AL194" i="12"/>
  <c r="AM194" i="12" s="1"/>
  <c r="AN68" i="12"/>
  <c r="AO68" i="12" s="1"/>
  <c r="AP68" i="12" s="1"/>
  <c r="AQ68" i="12" s="1"/>
  <c r="AN70" i="12"/>
  <c r="AO70" i="12" s="1"/>
  <c r="Z74" i="12"/>
  <c r="AL73" i="12"/>
  <c r="AN71" i="12"/>
  <c r="AJ268" i="12"/>
  <c r="AI49" i="12"/>
  <c r="AI62" i="12" s="1"/>
  <c r="AI29" i="12" s="1"/>
  <c r="AM88" i="12"/>
  <c r="AN88" i="12" s="1"/>
  <c r="P28" i="10"/>
  <c r="P30" i="10" s="1"/>
  <c r="AQ54" i="12"/>
  <c r="AO177" i="12"/>
  <c r="AP177" i="12" s="1"/>
  <c r="AQ177" i="12" s="1"/>
  <c r="P47" i="11"/>
  <c r="AI80" i="12"/>
  <c r="AI12" i="12" s="1"/>
  <c r="AL230" i="12"/>
  <c r="AM230" i="12" s="1"/>
  <c r="AN250" i="12"/>
  <c r="AO250" i="12" s="1"/>
  <c r="AJ98" i="12"/>
  <c r="AJ13" i="12" s="1"/>
  <c r="AI231" i="12"/>
  <c r="AJ231" i="12" s="1"/>
  <c r="Q71" i="11"/>
  <c r="Q69" i="11"/>
  <c r="Q70" i="11" s="1"/>
  <c r="AH242" i="12"/>
  <c r="AH27" i="12" s="1"/>
  <c r="AI229" i="12"/>
  <c r="AL91" i="12"/>
  <c r="Z92" i="12"/>
  <c r="AI213" i="12"/>
  <c r="AJ213" i="12" s="1"/>
  <c r="AK287" i="12"/>
  <c r="AH296" i="12"/>
  <c r="AH35" i="12" s="1"/>
  <c r="AJ283" i="12"/>
  <c r="AN266" i="12"/>
  <c r="AH188" i="12"/>
  <c r="AH21" i="12" s="1"/>
  <c r="AI175" i="12"/>
  <c r="AJ175" i="12" s="1"/>
  <c r="AJ188" i="12" s="1"/>
  <c r="AJ21" i="12" s="1"/>
  <c r="T69" i="11"/>
  <c r="T70" i="11" s="1"/>
  <c r="T71" i="11"/>
  <c r="AM251" i="12"/>
  <c r="AN251" i="12" s="1"/>
  <c r="AC38" i="12"/>
  <c r="G39" i="11" s="1"/>
  <c r="G25" i="11"/>
  <c r="AJ124" i="12"/>
  <c r="AK124" i="12" s="1"/>
  <c r="AH278" i="12"/>
  <c r="AH34" i="12" s="1"/>
  <c r="AI141" i="12"/>
  <c r="AJ141" i="12" s="1"/>
  <c r="AM163" i="12"/>
  <c r="AN163" i="12" s="1"/>
  <c r="AI247" i="12"/>
  <c r="AJ247" i="12" s="1"/>
  <c r="AJ260" i="12" s="1"/>
  <c r="AJ33" i="12" s="1"/>
  <c r="AN178" i="12"/>
  <c r="AO178" i="12" s="1"/>
  <c r="AP178" i="12" s="1"/>
  <c r="AQ178" i="12" s="1"/>
  <c r="AL196" i="12"/>
  <c r="AN52" i="12"/>
  <c r="AL104" i="12"/>
  <c r="AK105" i="12"/>
  <c r="AI121" i="12"/>
  <c r="AJ121" i="12" s="1"/>
  <c r="J26" i="11"/>
  <c r="AL89" i="12"/>
  <c r="AN252" i="12"/>
  <c r="AI158" i="12"/>
  <c r="AJ158" i="12" s="1"/>
  <c r="AJ170" i="12" s="1"/>
  <c r="AJ20" i="12" s="1"/>
  <c r="AL285" i="12"/>
  <c r="AM87" i="12"/>
  <c r="AN87" i="12" s="1"/>
  <c r="AK197" i="12"/>
  <c r="AL197" i="12" s="1"/>
  <c r="K20" i="11"/>
  <c r="K28" i="11"/>
  <c r="AM254" i="12"/>
  <c r="Z255" i="12"/>
  <c r="Z233" i="12"/>
  <c r="AI232" i="12"/>
  <c r="F25" i="11"/>
  <c r="AB38" i="12"/>
  <c r="F39" i="11" s="1"/>
  <c r="Z165" i="12"/>
  <c r="AM164" i="12"/>
  <c r="AK85" i="12"/>
  <c r="AL85" i="12" s="1"/>
  <c r="AJ265" i="12"/>
  <c r="AM159" i="12"/>
  <c r="AN159" i="12" s="1"/>
  <c r="AK286" i="12"/>
  <c r="AL286" i="12" s="1"/>
  <c r="AI116" i="12"/>
  <c r="AI16" i="12" s="1"/>
  <c r="AK123" i="12"/>
  <c r="AL195" i="12"/>
  <c r="AM195" i="12" s="1"/>
  <c r="AM253" i="12"/>
  <c r="AN253" i="12" s="1"/>
  <c r="Z108" i="12"/>
  <c r="AJ107" i="12"/>
  <c r="AH80" i="12"/>
  <c r="AH12" i="12" s="1"/>
  <c r="AJ67" i="12"/>
  <c r="AJ80" i="12" s="1"/>
  <c r="AJ12" i="12" s="1"/>
  <c r="AH170" i="12"/>
  <c r="AH20" i="12" s="1"/>
  <c r="AL90" i="12"/>
  <c r="AH260" i="12"/>
  <c r="AH33" i="12" s="1"/>
  <c r="U71" i="11"/>
  <c r="U69" i="11"/>
  <c r="U70" i="11" s="1"/>
  <c r="AH206" i="12"/>
  <c r="AH24" i="12" s="1"/>
  <c r="AI193" i="12"/>
  <c r="AI206" i="12" s="1"/>
  <c r="AI24" i="12" s="1"/>
  <c r="Z215" i="12"/>
  <c r="AI214" i="12"/>
  <c r="Z289" i="12"/>
  <c r="AK288" i="12"/>
  <c r="AJ106" i="12"/>
  <c r="AK106" i="12" s="1"/>
  <c r="S71" i="11"/>
  <c r="S69" i="11"/>
  <c r="S70" i="11" s="1"/>
  <c r="Z126" i="12"/>
  <c r="AJ125" i="12"/>
  <c r="Z143" i="12"/>
  <c r="AI142" i="12"/>
  <c r="AK198" i="12"/>
  <c r="Z199" i="12"/>
  <c r="H38" i="11"/>
  <c r="H40" i="11" s="1"/>
  <c r="H26" i="11"/>
  <c r="H29" i="11" s="1"/>
  <c r="H31" i="11" s="1"/>
  <c r="H33" i="11" s="1"/>
  <c r="AK103" i="12"/>
  <c r="AK86" i="12"/>
  <c r="AO162" i="12"/>
  <c r="AI212" i="12"/>
  <c r="AM69" i="12"/>
  <c r="AG37" i="12"/>
  <c r="AG38" i="12" s="1"/>
  <c r="AH224" i="12"/>
  <c r="AH25" i="12" s="1"/>
  <c r="AO51" i="12"/>
  <c r="D10" i="40" l="1"/>
  <c r="D11" i="40" s="1"/>
  <c r="I10" i="40"/>
  <c r="I11" i="40" s="1"/>
  <c r="H10" i="40"/>
  <c r="H11" i="40" s="1"/>
  <c r="G10" i="40"/>
  <c r="G11" i="40" s="1"/>
  <c r="F10" i="40"/>
  <c r="F11" i="40" s="1"/>
  <c r="E10" i="40"/>
  <c r="E11" i="40" s="1"/>
  <c r="W287" i="12"/>
  <c r="M10" i="25"/>
  <c r="N8" i="25"/>
  <c r="W233" i="12"/>
  <c r="W53" i="12"/>
  <c r="W162" i="12" s="1"/>
  <c r="W107" i="12"/>
  <c r="W179" i="12"/>
  <c r="W89" i="12"/>
  <c r="W125" i="12"/>
  <c r="W143" i="12"/>
  <c r="W71" i="12"/>
  <c r="W269" i="12"/>
  <c r="W251" i="12"/>
  <c r="W215" i="12"/>
  <c r="W197" i="12"/>
  <c r="AM50" i="12"/>
  <c r="AN50" i="12" s="1"/>
  <c r="J29" i="11"/>
  <c r="K39" i="11"/>
  <c r="I26" i="11"/>
  <c r="I29" i="11" s="1"/>
  <c r="I31" i="11" s="1"/>
  <c r="I33" i="11" s="1"/>
  <c r="AO88" i="12"/>
  <c r="AP88" i="12" s="1"/>
  <c r="AQ88" i="12" s="1"/>
  <c r="AM89" i="12"/>
  <c r="AN89" i="12" s="1"/>
  <c r="AP70" i="12"/>
  <c r="AQ70" i="12" s="1"/>
  <c r="AO157" i="12"/>
  <c r="AP157" i="12" s="1"/>
  <c r="AQ157" i="12" s="1"/>
  <c r="AM197" i="12"/>
  <c r="AN197" i="12" s="1"/>
  <c r="AO197" i="12" s="1"/>
  <c r="AK267" i="12"/>
  <c r="AI224" i="12"/>
  <c r="AI25" i="12" s="1"/>
  <c r="AK231" i="12"/>
  <c r="AL231" i="12" s="1"/>
  <c r="AN194" i="12"/>
  <c r="AO194" i="12" s="1"/>
  <c r="AP194" i="12" s="1"/>
  <c r="AQ194" i="12" s="1"/>
  <c r="AK269" i="12"/>
  <c r="AM73" i="12"/>
  <c r="AN73" i="12" s="1"/>
  <c r="AI152" i="12"/>
  <c r="AI19" i="12" s="1"/>
  <c r="AJ116" i="12"/>
  <c r="AJ16" i="12" s="1"/>
  <c r="AK141" i="12"/>
  <c r="AL141" i="12" s="1"/>
  <c r="AL106" i="12"/>
  <c r="AM106" i="12" s="1"/>
  <c r="AN106" i="12" s="1"/>
  <c r="AL124" i="12"/>
  <c r="AM124" i="12" s="1"/>
  <c r="AJ49" i="12"/>
  <c r="AJ62" i="12" s="1"/>
  <c r="AJ29" i="12" s="1"/>
  <c r="AO252" i="12"/>
  <c r="AP252" i="12" s="1"/>
  <c r="AQ252" i="12" s="1"/>
  <c r="AJ193" i="12"/>
  <c r="AJ206" i="12" s="1"/>
  <c r="AJ24" i="12" s="1"/>
  <c r="AK158" i="12"/>
  <c r="AK170" i="12" s="1"/>
  <c r="AK20" i="12" s="1"/>
  <c r="AL287" i="12"/>
  <c r="AM287" i="12" s="1"/>
  <c r="AI242" i="12"/>
  <c r="AI27" i="12" s="1"/>
  <c r="AM104" i="12"/>
  <c r="AN104" i="12" s="1"/>
  <c r="P33" i="10"/>
  <c r="P35" i="10" s="1"/>
  <c r="AP249" i="12"/>
  <c r="AQ249" i="12" s="1"/>
  <c r="AN72" i="12"/>
  <c r="AO72" i="12" s="1"/>
  <c r="AP72" i="12" s="1"/>
  <c r="AQ72" i="12" s="1"/>
  <c r="AM74" i="12"/>
  <c r="Z75" i="12"/>
  <c r="AK270" i="12"/>
  <c r="Z271" i="12"/>
  <c r="AN230" i="12"/>
  <c r="AK268" i="12"/>
  <c r="AL268" i="12" s="1"/>
  <c r="AM268" i="12" s="1"/>
  <c r="AO71" i="12"/>
  <c r="AO253" i="12"/>
  <c r="AP253" i="12" s="1"/>
  <c r="AQ253" i="12" s="1"/>
  <c r="AL288" i="12"/>
  <c r="AM288" i="12" s="1"/>
  <c r="Z109" i="12"/>
  <c r="AK108" i="12"/>
  <c r="AN164" i="12"/>
  <c r="AM91" i="12"/>
  <c r="AN91" i="12" s="1"/>
  <c r="AJ142" i="12"/>
  <c r="AK142" i="12" s="1"/>
  <c r="AJ214" i="12"/>
  <c r="AH37" i="12"/>
  <c r="AJ232" i="12"/>
  <c r="AK232" i="12" s="1"/>
  <c r="AL232" i="12" s="1"/>
  <c r="AK213" i="12"/>
  <c r="AM285" i="12"/>
  <c r="AN285" i="12" s="1"/>
  <c r="AM90" i="12"/>
  <c r="AN90" i="12" s="1"/>
  <c r="AL86" i="12"/>
  <c r="AM86" i="12" s="1"/>
  <c r="AN86" i="12" s="1"/>
  <c r="AO86" i="12" s="1"/>
  <c r="AP86" i="12" s="1"/>
  <c r="AQ86" i="12" s="1"/>
  <c r="AM286" i="12"/>
  <c r="AN286" i="12" s="1"/>
  <c r="AO159" i="12"/>
  <c r="AL105" i="12"/>
  <c r="AN69" i="12"/>
  <c r="AO69" i="12" s="1"/>
  <c r="AP69" i="12" s="1"/>
  <c r="AQ69" i="12" s="1"/>
  <c r="AO163" i="12"/>
  <c r="AP163" i="12" s="1"/>
  <c r="AJ229" i="12"/>
  <c r="AK229" i="12" s="1"/>
  <c r="AM140" i="12"/>
  <c r="AN140" i="12" s="1"/>
  <c r="AO140" i="12" s="1"/>
  <c r="AP140" i="12" s="1"/>
  <c r="AQ140" i="12" s="1"/>
  <c r="AP250" i="12"/>
  <c r="AQ250" i="12" s="1"/>
  <c r="AK125" i="12"/>
  <c r="AP51" i="12"/>
  <c r="AQ51" i="12" s="1"/>
  <c r="AL103" i="12"/>
  <c r="AM103" i="12" s="1"/>
  <c r="AL198" i="12"/>
  <c r="AM198" i="12" s="1"/>
  <c r="AK126" i="12"/>
  <c r="Z127" i="12"/>
  <c r="AL289" i="12"/>
  <c r="Z290" i="12"/>
  <c r="AJ278" i="12"/>
  <c r="AJ34" i="12" s="1"/>
  <c r="AN165" i="12"/>
  <c r="Z166" i="12"/>
  <c r="F38" i="11"/>
  <c r="F40" i="11" s="1"/>
  <c r="F26" i="11"/>
  <c r="F29" i="11" s="1"/>
  <c r="F31" i="11" s="1"/>
  <c r="F33" i="11" s="1"/>
  <c r="AN254" i="12"/>
  <c r="AO254" i="12" s="1"/>
  <c r="AI134" i="12"/>
  <c r="AI17" i="12" s="1"/>
  <c r="AI260" i="12"/>
  <c r="AI33" i="12" s="1"/>
  <c r="K25" i="11"/>
  <c r="G38" i="11"/>
  <c r="G40" i="11" s="1"/>
  <c r="G26" i="11"/>
  <c r="G29" i="11" s="1"/>
  <c r="G31" i="11" s="1"/>
  <c r="G33" i="11" s="1"/>
  <c r="AI188" i="12"/>
  <c r="AI21" i="12" s="1"/>
  <c r="AJ296" i="12"/>
  <c r="AJ35" i="12" s="1"/>
  <c r="AK283" i="12"/>
  <c r="AK175" i="12"/>
  <c r="AK188" i="12" s="1"/>
  <c r="AK21" i="12" s="1"/>
  <c r="AK247" i="12"/>
  <c r="AN284" i="12"/>
  <c r="AO266" i="12"/>
  <c r="AP266" i="12" s="1"/>
  <c r="AQ266" i="12" s="1"/>
  <c r="AK98" i="12"/>
  <c r="AK13" i="12" s="1"/>
  <c r="AK265" i="12"/>
  <c r="AL265" i="12" s="1"/>
  <c r="AK121" i="12"/>
  <c r="AM248" i="12"/>
  <c r="AM85" i="12"/>
  <c r="AO52" i="12"/>
  <c r="AJ212" i="12"/>
  <c r="AN176" i="12"/>
  <c r="AM105" i="12"/>
  <c r="AL199" i="12"/>
  <c r="Z200" i="12"/>
  <c r="AN255" i="12"/>
  <c r="Z256" i="12"/>
  <c r="AJ143" i="12"/>
  <c r="Z144" i="12"/>
  <c r="Z216" i="12"/>
  <c r="AJ215" i="12"/>
  <c r="AK107" i="12"/>
  <c r="AJ233" i="12"/>
  <c r="Z234" i="12"/>
  <c r="AI170" i="12"/>
  <c r="AI20" i="12" s="1"/>
  <c r="AM196" i="12"/>
  <c r="AN196" i="12" s="1"/>
  <c r="Z93" i="12"/>
  <c r="AM92" i="12"/>
  <c r="AL211" i="12"/>
  <c r="AJ134" i="12"/>
  <c r="AJ17" i="12" s="1"/>
  <c r="AN195" i="12"/>
  <c r="AO195" i="12" s="1"/>
  <c r="AP162" i="12"/>
  <c r="AQ162" i="12" s="1"/>
  <c r="AL123" i="12"/>
  <c r="AK67" i="12"/>
  <c r="AK80" i="12" s="1"/>
  <c r="AK12" i="12" s="1"/>
  <c r="AO251" i="12"/>
  <c r="AP251" i="12" s="1"/>
  <c r="AQ251" i="12" s="1"/>
  <c r="AL139" i="12"/>
  <c r="AO87" i="12"/>
  <c r="AP87" i="12" s="1"/>
  <c r="E13" i="40" l="1"/>
  <c r="E37" i="40"/>
  <c r="E40" i="40" s="1"/>
  <c r="F13" i="40"/>
  <c r="F37" i="40"/>
  <c r="F40" i="40" s="1"/>
  <c r="G37" i="40"/>
  <c r="G40" i="40" s="1"/>
  <c r="G13" i="40"/>
  <c r="H13" i="40"/>
  <c r="H37" i="40"/>
  <c r="H40" i="40" s="1"/>
  <c r="I13" i="40"/>
  <c r="I37" i="40"/>
  <c r="I40" i="40" s="1"/>
  <c r="D13" i="40"/>
  <c r="D37" i="40"/>
  <c r="AO50" i="12"/>
  <c r="L106" i="9"/>
  <c r="O106" i="9"/>
  <c r="P106" i="9"/>
  <c r="N106" i="9"/>
  <c r="J106" i="9"/>
  <c r="M106" i="9"/>
  <c r="W126" i="12"/>
  <c r="W72" i="12"/>
  <c r="W144" i="12"/>
  <c r="W108" i="12"/>
  <c r="W234" i="12"/>
  <c r="W216" i="12"/>
  <c r="W90" i="12"/>
  <c r="W54" i="12"/>
  <c r="W289" i="12" s="1"/>
  <c r="W198" i="12"/>
  <c r="W288" i="12"/>
  <c r="W180" i="12"/>
  <c r="W270" i="12"/>
  <c r="W252" i="12"/>
  <c r="AL158" i="12"/>
  <c r="AL170" i="12" s="1"/>
  <c r="AL20" i="12" s="1"/>
  <c r="AN124" i="12"/>
  <c r="AO124" i="12" s="1"/>
  <c r="AO89" i="12"/>
  <c r="AP89" i="12" s="1"/>
  <c r="AQ89" i="12" s="1"/>
  <c r="AK116" i="12"/>
  <c r="AK16" i="12" s="1"/>
  <c r="AK193" i="12"/>
  <c r="AK206" i="12" s="1"/>
  <c r="AK24" i="12" s="1"/>
  <c r="AL269" i="12"/>
  <c r="AM269" i="12" s="1"/>
  <c r="AL98" i="12"/>
  <c r="AL13" i="12" s="1"/>
  <c r="AI37" i="12"/>
  <c r="M25" i="11" s="1"/>
  <c r="AM231" i="12"/>
  <c r="AN231" i="12" s="1"/>
  <c r="AL267" i="12"/>
  <c r="AM267" i="12" s="1"/>
  <c r="AN267" i="12" s="1"/>
  <c r="AO285" i="12"/>
  <c r="AP285" i="12" s="1"/>
  <c r="AQ285" i="12" s="1"/>
  <c r="AO230" i="12"/>
  <c r="AP230" i="12" s="1"/>
  <c r="AP71" i="12"/>
  <c r="AQ71" i="12" s="1"/>
  <c r="AL175" i="12"/>
  <c r="AL188" i="12" s="1"/>
  <c r="AL21" i="12" s="1"/>
  <c r="AN74" i="12"/>
  <c r="AO74" i="12" s="1"/>
  <c r="AP74" i="12" s="1"/>
  <c r="AQ74" i="12" s="1"/>
  <c r="AN268" i="12"/>
  <c r="AO268" i="12" s="1"/>
  <c r="AP268" i="12" s="1"/>
  <c r="AQ268" i="12" s="1"/>
  <c r="Z76" i="12"/>
  <c r="AN75" i="12"/>
  <c r="AL271" i="12"/>
  <c r="Z272" i="12"/>
  <c r="AL213" i="12"/>
  <c r="AM213" i="12" s="1"/>
  <c r="F49" i="11"/>
  <c r="F69" i="11" s="1"/>
  <c r="AK49" i="12"/>
  <c r="AL49" i="12" s="1"/>
  <c r="AL270" i="12"/>
  <c r="AM270" i="12" s="1"/>
  <c r="AN105" i="12"/>
  <c r="AO105" i="12" s="1"/>
  <c r="AP105" i="12" s="1"/>
  <c r="AQ105" i="12" s="1"/>
  <c r="AN288" i="12"/>
  <c r="AO288" i="12" s="1"/>
  <c r="AP288" i="12" s="1"/>
  <c r="AQ288" i="12" s="1"/>
  <c r="AO104" i="12"/>
  <c r="AP104" i="12" s="1"/>
  <c r="AQ104" i="12" s="1"/>
  <c r="AL107" i="12"/>
  <c r="AM107" i="12" s="1"/>
  <c r="AP50" i="12"/>
  <c r="AQ50" i="12" s="1"/>
  <c r="AN287" i="12"/>
  <c r="AO287" i="12" s="1"/>
  <c r="AO73" i="12"/>
  <c r="AP73" i="12" s="1"/>
  <c r="AQ73" i="12" s="1"/>
  <c r="AP254" i="12"/>
  <c r="AQ254" i="12" s="1"/>
  <c r="AK233" i="12"/>
  <c r="AL233" i="12" s="1"/>
  <c r="Z145" i="12"/>
  <c r="AK144" i="12"/>
  <c r="Z201" i="12"/>
  <c r="AM200" i="12"/>
  <c r="AM98" i="12"/>
  <c r="AM13" i="12" s="1"/>
  <c r="AK134" i="12"/>
  <c r="AK17" i="12" s="1"/>
  <c r="AK215" i="12"/>
  <c r="AL215" i="12" s="1"/>
  <c r="AM215" i="12" s="1"/>
  <c r="Z257" i="12"/>
  <c r="AO256" i="12"/>
  <c r="AK260" i="12"/>
  <c r="AK33" i="12" s="1"/>
  <c r="AL127" i="12"/>
  <c r="Z128" i="12"/>
  <c r="AN103" i="12"/>
  <c r="AH38" i="12"/>
  <c r="L39" i="11" s="1"/>
  <c r="L25" i="11"/>
  <c r="AO176" i="12"/>
  <c r="AP176" i="12" s="1"/>
  <c r="AQ176" i="12" s="1"/>
  <c r="AL67" i="12"/>
  <c r="AL80" i="12" s="1"/>
  <c r="AL12" i="12" s="1"/>
  <c r="AM123" i="12"/>
  <c r="AN123" i="12" s="1"/>
  <c r="AL229" i="12"/>
  <c r="AP52" i="12"/>
  <c r="AQ52" i="12" s="1"/>
  <c r="AL125" i="12"/>
  <c r="AM125" i="12" s="1"/>
  <c r="AM141" i="12"/>
  <c r="AN141" i="12" s="1"/>
  <c r="AO141" i="12" s="1"/>
  <c r="AP141" i="12" s="1"/>
  <c r="AL247" i="12"/>
  <c r="AL260" i="12" s="1"/>
  <c r="AL33" i="12" s="1"/>
  <c r="AO106" i="12"/>
  <c r="AP106" i="12" s="1"/>
  <c r="AQ106" i="12" s="1"/>
  <c r="AO91" i="12"/>
  <c r="AO286" i="12"/>
  <c r="AO284" i="12"/>
  <c r="AP284" i="12" s="1"/>
  <c r="AQ284" i="12" s="1"/>
  <c r="AM290" i="12"/>
  <c r="Z291" i="12"/>
  <c r="AK143" i="12"/>
  <c r="AL143" i="12" s="1"/>
  <c r="AM199" i="12"/>
  <c r="AJ224" i="12"/>
  <c r="AJ25" i="12" s="1"/>
  <c r="AK212" i="12"/>
  <c r="AL212" i="12" s="1"/>
  <c r="K38" i="11"/>
  <c r="K40" i="11" s="1"/>
  <c r="K26" i="11"/>
  <c r="K29" i="11" s="1"/>
  <c r="AO165" i="12"/>
  <c r="AP165" i="12" s="1"/>
  <c r="AQ165" i="12" s="1"/>
  <c r="AM289" i="12"/>
  <c r="AN289" i="12" s="1"/>
  <c r="Z110" i="12"/>
  <c r="AL109" i="12"/>
  <c r="AQ87" i="12"/>
  <c r="AP195" i="12"/>
  <c r="AQ195" i="12" s="1"/>
  <c r="AN85" i="12"/>
  <c r="AO90" i="12"/>
  <c r="AP90" i="12" s="1"/>
  <c r="AQ90" i="12" s="1"/>
  <c r="AN198" i="12"/>
  <c r="AJ242" i="12"/>
  <c r="AJ27" i="12" s="1"/>
  <c r="AL121" i="12"/>
  <c r="AJ152" i="12"/>
  <c r="AJ19" i="12" s="1"/>
  <c r="AO164" i="12"/>
  <c r="AP164" i="12" s="1"/>
  <c r="AQ163" i="12"/>
  <c r="AN93" i="12"/>
  <c r="Z94" i="12"/>
  <c r="AK296" i="12"/>
  <c r="AK35" i="12" s="1"/>
  <c r="AL283" i="12"/>
  <c r="AL296" i="12" s="1"/>
  <c r="AL35" i="12" s="1"/>
  <c r="Z167" i="12"/>
  <c r="AO166" i="12"/>
  <c r="AL108" i="12"/>
  <c r="AN92" i="12"/>
  <c r="AO92" i="12" s="1"/>
  <c r="Z235" i="12"/>
  <c r="AK234" i="12"/>
  <c r="Z217" i="12"/>
  <c r="AK216" i="12"/>
  <c r="AO255" i="12"/>
  <c r="AP255" i="12" s="1"/>
  <c r="AQ255" i="12" s="1"/>
  <c r="AK278" i="12"/>
  <c r="AK34" i="12" s="1"/>
  <c r="AM265" i="12"/>
  <c r="AL126" i="12"/>
  <c r="AM126" i="12" s="1"/>
  <c r="AM232" i="12"/>
  <c r="AN232" i="12" s="1"/>
  <c r="AO232" i="12" s="1"/>
  <c r="AK214" i="12"/>
  <c r="AO196" i="12"/>
  <c r="AP196" i="12" s="1"/>
  <c r="AM211" i="12"/>
  <c r="AN211" i="12" s="1"/>
  <c r="AO211" i="12" s="1"/>
  <c r="AN248" i="12"/>
  <c r="AO248" i="12" s="1"/>
  <c r="AP248" i="12" s="1"/>
  <c r="AQ248" i="12" s="1"/>
  <c r="AM139" i="12"/>
  <c r="AP197" i="12"/>
  <c r="AQ197" i="12" s="1"/>
  <c r="AL142" i="12"/>
  <c r="AM142" i="12" s="1"/>
  <c r="AN142" i="12" s="1"/>
  <c r="AP159" i="12"/>
  <c r="AQ159" i="12" s="1"/>
  <c r="J37" i="40" l="1"/>
  <c r="D40" i="40"/>
  <c r="J40" i="40" s="1"/>
  <c r="AI38" i="12"/>
  <c r="M39" i="11" s="1"/>
  <c r="F50" i="11"/>
  <c r="W217" i="12"/>
  <c r="W127" i="12"/>
  <c r="J11" i="16"/>
  <c r="K106" i="9"/>
  <c r="K112" i="9" s="1"/>
  <c r="J112" i="9"/>
  <c r="L112" i="9"/>
  <c r="L11" i="16"/>
  <c r="L17" i="16" s="1"/>
  <c r="M112" i="9"/>
  <c r="M11" i="16"/>
  <c r="M17" i="16" s="1"/>
  <c r="N112" i="9"/>
  <c r="N11" i="16"/>
  <c r="N17" i="16" s="1"/>
  <c r="P11" i="16"/>
  <c r="P17" i="16" s="1"/>
  <c r="P112" i="9"/>
  <c r="O11" i="16"/>
  <c r="O17" i="16" s="1"/>
  <c r="O112" i="9"/>
  <c r="W163" i="12"/>
  <c r="W271" i="12"/>
  <c r="W181" i="12"/>
  <c r="W109" i="12"/>
  <c r="W145" i="12"/>
  <c r="W91" i="12"/>
  <c r="W253" i="12"/>
  <c r="W199" i="12"/>
  <c r="W235" i="12"/>
  <c r="AL193" i="12"/>
  <c r="AM193" i="12" s="1"/>
  <c r="AM206" i="12" s="1"/>
  <c r="AM24" i="12" s="1"/>
  <c r="W73" i="12"/>
  <c r="W55" i="12"/>
  <c r="W128" i="12" s="1"/>
  <c r="AM158" i="12"/>
  <c r="AM170" i="12" s="1"/>
  <c r="AM20" i="12" s="1"/>
  <c r="AO231" i="12"/>
  <c r="AP231" i="12" s="1"/>
  <c r="AQ231" i="12" s="1"/>
  <c r="AN269" i="12"/>
  <c r="AO269" i="12" s="1"/>
  <c r="AP269" i="12" s="1"/>
  <c r="AQ269" i="12" s="1"/>
  <c r="AQ230" i="12"/>
  <c r="AM175" i="12"/>
  <c r="AN175" i="12" s="1"/>
  <c r="AM212" i="12"/>
  <c r="AN212" i="12" s="1"/>
  <c r="AO267" i="12"/>
  <c r="AP267" i="12" s="1"/>
  <c r="AQ267" i="12" s="1"/>
  <c r="AM271" i="12"/>
  <c r="Z77" i="12"/>
  <c r="AO76" i="12"/>
  <c r="AM67" i="12"/>
  <c r="AM80" i="12" s="1"/>
  <c r="AM12" i="12" s="1"/>
  <c r="AK62" i="12"/>
  <c r="AK29" i="12" s="1"/>
  <c r="AN270" i="12"/>
  <c r="AO270" i="12" s="1"/>
  <c r="AP270" i="12" s="1"/>
  <c r="AQ270" i="12" s="1"/>
  <c r="AL278" i="12"/>
  <c r="AL34" i="12" s="1"/>
  <c r="AP287" i="12"/>
  <c r="AQ287" i="12" s="1"/>
  <c r="AP211" i="12"/>
  <c r="AQ211" i="12" s="1"/>
  <c r="AJ37" i="12"/>
  <c r="AJ38" i="12" s="1"/>
  <c r="N39" i="11" s="1"/>
  <c r="AO289" i="12"/>
  <c r="AP289" i="12" s="1"/>
  <c r="AK152" i="12"/>
  <c r="AK19" i="12" s="1"/>
  <c r="AN213" i="12"/>
  <c r="AO75" i="12"/>
  <c r="AP75" i="12" s="1"/>
  <c r="AM272" i="12"/>
  <c r="Z273" i="12"/>
  <c r="AP232" i="12"/>
  <c r="AQ232" i="12" s="1"/>
  <c r="AN215" i="12"/>
  <c r="AO215" i="12" s="1"/>
  <c r="AQ141" i="12"/>
  <c r="AL144" i="12"/>
  <c r="AM144" i="12" s="1"/>
  <c r="AN144" i="12" s="1"/>
  <c r="AP91" i="12"/>
  <c r="AQ91" i="12" s="1"/>
  <c r="AQ164" i="12"/>
  <c r="AN139" i="12"/>
  <c r="AL234" i="12"/>
  <c r="AM234" i="12" s="1"/>
  <c r="AN234" i="12" s="1"/>
  <c r="AO93" i="12"/>
  <c r="AP93" i="12" s="1"/>
  <c r="AL62" i="12"/>
  <c r="AL29" i="12" s="1"/>
  <c r="AM49" i="12"/>
  <c r="AM62" i="12" s="1"/>
  <c r="AM29" i="12" s="1"/>
  <c r="AL216" i="12"/>
  <c r="AM216" i="12" s="1"/>
  <c r="AN216" i="12" s="1"/>
  <c r="AO216" i="12" s="1"/>
  <c r="AP166" i="12"/>
  <c r="AQ166" i="12" s="1"/>
  <c r="AM229" i="12"/>
  <c r="AM127" i="12"/>
  <c r="Z258" i="12"/>
  <c r="AQ258" i="12" s="1"/>
  <c r="AP257" i="12"/>
  <c r="AQ257" i="12" s="1"/>
  <c r="Z236" i="12"/>
  <c r="AL235" i="12"/>
  <c r="AN107" i="12"/>
  <c r="AM110" i="12"/>
  <c r="Z111" i="12"/>
  <c r="AN290" i="12"/>
  <c r="Z129" i="12"/>
  <c r="AM128" i="12"/>
  <c r="AP256" i="12"/>
  <c r="AQ256" i="12" s="1"/>
  <c r="Z202" i="12"/>
  <c r="AN201" i="12"/>
  <c r="AN126" i="12"/>
  <c r="AM108" i="12"/>
  <c r="AN108" i="12" s="1"/>
  <c r="AK242" i="12"/>
  <c r="AK27" i="12" s="1"/>
  <c r="AO198" i="12"/>
  <c r="AP198" i="12" s="1"/>
  <c r="AO126" i="12"/>
  <c r="AP126" i="12" s="1"/>
  <c r="AP92" i="12"/>
  <c r="AQ92" i="12" s="1"/>
  <c r="AN98" i="12"/>
  <c r="AN13" i="12" s="1"/>
  <c r="AN199" i="12"/>
  <c r="AO199" i="12" s="1"/>
  <c r="AM143" i="12"/>
  <c r="AM247" i="12"/>
  <c r="AM260" i="12" s="1"/>
  <c r="AM33" i="12" s="1"/>
  <c r="AN265" i="12"/>
  <c r="AO85" i="12"/>
  <c r="AM233" i="12"/>
  <c r="AN233" i="12" s="1"/>
  <c r="AO123" i="12"/>
  <c r="AP123" i="12" s="1"/>
  <c r="AQ123" i="12" s="1"/>
  <c r="AQ196" i="12"/>
  <c r="AM109" i="12"/>
  <c r="AN109" i="12" s="1"/>
  <c r="AN291" i="12"/>
  <c r="Z292" i="12"/>
  <c r="L38" i="11"/>
  <c r="L40" i="11" s="1"/>
  <c r="L26" i="11"/>
  <c r="L29" i="11" s="1"/>
  <c r="AN200" i="12"/>
  <c r="Z218" i="12"/>
  <c r="AL217" i="12"/>
  <c r="AP167" i="12"/>
  <c r="AQ167" i="12" s="1"/>
  <c r="Z168" i="12"/>
  <c r="AQ168" i="12" s="1"/>
  <c r="AO94" i="12"/>
  <c r="Z95" i="12"/>
  <c r="AK224" i="12"/>
  <c r="AK25" i="12" s="1"/>
  <c r="AN125" i="12"/>
  <c r="AO103" i="12"/>
  <c r="AL145" i="12"/>
  <c r="Z146" i="12"/>
  <c r="M38" i="11"/>
  <c r="M40" i="11" s="1"/>
  <c r="M26" i="11"/>
  <c r="M29" i="11" s="1"/>
  <c r="AL116" i="12"/>
  <c r="AL16" i="12" s="1"/>
  <c r="AP286" i="12"/>
  <c r="AQ286" i="12" s="1"/>
  <c r="AO142" i="12"/>
  <c r="AP142" i="12" s="1"/>
  <c r="AL134" i="12"/>
  <c r="AL17" i="12" s="1"/>
  <c r="AM283" i="12"/>
  <c r="AM296" i="12" s="1"/>
  <c r="AM35" i="12" s="1"/>
  <c r="AL214" i="12"/>
  <c r="AM121" i="12"/>
  <c r="AP124" i="12"/>
  <c r="AQ124" i="12" s="1"/>
  <c r="J47" i="40" l="1"/>
  <c r="K46" i="40"/>
  <c r="W218" i="12"/>
  <c r="AL152" i="12"/>
  <c r="AL19" i="12" s="1"/>
  <c r="W182" i="12"/>
  <c r="W92" i="12"/>
  <c r="W74" i="12"/>
  <c r="L27" i="16"/>
  <c r="L12" i="11" s="1"/>
  <c r="L14" i="11" s="1"/>
  <c r="L31" i="11" s="1"/>
  <c r="L33" i="11" s="1"/>
  <c r="U25" i="10" s="1"/>
  <c r="L74" i="11"/>
  <c r="L76" i="11"/>
  <c r="K11" i="16"/>
  <c r="K17" i="16" s="1"/>
  <c r="J17" i="16"/>
  <c r="O27" i="16"/>
  <c r="O12" i="11" s="1"/>
  <c r="O14" i="11" s="1"/>
  <c r="O74" i="11"/>
  <c r="O76" i="11"/>
  <c r="N27" i="16"/>
  <c r="N12" i="11" s="1"/>
  <c r="N14" i="11" s="1"/>
  <c r="N76" i="11"/>
  <c r="N74" i="11"/>
  <c r="M27" i="16"/>
  <c r="M12" i="11" s="1"/>
  <c r="M14" i="11" s="1"/>
  <c r="M31" i="11" s="1"/>
  <c r="M33" i="11" s="1"/>
  <c r="U26" i="10" s="1"/>
  <c r="M74" i="11"/>
  <c r="M76" i="11"/>
  <c r="P27" i="16"/>
  <c r="P12" i="11" s="1"/>
  <c r="P14" i="11" s="1"/>
  <c r="U22" i="10" s="1"/>
  <c r="P76" i="11"/>
  <c r="Q77" i="11" s="1"/>
  <c r="P74" i="11"/>
  <c r="Q75" i="11" s="1"/>
  <c r="W146" i="12"/>
  <c r="W110" i="12"/>
  <c r="W254" i="12"/>
  <c r="W236" i="12"/>
  <c r="W200" i="12"/>
  <c r="W56" i="12"/>
  <c r="W147" i="12" s="1"/>
  <c r="W290" i="12"/>
  <c r="W272" i="12"/>
  <c r="W164" i="12"/>
  <c r="AL206" i="12"/>
  <c r="AL24" i="12" s="1"/>
  <c r="AO212" i="12"/>
  <c r="AP212" i="12" s="1"/>
  <c r="AN67" i="12"/>
  <c r="AN80" i="12" s="1"/>
  <c r="AN12" i="12" s="1"/>
  <c r="AN158" i="12"/>
  <c r="AN170" i="12" s="1"/>
  <c r="AN20" i="12" s="1"/>
  <c r="AM188" i="12"/>
  <c r="AM21" i="12" s="1"/>
  <c r="AM278" i="12"/>
  <c r="AM34" i="12" s="1"/>
  <c r="AN188" i="12"/>
  <c r="AN21" i="12" s="1"/>
  <c r="AO175" i="12"/>
  <c r="AO188" i="12" s="1"/>
  <c r="AO21" i="12" s="1"/>
  <c r="AK37" i="12"/>
  <c r="AK38" i="12" s="1"/>
  <c r="O39" i="11" s="1"/>
  <c r="AO98" i="12"/>
  <c r="AO13" i="12" s="1"/>
  <c r="AO109" i="12"/>
  <c r="AP109" i="12" s="1"/>
  <c r="AQ109" i="12" s="1"/>
  <c r="N25" i="11"/>
  <c r="N26" i="11" s="1"/>
  <c r="N29" i="11" s="1"/>
  <c r="AP215" i="12"/>
  <c r="AQ215" i="12" s="1"/>
  <c r="Z78" i="12"/>
  <c r="AQ78" i="12" s="1"/>
  <c r="AP77" i="12"/>
  <c r="AQ77" i="12" s="1"/>
  <c r="AN272" i="12"/>
  <c r="Z274" i="12"/>
  <c r="AN273" i="12"/>
  <c r="AQ75" i="12"/>
  <c r="AN271" i="12"/>
  <c r="AO271" i="12" s="1"/>
  <c r="AO108" i="12"/>
  <c r="AP108" i="12" s="1"/>
  <c r="AQ108" i="12" s="1"/>
  <c r="AO213" i="12"/>
  <c r="AP213" i="12" s="1"/>
  <c r="AQ126" i="12"/>
  <c r="AP76" i="12"/>
  <c r="AQ76" i="12" s="1"/>
  <c r="AQ198" i="12"/>
  <c r="AQ289" i="12"/>
  <c r="AP103" i="12"/>
  <c r="AO292" i="12"/>
  <c r="Z293" i="12"/>
  <c r="AO265" i="12"/>
  <c r="AO201" i="12"/>
  <c r="AP201" i="12" s="1"/>
  <c r="AN128" i="12"/>
  <c r="AO128" i="12" s="1"/>
  <c r="AM145" i="12"/>
  <c r="AN145" i="12" s="1"/>
  <c r="AP94" i="12"/>
  <c r="AQ94" i="12" s="1"/>
  <c r="AM218" i="12"/>
  <c r="Z219" i="12"/>
  <c r="AN110" i="12"/>
  <c r="AO110" i="12" s="1"/>
  <c r="AP110" i="12" s="1"/>
  <c r="AM236" i="12"/>
  <c r="Z237" i="12"/>
  <c r="AN127" i="12"/>
  <c r="AO127" i="12" s="1"/>
  <c r="AQ142" i="12"/>
  <c r="AM134" i="12"/>
  <c r="AM17" i="12" s="1"/>
  <c r="AO125" i="12"/>
  <c r="AP125" i="12" s="1"/>
  <c r="AO200" i="12"/>
  <c r="AP200" i="12" s="1"/>
  <c r="AP199" i="12"/>
  <c r="AQ199" i="12" s="1"/>
  <c r="AM116" i="12"/>
  <c r="AM16" i="12" s="1"/>
  <c r="AO290" i="12"/>
  <c r="AP290" i="12" s="1"/>
  <c r="AP216" i="12"/>
  <c r="AQ216" i="12" s="1"/>
  <c r="AQ93" i="12"/>
  <c r="AN193" i="12"/>
  <c r="AO144" i="12"/>
  <c r="AP144" i="12" s="1"/>
  <c r="AO233" i="12"/>
  <c r="AP233" i="12" s="1"/>
  <c r="AM146" i="12"/>
  <c r="Z147" i="12"/>
  <c r="Z96" i="12"/>
  <c r="AQ96" i="12" s="1"/>
  <c r="AP95" i="12"/>
  <c r="AQ95" i="12" s="1"/>
  <c r="AM217" i="12"/>
  <c r="AN217" i="12" s="1"/>
  <c r="AO217" i="12" s="1"/>
  <c r="AN143" i="12"/>
  <c r="AO143" i="12" s="1"/>
  <c r="AP143" i="12" s="1"/>
  <c r="Z112" i="12"/>
  <c r="AN111" i="12"/>
  <c r="AM235" i="12"/>
  <c r="AN235" i="12" s="1"/>
  <c r="AO291" i="12"/>
  <c r="AP291" i="12" s="1"/>
  <c r="AO202" i="12"/>
  <c r="Z203" i="12"/>
  <c r="AN129" i="12"/>
  <c r="Z130" i="12"/>
  <c r="AN229" i="12"/>
  <c r="AN283" i="12"/>
  <c r="AN296" i="12" s="1"/>
  <c r="AN35" i="12" s="1"/>
  <c r="AM214" i="12"/>
  <c r="AL242" i="12"/>
  <c r="AL27" i="12" s="1"/>
  <c r="AO234" i="12"/>
  <c r="AP234" i="12" s="1"/>
  <c r="AQ234" i="12" s="1"/>
  <c r="AL224" i="12"/>
  <c r="AL25" i="12" s="1"/>
  <c r="AO139" i="12"/>
  <c r="AN247" i="12"/>
  <c r="AO107" i="12"/>
  <c r="AP107" i="12" s="1"/>
  <c r="AQ107" i="12" s="1"/>
  <c r="AN49" i="12"/>
  <c r="AP85" i="12"/>
  <c r="AN121" i="12"/>
  <c r="AO158" i="12" l="1"/>
  <c r="AP158" i="12" s="1"/>
  <c r="AP170" i="12" s="1"/>
  <c r="AP20" i="12" s="1"/>
  <c r="M77" i="11"/>
  <c r="M45" i="11" s="1"/>
  <c r="N38" i="11"/>
  <c r="N40" i="11" s="1"/>
  <c r="AP175" i="12"/>
  <c r="AQ175" i="12" s="1"/>
  <c r="AQ188" i="12" s="1"/>
  <c r="AQ21" i="12" s="1"/>
  <c r="W93" i="12"/>
  <c r="N31" i="11"/>
  <c r="N33" i="11" s="1"/>
  <c r="U27" i="10" s="1"/>
  <c r="W75" i="12"/>
  <c r="W111" i="12"/>
  <c r="M75" i="11"/>
  <c r="M44" i="11" s="1"/>
  <c r="M47" i="11" s="1"/>
  <c r="M49" i="11" s="1"/>
  <c r="M71" i="11" s="1"/>
  <c r="N75" i="11"/>
  <c r="N44" i="11" s="1"/>
  <c r="O75" i="11"/>
  <c r="O44" i="11" s="1"/>
  <c r="J27" i="16"/>
  <c r="J12" i="11" s="1"/>
  <c r="J74" i="11"/>
  <c r="J76" i="11"/>
  <c r="K27" i="16"/>
  <c r="K74" i="11"/>
  <c r="K75" i="11" s="1"/>
  <c r="K76" i="11"/>
  <c r="K77" i="11" s="1"/>
  <c r="N77" i="11"/>
  <c r="N45" i="11" s="1"/>
  <c r="O77" i="11"/>
  <c r="O45" i="11" s="1"/>
  <c r="W255" i="12"/>
  <c r="W237" i="12"/>
  <c r="W201" i="12"/>
  <c r="W165" i="12"/>
  <c r="W57" i="12"/>
  <c r="W76" i="12" s="1"/>
  <c r="W273" i="12"/>
  <c r="W183" i="12"/>
  <c r="W129" i="12"/>
  <c r="W219" i="12"/>
  <c r="W291" i="12"/>
  <c r="O25" i="11"/>
  <c r="O38" i="11" s="1"/>
  <c r="O40" i="11" s="1"/>
  <c r="AQ212" i="12"/>
  <c r="AN116" i="12"/>
  <c r="AN16" i="12" s="1"/>
  <c r="AO67" i="12"/>
  <c r="AP67" i="12" s="1"/>
  <c r="AM242" i="12"/>
  <c r="AM27" i="12" s="1"/>
  <c r="AQ125" i="12"/>
  <c r="AO274" i="12"/>
  <c r="Z275" i="12"/>
  <c r="AO273" i="12"/>
  <c r="AP273" i="12" s="1"/>
  <c r="AQ273" i="12" s="1"/>
  <c r="AO170" i="12"/>
  <c r="AO20" i="12" s="1"/>
  <c r="AQ158" i="12"/>
  <c r="AQ170" i="12" s="1"/>
  <c r="AQ20" i="12" s="1"/>
  <c r="AM152" i="12"/>
  <c r="AM19" i="12" s="1"/>
  <c r="AL37" i="12"/>
  <c r="AL38" i="12" s="1"/>
  <c r="P39" i="11" s="1"/>
  <c r="AQ291" i="12"/>
  <c r="AN278" i="12"/>
  <c r="AN34" i="12" s="1"/>
  <c r="AO272" i="12"/>
  <c r="AP272" i="12" s="1"/>
  <c r="AP271" i="12"/>
  <c r="AQ271" i="12" s="1"/>
  <c r="AQ213" i="12"/>
  <c r="AP128" i="12"/>
  <c r="AQ128" i="12" s="1"/>
  <c r="AP127" i="12"/>
  <c r="AQ127" i="12" s="1"/>
  <c r="AO235" i="12"/>
  <c r="AP235" i="12" s="1"/>
  <c r="AN260" i="12"/>
  <c r="AN33" i="12" s="1"/>
  <c r="AO247" i="12"/>
  <c r="AP139" i="12"/>
  <c r="AO129" i="12"/>
  <c r="AP129" i="12" s="1"/>
  <c r="Z148" i="12"/>
  <c r="AN147" i="12"/>
  <c r="AN206" i="12"/>
  <c r="AN24" i="12" s="1"/>
  <c r="AO193" i="12"/>
  <c r="AO206" i="12" s="1"/>
  <c r="AO24" i="12" s="1"/>
  <c r="AN236" i="12"/>
  <c r="AO236" i="12" s="1"/>
  <c r="AP98" i="12"/>
  <c r="AP13" i="12" s="1"/>
  <c r="AQ85" i="12"/>
  <c r="AQ98" i="12" s="1"/>
  <c r="AQ13" i="12" s="1"/>
  <c r="AM224" i="12"/>
  <c r="AM25" i="12" s="1"/>
  <c r="AN214" i="12"/>
  <c r="AO130" i="12"/>
  <c r="Z131" i="12"/>
  <c r="AN237" i="12"/>
  <c r="Z238" i="12"/>
  <c r="AP265" i="12"/>
  <c r="AQ103" i="12"/>
  <c r="O26" i="11"/>
  <c r="O29" i="11" s="1"/>
  <c r="O31" i="11" s="1"/>
  <c r="O33" i="11" s="1"/>
  <c r="AQ233" i="12"/>
  <c r="AQ110" i="12"/>
  <c r="AN134" i="12"/>
  <c r="AN17" i="12" s="1"/>
  <c r="AO121" i="12"/>
  <c r="AP202" i="12"/>
  <c r="AQ202" i="12" s="1"/>
  <c r="Z113" i="12"/>
  <c r="AO112" i="12"/>
  <c r="AN218" i="12"/>
  <c r="AP292" i="12"/>
  <c r="AQ292" i="12" s="1"/>
  <c r="AN62" i="12"/>
  <c r="AN29" i="12" s="1"/>
  <c r="AO49" i="12"/>
  <c r="AO229" i="12"/>
  <c r="Z204" i="12"/>
  <c r="AQ204" i="12" s="1"/>
  <c r="AP203" i="12"/>
  <c r="AQ203" i="12" s="1"/>
  <c r="AO111" i="12"/>
  <c r="AN146" i="12"/>
  <c r="Z220" i="12"/>
  <c r="AN219" i="12"/>
  <c r="Z294" i="12"/>
  <c r="AQ294" i="12" s="1"/>
  <c r="AP293" i="12"/>
  <c r="AQ293" i="12" s="1"/>
  <c r="AQ200" i="12"/>
  <c r="AQ201" i="12"/>
  <c r="AQ143" i="12"/>
  <c r="AO283" i="12"/>
  <c r="AP217" i="12"/>
  <c r="AQ217" i="12" s="1"/>
  <c r="AO145" i="12"/>
  <c r="AP145" i="12" s="1"/>
  <c r="AQ290" i="12"/>
  <c r="AQ144" i="12"/>
  <c r="AP188" i="12" l="1"/>
  <c r="AP21" i="12" s="1"/>
  <c r="W220" i="12"/>
  <c r="W274" i="12"/>
  <c r="M69" i="11"/>
  <c r="M70" i="11" s="1"/>
  <c r="N47" i="11"/>
  <c r="N49" i="11" s="1"/>
  <c r="N69" i="11" s="1"/>
  <c r="N70" i="11" s="1"/>
  <c r="O47" i="11"/>
  <c r="O49" i="11" s="1"/>
  <c r="O69" i="11" s="1"/>
  <c r="O70" i="11" s="1"/>
  <c r="K45" i="11"/>
  <c r="G77" i="11"/>
  <c r="G45" i="11" s="1"/>
  <c r="I77" i="11"/>
  <c r="I45" i="11" s="1"/>
  <c r="J77" i="11"/>
  <c r="J45" i="11" s="1"/>
  <c r="H77" i="11"/>
  <c r="H45" i="11" s="1"/>
  <c r="K44" i="11"/>
  <c r="G75" i="11"/>
  <c r="G44" i="11" s="1"/>
  <c r="J75" i="11"/>
  <c r="J44" i="11" s="1"/>
  <c r="J47" i="11" s="1"/>
  <c r="I75" i="11"/>
  <c r="I44" i="11" s="1"/>
  <c r="H75" i="11"/>
  <c r="H44" i="11" s="1"/>
  <c r="J14" i="11"/>
  <c r="J31" i="11" s="1"/>
  <c r="J33" i="11" s="1"/>
  <c r="K12" i="11"/>
  <c r="K14" i="11" s="1"/>
  <c r="K31" i="11" s="1"/>
  <c r="K33" i="11" s="1"/>
  <c r="U24" i="10" s="1"/>
  <c r="L77" i="11"/>
  <c r="L45" i="11" s="1"/>
  <c r="L75" i="11"/>
  <c r="L44" i="11" s="1"/>
  <c r="W94" i="12"/>
  <c r="W184" i="12"/>
  <c r="W238" i="12"/>
  <c r="W202" i="12"/>
  <c r="W58" i="12"/>
  <c r="W257" i="12" s="1"/>
  <c r="W148" i="12"/>
  <c r="W112" i="12"/>
  <c r="W292" i="12"/>
  <c r="W130" i="12"/>
  <c r="W256" i="12"/>
  <c r="W166" i="12"/>
  <c r="AO80" i="12"/>
  <c r="AO12" i="12" s="1"/>
  <c r="AN152" i="12"/>
  <c r="AN19" i="12" s="1"/>
  <c r="AN242" i="12"/>
  <c r="AN27" i="12" s="1"/>
  <c r="AO278" i="12"/>
  <c r="AO34" i="12" s="1"/>
  <c r="AP193" i="12"/>
  <c r="AQ193" i="12" s="1"/>
  <c r="AQ206" i="12" s="1"/>
  <c r="AQ24" i="12" s="1"/>
  <c r="AM37" i="12"/>
  <c r="AM38" i="12" s="1"/>
  <c r="AO116" i="12"/>
  <c r="AO16" i="12" s="1"/>
  <c r="P25" i="11"/>
  <c r="P26" i="11" s="1"/>
  <c r="P29" i="11" s="1"/>
  <c r="P31" i="11" s="1"/>
  <c r="P33" i="11" s="1"/>
  <c r="AQ235" i="12"/>
  <c r="AP274" i="12"/>
  <c r="AQ274" i="12" s="1"/>
  <c r="AP275" i="12"/>
  <c r="AQ275" i="12" s="1"/>
  <c r="Z276" i="12"/>
  <c r="AQ276" i="12" s="1"/>
  <c r="AO146" i="12"/>
  <c r="AP146" i="12" s="1"/>
  <c r="AQ272" i="12"/>
  <c r="AQ129" i="12"/>
  <c r="AP236" i="12"/>
  <c r="AQ236" i="12" s="1"/>
  <c r="Z114" i="12"/>
  <c r="AQ114" i="12" s="1"/>
  <c r="AP113" i="12"/>
  <c r="AQ113" i="12" s="1"/>
  <c r="AO237" i="12"/>
  <c r="AP237" i="12" s="1"/>
  <c r="AO260" i="12"/>
  <c r="AO33" i="12" s="1"/>
  <c r="AP247" i="12"/>
  <c r="AO296" i="12"/>
  <c r="AO35" i="12" s="1"/>
  <c r="AP283" i="12"/>
  <c r="Z221" i="12"/>
  <c r="AO220" i="12"/>
  <c r="AO62" i="12"/>
  <c r="AO29" i="12" s="1"/>
  <c r="AP49" i="12"/>
  <c r="AP80" i="12"/>
  <c r="AP12" i="12" s="1"/>
  <c r="AQ67" i="12"/>
  <c r="AQ80" i="12" s="1"/>
  <c r="AQ12" i="12" s="1"/>
  <c r="AQ265" i="12"/>
  <c r="Z239" i="12"/>
  <c r="AO238" i="12"/>
  <c r="AN224" i="12"/>
  <c r="AN25" i="12" s="1"/>
  <c r="AO214" i="12"/>
  <c r="AP111" i="12"/>
  <c r="AQ111" i="12" s="1"/>
  <c r="AQ145" i="12"/>
  <c r="AO218" i="12"/>
  <c r="AP218" i="12" s="1"/>
  <c r="AQ218" i="12" s="1"/>
  <c r="AO219" i="12"/>
  <c r="AP219" i="12" s="1"/>
  <c r="AP130" i="12"/>
  <c r="AQ130" i="12" s="1"/>
  <c r="Z149" i="12"/>
  <c r="AO148" i="12"/>
  <c r="AQ139" i="12"/>
  <c r="AP229" i="12"/>
  <c r="AP112" i="12"/>
  <c r="AQ112" i="12" s="1"/>
  <c r="AO134" i="12"/>
  <c r="AO17" i="12" s="1"/>
  <c r="AP121" i="12"/>
  <c r="Z132" i="12"/>
  <c r="AQ132" i="12" s="1"/>
  <c r="AP131" i="12"/>
  <c r="AQ131" i="12" s="1"/>
  <c r="AO147" i="12"/>
  <c r="AP147" i="12" s="1"/>
  <c r="AQ147" i="12" s="1"/>
  <c r="W59" i="12" l="1"/>
  <c r="P38" i="11"/>
  <c r="P40" i="11" s="1"/>
  <c r="P49" i="11" s="1"/>
  <c r="P71" i="11" s="1"/>
  <c r="W113" i="12"/>
  <c r="W221" i="12"/>
  <c r="W167" i="12"/>
  <c r="AP206" i="12"/>
  <c r="AP24" i="12" s="1"/>
  <c r="AN37" i="12"/>
  <c r="AN38" i="12" s="1"/>
  <c r="N71" i="11"/>
  <c r="L47" i="11"/>
  <c r="L49" i="11" s="1"/>
  <c r="H47" i="11"/>
  <c r="H49" i="11" s="1"/>
  <c r="H69" i="11" s="1"/>
  <c r="K47" i="11"/>
  <c r="K49" i="11" s="1"/>
  <c r="K50" i="11" s="1"/>
  <c r="K71" i="11" s="1"/>
  <c r="G47" i="11"/>
  <c r="G49" i="11" s="1"/>
  <c r="I47" i="11"/>
  <c r="I49" i="11" s="1"/>
  <c r="I69" i="11" s="1"/>
  <c r="J49" i="11"/>
  <c r="J69" i="11" s="1"/>
  <c r="W185" i="12"/>
  <c r="W77" i="12"/>
  <c r="W203" i="12"/>
  <c r="W239" i="12"/>
  <c r="W131" i="12"/>
  <c r="W293" i="12"/>
  <c r="W149" i="12"/>
  <c r="W95" i="12"/>
  <c r="W275" i="12"/>
  <c r="AO152" i="12"/>
  <c r="AO19" i="12" s="1"/>
  <c r="AQ116" i="12"/>
  <c r="AQ16" i="12" s="1"/>
  <c r="AP116" i="12"/>
  <c r="AP16" i="12" s="1"/>
  <c r="AP278" i="12"/>
  <c r="AP34" i="12" s="1"/>
  <c r="AQ278" i="12"/>
  <c r="AQ34" i="12" s="1"/>
  <c r="AQ146" i="12"/>
  <c r="O71" i="11"/>
  <c r="AO242" i="12"/>
  <c r="AO27" i="12" s="1"/>
  <c r="Z150" i="12"/>
  <c r="AQ150" i="12" s="1"/>
  <c r="AP149" i="12"/>
  <c r="AQ149" i="12" s="1"/>
  <c r="AP239" i="12"/>
  <c r="AQ239" i="12" s="1"/>
  <c r="Z240" i="12"/>
  <c r="AQ240" i="12" s="1"/>
  <c r="Z222" i="12"/>
  <c r="AQ222" i="12" s="1"/>
  <c r="AP221" i="12"/>
  <c r="AQ221" i="12" s="1"/>
  <c r="AP134" i="12"/>
  <c r="AP17" i="12" s="1"/>
  <c r="AQ121" i="12"/>
  <c r="AQ134" i="12" s="1"/>
  <c r="AQ17" i="12" s="1"/>
  <c r="AQ229" i="12"/>
  <c r="AP148" i="12"/>
  <c r="AQ148" i="12" s="1"/>
  <c r="AP238" i="12"/>
  <c r="AP242" i="12" s="1"/>
  <c r="AP27" i="12" s="1"/>
  <c r="BV12" i="12"/>
  <c r="AP220" i="12"/>
  <c r="AQ220" i="12" s="1"/>
  <c r="AP260" i="12"/>
  <c r="AP33" i="12" s="1"/>
  <c r="AQ247" i="12"/>
  <c r="AQ260" i="12" s="1"/>
  <c r="AQ33" i="12" s="1"/>
  <c r="AQ219" i="12"/>
  <c r="AQ237" i="12"/>
  <c r="W132" i="12"/>
  <c r="W276" i="12"/>
  <c r="W96" i="12"/>
  <c r="W60" i="12"/>
  <c r="W204" i="12"/>
  <c r="W168" i="12"/>
  <c r="W186" i="12"/>
  <c r="W78" i="12"/>
  <c r="W258" i="12"/>
  <c r="W114" i="12"/>
  <c r="W294" i="12"/>
  <c r="W222" i="12"/>
  <c r="W240" i="12"/>
  <c r="W150" i="12"/>
  <c r="AP214" i="12"/>
  <c r="AO224" i="12"/>
  <c r="AO25" i="12" s="1"/>
  <c r="AP62" i="12"/>
  <c r="AP29" i="12" s="1"/>
  <c r="AQ49" i="12"/>
  <c r="AP296" i="12"/>
  <c r="AP35" i="12" s="1"/>
  <c r="AQ283" i="12"/>
  <c r="AQ296" i="12" s="1"/>
  <c r="AQ35" i="12" s="1"/>
  <c r="AO37" i="12" l="1"/>
  <c r="AO38" i="12" s="1"/>
  <c r="AQ152" i="12"/>
  <c r="AQ19" i="12" s="1"/>
  <c r="L50" i="11"/>
  <c r="M50" i="11" s="1"/>
  <c r="N50" i="11" s="1"/>
  <c r="O50" i="11" s="1"/>
  <c r="P50" i="11" s="1"/>
  <c r="U33" i="10" s="1"/>
  <c r="L71" i="11"/>
  <c r="L69" i="11"/>
  <c r="L70" i="11" s="1"/>
  <c r="G69" i="11"/>
  <c r="K69" i="11" s="1"/>
  <c r="K70" i="11" s="1"/>
  <c r="G50" i="11"/>
  <c r="H50" i="11" s="1"/>
  <c r="I50" i="11" s="1"/>
  <c r="J50" i="11" s="1"/>
  <c r="U29" i="10"/>
  <c r="BV16" i="12"/>
  <c r="P69" i="11"/>
  <c r="P70" i="11" s="1"/>
  <c r="U35" i="10"/>
  <c r="AQ238" i="12"/>
  <c r="AQ62" i="12"/>
  <c r="AQ29" i="12" s="1"/>
  <c r="AT49" i="12"/>
  <c r="AQ242" i="12"/>
  <c r="AQ27" i="12" s="1"/>
  <c r="AP152" i="12"/>
  <c r="AP19" i="12" s="1"/>
  <c r="AQ214" i="12"/>
  <c r="AQ224" i="12" s="1"/>
  <c r="AQ25" i="12" s="1"/>
  <c r="AP224" i="12"/>
  <c r="AP25" i="12" s="1"/>
  <c r="U36" i="10" l="1"/>
  <c r="AP37" i="12"/>
  <c r="AP38" i="12" s="1"/>
  <c r="AQ37" i="12"/>
  <c r="AQ38"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allen</author>
  </authors>
  <commentList>
    <comment ref="A32" authorId="0" shapeId="0" xr:uid="{BA734664-D324-4A1C-8657-819EA26EA592}">
      <text>
        <r>
          <rPr>
            <sz val="8"/>
            <color indexed="81"/>
            <rFont val="Tahoma"/>
            <family val="2"/>
          </rPr>
          <t xml:space="preserve">Default: Capital classified as "Manufactured Electrical" Book life 5 yrs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Windows User</author>
    <author>Brenda Olmos</author>
    <author>Joel Miller</author>
  </authors>
  <commentList>
    <comment ref="C18" authorId="0" shapeId="0" xr:uid="{00000000-0006-0000-0600-000001000000}">
      <text>
        <r>
          <rPr>
            <b/>
            <sz val="9"/>
            <color indexed="81"/>
            <rFont val="Tahoma"/>
            <family val="2"/>
          </rPr>
          <t>Windows User:</t>
        </r>
        <r>
          <rPr>
            <sz val="9"/>
            <color indexed="81"/>
            <rFont val="Tahoma"/>
            <family val="2"/>
          </rPr>
          <t xml:space="preserve">
Also know as severity. 
If not defined, contact Manuel Solis.</t>
        </r>
      </text>
    </comment>
    <comment ref="F18" authorId="0" shapeId="0" xr:uid="{00000000-0006-0000-0600-000002000000}">
      <text>
        <r>
          <rPr>
            <b/>
            <sz val="9"/>
            <color indexed="81"/>
            <rFont val="Tahoma"/>
            <family val="2"/>
          </rPr>
          <t>Windows User:</t>
        </r>
        <r>
          <rPr>
            <sz val="9"/>
            <color indexed="81"/>
            <rFont val="Tahoma"/>
            <family val="2"/>
          </rPr>
          <t xml:space="preserve">
Double check with PSL/PPM</t>
        </r>
      </text>
    </comment>
    <comment ref="G18" authorId="1" shapeId="0" xr:uid="{A1053A19-B13D-4E81-BD09-E53B046D8193}">
      <text>
        <r>
          <rPr>
            <b/>
            <sz val="9"/>
            <color indexed="81"/>
            <rFont val="Tahoma"/>
            <family val="2"/>
          </rPr>
          <t>Brenda Olmos:</t>
        </r>
        <r>
          <rPr>
            <sz val="9"/>
            <color indexed="81"/>
            <rFont val="Tahoma"/>
            <family val="2"/>
          </rPr>
          <t xml:space="preserve">
Review OBS of PN with Jose Ramon Rodriguez if they are standard/catalog parts </t>
        </r>
      </text>
    </comment>
    <comment ref="K18" authorId="1" shapeId="0" xr:uid="{DAB79DF6-EF06-4EED-8989-6E294158E387}">
      <text>
        <r>
          <rPr>
            <b/>
            <sz val="9"/>
            <color indexed="81"/>
            <rFont val="Tahoma"/>
            <family val="2"/>
          </rPr>
          <t>Brenda Olmos:</t>
        </r>
        <r>
          <rPr>
            <sz val="9"/>
            <color indexed="81"/>
            <rFont val="Tahoma"/>
            <family val="2"/>
          </rPr>
          <t xml:space="preserve">
Volume of last 12 months </t>
        </r>
      </text>
    </comment>
    <comment ref="L18" authorId="1" shapeId="0" xr:uid="{3F251269-C009-4DD7-8E3C-B1FD62148C67}">
      <text>
        <r>
          <rPr>
            <b/>
            <sz val="9"/>
            <color indexed="81"/>
            <rFont val="Tahoma"/>
            <family val="2"/>
          </rPr>
          <t>Brenda Olmos:</t>
        </r>
        <r>
          <rPr>
            <sz val="9"/>
            <color indexed="81"/>
            <rFont val="Tahoma"/>
            <family val="2"/>
          </rPr>
          <t xml:space="preserve">
Review info in the following link: http://10.166.11.230/ProjectRequestDB/ProjectRequest.aspx
</t>
        </r>
      </text>
    </comment>
    <comment ref="M18" authorId="1" shapeId="0" xr:uid="{7DCF967E-D913-4204-ADDD-9CB4A44D1D1B}">
      <text>
        <r>
          <rPr>
            <b/>
            <sz val="9"/>
            <color indexed="81"/>
            <rFont val="Tahoma"/>
            <family val="2"/>
          </rPr>
          <t>Brenda Olmos:</t>
        </r>
        <r>
          <rPr>
            <sz val="9"/>
            <color indexed="81"/>
            <rFont val="Tahoma"/>
            <family val="2"/>
          </rPr>
          <t xml:space="preserve">
IDO &amp; buyer should work together to obtain inventory with current supplier </t>
        </r>
      </text>
    </comment>
    <comment ref="S18" authorId="1" shapeId="0" xr:uid="{1C66FAF1-670C-4C29-8221-2D70D297C44F}">
      <text>
        <r>
          <rPr>
            <b/>
            <sz val="9"/>
            <color indexed="81"/>
            <rFont val="Tahoma"/>
            <family val="2"/>
          </rPr>
          <t>Brenda Olmos:</t>
        </r>
        <r>
          <rPr>
            <sz val="9"/>
            <color indexed="81"/>
            <rFont val="Tahoma"/>
            <family val="2"/>
          </rPr>
          <t xml:space="preserve">
If supplier is overseas you must include landed cost template located here: http://10.166.11.230/SPPL/Documents.aspx</t>
        </r>
      </text>
    </comment>
    <comment ref="U18" authorId="1" shapeId="0" xr:uid="{292220E1-909A-45BC-B2AE-7C5BF1B96DC9}">
      <text>
        <r>
          <rPr>
            <b/>
            <sz val="9"/>
            <color indexed="81"/>
            <rFont val="Tahoma"/>
            <family val="2"/>
          </rPr>
          <t>Brenda Olmos:</t>
        </r>
        <r>
          <rPr>
            <sz val="9"/>
            <color indexed="81"/>
            <rFont val="Tahoma"/>
            <family val="2"/>
          </rPr>
          <t xml:space="preserve">
MEC &amp; NEC table in the following link: http://10.166.11.230/SPPL/Documents.aspx</t>
        </r>
      </text>
    </comment>
    <comment ref="W18" authorId="2" shapeId="0" xr:uid="{00000000-0006-0000-0600-000003000000}">
      <text>
        <r>
          <rPr>
            <b/>
            <sz val="8"/>
            <color indexed="81"/>
            <rFont val="Tahoma"/>
            <family val="2"/>
          </rPr>
          <t>Joel Miller:</t>
        </r>
        <r>
          <rPr>
            <sz val="8"/>
            <color indexed="81"/>
            <rFont val="Tahoma"/>
            <family val="2"/>
          </rPr>
          <t xml:space="preserve">
Input Yes or No to question of whether this is a rebalance project or not</t>
        </r>
      </text>
    </comment>
    <comment ref="AA18" authorId="1" shapeId="0" xr:uid="{EC72F5EA-A379-4885-AF72-8E7FEC19F738}">
      <text>
        <r>
          <rPr>
            <b/>
            <sz val="9"/>
            <color indexed="81"/>
            <rFont val="Tahoma"/>
            <family val="2"/>
          </rPr>
          <t>Brenda Olmos:</t>
        </r>
        <r>
          <rPr>
            <sz val="9"/>
            <color indexed="81"/>
            <rFont val="Tahoma"/>
            <family val="2"/>
          </rPr>
          <t xml:space="preserve">
For info please contact Martin Mejia for MEX &amp; David Aubee for US. </t>
        </r>
      </text>
    </comment>
    <comment ref="AD18" authorId="1" shapeId="0" xr:uid="{6DCD856C-5460-4A87-B684-719EC709EAFA}">
      <text>
        <r>
          <rPr>
            <b/>
            <sz val="9"/>
            <color indexed="81"/>
            <rFont val="Tahoma"/>
            <family val="2"/>
          </rPr>
          <t>Brenda Olmos:</t>
        </r>
        <r>
          <rPr>
            <sz val="9"/>
            <color indexed="81"/>
            <rFont val="Tahoma"/>
            <family val="2"/>
          </rPr>
          <t xml:space="preserve">
For an accurate transportation analysis please visit this site: https://spiceportal.se.com/web/nam-transport/home
</t>
        </r>
      </text>
    </comment>
    <comment ref="AI18" authorId="0" shapeId="0" xr:uid="{00000000-0006-0000-0600-000004000000}">
      <text>
        <r>
          <rPr>
            <b/>
            <sz val="9"/>
            <color indexed="81"/>
            <rFont val="Tahoma"/>
            <family val="2"/>
          </rPr>
          <t>Windows User:</t>
        </r>
        <r>
          <rPr>
            <sz val="9"/>
            <color indexed="81"/>
            <rFont val="Tahoma"/>
            <family val="2"/>
          </rPr>
          <t xml:space="preserve">
Total Lead-time =
PO reception 
+ Manufacturing 
+ Transit</t>
        </r>
      </text>
    </comment>
    <comment ref="AJ18" authorId="0" shapeId="0" xr:uid="{00000000-0006-0000-0600-000005000000}">
      <text>
        <r>
          <rPr>
            <b/>
            <sz val="9"/>
            <color indexed="81"/>
            <rFont val="Tahoma"/>
            <family val="2"/>
          </rPr>
          <t>Windows User:</t>
        </r>
        <r>
          <rPr>
            <sz val="9"/>
            <color indexed="81"/>
            <rFont val="Tahoma"/>
            <family val="2"/>
          </rPr>
          <t xml:space="preserve">
Only transportation LT, it's a portion of the Total Lead-time</t>
        </r>
      </text>
    </comment>
    <comment ref="AL18" authorId="0" shapeId="0" xr:uid="{00000000-0006-0000-0600-000006000000}">
      <text>
        <r>
          <rPr>
            <b/>
            <sz val="9"/>
            <color indexed="81"/>
            <rFont val="Tahoma"/>
            <family val="2"/>
          </rPr>
          <t>Windows User:</t>
        </r>
        <r>
          <rPr>
            <sz val="9"/>
            <color indexed="81"/>
            <rFont val="Tahoma"/>
            <family val="2"/>
          </rPr>
          <t xml:space="preserve">
GIT - Goods in Transit
Only Y  when the flow becomes internal like SE Virtual Factory</t>
        </r>
      </text>
    </comment>
    <comment ref="AO18" authorId="0" shapeId="0" xr:uid="{00000000-0006-0000-0600-000007000000}">
      <text>
        <r>
          <rPr>
            <b/>
            <sz val="9"/>
            <color indexed="81"/>
            <rFont val="Tahoma"/>
            <family val="2"/>
          </rPr>
          <t>Windows User:</t>
        </r>
        <r>
          <rPr>
            <sz val="9"/>
            <color indexed="81"/>
            <rFont val="Tahoma"/>
            <family val="2"/>
          </rPr>
          <t xml:space="preserve">
Total Lead-time =
PO reception 
+ Manufacturing 
+ Transit</t>
        </r>
      </text>
    </comment>
    <comment ref="AP18" authorId="0" shapeId="0" xr:uid="{00000000-0006-0000-0600-000008000000}">
      <text>
        <r>
          <rPr>
            <b/>
            <sz val="9"/>
            <color indexed="81"/>
            <rFont val="Tahoma"/>
            <family val="2"/>
          </rPr>
          <t>Windows User:</t>
        </r>
        <r>
          <rPr>
            <sz val="9"/>
            <color indexed="81"/>
            <rFont val="Tahoma"/>
            <family val="2"/>
          </rPr>
          <t xml:space="preserve">
Only transportation LT, it's a portion of the Total Lead-time</t>
        </r>
      </text>
    </comment>
    <comment ref="AQ18" authorId="1" shapeId="0" xr:uid="{3DF81FB9-18F3-4587-A921-D258D4B94A6E}">
      <text>
        <r>
          <rPr>
            <b/>
            <sz val="9"/>
            <color indexed="81"/>
            <rFont val="Tahoma"/>
            <family val="2"/>
          </rPr>
          <t>Brenda Olmos:</t>
        </r>
        <r>
          <rPr>
            <sz val="9"/>
            <color indexed="81"/>
            <rFont val="Tahoma"/>
            <family val="2"/>
          </rPr>
          <t xml:space="preserve">
Confirm with plant if they accept new MOQ. </t>
        </r>
      </text>
    </comment>
    <comment ref="AR18" authorId="0" shapeId="0" xr:uid="{00000000-0006-0000-0600-000009000000}">
      <text>
        <r>
          <rPr>
            <b/>
            <sz val="9"/>
            <color indexed="81"/>
            <rFont val="Tahoma"/>
            <family val="2"/>
          </rPr>
          <t>Windows User:</t>
        </r>
        <r>
          <rPr>
            <sz val="9"/>
            <color indexed="81"/>
            <rFont val="Tahoma"/>
            <family val="2"/>
          </rPr>
          <t xml:space="preserve">
GIT - Goods in Transit
Only Y  when the flow becomes internal like SE Virtual Factory</t>
        </r>
      </text>
    </comment>
    <comment ref="BD18" authorId="0" shapeId="0" xr:uid="{00000000-0006-0000-0600-00000A000000}">
      <text>
        <r>
          <rPr>
            <b/>
            <sz val="9"/>
            <color indexed="81"/>
            <rFont val="Tahoma"/>
            <family val="2"/>
          </rPr>
          <t>Windows User:</t>
        </r>
        <r>
          <rPr>
            <sz val="9"/>
            <color indexed="81"/>
            <rFont val="Tahoma"/>
            <family val="2"/>
          </rPr>
          <t xml:space="preserve">
LT + OQ + GIT</t>
        </r>
      </text>
    </comment>
    <comment ref="BE18" authorId="0" shapeId="0" xr:uid="{00000000-0006-0000-0600-00000B000000}">
      <text>
        <r>
          <rPr>
            <b/>
            <sz val="9"/>
            <color indexed="81"/>
            <rFont val="Tahoma"/>
            <family val="2"/>
          </rPr>
          <t>Windows User:</t>
        </r>
        <r>
          <rPr>
            <sz val="9"/>
            <color indexed="81"/>
            <rFont val="Tahoma"/>
            <family val="2"/>
          </rPr>
          <t xml:space="preserve">
LT + OQ + GIT</t>
        </r>
      </text>
    </comment>
    <comment ref="BF18" authorId="0" shapeId="0" xr:uid="{00000000-0006-0000-0600-00000C000000}">
      <text>
        <r>
          <rPr>
            <b/>
            <sz val="9"/>
            <color indexed="81"/>
            <rFont val="Tahoma"/>
            <family val="2"/>
          </rPr>
          <t>Windows User:</t>
        </r>
        <r>
          <rPr>
            <sz val="9"/>
            <color indexed="81"/>
            <rFont val="Tahoma"/>
            <family val="2"/>
          </rPr>
          <t xml:space="preserve">
LT + OQ + GIT
Based on Corporate TCO template formulas for Inventory Impact Calculation</t>
        </r>
      </text>
    </comment>
    <comment ref="BG18" authorId="0" shapeId="0" xr:uid="{00000000-0006-0000-0600-00000D000000}">
      <text>
        <r>
          <rPr>
            <b/>
            <sz val="9"/>
            <color indexed="81"/>
            <rFont val="Tahoma"/>
            <family val="2"/>
          </rPr>
          <t>Windows User:</t>
        </r>
        <r>
          <rPr>
            <sz val="9"/>
            <color indexed="81"/>
            <rFont val="Tahoma"/>
            <family val="2"/>
          </rPr>
          <t xml:space="preserve">
Net weight</t>
        </r>
      </text>
    </comment>
    <comment ref="BH18" authorId="0" shapeId="0" xr:uid="{00000000-0006-0000-0600-00000E000000}">
      <text>
        <r>
          <rPr>
            <b/>
            <sz val="9"/>
            <color indexed="81"/>
            <rFont val="Tahoma"/>
            <family val="2"/>
          </rPr>
          <t>Windows User:</t>
        </r>
        <r>
          <rPr>
            <sz val="9"/>
            <color indexed="81"/>
            <rFont val="Tahoma"/>
            <family val="2"/>
          </rPr>
          <t xml:space="preserve">
Get standard rate from the Transportation Team. Supplier location to Plant location.</t>
        </r>
      </text>
    </comment>
    <comment ref="BI18" authorId="0" shapeId="0" xr:uid="{00000000-0006-0000-0600-00000F000000}">
      <text>
        <r>
          <rPr>
            <b/>
            <sz val="9"/>
            <color indexed="81"/>
            <rFont val="Tahoma"/>
            <family val="2"/>
          </rPr>
          <t>Windows User:</t>
        </r>
        <r>
          <rPr>
            <sz val="9"/>
            <color indexed="81"/>
            <rFont val="Tahoma"/>
            <family val="2"/>
          </rPr>
          <t xml:space="preserve">
+10% cost for packaging &amp; handling</t>
        </r>
      </text>
    </comment>
    <comment ref="BJ18" authorId="0" shapeId="0" xr:uid="{00000000-0006-0000-0600-000010000000}">
      <text>
        <r>
          <rPr>
            <b/>
            <sz val="9"/>
            <color indexed="81"/>
            <rFont val="Tahoma"/>
            <family val="2"/>
          </rPr>
          <t>Windows User:</t>
        </r>
        <r>
          <rPr>
            <sz val="9"/>
            <color indexed="81"/>
            <rFont val="Tahoma"/>
            <family val="2"/>
          </rPr>
          <t xml:space="preserve">
Get standard rate from the Transportation Team. Supplier location to Plant location.</t>
        </r>
      </text>
    </comment>
    <comment ref="BK18" authorId="0" shapeId="0" xr:uid="{00000000-0006-0000-0600-000011000000}">
      <text>
        <r>
          <rPr>
            <b/>
            <sz val="9"/>
            <color indexed="81"/>
            <rFont val="Tahoma"/>
            <family val="2"/>
          </rPr>
          <t>Windows User:</t>
        </r>
        <r>
          <rPr>
            <sz val="9"/>
            <color indexed="81"/>
            <rFont val="Tahoma"/>
            <family val="2"/>
          </rPr>
          <t xml:space="preserve">
+10% cost for packaging &amp; handling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A5" authorId="0" shapeId="0" xr:uid="{4E34C764-F1D1-47C0-8490-C42416AC0D9E}">
      <text>
        <r>
          <rPr>
            <sz val="9"/>
            <color indexed="81"/>
            <rFont val="Tahoma"/>
            <family val="2"/>
          </rPr>
          <t>Change categories as necessary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Brenda Olmos</author>
  </authors>
  <commentList>
    <comment ref="A2" authorId="0" shapeId="0" xr:uid="{1B8E6867-BD29-46B8-B736-F6713E7F7A1F}">
      <text>
        <r>
          <rPr>
            <b/>
            <sz val="9"/>
            <color indexed="81"/>
            <rFont val="Tahoma"/>
            <family val="2"/>
          </rPr>
          <t xml:space="preserve">Brenda Olmos:
</t>
        </r>
        <r>
          <rPr>
            <sz val="9"/>
            <color indexed="81"/>
            <rFont val="Tahoma"/>
            <family val="2"/>
          </rPr>
          <t xml:space="preserve">If you are not sure where to obtain this information go to the tab called HOW To Commerccial reference.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J6" authorId="0" shapeId="0" xr:uid="{00000000-0006-0000-1100-000001000000}">
      <text>
        <r>
          <rPr>
            <b/>
            <sz val="9"/>
            <color indexed="81"/>
            <rFont val="Tahoma"/>
            <family val="2"/>
          </rPr>
          <t>Windows User:</t>
        </r>
        <r>
          <rPr>
            <sz val="9"/>
            <color indexed="81"/>
            <rFont val="Tahoma"/>
            <family val="2"/>
          </rPr>
          <t xml:space="preserve">
In Symphony uder Part Properties. Field named Criticality. If not defined ask CE.</t>
        </r>
      </text>
    </comment>
    <comment ref="K61" authorId="0" shapeId="0" xr:uid="{00000000-0006-0000-1100-000003000000}">
      <text>
        <r>
          <rPr>
            <b/>
            <sz val="9"/>
            <color indexed="81"/>
            <rFont val="Tahoma"/>
            <family val="2"/>
          </rPr>
          <t>Windows User:</t>
        </r>
        <r>
          <rPr>
            <sz val="9"/>
            <color indexed="81"/>
            <rFont val="Tahoma"/>
            <family val="2"/>
          </rPr>
          <t xml:space="preserve">
     VMI - Vendor Managed Inventory (SE owned)
     3PL - Third Party Logistics (Transport, Warehousing…
     Consignment - Supplier Owned Inventory (in-house)</t>
        </r>
      </text>
    </comment>
    <comment ref="K74" authorId="0" shapeId="0" xr:uid="{00000000-0006-0000-1100-000005000000}">
      <text>
        <r>
          <rPr>
            <b/>
            <sz val="9"/>
            <color indexed="81"/>
            <rFont val="Tahoma"/>
            <family val="2"/>
          </rPr>
          <t>Windows User:</t>
        </r>
        <r>
          <rPr>
            <sz val="9"/>
            <color indexed="81"/>
            <rFont val="Tahoma"/>
            <family val="2"/>
          </rPr>
          <t xml:space="preserve">
     VMI - Vendor Managed Inventory (SE owned)
     3PL - Third Party Logistics (Transport, Warehousing…
     Consignment - Supplier Owned Inventory (in-house)</t>
        </r>
      </text>
    </comment>
    <comment ref="K87" authorId="0" shapeId="0" xr:uid="{00000000-0006-0000-1100-000007000000}">
      <text>
        <r>
          <rPr>
            <b/>
            <sz val="9"/>
            <color indexed="81"/>
            <rFont val="Tahoma"/>
            <family val="2"/>
          </rPr>
          <t>Windows User:</t>
        </r>
        <r>
          <rPr>
            <sz val="9"/>
            <color indexed="81"/>
            <rFont val="Tahoma"/>
            <family val="2"/>
          </rPr>
          <t xml:space="preserve">
     VMI - Vendor Managed Inventory (SE owned)
     3PL - Third Party Logistics (Transport, Warehousing…
     Consignment - Supplier Owned Inventory (in-house)</t>
        </r>
      </text>
    </comment>
    <comment ref="J111" authorId="0" shapeId="0" xr:uid="{00000000-0006-0000-1100-000008000000}">
      <text>
        <r>
          <rPr>
            <b/>
            <sz val="9"/>
            <color indexed="81"/>
            <rFont val="Tahoma"/>
            <family val="2"/>
          </rPr>
          <t>Windows User:</t>
        </r>
        <r>
          <rPr>
            <sz val="9"/>
            <color indexed="81"/>
            <rFont val="Tahoma"/>
            <family val="2"/>
          </rPr>
          <t xml:space="preserve">
Lead-time &amp; lot-size guidelines are 
documented on Part Number Details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Luz Priscila Navarrete - SESA242839</author>
    <author>ALFONSOJ</author>
  </authors>
  <commentList>
    <comment ref="C8" authorId="0" shapeId="0" xr:uid="{00000000-0006-0000-1200-000001000000}">
      <text>
        <r>
          <rPr>
            <sz val="8"/>
            <color indexed="81"/>
            <rFont val="Tahoma"/>
            <family val="2"/>
          </rPr>
          <t xml:space="preserve">One shall consider here the total turnover of the supplier or the one of its sector business related to the spend to be disengaged 
</t>
        </r>
      </text>
    </comment>
    <comment ref="G8" authorId="0" shapeId="0" xr:uid="{00000000-0006-0000-1200-000002000000}">
      <text>
        <r>
          <rPr>
            <sz val="8"/>
            <color indexed="81"/>
            <rFont val="Tahoma"/>
            <family val="2"/>
          </rPr>
          <t>Ratio is understood as : spend that Schneider wants to disengage / overall turnover of the supplier</t>
        </r>
      </text>
    </comment>
    <comment ref="B13" authorId="1" shapeId="0" xr:uid="{00000000-0006-0000-1200-000003000000}">
      <text>
        <r>
          <rPr>
            <sz val="8"/>
            <color indexed="81"/>
            <rFont val="Tahoma"/>
            <family val="2"/>
          </rPr>
          <t xml:space="preserve">One shall look into the temporary employment level of the supplier to assess the social risk related to the disengagement
</t>
        </r>
      </text>
    </comment>
    <comment ref="B14" authorId="1" shapeId="0" xr:uid="{00000000-0006-0000-1200-000004000000}">
      <text>
        <r>
          <rPr>
            <sz val="8"/>
            <color indexed="81"/>
            <rFont val="Tahoma"/>
            <family val="2"/>
          </rPr>
          <t xml:space="preserve">Use to evaluate the impact of transfer on the quality of the relationship with the supplier for remaining business with Schneider
</t>
        </r>
      </text>
    </comment>
    <comment ref="C22" authorId="1" shapeId="0" xr:uid="{00000000-0006-0000-1200-000005000000}">
      <text>
        <r>
          <rPr>
            <sz val="8"/>
            <color indexed="81"/>
            <rFont val="Tahoma"/>
            <family val="2"/>
          </rPr>
          <t>Value from the Supplier Economic &amp; 
financial risk evaluation
OR Key in value when Economic &amp; Financial risk is not applicable</t>
        </r>
      </text>
    </comment>
    <comment ref="B24" authorId="1" shapeId="0" xr:uid="{00000000-0006-0000-1200-000006000000}">
      <text>
        <r>
          <rPr>
            <sz val="8"/>
            <color indexed="81"/>
            <rFont val="Tahoma"/>
            <family val="2"/>
          </rPr>
          <t>Write here the additional information that are important to understand the risk related to the disengagement of the supplier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Athanasios KIOSIS</author>
  </authors>
  <commentList>
    <comment ref="A1" authorId="0" shapeId="0" xr:uid="{EFA328B1-5B08-4F5B-912D-F57D0AB49FB7}">
      <text>
        <r>
          <rPr>
            <b/>
            <sz val="10"/>
            <color indexed="81"/>
            <rFont val="Tahoma"/>
            <family val="2"/>
          </rPr>
          <t xml:space="preserve">WBS: 
</t>
        </r>
        <r>
          <rPr>
            <sz val="10"/>
            <color indexed="81"/>
            <rFont val="Tahoma"/>
            <family val="2"/>
          </rPr>
          <t>WBS # is the Work Breakdown Structure Number.
1 For Project Name
1.X for Phases.
1.X for Stages.
1.X.X for Tasks
1.X.X.X for Subtasks
Where X is an auto increment number.
If you want to populate them automatically, then press the "Update Formats &amp; WBS"</t>
        </r>
      </text>
    </comment>
    <comment ref="B1" authorId="0" shapeId="0" xr:uid="{1329D93A-184E-4DF0-8B68-6E38A3039B7E}">
      <text>
        <r>
          <rPr>
            <b/>
            <sz val="10"/>
            <color indexed="81"/>
            <rFont val="Tahoma"/>
            <family val="2"/>
          </rPr>
          <t xml:space="preserve">Phase/Stage:
</t>
        </r>
        <r>
          <rPr>
            <sz val="10"/>
            <color indexed="81"/>
            <rFont val="Tahoma"/>
            <family val="2"/>
          </rPr>
          <t xml:space="preserve">In this column, insert the Phases or the Stages of the Project.
In case of a Stage Gate, please follow the format:
</t>
        </r>
        <r>
          <rPr>
            <b/>
            <sz val="10"/>
            <color indexed="81"/>
            <rFont val="Tahoma"/>
            <family val="2"/>
          </rPr>
          <t>STAGE GATE : XXY</t>
        </r>
        <r>
          <rPr>
            <sz val="10"/>
            <color indexed="81"/>
            <rFont val="Tahoma"/>
            <family val="2"/>
          </rPr>
          <t>Y
In case you are not familiar with the Project Management Process (PMP) for Logistics, please copy and paste the following link to a web browser, in order to view the PowerPoint document that describes in details the PMP, as well as, what are the major deliverables in each phase.</t>
        </r>
        <r>
          <rPr>
            <b/>
            <sz val="10"/>
            <color indexed="81"/>
            <rFont val="Tahoma"/>
            <family val="2"/>
          </rPr>
          <t xml:space="preserve">
https://schneider-electric.box.com/s/m24cr0gnyuhlr5auan9mkt4ahz6356th</t>
        </r>
        <r>
          <rPr>
            <b/>
            <sz val="9"/>
            <color indexed="81"/>
            <rFont val="Tahoma"/>
            <family val="2"/>
          </rPr>
          <t xml:space="preserve">
</t>
        </r>
        <r>
          <rPr>
            <sz val="9"/>
            <color indexed="81"/>
            <rFont val="Tahoma"/>
            <family val="2"/>
          </rPr>
          <t xml:space="preserve">
</t>
        </r>
      </text>
    </comment>
    <comment ref="C1" authorId="0" shapeId="0" xr:uid="{1D893D24-C4C2-4246-81CA-378355467CA1}">
      <text>
        <r>
          <rPr>
            <b/>
            <sz val="10"/>
            <color indexed="81"/>
            <rFont val="Tahoma"/>
            <family val="2"/>
          </rPr>
          <t xml:space="preserve">Task:
</t>
        </r>
        <r>
          <rPr>
            <sz val="10"/>
            <color indexed="81"/>
            <rFont val="Tahoma"/>
            <family val="2"/>
          </rPr>
          <t xml:space="preserve">In this column insert the Delivery or Task of the Phase.
</t>
        </r>
      </text>
    </comment>
    <comment ref="D1" authorId="0" shapeId="0" xr:uid="{1EB7A366-F337-4A58-AF32-BEB17C6AE548}">
      <text>
        <r>
          <rPr>
            <b/>
            <sz val="10"/>
            <color indexed="81"/>
            <rFont val="Tahoma"/>
            <family val="2"/>
          </rPr>
          <t xml:space="preserve">Subtask:
</t>
        </r>
        <r>
          <rPr>
            <sz val="10"/>
            <color indexed="81"/>
            <rFont val="Tahoma"/>
            <family val="2"/>
          </rPr>
          <t>In this column, insert the Activity or Subtask of the Task.</t>
        </r>
        <r>
          <rPr>
            <sz val="9"/>
            <color indexed="81"/>
            <rFont val="Tahoma"/>
            <family val="2"/>
          </rPr>
          <t xml:space="preserve">
</t>
        </r>
      </text>
    </comment>
    <comment ref="E1" authorId="0" shapeId="0" xr:uid="{97761AAC-1413-468E-8C25-B57F086F237B}">
      <text>
        <r>
          <rPr>
            <b/>
            <sz val="10"/>
            <color indexed="81"/>
            <rFont val="Tahoma"/>
            <family val="2"/>
          </rPr>
          <t xml:space="preserve">Activity:
</t>
        </r>
        <r>
          <rPr>
            <sz val="10"/>
            <color indexed="81"/>
            <rFont val="Tahoma"/>
            <family val="2"/>
          </rPr>
          <t>In this column, insert the activity or a work package of a subtask.</t>
        </r>
        <r>
          <rPr>
            <b/>
            <sz val="9"/>
            <color indexed="81"/>
            <rFont val="Tahoma"/>
            <family val="2"/>
          </rPr>
          <t xml:space="preserve">
</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V Pastor</author>
    <author>Vincent PASTOR</author>
    <author>Vincent PASTOR - SESA30378</author>
    <author>Maryline Meugé - SESA55865</author>
  </authors>
  <commentList>
    <comment ref="S2" authorId="0" shapeId="0" xr:uid="{00000000-0006-0000-1500-000001000000}">
      <text>
        <r>
          <rPr>
            <b/>
            <sz val="9"/>
            <color indexed="81"/>
            <rFont val="Tahoma"/>
            <family val="2"/>
          </rPr>
          <t>V Pastor:</t>
        </r>
        <r>
          <rPr>
            <sz val="9"/>
            <color indexed="81"/>
            <rFont val="Tahoma"/>
            <family val="2"/>
          </rPr>
          <t xml:space="preserve">
V Pastor for Partner &amp; Buildings.
F Caille for Industry
C Michel for Energy
Muralidharan Sundarajan for ITB</t>
        </r>
      </text>
    </comment>
    <comment ref="V5" authorId="0" shapeId="0" xr:uid="{00000000-0006-0000-1500-000002000000}">
      <text>
        <r>
          <rPr>
            <b/>
            <sz val="8"/>
            <color indexed="81"/>
            <rFont val="Tahoma"/>
            <family val="2"/>
          </rPr>
          <t>V Pastor:</t>
        </r>
        <r>
          <rPr>
            <sz val="8"/>
            <color indexed="81"/>
            <rFont val="Tahoma"/>
            <family val="2"/>
          </rPr>
          <t xml:space="preserve">
https://schneider-electric.app.box.com/files/0/f/0#/files/0/f/1543798037/Process_description___training?&amp;_suid=139506822519807947670943496379</t>
        </r>
      </text>
    </comment>
    <comment ref="J10" authorId="0" shapeId="0" xr:uid="{00000000-0006-0000-1500-000003000000}">
      <text>
        <r>
          <rPr>
            <sz val="8"/>
            <color indexed="81"/>
            <rFont val="Tahoma"/>
            <family val="2"/>
          </rPr>
          <t>Someone referenced in OTTO</t>
        </r>
      </text>
    </comment>
    <comment ref="D12" authorId="0" shapeId="0" xr:uid="{00000000-0006-0000-1500-000004000000}">
      <text>
        <r>
          <rPr>
            <b/>
            <sz val="8"/>
            <color indexed="81"/>
            <rFont val="Tahoma"/>
            <family val="2"/>
          </rPr>
          <t>V Pastor:</t>
        </r>
        <r>
          <rPr>
            <sz val="8"/>
            <color indexed="81"/>
            <rFont val="Tahoma"/>
            <family val="2"/>
          </rPr>
          <t xml:space="preserve">
Naming convention for QVE lines in OTTO
1) Product range +
2) Generic description of the action (eg: “Change RM”, “Redesign”, “Reduce thickness”,…) +
3) Part name if possible
40 characters Max (limited length of field in OTTO)</t>
        </r>
      </text>
    </comment>
    <comment ref="H29" authorId="1" shapeId="0" xr:uid="{00000000-0006-0000-1500-000005000000}">
      <text>
        <r>
          <rPr>
            <b/>
            <sz val="8"/>
            <color indexed="81"/>
            <rFont val="Tahoma"/>
            <family val="2"/>
          </rPr>
          <t>Vincent PASTOR:</t>
        </r>
        <r>
          <rPr>
            <sz val="8"/>
            <color indexed="81"/>
            <rFont val="Tahoma"/>
            <family val="2"/>
          </rPr>
          <t xml:space="preserve">
Symphony : High / Medium / Low</t>
        </r>
      </text>
    </comment>
    <comment ref="T29" authorId="1" shapeId="0" xr:uid="{00000000-0006-0000-1500-000006000000}">
      <text>
        <r>
          <rPr>
            <b/>
            <sz val="8"/>
            <color indexed="81"/>
            <rFont val="Tahoma"/>
            <family val="2"/>
          </rPr>
          <t>Vincent PASTOR:</t>
        </r>
        <r>
          <rPr>
            <sz val="8"/>
            <color indexed="81"/>
            <rFont val="Tahoma"/>
            <family val="2"/>
          </rPr>
          <t xml:space="preserve">
Remaining years of sales before end of life of the finished product.</t>
        </r>
      </text>
    </comment>
    <comment ref="V29" authorId="1" shapeId="0" xr:uid="{00000000-0006-0000-1500-000007000000}">
      <text>
        <r>
          <rPr>
            <b/>
            <sz val="8"/>
            <color indexed="81"/>
            <rFont val="Tahoma"/>
            <family val="2"/>
          </rPr>
          <t>Vincent PASTOR:</t>
        </r>
        <r>
          <rPr>
            <sz val="8"/>
            <color indexed="81"/>
            <rFont val="Tahoma"/>
            <family val="2"/>
          </rPr>
          <t xml:space="preserve">
product range</t>
        </r>
      </text>
    </comment>
    <comment ref="A43" authorId="2" shapeId="0" xr:uid="{00000000-0006-0000-1500-000008000000}">
      <text>
        <r>
          <rPr>
            <b/>
            <sz val="8"/>
            <color indexed="81"/>
            <rFont val="Tahoma"/>
            <family val="2"/>
          </rPr>
          <t>Vincent PASTOR : to be filled when available if this Template is meant to be used in the action follow-up.</t>
        </r>
      </text>
    </comment>
    <comment ref="B43" authorId="2" shapeId="0" xr:uid="{00000000-0006-0000-1500-000009000000}">
      <text>
        <r>
          <rPr>
            <b/>
            <sz val="8"/>
            <color indexed="81"/>
            <rFont val="Tahoma"/>
            <family val="2"/>
          </rPr>
          <t>Vincent PASTOR : 
Action ref number for BOCs using Tempo.
To be filled when available if this Template is meant to be used in the action follow-up.</t>
        </r>
      </text>
    </comment>
    <comment ref="H43" authorId="0" shapeId="0" xr:uid="{00000000-0006-0000-1500-00000A000000}">
      <text>
        <r>
          <rPr>
            <b/>
            <sz val="8"/>
            <color indexed="81"/>
            <rFont val="Tahoma"/>
            <family val="2"/>
          </rPr>
          <t>V Pastor:</t>
        </r>
        <r>
          <rPr>
            <sz val="8"/>
            <color indexed="81"/>
            <rFont val="Tahoma"/>
            <family val="2"/>
          </rPr>
          <t xml:space="preserve">
Check with "link to offer pyramid" below.</t>
        </r>
      </text>
    </comment>
    <comment ref="T43" authorId="1" shapeId="0" xr:uid="{00000000-0006-0000-1500-00000B000000}">
      <text>
        <r>
          <rPr>
            <b/>
            <sz val="8"/>
            <color indexed="81"/>
            <rFont val="Tahoma"/>
            <family val="2"/>
          </rPr>
          <t>Vincent PASTOR:</t>
        </r>
        <r>
          <rPr>
            <sz val="8"/>
            <color indexed="81"/>
            <rFont val="Tahoma"/>
            <family val="2"/>
          </rPr>
          <t xml:space="preserve">
When LoB buyers are involved, it is the GSC buyer that gets offers &amp; computes the savings.</t>
        </r>
      </text>
    </comment>
    <comment ref="V43" authorId="1" shapeId="0" xr:uid="{00000000-0006-0000-1500-00000C000000}">
      <text>
        <r>
          <rPr>
            <b/>
            <sz val="8"/>
            <color indexed="81"/>
            <rFont val="Tahoma"/>
            <family val="2"/>
          </rPr>
          <t>Vincent PASTOR:</t>
        </r>
        <r>
          <rPr>
            <sz val="8"/>
            <color indexed="81"/>
            <rFont val="Tahoma"/>
            <family val="2"/>
          </rPr>
          <t xml:space="preserve">
R&amp;D representative.</t>
        </r>
      </text>
    </comment>
    <comment ref="F78" authorId="0" shapeId="0" xr:uid="{00000000-0006-0000-1500-00000D000000}">
      <text>
        <r>
          <rPr>
            <sz val="8"/>
            <color indexed="81"/>
            <rFont val="Tahoma"/>
            <family val="2"/>
          </rPr>
          <t>Depending on the action, the risk may be seen by different functions.</t>
        </r>
      </text>
    </comment>
    <comment ref="T78" authorId="3" shapeId="0" xr:uid="{00000000-0006-0000-1500-00000E000000}">
      <text>
        <r>
          <rPr>
            <b/>
            <sz val="9"/>
            <color indexed="81"/>
            <rFont val="Tahoma"/>
            <family val="2"/>
          </rPr>
          <t>Maryline Meugé - SESA55865:</t>
        </r>
        <r>
          <rPr>
            <sz val="9"/>
            <color indexed="81"/>
            <rFont val="Tahoma"/>
            <family val="2"/>
          </rPr>
          <t xml:space="preserve">
Refer to OTTO management rules for QVEs</t>
        </r>
      </text>
    </comment>
    <comment ref="D92" authorId="1" shapeId="0" xr:uid="{00000000-0006-0000-1500-00000F000000}">
      <text>
        <r>
          <rPr>
            <b/>
            <sz val="8"/>
            <color indexed="81"/>
            <rFont val="Tahoma"/>
            <family val="2"/>
          </rPr>
          <t>Vincent PASTOR:</t>
        </r>
        <r>
          <rPr>
            <sz val="8"/>
            <color indexed="81"/>
            <rFont val="Tahoma"/>
            <family val="2"/>
          </rPr>
          <t xml:space="preserve">
Plant correspondent (plant project coordinator).
In case of WW subjects (several GSC involved) :  WW industrial coordinator.</t>
        </r>
      </text>
    </comment>
    <comment ref="H92" authorId="1" shapeId="0" xr:uid="{00000000-0006-0000-1500-000010000000}">
      <text>
        <r>
          <rPr>
            <b/>
            <sz val="8"/>
            <color indexed="81"/>
            <rFont val="Tahoma"/>
            <family val="2"/>
          </rPr>
          <t>Vincent PASTOR:</t>
        </r>
        <r>
          <rPr>
            <sz val="8"/>
            <color indexed="81"/>
            <rFont val="Tahoma"/>
            <family val="2"/>
          </rPr>
          <t xml:space="preserve">
For MV/ Industry WW ranges, purchasing validation by Product Sourcing Manager (PSM)./ BU Purchasing</t>
        </r>
      </text>
    </comment>
    <comment ref="T92" authorId="1" shapeId="0" xr:uid="{00000000-0006-0000-1500-000011000000}">
      <text>
        <r>
          <rPr>
            <b/>
            <sz val="8"/>
            <color indexed="81"/>
            <rFont val="Tahoma"/>
            <family val="2"/>
          </rPr>
          <t>Vincent PASTOR:</t>
        </r>
        <r>
          <rPr>
            <sz val="8"/>
            <color indexed="81"/>
            <rFont val="Tahoma"/>
            <family val="2"/>
          </rPr>
          <t xml:space="preserve">
R&amp;D reprensentative.</t>
        </r>
      </text>
    </comment>
    <comment ref="D94" authorId="1" shapeId="0" xr:uid="{00000000-0006-0000-1500-000012000000}">
      <text>
        <r>
          <rPr>
            <b/>
            <sz val="8"/>
            <color indexed="81"/>
            <rFont val="Tahoma"/>
            <family val="2"/>
          </rPr>
          <t>Vincent PASTOR:</t>
        </r>
        <r>
          <rPr>
            <sz val="8"/>
            <color indexed="81"/>
            <rFont val="Tahoma"/>
            <family val="2"/>
          </rPr>
          <t xml:space="preserve">
If different plants in different GSC regions, WW coordinator signs here to confirm WW completion of the Template.</t>
        </r>
      </text>
    </comment>
  </commentList>
</comments>
</file>

<file path=xl/sharedStrings.xml><?xml version="1.0" encoding="utf-8"?>
<sst xmlns="http://schemas.openxmlformats.org/spreadsheetml/2006/main" count="4155" uniqueCount="3062">
  <si>
    <r>
      <t>Application FMEA</t>
    </r>
    <r>
      <rPr>
        <i/>
        <sz val="8"/>
        <rFont val="Arial"/>
        <family val="2"/>
      </rPr>
      <t xml:space="preserve"> Will the analysis possibly bring about a design, manufacturing or customer use change?</t>
    </r>
  </si>
  <si>
    <r>
      <t>Obsolescence risk</t>
    </r>
    <r>
      <rPr>
        <i/>
        <sz val="8"/>
        <rFont val="Arial"/>
        <family val="2"/>
      </rPr>
      <t xml:space="preserve"> Does the obsolescence of this or another product need to be closely coordinated?</t>
    </r>
  </si>
  <si>
    <r>
      <t xml:space="preserve">Product Support </t>
    </r>
    <r>
      <rPr>
        <i/>
        <sz val="8"/>
        <rFont val="Arial"/>
        <family val="2"/>
      </rPr>
      <t xml:space="preserve"> Is there a product launch announcement, MARCOM campaign, trade show, new literature or literature modification planned?</t>
    </r>
  </si>
  <si>
    <r>
      <t xml:space="preserve">Selector </t>
    </r>
    <r>
      <rPr>
        <i/>
        <sz val="8"/>
        <rFont val="Arial"/>
        <family val="2"/>
      </rPr>
      <t xml:space="preserve"> Are changes to the Selector structure required or use of outside contractors (KEENE, etc) needed?</t>
    </r>
  </si>
  <si>
    <r>
      <t>Catalog characteristic</t>
    </r>
    <r>
      <rPr>
        <sz val="10"/>
        <rFont val="Arial"/>
        <family val="2"/>
      </rPr>
      <t xml:space="preserve"> </t>
    </r>
    <r>
      <rPr>
        <i/>
        <sz val="8"/>
        <rFont val="Arial"/>
        <family val="2"/>
      </rPr>
      <t>Do any parts or products already exist in the catalog that could satisfy this project?</t>
    </r>
  </si>
  <si>
    <t>Complete only yellow shaded cells</t>
  </si>
  <si>
    <r>
      <t xml:space="preserve">Price vs Price Decrease </t>
    </r>
    <r>
      <rPr>
        <b/>
        <sz val="10"/>
        <color indexed="10"/>
        <rFont val="Arial"/>
        <family val="2"/>
      </rPr>
      <t>(Increase)</t>
    </r>
    <r>
      <rPr>
        <b/>
        <sz val="10"/>
        <rFont val="Arial"/>
        <family val="2"/>
      </rPr>
      <t xml:space="preserve"> =</t>
    </r>
  </si>
  <si>
    <r>
      <t xml:space="preserve">Inventory Carry Cost (15%) Decrease </t>
    </r>
    <r>
      <rPr>
        <b/>
        <sz val="10"/>
        <color indexed="10"/>
        <rFont val="Arial"/>
        <family val="2"/>
      </rPr>
      <t>(Increase)</t>
    </r>
    <r>
      <rPr>
        <b/>
        <sz val="10"/>
        <rFont val="Arial"/>
        <family val="2"/>
      </rPr>
      <t xml:space="preserve"> =</t>
    </r>
  </si>
  <si>
    <r>
      <t xml:space="preserve">Transportation Cost Decrease </t>
    </r>
    <r>
      <rPr>
        <b/>
        <sz val="10"/>
        <color indexed="10"/>
        <rFont val="Arial"/>
        <family val="2"/>
      </rPr>
      <t>(Increase)</t>
    </r>
    <r>
      <rPr>
        <b/>
        <sz val="10"/>
        <rFont val="Arial"/>
        <family val="2"/>
      </rPr>
      <t xml:space="preserve"> =</t>
    </r>
  </si>
  <si>
    <r>
      <t xml:space="preserve">Total Cost Reduction </t>
    </r>
    <r>
      <rPr>
        <b/>
        <sz val="10"/>
        <color indexed="10"/>
        <rFont val="Arial"/>
        <family val="2"/>
      </rPr>
      <t>(Increase)</t>
    </r>
    <r>
      <rPr>
        <b/>
        <sz val="10"/>
        <rFont val="Arial"/>
        <family val="2"/>
      </rPr>
      <t xml:space="preserve"> =</t>
    </r>
  </si>
  <si>
    <t>Number of Units =</t>
  </si>
  <si>
    <t>Variable Cost Reduction per Unit =</t>
  </si>
  <si>
    <t>Part Number Information</t>
  </si>
  <si>
    <t>Part Pricing Information</t>
  </si>
  <si>
    <t>Part Logistical Impact</t>
  </si>
  <si>
    <t>Product Line Reference</t>
  </si>
  <si>
    <t>BOC Product Group</t>
  </si>
  <si>
    <t>PEP #</t>
  </si>
  <si>
    <t>Annual Volume</t>
  </si>
  <si>
    <t>Quoted or Estimated Price</t>
  </si>
  <si>
    <t>Annual Rebalance</t>
  </si>
  <si>
    <t>Current</t>
  </si>
  <si>
    <t>New</t>
  </si>
  <si>
    <t>(Enter .084)</t>
  </si>
  <si>
    <t>Part Numbers &gt;</t>
  </si>
  <si>
    <t>N</t>
  </si>
  <si>
    <t>Y</t>
  </si>
  <si>
    <t>Current
Order Qty</t>
  </si>
  <si>
    <t>New
 Price</t>
  </si>
  <si>
    <t>New
Order Qty</t>
  </si>
  <si>
    <t>Current Spend</t>
  </si>
  <si>
    <t>New
 Spend</t>
  </si>
  <si>
    <r>
      <t>SS</t>
    </r>
    <r>
      <rPr>
        <b/>
        <sz val="8"/>
        <rFont val="Arial"/>
        <family val="2"/>
      </rPr>
      <t xml:space="preserve">Demand
</t>
    </r>
    <r>
      <rPr>
        <b/>
        <sz val="10"/>
        <rFont val="Arial"/>
        <family val="2"/>
      </rPr>
      <t>(LT</t>
    </r>
    <r>
      <rPr>
        <b/>
        <sz val="8"/>
        <rFont val="Arial"/>
        <family val="2"/>
      </rPr>
      <t xml:space="preserve"> Impact</t>
    </r>
    <r>
      <rPr>
        <b/>
        <sz val="10"/>
        <rFont val="Arial"/>
        <family val="2"/>
      </rPr>
      <t>) 
Current</t>
    </r>
  </si>
  <si>
    <r>
      <t>SS</t>
    </r>
    <r>
      <rPr>
        <b/>
        <sz val="8"/>
        <rFont val="Arial"/>
        <family val="2"/>
      </rPr>
      <t>Demand</t>
    </r>
    <r>
      <rPr>
        <b/>
        <sz val="10"/>
        <rFont val="Arial"/>
        <family val="2"/>
      </rPr>
      <t xml:space="preserve"> 
(LT I</t>
    </r>
    <r>
      <rPr>
        <b/>
        <sz val="8"/>
        <rFont val="Arial"/>
        <family val="2"/>
      </rPr>
      <t>mpact</t>
    </r>
    <r>
      <rPr>
        <b/>
        <sz val="10"/>
        <rFont val="Arial"/>
        <family val="2"/>
      </rPr>
      <t>) 
New</t>
    </r>
  </si>
  <si>
    <t>OQ 
Impact 
Current</t>
  </si>
  <si>
    <t>OQ 
Impact 
New</t>
  </si>
  <si>
    <t>GIT 
New</t>
  </si>
  <si>
    <t>GIT 
Current</t>
  </si>
  <si>
    <t>BOC
Contact
Admin</t>
  </si>
  <si>
    <t>Transport
Cost 
New</t>
  </si>
  <si>
    <t>Transport
Cost 
Current</t>
  </si>
  <si>
    <t>Inventory Impact (annual)
Cash Flow (not Carrying Cost)</t>
  </si>
  <si>
    <r>
      <t>∆ 
SS</t>
    </r>
    <r>
      <rPr>
        <b/>
        <sz val="8"/>
        <rFont val="Arial"/>
        <family val="2"/>
      </rPr>
      <t xml:space="preserve">Demand
</t>
    </r>
    <r>
      <rPr>
        <b/>
        <sz val="10"/>
        <rFont val="Arial"/>
        <family val="2"/>
      </rPr>
      <t>Benefit
(LT</t>
    </r>
    <r>
      <rPr>
        <b/>
        <sz val="8"/>
        <rFont val="Arial"/>
        <family val="2"/>
      </rPr>
      <t xml:space="preserve"> Impact</t>
    </r>
    <r>
      <rPr>
        <b/>
        <sz val="10"/>
        <rFont val="Arial"/>
        <family val="2"/>
      </rPr>
      <t xml:space="preserve">) </t>
    </r>
  </si>
  <si>
    <t xml:space="preserve">∆ 
OQ 
Benefit </t>
  </si>
  <si>
    <t>∆ 
GIT
Benefit</t>
  </si>
  <si>
    <t>Total
Inventory Current</t>
  </si>
  <si>
    <t>Total Inventory
New</t>
  </si>
  <si>
    <t xml:space="preserve">Inventory 
Calculation </t>
  </si>
  <si>
    <t>Transport Calculation</t>
  </si>
  <si>
    <t>Import/Export Impact (annual)</t>
  </si>
  <si>
    <t>Transportation Impact (annual)</t>
  </si>
  <si>
    <t>Consider 
in-transit?
New GIT
Y / N</t>
  </si>
  <si>
    <t>Inventory coverage
(months)</t>
  </si>
  <si>
    <t>REQUEST</t>
  </si>
  <si>
    <t>Emergency (Y/N)</t>
  </si>
  <si>
    <t>CLASSIFICATION</t>
  </si>
  <si>
    <t>based on</t>
  </si>
  <si>
    <t>Revision March 2012</t>
  </si>
  <si>
    <t xml:space="preserve">Priority </t>
  </si>
  <si>
    <t>level</t>
  </si>
  <si>
    <t>calculation</t>
  </si>
  <si>
    <t>Score</t>
  </si>
  <si>
    <t>Productivity impact (Purchasing productivity, Industrial productivity,…)</t>
  </si>
  <si>
    <t>1- 20 k$</t>
  </si>
  <si>
    <t>2- 50 k$</t>
  </si>
  <si>
    <t>3- 100 k$</t>
  </si>
  <si>
    <t>4- 200 k$</t>
  </si>
  <si>
    <t>5- &gt; 300 k$</t>
  </si>
  <si>
    <t>1- High</t>
  </si>
  <si>
    <t>2-</t>
  </si>
  <si>
    <t>3- Medium</t>
  </si>
  <si>
    <t>4-</t>
  </si>
  <si>
    <t>5- Low</t>
  </si>
  <si>
    <t xml:space="preserve">Return on investment </t>
  </si>
  <si>
    <t>1- &gt; 18 months</t>
  </si>
  <si>
    <t>3- 12 months &lt; &gt; 18 months</t>
  </si>
  <si>
    <t>5- &lt; 1 year</t>
  </si>
  <si>
    <t>N/A</t>
  </si>
  <si>
    <t>automatic calculation</t>
  </si>
  <si>
    <t>Original Date</t>
  </si>
  <si>
    <t>Select Option</t>
  </si>
  <si>
    <t>Rev. Date</t>
  </si>
  <si>
    <t>Select Commodity</t>
  </si>
  <si>
    <t xml:space="preserve">Commodity Target Productivity </t>
  </si>
  <si>
    <t>Select Plant</t>
  </si>
  <si>
    <t>Insource to Outsource</t>
  </si>
  <si>
    <t>Risk Mitigation</t>
  </si>
  <si>
    <t>Raw Material Change</t>
  </si>
  <si>
    <t xml:space="preserve">Green </t>
  </si>
  <si>
    <t>Yellow</t>
  </si>
  <si>
    <t>Orange</t>
  </si>
  <si>
    <t>Red</t>
  </si>
  <si>
    <t xml:space="preserve">Supplier Affection Analysis </t>
  </si>
  <si>
    <t>Comments:</t>
  </si>
  <si>
    <t>Submited By:</t>
  </si>
  <si>
    <t>GUIDANCE &amp; INSTRUCTIONS</t>
  </si>
  <si>
    <t>I.</t>
  </si>
  <si>
    <t>OVERVIEW</t>
  </si>
  <si>
    <t>*</t>
  </si>
  <si>
    <t>II.</t>
  </si>
  <si>
    <t>III.</t>
  </si>
  <si>
    <t>approval is implemented, actual signature approvals are required. Refer to your local procedure for approval levels.</t>
  </si>
  <si>
    <t>IV.</t>
  </si>
  <si>
    <t>All data cells are filled in automatically when both pages have been completed. The final step to complete this section is</t>
  </si>
  <si>
    <t>The fields to be completed are colored in this spreadsheet.</t>
  </si>
  <si>
    <t xml:space="preserve">Each functional representative is to enter: (1) their name and date when their input is entered, (2) functional hours to </t>
  </si>
  <si>
    <t>out-of-pocket expenses ($000) by year. "Labor Expense" and "Total Expense" will be calculated (in $000).</t>
  </si>
  <si>
    <t xml:space="preserve">CAPITAL ($000) should ONLY be entered by Manufacturing or Advanced Manufacturing. Other functions should inform </t>
  </si>
  <si>
    <t>Manufacturing or Advanced Manufacturing if they have Capital to forecast.</t>
  </si>
  <si>
    <t xml:space="preserve">The "Other" functional block should be used by functions not represented above but that will have significant work tasks  </t>
  </si>
  <si>
    <t xml:space="preserve">IF ADDITIONAL WRITTEN SPACE IS NEEDED, supplement the PR with backup pages that will explain and support the project.  </t>
  </si>
  <si>
    <t>Project #:</t>
  </si>
  <si>
    <t>Project Name:</t>
  </si>
  <si>
    <t>Date:</t>
  </si>
  <si>
    <t>Purpose:</t>
  </si>
  <si>
    <t>Project Type:</t>
  </si>
  <si>
    <t>Cost Reduction</t>
  </si>
  <si>
    <t>Year 1</t>
  </si>
  <si>
    <t>Year 2</t>
  </si>
  <si>
    <t>Year 3</t>
  </si>
  <si>
    <t>Year 4</t>
  </si>
  <si>
    <t>Year 5</t>
  </si>
  <si>
    <t>Prod. Mgt./Marketing</t>
  </si>
  <si>
    <t>Date</t>
  </si>
  <si>
    <t>Design Engineering</t>
  </si>
  <si>
    <t>Unit Selling Price - $</t>
  </si>
  <si>
    <t>Unit CM - %</t>
  </si>
  <si>
    <t>Manufacturing/Adv. Mfg.</t>
  </si>
  <si>
    <t>Unit CM - $</t>
  </si>
  <si>
    <t>Quality</t>
  </si>
  <si>
    <t xml:space="preserve">Comments / Statement of Risk:     </t>
  </si>
  <si>
    <t>Purchasing</t>
  </si>
  <si>
    <t>Other (                              )</t>
  </si>
  <si>
    <t>Project Savings/Benefits</t>
  </si>
  <si>
    <t>Total</t>
  </si>
  <si>
    <t>Project Expenditures</t>
  </si>
  <si>
    <t>FUNCTIONAL INPUT &amp; COMMENTS</t>
  </si>
  <si>
    <t>Product Mgt./ Marketing</t>
  </si>
  <si>
    <t xml:space="preserve"> Prepared By:</t>
  </si>
  <si>
    <t xml:space="preserve">     Labor Expense - $000</t>
  </si>
  <si>
    <t xml:space="preserve">     Out of Pocket Expense - $000</t>
  </si>
  <si>
    <t xml:space="preserve">     Total Expense - $000</t>
  </si>
  <si>
    <t>Summarize Activity &amp; Justify Approach:</t>
  </si>
  <si>
    <t>(Eng = xxhr, CAD = xxhr, PLE = xxhr, Lab = xxhr)</t>
  </si>
  <si>
    <t>(UL, samples=$xxx)</t>
  </si>
  <si>
    <t>Part LT (weeks) =</t>
  </si>
  <si>
    <t xml:space="preserve">     CAPITAL - $000</t>
  </si>
  <si>
    <t>(Adv. Mfg = xxhr, ME = xxhr)</t>
  </si>
  <si>
    <t>(fixtures, eqpt. = $xxx)</t>
  </si>
  <si>
    <t>Quality Assurance</t>
  </si>
  <si>
    <t>Other:  (e.g. IS, ES, OE)</t>
  </si>
  <si>
    <t>CASH INFLOWS/(OUTFLOWS):</t>
  </si>
  <si>
    <t>OPERATIONS IMPACT:</t>
  </si>
  <si>
    <t>Returns/Benefits</t>
  </si>
  <si>
    <t>Out Of Pocket Expense</t>
  </si>
  <si>
    <t>-</t>
  </si>
  <si>
    <t>Pretax Income/(Loss)</t>
  </si>
  <si>
    <t xml:space="preserve">Net Income </t>
  </si>
  <si>
    <t>Tax Rate</t>
  </si>
  <si>
    <t>Cash Flow Generation/(Use)</t>
  </si>
  <si>
    <t>Capital Expenditures</t>
  </si>
  <si>
    <t xml:space="preserve">     Subtotal</t>
  </si>
  <si>
    <t>Invest/Residual Value</t>
  </si>
  <si>
    <t xml:space="preserve">Receivables </t>
  </si>
  <si>
    <t>Days</t>
  </si>
  <si>
    <t>Total Cash Flow - Current Year</t>
  </si>
  <si>
    <t>Total Cash Flow - Cumulative</t>
  </si>
  <si>
    <t>Change in Receivables</t>
  </si>
  <si>
    <t>Total Benefit/Total Cost ratio</t>
  </si>
  <si>
    <t>Per Unit Cost</t>
  </si>
  <si>
    <t>Incremental Revenue Units</t>
  </si>
  <si>
    <t>Number of Units</t>
  </si>
  <si>
    <t>Variable Cost Reduction Per Unit - $</t>
  </si>
  <si>
    <t>Incremental CM - $000</t>
  </si>
  <si>
    <t>Base Cost Savings - $000</t>
  </si>
  <si>
    <t>Incremental Revenue - $000</t>
  </si>
  <si>
    <t xml:space="preserve">Total Savings - $000 </t>
  </si>
  <si>
    <t>Financial Summary &amp; Analysis</t>
  </si>
  <si>
    <t>Approval Signatures</t>
  </si>
  <si>
    <t>Savings/Benefits</t>
  </si>
  <si>
    <t>Total Expense</t>
  </si>
  <si>
    <t>Discount Rate</t>
  </si>
  <si>
    <t>IRR</t>
  </si>
  <si>
    <r>
      <t>NPV</t>
    </r>
    <r>
      <rPr>
        <sz val="10"/>
        <rFont val="Arial"/>
        <family val="2"/>
      </rPr>
      <t xml:space="preserve"> ($000)</t>
    </r>
  </si>
  <si>
    <t>Orig Date:</t>
  </si>
  <si>
    <t>Rev. Date:</t>
  </si>
  <si>
    <t xml:space="preserve">The Product Evolution Process Request Content &amp; Impact Analysis Form (IAF) is a form used to describe a project idea. </t>
  </si>
  <si>
    <t>It is used to evaluate the financial viability and impacts of an evolution request. This document should be an attachment to</t>
  </si>
  <si>
    <t>the TEMPO request.</t>
  </si>
  <si>
    <r>
      <t xml:space="preserve">This is a </t>
    </r>
    <r>
      <rPr>
        <b/>
        <sz val="8"/>
        <rFont val="Arial"/>
        <family val="2"/>
      </rPr>
      <t>LIVING DOCUMENT</t>
    </r>
    <r>
      <rPr>
        <sz val="8"/>
        <rFont val="Arial"/>
        <family val="2"/>
      </rPr>
      <t xml:space="preserve"> to be updated throughout the life of the project.  This document should be reviewed and </t>
    </r>
  </si>
  <si>
    <t>REQUEST CONTENT (used to detail product requirements if needed)</t>
  </si>
  <si>
    <t>This deliverable should contain the needs expressed by the requestor.  The document will provide enough information</t>
  </si>
  <si>
    <t xml:space="preserve">Fill in appropriate fields to identify the origin of the request, product (and parts) reference,  target and stakes of the project.  </t>
  </si>
  <si>
    <t>Fill in the text boxes as required to detail the Marketing and Engineering specifications for the product if needed.</t>
  </si>
  <si>
    <t>PROFITABILITY ANALYSIS (used to input the financial benefits of the request)</t>
  </si>
  <si>
    <t>Input savings for cost reduction requests or benefits for revenue/market share projects</t>
  </si>
  <si>
    <t>Enter "Incremental Revenue Units" as a whole number.  These are additional units sold as a result of executing this evolution.</t>
  </si>
  <si>
    <t>Enter "Variable Cost Reduction Per Unit" as whole dollars and cents, e.g. $4.35 as "4.35"</t>
  </si>
  <si>
    <t>Enter data for the five year period, unless the project has a definite shorter life cycle.</t>
  </si>
  <si>
    <t>Enter "Number of Units" as a whole number</t>
  </si>
  <si>
    <t>Enter "Unit Selling Price" as whole dollars and cents, e.g. $124.50 as "124.50."  This is expected list price.</t>
  </si>
  <si>
    <t>Enter "Unit CM" as a whole number, e.g. 20% as "20"</t>
  </si>
  <si>
    <t>Enter "Associated CM" in thousands ($000), e.g. $10,000 as "10." This is for any additional CM revenue dollars that result</t>
  </si>
  <si>
    <r>
      <t xml:space="preserve">from executing this evolution .  </t>
    </r>
    <r>
      <rPr>
        <b/>
        <sz val="8"/>
        <rFont val="Arial"/>
        <family val="2"/>
      </rPr>
      <t>THIS NEEDS TO BE DIRECTLY RELATED PULL-THROUGH DOLLARS.</t>
    </r>
  </si>
  <si>
    <t>(i.e. the breaker CM associated with evolving a new operating mechanism)</t>
  </si>
  <si>
    <t>Enter pertinent comments to describe the "degree of risk" involved in achieving the stated savings/benefits in the text box.</t>
  </si>
  <si>
    <t xml:space="preserve">for the BOC Administrator to enter the appropriate "Discount Rate" and review the IAF for completeness.  The NPV$ and </t>
  </si>
  <si>
    <t>IRR% calculate automatically,  and they closely approximate the present financial conditions.</t>
  </si>
  <si>
    <t xml:space="preserve">What does "Approval" mean?  (1) Local functional management agrees (via their written approval) that the proposed </t>
  </si>
  <si>
    <t>project idea/concept is worthy of investigation and they commit resources investigate" the idea. 2) Local functional</t>
  </si>
  <si>
    <t xml:space="preserve">management agrees to submit the approved project to the local Board of Change (BOC) for prioritization and for future team </t>
  </si>
  <si>
    <t>resourcing to execute the evolution request.</t>
  </si>
  <si>
    <t>IMPORTANT - The date that the LAST PERSON SIGNS the profitability analysis becomes the "APPROVAL DATE",  signifying</t>
  </si>
  <si>
    <t>the starting point for the Cycle Time metric.</t>
  </si>
  <si>
    <t>The Unit Target Cost is automatically generated based on the inputs in the first year column.</t>
  </si>
  <si>
    <t xml:space="preserve">Each functional representative is to enter appropriate comments regarding the impact to their function to execute the </t>
  </si>
  <si>
    <t>request.  Below each function is a section of items to consider when assessing impact.</t>
  </si>
  <si>
    <t xml:space="preserve">The preliminary impact analysis is performed prior to OPEN to determine activities to be performed by various functions </t>
  </si>
  <si>
    <t xml:space="preserve">and aid in the cost estimation process.  </t>
  </si>
  <si>
    <t>Request Reference:</t>
  </si>
  <si>
    <t>Origin of Request:</t>
  </si>
  <si>
    <t>Product (and parts) reference:</t>
  </si>
  <si>
    <t>Production Plant:</t>
  </si>
  <si>
    <t>Part reference / part name:</t>
  </si>
  <si>
    <t>Current Supplier / Commodity:</t>
  </si>
  <si>
    <t>Overall Purchasing benefit:</t>
  </si>
  <si>
    <t>Quality:</t>
  </si>
  <si>
    <t>Marketing:</t>
  </si>
  <si>
    <t>Productivity:</t>
  </si>
  <si>
    <t>Supplier:</t>
  </si>
  <si>
    <t>Obsolescence:</t>
  </si>
  <si>
    <t>Stakes (select all appropriate):</t>
  </si>
  <si>
    <t>Reducing NQC</t>
  </si>
  <si>
    <t>Increasing market share</t>
  </si>
  <si>
    <t>Increasing profitability, productivity</t>
  </si>
  <si>
    <t>Reducing the risk of shortage of production</t>
  </si>
  <si>
    <t>Rebalance production costs</t>
  </si>
  <si>
    <t>Secure supplier base (bankruptcy, multi-sourcing)</t>
  </si>
  <si>
    <t>Improve supplier performance (Supply chain / quality)</t>
  </si>
  <si>
    <r>
      <t>Be sure to use "CM" dollars and NOT revenue dollars</t>
    </r>
    <r>
      <rPr>
        <b/>
        <sz val="8"/>
        <rFont val="Arial"/>
        <family val="2"/>
      </rPr>
      <t xml:space="preserve"> </t>
    </r>
    <r>
      <rPr>
        <sz val="8"/>
        <rFont val="Arial"/>
        <family val="2"/>
      </rPr>
      <t>(e.g.  the associated revenue may have a different CM).</t>
    </r>
  </si>
  <si>
    <r>
      <t xml:space="preserve">Engineering:  </t>
    </r>
    <r>
      <rPr>
        <sz val="10"/>
        <rFont val="Arial"/>
        <family val="2"/>
      </rPr>
      <t>Detail engineering specifications as required and proposed solution if known.</t>
    </r>
  </si>
  <si>
    <t>Document ref no.:</t>
  </si>
  <si>
    <t>Item</t>
  </si>
  <si>
    <t>Yes</t>
  </si>
  <si>
    <t>Impacts</t>
  </si>
  <si>
    <t>Comments</t>
  </si>
  <si>
    <t>AMAPS / KANBAN / ACE Creation or Loading</t>
  </si>
  <si>
    <t>Obsolescence of drawing / Spec.</t>
  </si>
  <si>
    <t>Redrawn Document</t>
  </si>
  <si>
    <t>Tolerance Change</t>
  </si>
  <si>
    <t>Typo Correction</t>
  </si>
  <si>
    <t>No</t>
  </si>
  <si>
    <t>Other Impacts</t>
  </si>
  <si>
    <r>
      <t xml:space="preserve">Product Impacts   </t>
    </r>
    <r>
      <rPr>
        <b/>
        <i/>
        <sz val="8"/>
        <color indexed="10"/>
        <rFont val="Arial"/>
        <family val="2"/>
      </rPr>
      <t>(To be completed by Design/Product Engineering)</t>
    </r>
  </si>
  <si>
    <r>
      <t xml:space="preserve">Manufacturing / Supplier / Purchasing Impacts </t>
    </r>
    <r>
      <rPr>
        <b/>
        <sz val="10"/>
        <rFont val="Arial"/>
        <family val="2"/>
      </rPr>
      <t xml:space="preserve">  </t>
    </r>
    <r>
      <rPr>
        <b/>
        <i/>
        <sz val="8"/>
        <color indexed="10"/>
        <rFont val="Arial"/>
        <family val="2"/>
      </rPr>
      <t>(To be completed by Manufacturing Eng. / Purchasing)</t>
    </r>
  </si>
  <si>
    <r>
      <t xml:space="preserve">Quality Impacts   </t>
    </r>
    <r>
      <rPr>
        <b/>
        <i/>
        <sz val="8"/>
        <color indexed="10"/>
        <rFont val="Arial"/>
        <family val="2"/>
      </rPr>
      <t>(To be completed by Quality Engineering)</t>
    </r>
  </si>
  <si>
    <r>
      <t>Economic / Resource Impacts</t>
    </r>
    <r>
      <rPr>
        <b/>
        <sz val="10"/>
        <rFont val="Arial"/>
        <family val="2"/>
      </rPr>
      <t xml:space="preserve">   </t>
    </r>
    <r>
      <rPr>
        <b/>
        <i/>
        <sz val="8"/>
        <color indexed="10"/>
        <rFont val="Arial"/>
        <family val="2"/>
      </rPr>
      <t>(To be completed by Team)</t>
    </r>
  </si>
  <si>
    <r>
      <t>Customer Impacts</t>
    </r>
    <r>
      <rPr>
        <b/>
        <i/>
        <sz val="8"/>
        <color indexed="10"/>
        <rFont val="Arial"/>
        <family val="2"/>
      </rPr>
      <t xml:space="preserve">   (To be completed by Product Management)</t>
    </r>
  </si>
  <si>
    <r>
      <t>Justification/Impact if Not Done:</t>
    </r>
    <r>
      <rPr>
        <sz val="6"/>
        <rFont val="Arial"/>
        <family val="2"/>
      </rPr>
      <t xml:space="preserve"> </t>
    </r>
  </si>
  <si>
    <t>Description:</t>
  </si>
  <si>
    <t>Total market ($)</t>
  </si>
  <si>
    <t>Amount of market effected(%)</t>
  </si>
  <si>
    <t>Finance</t>
  </si>
  <si>
    <t>Targets (select all appropriate &amp; list target objective (see guidelines in red):</t>
  </si>
  <si>
    <t>Codes &amp; Standards</t>
  </si>
  <si>
    <t>Project Request - Request Content &amp; Impact Analysis Form</t>
  </si>
  <si>
    <t xml:space="preserve">All Financial Data is input on this sheet, Non-financial </t>
  </si>
  <si>
    <t>If this BCFE includes Asset Write-Off or</t>
  </si>
  <si>
    <t>information is included on the PAF form.  Assumptions should</t>
  </si>
  <si>
    <t>Severance, you must complete a</t>
  </si>
  <si>
    <t>be included on the bottom of each applicable BCFE page.</t>
  </si>
  <si>
    <t>Restructuring Request which is located on</t>
  </si>
  <si>
    <t>SCHNEIDER ELECTRIC</t>
  </si>
  <si>
    <t>the Schneider Electric Intranet under</t>
  </si>
  <si>
    <t>NORTH AMERICAN DIVISION</t>
  </si>
  <si>
    <t>Finance Library on the Finance Controller</t>
  </si>
  <si>
    <t>BUSINESS CASE FINANCIAL EVALUATION</t>
  </si>
  <si>
    <t>Home Page.</t>
  </si>
  <si>
    <t>INPUT SHEET:</t>
  </si>
  <si>
    <t>Year 0</t>
  </si>
  <si>
    <t>Base development year of project</t>
  </si>
  <si>
    <t>Return Period</t>
  </si>
  <si>
    <t>Years --&gt; (Standard 5 yrs), allows up to 10</t>
  </si>
  <si>
    <t>Percent --&gt; Rate Based on Project Type</t>
  </si>
  <si>
    <t>Number of Pages</t>
  </si>
  <si>
    <t>Number of Applicable BCFE Pages (1-8) : (Change cell B61on each BCFE page to reflect correct page #)</t>
  </si>
  <si>
    <t>Days:</t>
  </si>
  <si>
    <t>Receivables</t>
  </si>
  <si>
    <t>Inventories</t>
  </si>
  <si>
    <t>Payables</t>
  </si>
  <si>
    <t>Prior</t>
  </si>
  <si>
    <t>CURRENT YEAR:</t>
  </si>
  <si>
    <t>TOTAL</t>
  </si>
  <si>
    <t>YEARS</t>
  </si>
  <si>
    <t>Years</t>
  </si>
  <si>
    <t>1Q</t>
  </si>
  <si>
    <t>2Q</t>
  </si>
  <si>
    <t>3Q</t>
  </si>
  <si>
    <t>4Q</t>
  </si>
  <si>
    <t>CAPITAL INVESTMENT (Capital Sheet)</t>
  </si>
  <si>
    <t>Life</t>
  </si>
  <si>
    <t>New/Used</t>
  </si>
  <si>
    <t>M/E</t>
  </si>
  <si>
    <t xml:space="preserve">Manufactured Electrical </t>
  </si>
  <si>
    <t>10 / 8</t>
  </si>
  <si>
    <t xml:space="preserve">Manufactured Electronic </t>
  </si>
  <si>
    <t>6 / 3</t>
  </si>
  <si>
    <t>Tool</t>
  </si>
  <si>
    <t>5 / NA</t>
  </si>
  <si>
    <t>Building &amp; Equipment</t>
  </si>
  <si>
    <t>40 / 40</t>
  </si>
  <si>
    <t>Land Improvements</t>
  </si>
  <si>
    <t>10 / NA</t>
  </si>
  <si>
    <t>Building Improvements</t>
  </si>
  <si>
    <t>10 / 10</t>
  </si>
  <si>
    <t>Information Systems</t>
  </si>
  <si>
    <t xml:space="preserve">     Hardware</t>
  </si>
  <si>
    <t>4 / 3</t>
  </si>
  <si>
    <t xml:space="preserve">     Software</t>
  </si>
  <si>
    <t>3 / NA</t>
  </si>
  <si>
    <t>Furniture &amp; Fixtures</t>
  </si>
  <si>
    <t>8 / 5</t>
  </si>
  <si>
    <t>Leasehold Improvement</t>
  </si>
  <si>
    <t>Life of Lse</t>
  </si>
  <si>
    <t>All Other (Detail)</t>
  </si>
  <si>
    <t>Capital Avoidance</t>
  </si>
  <si>
    <t>Proceeds from Sale of Assets (negative)</t>
  </si>
  <si>
    <t>NBV of Asset Write-Off (positive)</t>
  </si>
  <si>
    <t>TOTAL CAPITAL</t>
  </si>
  <si>
    <t>DEVELOPMENT EXPENSE:</t>
  </si>
  <si>
    <t>Rate Per</t>
  </si>
  <si>
    <t>(Expense 1&amp;2 Sheets)</t>
  </si>
  <si>
    <t>(Hours in Whole Numbers)</t>
  </si>
  <si>
    <t>Hour</t>
  </si>
  <si>
    <t>Product Mgmt/Mark</t>
  </si>
  <si>
    <t>Hrs</t>
  </si>
  <si>
    <t>On-Brd</t>
  </si>
  <si>
    <t>&amp; Sales</t>
  </si>
  <si>
    <t>Increm.</t>
  </si>
  <si>
    <t>Salary Severance</t>
  </si>
  <si>
    <t>Other Out of Pocket</t>
  </si>
  <si>
    <t>Engineering</t>
  </si>
  <si>
    <t>Advanced</t>
  </si>
  <si>
    <t>Manufacuting</t>
  </si>
  <si>
    <t>Operations/</t>
  </si>
  <si>
    <t>Purchasing/</t>
  </si>
  <si>
    <t>Hourly Severance</t>
  </si>
  <si>
    <t>Total Project</t>
  </si>
  <si>
    <t>Out of Pocket</t>
  </si>
  <si>
    <t>PROJECT BENEFITS</t>
  </si>
  <si>
    <t>(Benefits 1 Sheet)</t>
  </si>
  <si>
    <t>Market Size (Constant Yr $)</t>
  </si>
  <si>
    <t>Square D Share %</t>
  </si>
  <si>
    <t xml:space="preserve">     With Program</t>
  </si>
  <si>
    <t xml:space="preserve">     Without Program</t>
  </si>
  <si>
    <t xml:space="preserve">     Program Impact(Inc/(Dec)</t>
  </si>
  <si>
    <t>Price Index (CY=100)</t>
  </si>
  <si>
    <t xml:space="preserve">     Market</t>
  </si>
  <si>
    <t xml:space="preserve">     SQD With Program</t>
  </si>
  <si>
    <t xml:space="preserve">     SQD Without Program</t>
  </si>
  <si>
    <t>Square D Sales</t>
  </si>
  <si>
    <t xml:space="preserve">     Program Impact-</t>
  </si>
  <si>
    <t>Grow</t>
  </si>
  <si>
    <t>Defend</t>
  </si>
  <si>
    <t>Variable Costs (Material, Labor, Var Burden)</t>
  </si>
  <si>
    <t>Contribution Margin $</t>
  </si>
  <si>
    <t>COST REDUCTION IMPACT:</t>
  </si>
  <si>
    <t>(Benefits 2 Sheet)</t>
  </si>
  <si>
    <t>Variable Cost Reduction</t>
  </si>
  <si>
    <t>Material</t>
  </si>
  <si>
    <t>Variable Wages</t>
  </si>
  <si>
    <t>Other Variable (Detail)</t>
  </si>
  <si>
    <t>Total Variable Cost Reduction</t>
  </si>
  <si>
    <t>Base Cost Reduction</t>
  </si>
  <si>
    <t>Salaried Wages &amp; Fringes</t>
  </si>
  <si>
    <t>Other (Detail)</t>
  </si>
  <si>
    <t>Total Base Cost Reduction</t>
  </si>
  <si>
    <t>OTHER IMPACT:</t>
  </si>
  <si>
    <t>Detail</t>
  </si>
  <si>
    <t>Cost Avoidance</t>
  </si>
  <si>
    <t>Total Other</t>
  </si>
  <si>
    <t>EMPLOYMENT IMPACT/CHANGE:</t>
  </si>
  <si>
    <t>(People Sheet)</t>
  </si>
  <si>
    <t>Hourly</t>
  </si>
  <si>
    <t>Total Hourly</t>
  </si>
  <si>
    <t>Salaried</t>
  </si>
  <si>
    <t>Total Salaried</t>
  </si>
  <si>
    <t>WORKING CAPITAL IMPACT (Will be calculated if left blank)</t>
  </si>
  <si>
    <t>To be used only if Automatic Calculated Working Capital is not acceptable</t>
  </si>
  <si>
    <t xml:space="preserve">Inventories </t>
  </si>
  <si>
    <t xml:space="preserve">Payables </t>
  </si>
  <si>
    <t>Other(No Automatic Formulas)</t>
  </si>
  <si>
    <t>Cost Center Charged to:</t>
  </si>
  <si>
    <t>Original</t>
  </si>
  <si>
    <t xml:space="preserve">  Current</t>
  </si>
  <si>
    <t>Date Prepared:</t>
  </si>
  <si>
    <t xml:space="preserve">  Date Revised:</t>
  </si>
  <si>
    <t xml:space="preserve">   Financial Rep:</t>
  </si>
  <si>
    <t>PTS INFO</t>
  </si>
  <si>
    <t>W/O #1</t>
  </si>
  <si>
    <t>W/O #2</t>
  </si>
  <si>
    <t>W/O #3</t>
  </si>
  <si>
    <t>Originating Loc.:</t>
  </si>
  <si>
    <t xml:space="preserve">  Project Name:</t>
  </si>
  <si>
    <t xml:space="preserve">   Project Sponsor:</t>
  </si>
  <si>
    <t>Subproject #:</t>
  </si>
  <si>
    <t>Work Order #:</t>
  </si>
  <si>
    <t xml:space="preserve">Project Phase:  </t>
  </si>
  <si>
    <t xml:space="preserve">  Project Number:</t>
  </si>
  <si>
    <t xml:space="preserve">   PDP Class</t>
  </si>
  <si>
    <t>Cost Category #:</t>
  </si>
  <si>
    <t>Asset #:</t>
  </si>
  <si>
    <t>PR/PAF</t>
  </si>
  <si>
    <t xml:space="preserve">        MER/BCFE</t>
  </si>
  <si>
    <t>Request Type:</t>
  </si>
  <si>
    <t xml:space="preserve">      New</t>
  </si>
  <si>
    <t xml:space="preserve"> Revision</t>
  </si>
  <si>
    <t>Cancel</t>
  </si>
  <si>
    <t>Nafta</t>
  </si>
  <si>
    <t xml:space="preserve">If revision or cancellation, original request:  Total Expenditure  </t>
  </si>
  <si>
    <t>Impact:</t>
  </si>
  <si>
    <t xml:space="preserve">   Yes:</t>
  </si>
  <si>
    <t xml:space="preserve">    No:</t>
  </si>
  <si>
    <t>If yes copy BCFE to:  Mike Brennand</t>
  </si>
  <si>
    <t>Completion Date:</t>
  </si>
  <si>
    <t>PLAN (MER)</t>
  </si>
  <si>
    <t>Project Description/Objective:</t>
  </si>
  <si>
    <t>(Initial Product</t>
  </si>
  <si>
    <t>CURRENT FCST</t>
  </si>
  <si>
    <t>Launch/Availability)</t>
  </si>
  <si>
    <t>Minimum</t>
  </si>
  <si>
    <t>CAPITAL TYPE(S)</t>
  </si>
  <si>
    <t>PROJECT FINANCIAL SUMMARY ($000)</t>
  </si>
  <si>
    <t>PROJECT TYPE</t>
  </si>
  <si>
    <t>IRR %</t>
  </si>
  <si>
    <t>Check</t>
  </si>
  <si>
    <t>PTS</t>
  </si>
  <si>
    <t>Account</t>
  </si>
  <si>
    <t>Description</t>
  </si>
  <si>
    <t>Resources Required:</t>
  </si>
  <si>
    <t>Financial Return:</t>
  </si>
  <si>
    <t>Market Share</t>
  </si>
  <si>
    <t>A01</t>
  </si>
  <si>
    <t>Land</t>
  </si>
  <si>
    <t>Capital:</t>
  </si>
  <si>
    <t>Mature (5th) Year Return</t>
  </si>
  <si>
    <t>Default is third year after current - manually change otherwise</t>
  </si>
  <si>
    <t>Capacity</t>
  </si>
  <si>
    <t>A02</t>
  </si>
  <si>
    <t xml:space="preserve">     Cost Of Capital</t>
  </si>
  <si>
    <t>New Prod Dev</t>
  </si>
  <si>
    <t xml:space="preserve">22-26 </t>
  </si>
  <si>
    <t>A03</t>
  </si>
  <si>
    <t>4803XX</t>
  </si>
  <si>
    <t>Buildings &amp; Building Improv.</t>
  </si>
  <si>
    <t xml:space="preserve">     Freight, Installation, Tax</t>
  </si>
  <si>
    <t xml:space="preserve">Net Income Impact:  </t>
  </si>
  <si>
    <t>Year 1 assumes current year is zero - manually change otherwise</t>
  </si>
  <si>
    <t>Maint/Replace</t>
  </si>
  <si>
    <t>A04</t>
  </si>
  <si>
    <t>M&amp;E-Electronic</t>
  </si>
  <si>
    <t xml:space="preserve">     Total</t>
  </si>
  <si>
    <t>Environ/OSHA</t>
  </si>
  <si>
    <t xml:space="preserve">NA </t>
  </si>
  <si>
    <t>A05</t>
  </si>
  <si>
    <t xml:space="preserve">         Computer Control</t>
  </si>
  <si>
    <t>Tech/Customer</t>
  </si>
  <si>
    <t>A06</t>
  </si>
  <si>
    <t xml:space="preserve">         Other</t>
  </si>
  <si>
    <t>Expense:</t>
  </si>
  <si>
    <t>Other</t>
  </si>
  <si>
    <t xml:space="preserve">25-30 </t>
  </si>
  <si>
    <t>A07</t>
  </si>
  <si>
    <t xml:space="preserve">     Labor</t>
  </si>
  <si>
    <t>If Lease, Lease Data:</t>
  </si>
  <si>
    <t>A08</t>
  </si>
  <si>
    <t xml:space="preserve">     Out of Pocket</t>
  </si>
  <si>
    <t>Net Present Value (NPV)</t>
  </si>
  <si>
    <t>Monthly Payment</t>
  </si>
  <si>
    <t>A09</t>
  </si>
  <si>
    <t>Propelled Vehicles</t>
  </si>
  <si>
    <t>Term In Months</t>
  </si>
  <si>
    <t>A10</t>
  </si>
  <si>
    <t>Tooling-Other</t>
  </si>
  <si>
    <t>Residual Value</t>
  </si>
  <si>
    <t>Total Of Payments</t>
  </si>
  <si>
    <t>A11</t>
  </si>
  <si>
    <t xml:space="preserve">              Electronic</t>
  </si>
  <si>
    <t>Total :</t>
  </si>
  <si>
    <t>Non-Cancellable Payments</t>
  </si>
  <si>
    <t>A14</t>
  </si>
  <si>
    <t xml:space="preserve">              Continuous Usage</t>
  </si>
  <si>
    <t>Payback Period-Years</t>
  </si>
  <si>
    <t>Price, If Purchased</t>
  </si>
  <si>
    <t>A12</t>
  </si>
  <si>
    <t>R&amp;D-Equipment</t>
  </si>
  <si>
    <t xml:space="preserve">     Out Of Pocket (Cap&amp;Exp)</t>
  </si>
  <si>
    <t>Net Advantage To Leasing</t>
  </si>
  <si>
    <t>A13</t>
  </si>
  <si>
    <t xml:space="preserve">         Test Facility</t>
  </si>
  <si>
    <t xml:space="preserve">  &lt;---|</t>
  </si>
  <si>
    <t>Cap Lse</t>
  </si>
  <si>
    <t>Oper Lse</t>
  </si>
  <si>
    <t xml:space="preserve">       Incremental</t>
  </si>
  <si>
    <t xml:space="preserve">  |</t>
  </si>
  <si>
    <t xml:space="preserve">        |--&gt;</t>
  </si>
  <si>
    <t>Guess-&gt;</t>
  </si>
  <si>
    <t>Business Case Approval:</t>
  </si>
  <si>
    <t>Name and Title</t>
  </si>
  <si>
    <t>Signature</t>
  </si>
  <si>
    <t>Page</t>
  </si>
  <si>
    <t>PRIOR</t>
  </si>
  <si>
    <t>Share Difference/Volume Impact</t>
  </si>
  <si>
    <t>Cost Reduction Impact</t>
  </si>
  <si>
    <t>Other Impact</t>
  </si>
  <si>
    <t xml:space="preserve">     Total Returns/Benefits</t>
  </si>
  <si>
    <t>Program Expense</t>
  </si>
  <si>
    <t>Labor</t>
  </si>
  <si>
    <t xml:space="preserve">     On Board</t>
  </si>
  <si>
    <t xml:space="preserve">     Incremental (New Hires)</t>
  </si>
  <si>
    <t xml:space="preserve">          Total Labor</t>
  </si>
  <si>
    <t>Hourly &amp; Salary Severance Expense</t>
  </si>
  <si>
    <t>Proceeds from sale of assets</t>
  </si>
  <si>
    <t>NBV of assets written off</t>
  </si>
  <si>
    <t>Book Depreciation</t>
  </si>
  <si>
    <t xml:space="preserve">          Subtotal Expense</t>
  </si>
  <si>
    <t xml:space="preserve">          Total Incremental </t>
  </si>
  <si>
    <t xml:space="preserve">          Total Program Expense</t>
  </si>
  <si>
    <t>NBV of assets written off Add-back</t>
  </si>
  <si>
    <t>Depreciation Add-Back</t>
  </si>
  <si>
    <t>Change in Deferred Taxes</t>
  </si>
  <si>
    <t>Assumptions:</t>
  </si>
  <si>
    <t>Income Tax Rate</t>
  </si>
  <si>
    <t>Incremental Cash Flow</t>
  </si>
  <si>
    <t>Cash flow for Incremental IRR</t>
  </si>
  <si>
    <t>Cash flow for IRR</t>
  </si>
  <si>
    <t>Change in Inventories</t>
  </si>
  <si>
    <t>Change in Payables</t>
  </si>
  <si>
    <t>Book Value of Property</t>
  </si>
  <si>
    <t>CAPITAL EXPENDITURES:</t>
  </si>
  <si>
    <t>BOOK DEPRECIATION</t>
  </si>
  <si>
    <t>MACRS TAX  DEPRECIATION</t>
  </si>
  <si>
    <t>5 Yr</t>
  </si>
  <si>
    <t>7 Yr</t>
  </si>
  <si>
    <t>39Yr</t>
  </si>
  <si>
    <t>15Yr</t>
  </si>
  <si>
    <t>MACRS %</t>
  </si>
  <si>
    <t>Book Lives</t>
  </si>
  <si>
    <t>MACRS</t>
  </si>
  <si>
    <t>REQUIRED INVESTMENT:</t>
  </si>
  <si>
    <t>Lives</t>
  </si>
  <si>
    <t>Machinery &amp; Equipment</t>
  </si>
  <si>
    <t>Bk. Life</t>
  </si>
  <si>
    <t>Tooling</t>
  </si>
  <si>
    <t>Hardware</t>
  </si>
  <si>
    <t>Software</t>
  </si>
  <si>
    <t>All Other (Input Lives into Z127)</t>
  </si>
  <si>
    <t>Total Capital Expenditures</t>
  </si>
  <si>
    <t>Total Book Depreciation</t>
  </si>
  <si>
    <t>Total MACRS Depreciation</t>
  </si>
  <si>
    <t>Book Tax Benefit</t>
  </si>
  <si>
    <t>MACRS Tax Benefit</t>
  </si>
  <si>
    <t>Capital Avoidance (Negative) "Must Detail"</t>
  </si>
  <si>
    <t>Total Incremental Capital</t>
  </si>
  <si>
    <t>Capital Plan Detail Attachment (?)</t>
  </si>
  <si>
    <t>Depreciation Table</t>
  </si>
  <si>
    <t>Yearly</t>
  </si>
  <si>
    <t>Leasehold Improvements</t>
  </si>
  <si>
    <t>Adds</t>
  </si>
  <si>
    <t>Manufacured Electrical</t>
  </si>
  <si>
    <t>Manufacured Electronic</t>
  </si>
  <si>
    <t>Tooling: Man. Electrical</t>
  </si>
  <si>
    <t>Tooling: Man. Electronic</t>
  </si>
  <si>
    <t>I/S: Hardware</t>
  </si>
  <si>
    <t>I/S: Software</t>
  </si>
  <si>
    <t>All Other</t>
  </si>
  <si>
    <t>PROGRAM EXPENSE: (Page 1 of 2)</t>
  </si>
  <si>
    <t>Rate</t>
  </si>
  <si>
    <t>Product Mgmt/Marketing &amp; Sales</t>
  </si>
  <si>
    <t>Per/Hr.</t>
  </si>
  <si>
    <t>Man-Hours - On Board</t>
  </si>
  <si>
    <t xml:space="preserve">     Incremental</t>
  </si>
  <si>
    <t>$ - Labor</t>
  </si>
  <si>
    <t>Other Out Of Pocket Expense(ASP,T&amp;E,etc)</t>
  </si>
  <si>
    <t xml:space="preserve">         Subtotal Incremental</t>
  </si>
  <si>
    <t xml:space="preserve">     Total Function</t>
  </si>
  <si>
    <t xml:space="preserve">Man-Hours - On Board </t>
  </si>
  <si>
    <t>Out Of Pocket Expense(UL,Materials,etc)</t>
  </si>
  <si>
    <t>Advanced Manufacturing</t>
  </si>
  <si>
    <t>PROGRAM EXPENSE: (Page 2 of 2)</t>
  </si>
  <si>
    <t>Manufacturing/Purchasing/Quality</t>
  </si>
  <si>
    <t>Other Out Of Pocket Expense</t>
  </si>
  <si>
    <t>Information Technology</t>
  </si>
  <si>
    <t>BENEFITS/RETURNS:</t>
  </si>
  <si>
    <t>SHARE DIFFERENCE-VOLUME IMPACT:</t>
  </si>
  <si>
    <t xml:space="preserve">     Program Impact</t>
  </si>
  <si>
    <t>Contribution Margin %</t>
  </si>
  <si>
    <t>BENEFITS/SAVINGS:</t>
  </si>
  <si>
    <t>% Chg</t>
  </si>
  <si>
    <t>Total Cost Reduction</t>
  </si>
  <si>
    <t>CURRRENT YEAR:</t>
  </si>
  <si>
    <t>ANNUAL ADDITION/(REDUCTION):</t>
  </si>
  <si>
    <t>(List By Group/Function)</t>
  </si>
  <si>
    <t xml:space="preserve"> </t>
  </si>
  <si>
    <t>Manufacturing</t>
  </si>
  <si>
    <t>Total Employment Impact</t>
  </si>
  <si>
    <t>CM-%</t>
  </si>
  <si>
    <t>Defend CM- $000</t>
  </si>
  <si>
    <t xml:space="preserve">Defend Revenue -$000 </t>
  </si>
  <si>
    <t>Enter current year (needed for analysis)</t>
  </si>
  <si>
    <t>Engineering Specifications &amp; Requirements</t>
  </si>
  <si>
    <t>Growth/ Mkt. Share</t>
  </si>
  <si>
    <t>Associated CM -$000</t>
  </si>
  <si>
    <r>
      <t xml:space="preserve">Defend </t>
    </r>
    <r>
      <rPr>
        <sz val="9"/>
        <rFont val="Arial"/>
        <family val="2"/>
      </rPr>
      <t>(Codes &amp; Stds enter here)</t>
    </r>
  </si>
  <si>
    <t>Incremental CM -$000</t>
  </si>
  <si>
    <t>Base Cost Savings- $000</t>
  </si>
  <si>
    <t>Defend $CM- $000</t>
  </si>
  <si>
    <t>Salaried/Hourly Labor -$000</t>
  </si>
  <si>
    <t>Out of Pocket Expense -$000</t>
  </si>
  <si>
    <t>Total Savings/Benefits -$000</t>
  </si>
  <si>
    <t>Total Expense -$000</t>
  </si>
  <si>
    <t>Capital -$000</t>
  </si>
  <si>
    <t>Total  Expendatures -$000</t>
  </si>
  <si>
    <t>Describe other impacts</t>
  </si>
  <si>
    <t>Defending market share</t>
  </si>
  <si>
    <t>COST REDUCTION PROJECTS (rows 8 - 14)</t>
  </si>
  <si>
    <t>GROWTH/MARKET SHARE PROJECTS (rows 16 - 23)</t>
  </si>
  <si>
    <t>FINANCIAL ANALYSIS &amp; SUMMARY (rows 36 - 47)</t>
  </si>
  <si>
    <t>Enter total value in whole dollars.</t>
  </si>
  <si>
    <t>Enter the percentage of the market impacted.  This is the portion of the market that would be lost</t>
  </si>
  <si>
    <t>if the project was never done.</t>
  </si>
  <si>
    <t>Enter "CM" as a whole number, e.g. 20% as "20"</t>
  </si>
  <si>
    <t>The fields to be completed are indicated by "yes" or "no" boxes.</t>
  </si>
  <si>
    <t>If the project is limited to items contained in questions 1-7 of the Impact Analysis, then the project has only minor impact.</t>
  </si>
  <si>
    <t>The remainder of the impact is unnecessary.</t>
  </si>
  <si>
    <t>The impact analysis updates can be re-evaluated at DO stage gate.  It is only required if there are changes to the document.</t>
  </si>
  <si>
    <t xml:space="preserve">which affects the current estimates.  The document can be reviewed at any stage gate deemed necessary </t>
  </si>
  <si>
    <t>by the Board of Change (BOC).</t>
  </si>
  <si>
    <r>
      <t>Minor Impact Project Only - No Design/Safety Review Required</t>
    </r>
    <r>
      <rPr>
        <b/>
        <i/>
        <sz val="12"/>
        <rFont val="Arial"/>
        <family val="2"/>
      </rPr>
      <t xml:space="preserve"> </t>
    </r>
    <r>
      <rPr>
        <b/>
        <i/>
        <sz val="8"/>
        <color indexed="10"/>
        <rFont val="Arial"/>
        <family val="2"/>
      </rPr>
      <t>(To be completed by Change owner)</t>
    </r>
  </si>
  <si>
    <t xml:space="preserve">Author: </t>
  </si>
  <si>
    <t xml:space="preserve">Date: </t>
  </si>
  <si>
    <r>
      <t>Project Cost Estimates 
(Optional for Light Track)</t>
    </r>
    <r>
      <rPr>
        <sz val="10"/>
        <rFont val="Arial"/>
        <family val="2"/>
      </rPr>
      <t xml:space="preserve">
</t>
    </r>
  </si>
  <si>
    <t xml:space="preserve">approved at the Open stage gate or prior.  The Impact Analysis &amp; PR should also be evaluated if a major issue is identified </t>
  </si>
  <si>
    <t xml:space="preserve">TO obtaining functional input. Complete ONLY the applicable colored fields; the other non-colored fields will be calculated automatically. </t>
  </si>
  <si>
    <t>Enter "Base Cost Savings" in thousands ($000), e.g. $14,000 as "14"</t>
  </si>
  <si>
    <t>DEFEND PROJECTS (rows 25 - 30)</t>
  </si>
  <si>
    <t xml:space="preserve">COMMENTS/ STATEMENT of RISK (rows 33 - 34)     </t>
  </si>
  <si>
    <t xml:space="preserve">APPROVAL SIGNATURES  </t>
  </si>
  <si>
    <t xml:space="preserve">Required after profitability analysis is completely filled out and appropriately reviewed. Until electronic   </t>
  </si>
  <si>
    <t xml:space="preserve">IMPACT ANALYSIS </t>
  </si>
  <si>
    <t>V.</t>
  </si>
  <si>
    <r>
      <t>PROJECT COST ESTIMATES</t>
    </r>
    <r>
      <rPr>
        <b/>
        <sz val="8"/>
        <rFont val="Arial"/>
        <family val="2"/>
      </rPr>
      <t xml:space="preserve"> (used for functional cost inputs and comments to execute the request)</t>
    </r>
  </si>
  <si>
    <t>Use inputs from the IMPACT ANALYSIS to help estimate expense.</t>
  </si>
  <si>
    <t xml:space="preserve">REFER TO DECISION TREE (Impact Analysis) WHERE TO FORWARD THE PR.  </t>
  </si>
  <si>
    <t>Part Number</t>
  </si>
  <si>
    <t>Current Price</t>
  </si>
  <si>
    <t>Plant(s)</t>
  </si>
  <si>
    <t>VI.</t>
  </si>
  <si>
    <t xml:space="preserve">"Plant(s)" reflect the manufacturing facility using the part.  </t>
  </si>
  <si>
    <t>This insures that the correct Engineering/BOC organization responsible for the design recieves the PR.</t>
  </si>
  <si>
    <t>This worksheet will be used by Purchasing to capture required information concerning any part number moves to new suppliers.</t>
  </si>
  <si>
    <t xml:space="preserve">The Purchasing group is responsible for completing all fields in the worksheet. </t>
  </si>
  <si>
    <t xml:space="preserve">(Plant locations may not necessarily be at the same location as the product responsible BOC) </t>
  </si>
  <si>
    <t>If needed, you can add any additional columns or details to this tab spreadsheet that will help manage the request.</t>
  </si>
  <si>
    <t xml:space="preserve">Description </t>
  </si>
  <si>
    <t>PN DETAIL (use by Purchasing for supplier/part moves)</t>
  </si>
  <si>
    <t>Top third of Savings_Benefits page to be completed by PROJECT REQUESTOR (with help from other functions as required) PRIOR</t>
  </si>
  <si>
    <t>to perform for the project. The Project Requestor should make that determination.</t>
  </si>
  <si>
    <t>Project/PCR Number:</t>
  </si>
  <si>
    <t xml:space="preserve">Project Name: </t>
  </si>
  <si>
    <t>Project/PCR #:</t>
  </si>
  <si>
    <t>Requestor:</t>
  </si>
  <si>
    <r>
      <t xml:space="preserve">to identify the origin of the request, product (&amp; parts) reference, target and stakes of the project &amp; </t>
    </r>
    <r>
      <rPr>
        <b/>
        <u/>
        <sz val="8"/>
        <rFont val="Arial"/>
        <family val="2"/>
      </rPr>
      <t>Voice of Customer</t>
    </r>
    <r>
      <rPr>
        <sz val="8"/>
        <rFont val="Arial"/>
        <family val="2"/>
      </rPr>
      <t xml:space="preserve"> inputs. </t>
    </r>
  </si>
  <si>
    <r>
      <t xml:space="preserve">Customer Requirements &amp; Applications
</t>
    </r>
    <r>
      <rPr>
        <b/>
        <i/>
        <sz val="10"/>
        <rFont val="Arial"/>
        <family val="2"/>
      </rPr>
      <t>(may require VoC documentation)</t>
    </r>
  </si>
  <si>
    <t xml:space="preserve">Fill in the part number and correct "Product Line (MPG) or Product Family" for each individual part number.  The Product Line (MPG)/Family </t>
  </si>
  <si>
    <t>listing is where the particular P/N(s) are ultimately used (i.e. LC, SS, MCB, CSED, Busway, NEMA, MV SWG, LV SWG, etc.)</t>
  </si>
  <si>
    <t>PEP Payback Ratio</t>
  </si>
  <si>
    <t xml:space="preserve">US Internal Power labor rate is correct for function (will be different for MX, China, India supported projects) and (4) estimated </t>
  </si>
  <si>
    <t xml:space="preserve">complete their tasks, by year (if unknown, assume project will start TWO months from date of their input), (3) verify the "loaded" </t>
  </si>
  <si>
    <t>The Discount Rate for North America as of 2010 is now 8.8% for all projects.</t>
  </si>
  <si>
    <t>US Labor Rate/Hr =</t>
  </si>
  <si>
    <t>MX Labor Rate/Hr=</t>
  </si>
  <si>
    <t>MX Labor Rate/Hr =</t>
  </si>
  <si>
    <t xml:space="preserve">     US Labor Hours      </t>
  </si>
  <si>
    <t xml:space="preserve">     MX Labor Hours      </t>
  </si>
  <si>
    <r>
      <t xml:space="preserve">Impact Analysis
</t>
    </r>
    <r>
      <rPr>
        <sz val="10"/>
        <rFont val="Arial"/>
        <family val="2"/>
      </rPr>
      <t xml:space="preserve">
</t>
    </r>
  </si>
  <si>
    <r>
      <t>Others allowed</t>
    </r>
    <r>
      <rPr>
        <sz val="10"/>
        <rFont val="Arial"/>
        <family val="2"/>
      </rPr>
      <t xml:space="preserve"> </t>
    </r>
    <r>
      <rPr>
        <i/>
        <sz val="8"/>
        <rFont val="Arial"/>
        <family val="2"/>
      </rPr>
      <t>(Coil voltage/ Pressure Code Addition, Wiring Diagram)</t>
    </r>
  </si>
  <si>
    <r>
      <t>Impact Analysis complete</t>
    </r>
    <r>
      <rPr>
        <b/>
        <i/>
        <sz val="8"/>
        <rFont val="Arial"/>
        <family val="2"/>
      </rPr>
      <t xml:space="preserve"> </t>
    </r>
    <r>
      <rPr>
        <i/>
        <sz val="8"/>
        <rFont val="Arial"/>
        <family val="2"/>
      </rPr>
      <t>Is the project limited to only the items checked above? If yes then stop here. Do not complete balance of Impact Analysis.</t>
    </r>
  </si>
  <si>
    <r>
      <t xml:space="preserve">Documentation </t>
    </r>
    <r>
      <rPr>
        <i/>
        <sz val="8"/>
        <rFont val="Arial"/>
        <family val="2"/>
      </rPr>
      <t>Are there changes to BOM’s, ACE Trees, datasheets, assembly spreadsheets, instruction manuals, etc?</t>
    </r>
  </si>
  <si>
    <r>
      <t>Design FMEA</t>
    </r>
    <r>
      <rPr>
        <i/>
        <sz val="8"/>
        <rFont val="Arial"/>
        <family val="2"/>
      </rPr>
      <t xml:space="preserve"> Will the analysis possibly bring about a design, manufacturing or customer use change?</t>
    </r>
  </si>
  <si>
    <r>
      <t>TESTING</t>
    </r>
    <r>
      <rPr>
        <i/>
        <sz val="8"/>
        <rFont val="Arial"/>
        <family val="2"/>
      </rPr>
      <t xml:space="preserve"> Is any Validation testing (preliminary, investigative), Verification testing (final), or Certification testing (UL,CSA, etc) required ?</t>
    </r>
  </si>
  <si>
    <r>
      <t>Material ageing</t>
    </r>
    <r>
      <rPr>
        <i/>
        <sz val="8"/>
        <rFont val="Arial"/>
        <family val="2"/>
      </rPr>
      <t xml:space="preserve"> Are there any paints, gaskets, plastics, etc that time, temperature or ultraviolet light will negatively affect and needs to be designed for?</t>
    </r>
  </si>
  <si>
    <r>
      <t>Environmental sensitivity</t>
    </r>
    <r>
      <rPr>
        <i/>
        <sz val="8"/>
        <rFont val="Arial"/>
        <family val="2"/>
      </rPr>
      <t xml:space="preserve"> Are there any specifications (EMC, temperature, vibration, seismic, RoHS, ISO14001, SHE, etc.) that are critical or abnormal? </t>
    </r>
  </si>
  <si>
    <r>
      <t>New technology</t>
    </r>
    <r>
      <rPr>
        <i/>
        <sz val="8"/>
        <rFont val="Arial"/>
        <family val="2"/>
      </rPr>
      <t xml:space="preserve"> Is there a new technology to the design group that needs to be investigated or paid close attention to?</t>
    </r>
  </si>
  <si>
    <r>
      <t>Custom parts</t>
    </r>
    <r>
      <rPr>
        <i/>
        <sz val="8"/>
        <rFont val="Arial"/>
        <family val="2"/>
      </rPr>
      <t xml:space="preserve"> Are there any new parts to be manufactured specifically for this project?</t>
    </r>
  </si>
  <si>
    <r>
      <t>Product interactions</t>
    </r>
    <r>
      <rPr>
        <i/>
        <sz val="8"/>
        <rFont val="Arial"/>
        <family val="2"/>
      </rPr>
      <t xml:space="preserve"> Is there another </t>
    </r>
    <r>
      <rPr>
        <i/>
        <u/>
        <sz val="8"/>
        <rFont val="Arial"/>
        <family val="2"/>
      </rPr>
      <t>product</t>
    </r>
    <r>
      <rPr>
        <i/>
        <sz val="8"/>
        <rFont val="Arial"/>
        <family val="2"/>
      </rPr>
      <t xml:space="preserve"> that needs to be coordinated with this project?</t>
    </r>
  </si>
  <si>
    <r>
      <t>Project interactions</t>
    </r>
    <r>
      <rPr>
        <i/>
        <sz val="8"/>
        <rFont val="Arial"/>
        <family val="2"/>
      </rPr>
      <t xml:space="preserve"> Is there another </t>
    </r>
    <r>
      <rPr>
        <i/>
        <u/>
        <sz val="8"/>
        <rFont val="Arial"/>
        <family val="2"/>
      </rPr>
      <t>project</t>
    </r>
    <r>
      <rPr>
        <i/>
        <sz val="8"/>
        <rFont val="Arial"/>
        <family val="2"/>
      </rPr>
      <t xml:space="preserve"> that needs to be coordinated with this project?</t>
    </r>
  </si>
  <si>
    <r>
      <t>Certification</t>
    </r>
    <r>
      <rPr>
        <i/>
        <sz val="8"/>
        <rFont val="Arial"/>
        <family val="2"/>
      </rPr>
      <t xml:space="preserve"> Are there certification files such as UL, CSA, CE, etc. that need to be obtained or modified?</t>
    </r>
  </si>
  <si>
    <r>
      <t>Product performance</t>
    </r>
    <r>
      <rPr>
        <i/>
        <sz val="8"/>
        <rFont val="Arial"/>
        <family val="2"/>
      </rPr>
      <t xml:space="preserve"> Will this project change the performance of an existing product?</t>
    </r>
  </si>
  <si>
    <r>
      <t>Definition file</t>
    </r>
    <r>
      <rPr>
        <i/>
        <sz val="8"/>
        <rFont val="Arial"/>
        <family val="2"/>
      </rPr>
      <t xml:space="preserve"> Will this project change this file of an existing product? This is an exhaustive product specification and is not an NAOD requirement at this time.</t>
    </r>
  </si>
  <si>
    <r>
      <t>Traceability</t>
    </r>
    <r>
      <rPr>
        <i/>
        <sz val="8"/>
        <rFont val="Arial"/>
        <family val="2"/>
      </rPr>
      <t xml:space="preserve"> Are there any additional traceability methods required besides the typical date code, plant code, and manufacturing date?</t>
    </r>
  </si>
  <si>
    <r>
      <t>Product &amp; Literature Safety Review</t>
    </r>
    <r>
      <rPr>
        <i/>
        <sz val="8"/>
        <rFont val="Arial"/>
        <family val="2"/>
      </rPr>
      <t xml:space="preserve">  Are product safety and/or literature reviews required based on project scope and PLCM policy?</t>
    </r>
  </si>
  <si>
    <r>
      <t>Process FMEA</t>
    </r>
    <r>
      <rPr>
        <i/>
        <sz val="8"/>
        <rFont val="Arial"/>
        <family val="2"/>
      </rPr>
      <t xml:space="preserve"> Will the analysis possibly bring about a design, manufacturing or customer use change?</t>
    </r>
  </si>
  <si>
    <r>
      <t>Process &amp; tools</t>
    </r>
    <r>
      <rPr>
        <i/>
        <sz val="8"/>
        <rFont val="Arial"/>
        <family val="2"/>
      </rPr>
      <t xml:space="preserve"> Is the cost, investment or lead-time for manufacturing processes or tools significant enough to require accurate evaluation early in the project?</t>
    </r>
  </si>
  <si>
    <r>
      <t>Material</t>
    </r>
    <r>
      <rPr>
        <i/>
        <sz val="8"/>
        <rFont val="Arial"/>
        <family val="2"/>
      </rPr>
      <t xml:space="preserve"> Will the project introduce a new material to an existing process?</t>
    </r>
  </si>
  <si>
    <r>
      <t>Tool Move</t>
    </r>
    <r>
      <rPr>
        <i/>
        <sz val="8"/>
        <rFont val="Arial"/>
        <family val="2"/>
      </rPr>
      <t xml:space="preserve"> Will the project require the physical move of Schneider owned equipment or tooling?</t>
    </r>
  </si>
  <si>
    <r>
      <t>Production Tool Modification</t>
    </r>
    <r>
      <rPr>
        <i/>
        <sz val="8"/>
        <rFont val="Arial"/>
        <family val="2"/>
      </rPr>
      <t xml:space="preserve"> Does this project require a change to an </t>
    </r>
    <r>
      <rPr>
        <i/>
        <u/>
        <sz val="8"/>
        <rFont val="Arial"/>
        <family val="2"/>
      </rPr>
      <t>existing</t>
    </r>
    <r>
      <rPr>
        <i/>
        <sz val="8"/>
        <rFont val="Arial"/>
        <family val="2"/>
      </rPr>
      <t xml:space="preserve"> production tool?</t>
    </r>
  </si>
  <si>
    <r>
      <t>Production Tool Replacement</t>
    </r>
    <r>
      <rPr>
        <i/>
        <sz val="8"/>
        <rFont val="Arial"/>
        <family val="2"/>
      </rPr>
      <t xml:space="preserve"> Does this project require the build of a new tool to replace an </t>
    </r>
    <r>
      <rPr>
        <i/>
        <u/>
        <sz val="8"/>
        <rFont val="Arial"/>
        <family val="2"/>
      </rPr>
      <t>existing</t>
    </r>
    <r>
      <rPr>
        <i/>
        <sz val="8"/>
        <rFont val="Arial"/>
        <family val="2"/>
      </rPr>
      <t xml:space="preserve"> production tool?</t>
    </r>
  </si>
  <si>
    <r>
      <t>Flow Analysis (Molded Parts)</t>
    </r>
    <r>
      <rPr>
        <i/>
        <sz val="8"/>
        <rFont val="Arial"/>
        <family val="2"/>
      </rPr>
      <t xml:space="preserve"> Does this project (e.g. replacement tooling, design change) offer an opportunity for the Flow Analysis Team to optimize material usage, cycle time or quality of molding process?</t>
    </r>
  </si>
  <si>
    <r>
      <t>Industrial feasibility</t>
    </r>
    <r>
      <rPr>
        <sz val="10"/>
        <rFont val="Arial"/>
        <family val="2"/>
      </rPr>
      <t xml:space="preserve"> </t>
    </r>
    <r>
      <rPr>
        <i/>
        <sz val="8"/>
        <rFont val="Arial"/>
        <family val="2"/>
      </rPr>
      <t xml:space="preserve">Will manufacturing feasibility or testability be an issue from an industrialization point of view? </t>
    </r>
  </si>
  <si>
    <r>
      <t>Plant impacts</t>
    </r>
    <r>
      <rPr>
        <i/>
        <sz val="8"/>
        <rFont val="Arial"/>
        <family val="2"/>
      </rPr>
      <t xml:space="preserve"> Is more than one facility (plant, warehouse, etc) impacted and therefore need to be coordinated?</t>
    </r>
  </si>
  <si>
    <r>
      <t>Stock management</t>
    </r>
    <r>
      <rPr>
        <i/>
        <sz val="8"/>
        <rFont val="Arial"/>
        <family val="2"/>
      </rPr>
      <t xml:space="preserve"> Does any plant or vendor stock need to be moved around because of this project? Do new stock management processes need to be implemented?</t>
    </r>
  </si>
  <si>
    <r>
      <t>Logistics requirements</t>
    </r>
    <r>
      <rPr>
        <i/>
        <sz val="8"/>
        <rFont val="Arial"/>
        <family val="2"/>
      </rPr>
      <t xml:space="preserve"> Does anything need to be done for factory ordering, vendor ordering, vouchers, schedules or stock levels?</t>
    </r>
  </si>
  <si>
    <r>
      <t>Part volumes</t>
    </r>
    <r>
      <rPr>
        <i/>
        <sz val="8"/>
        <rFont val="Arial"/>
        <family val="2"/>
      </rPr>
      <t xml:space="preserve"> Does this project significantly reduce other production part volumes and thus potentially increase the cost for other products?</t>
    </r>
  </si>
  <si>
    <r>
      <t>Packaging impacts</t>
    </r>
    <r>
      <rPr>
        <i/>
        <sz val="8"/>
        <rFont val="Arial"/>
        <family val="2"/>
      </rPr>
      <t xml:space="preserve"> Are there any packaging changes (cartons, bags, filler, labels) or new packaging required?</t>
    </r>
  </si>
  <si>
    <r>
      <t>Records impact</t>
    </r>
    <r>
      <rPr>
        <i/>
        <sz val="8"/>
        <rFont val="Arial"/>
        <family val="2"/>
      </rPr>
      <t xml:space="preserve"> Are major changes or new documents required for routing and/or manufacturing instructions, new or changes to PPEP?</t>
    </r>
  </si>
  <si>
    <r>
      <t>Supplier know-how</t>
    </r>
    <r>
      <rPr>
        <i/>
        <sz val="8"/>
        <rFont val="Arial"/>
        <family val="2"/>
      </rPr>
      <t xml:space="preserve"> Do we need to communicate very specific know-how to a supplier?</t>
    </r>
  </si>
  <si>
    <r>
      <t xml:space="preserve">Part validation - </t>
    </r>
    <r>
      <rPr>
        <i/>
        <sz val="8"/>
        <rFont val="Arial"/>
        <family val="2"/>
      </rPr>
      <t>Will the change result in part modification from a supplier or change of supplier, thereby requiring the part to have a PPEP?</t>
    </r>
  </si>
  <si>
    <r>
      <t>Supplier</t>
    </r>
    <r>
      <rPr>
        <b/>
        <sz val="10"/>
        <color indexed="10"/>
        <rFont val="Arial"/>
        <family val="2"/>
      </rPr>
      <t xml:space="preserve"> </t>
    </r>
    <r>
      <rPr>
        <b/>
        <sz val="10"/>
        <rFont val="Arial"/>
        <family val="2"/>
      </rPr>
      <t>qualification</t>
    </r>
    <r>
      <rPr>
        <i/>
        <sz val="8"/>
        <rFont val="Arial"/>
        <family val="2"/>
      </rPr>
      <t xml:space="preserve"> Is there a need to qualify a new supplier?</t>
    </r>
  </si>
  <si>
    <r>
      <t>Supplier part</t>
    </r>
    <r>
      <rPr>
        <b/>
        <sz val="10"/>
        <color indexed="10"/>
        <rFont val="Arial"/>
        <family val="2"/>
      </rPr>
      <t xml:space="preserve"> </t>
    </r>
    <r>
      <rPr>
        <b/>
        <sz val="10"/>
        <rFont val="Arial"/>
        <family val="2"/>
      </rPr>
      <t>qualification</t>
    </r>
    <r>
      <rPr>
        <i/>
        <sz val="8"/>
        <rFont val="Arial"/>
        <family val="2"/>
      </rPr>
      <t xml:space="preserve"> Is there a need to qualify a new supplier part?</t>
    </r>
  </si>
  <si>
    <r>
      <t>Process sensitivity</t>
    </r>
    <r>
      <rPr>
        <i/>
        <sz val="8"/>
        <rFont val="Arial"/>
        <family val="2"/>
      </rPr>
      <t xml:space="preserve"> Will manufacturing need a significantly new process or new equipment?</t>
    </r>
  </si>
  <si>
    <r>
      <t>Single source</t>
    </r>
    <r>
      <rPr>
        <i/>
        <sz val="8"/>
        <rFont val="Arial"/>
        <family val="2"/>
      </rPr>
      <t xml:space="preserve"> Is there a single source vendor that is of concern?</t>
    </r>
  </si>
  <si>
    <r>
      <t>Supplier issues</t>
    </r>
    <r>
      <rPr>
        <i/>
        <sz val="8"/>
        <rFont val="Arial"/>
        <family val="2"/>
      </rPr>
      <t xml:space="preserve"> Are there any known issues with the existing suppliers?</t>
    </r>
  </si>
  <si>
    <r>
      <t>Incoming inspection</t>
    </r>
    <r>
      <rPr>
        <i/>
        <sz val="8"/>
        <rFont val="Arial"/>
        <family val="2"/>
      </rPr>
      <t xml:space="preserve"> Is there a need to modify the existing incoming inspection process?</t>
    </r>
  </si>
  <si>
    <r>
      <t>Quality (Field Failure Rate)</t>
    </r>
    <r>
      <rPr>
        <i/>
        <sz val="8"/>
        <rFont val="Arial"/>
        <family val="2"/>
      </rPr>
      <t xml:space="preserve"> Is there a risk to the existing product quality that needs to be specifically addressed?</t>
    </r>
  </si>
  <si>
    <r>
      <t>Profitability</t>
    </r>
    <r>
      <rPr>
        <i/>
        <sz val="8"/>
        <rFont val="Arial"/>
        <family val="2"/>
      </rPr>
      <t xml:space="preserve"> Does the project profitability need to be more accurately evaluated before the project is started?</t>
    </r>
  </si>
  <si>
    <r>
      <t>Product costing</t>
    </r>
    <r>
      <rPr>
        <i/>
        <sz val="8"/>
        <rFont val="Arial"/>
        <family val="2"/>
      </rPr>
      <t xml:space="preserve"> Will this project change the cost of an existing product?</t>
    </r>
  </si>
  <si>
    <r>
      <t>Qualification costs</t>
    </r>
    <r>
      <rPr>
        <i/>
        <sz val="8"/>
        <rFont val="Arial"/>
        <family val="2"/>
      </rPr>
      <t xml:space="preserve"> Will the costs to qualify the product be great enough that they should be accurately estimated and reviewed before the project start?</t>
    </r>
  </si>
  <si>
    <r>
      <t>Project resources</t>
    </r>
    <r>
      <rPr>
        <i/>
        <sz val="8"/>
        <rFont val="Arial"/>
        <family val="2"/>
      </rPr>
      <t xml:space="preserve"> Are there any human resource, finances, equipment or product needs outside the normal scope of a Class 1 project that need to be obtained prior to starting the project?</t>
    </r>
  </si>
  <si>
    <r>
      <t>Technical resources</t>
    </r>
    <r>
      <rPr>
        <i/>
        <sz val="10"/>
        <rFont val="Arial"/>
        <family val="2"/>
      </rPr>
      <t xml:space="preserve"> </t>
    </r>
    <r>
      <rPr>
        <i/>
        <sz val="8"/>
        <rFont val="Arial"/>
        <family val="2"/>
      </rPr>
      <t>Are the technical hurdles of this project outside the normal scope of a Class 1 project such that outside technical resources will need to be added to the team?</t>
    </r>
  </si>
  <si>
    <r>
      <t>Workload</t>
    </r>
    <r>
      <rPr>
        <i/>
        <sz val="8"/>
        <rFont val="Arial"/>
        <family val="2"/>
      </rPr>
      <t xml:space="preserve"> Is the workload outside the normal scope of a Class 1 project such that additional folks will be needed?</t>
    </r>
  </si>
  <si>
    <r>
      <t>Customer use</t>
    </r>
    <r>
      <rPr>
        <i/>
        <sz val="8"/>
        <rFont val="Arial"/>
        <family val="2"/>
      </rPr>
      <t xml:space="preserve"> Is customer use a critical part of the product design consideration?</t>
    </r>
  </si>
  <si>
    <r>
      <t xml:space="preserve">VoC (Growth Project Only) </t>
    </r>
    <r>
      <rPr>
        <i/>
        <sz val="8"/>
        <rFont val="Arial"/>
        <family val="2"/>
      </rPr>
      <t xml:space="preserve">Is the Voice of Customer process needed for this particular request?  Does the sales growth revenue meet the "hurdle rate" for accomplishing this task? </t>
    </r>
  </si>
  <si>
    <r>
      <t>Customer communication</t>
    </r>
    <r>
      <rPr>
        <i/>
        <sz val="8"/>
        <rFont val="Arial"/>
        <family val="2"/>
      </rPr>
      <t xml:space="preserve"> Does the external customer need to be kept updated throughout the project?</t>
    </r>
  </si>
  <si>
    <t>Cell Legends</t>
  </si>
  <si>
    <t>Current Supplier</t>
  </si>
  <si>
    <t>Commodity</t>
  </si>
  <si>
    <t>Calculated cell</t>
  </si>
  <si>
    <t>Service</t>
  </si>
  <si>
    <t>Inventory Management</t>
  </si>
  <si>
    <t>Drop-down list</t>
  </si>
  <si>
    <t>No. Items (Total)</t>
  </si>
  <si>
    <t>Investment
required?</t>
  </si>
  <si>
    <t>=SE=
Property?</t>
  </si>
  <si>
    <t>Reason of the project</t>
  </si>
  <si>
    <t>Fulfillment target strategy</t>
  </si>
  <si>
    <t>SAM Audit</t>
  </si>
  <si>
    <t>Bailment Agreement?</t>
  </si>
  <si>
    <t>Before Transfer</t>
  </si>
  <si>
    <t>After Transfer</t>
  </si>
  <si>
    <t>New
Supplier</t>
  </si>
  <si>
    <t>cell to fill</t>
  </si>
  <si>
    <t>Based on all the information is the project feasible and PCR ready to be submitted?</t>
  </si>
  <si>
    <t>PDSS</t>
  </si>
  <si>
    <t>SAP</t>
  </si>
  <si>
    <t>SAM Status</t>
  </si>
  <si>
    <t>QVE - Spec Change</t>
  </si>
  <si>
    <t>Select Reason</t>
  </si>
  <si>
    <t>Select Strategy</t>
  </si>
  <si>
    <t>Volume confirmed with Procurement?</t>
  </si>
  <si>
    <t>Volume (Spend) source</t>
  </si>
  <si>
    <t>Average Price</t>
  </si>
  <si>
    <t>Last Paid Price</t>
  </si>
  <si>
    <t>RM Stock Agreement - Months</t>
  </si>
  <si>
    <t>Finished Goods Stock Agreement - Months</t>
  </si>
  <si>
    <t>Select Condition</t>
  </si>
  <si>
    <t>Select Agreement</t>
  </si>
  <si>
    <t>No Agreement</t>
  </si>
  <si>
    <t>Not Sure</t>
  </si>
  <si>
    <t>Current Packaging</t>
  </si>
  <si>
    <t>Current Supplier(s)</t>
  </si>
  <si>
    <t>In-process</t>
  </si>
  <si>
    <t>Loves Park, USA - IBS</t>
  </si>
  <si>
    <t>Portland, USA - OT US004</t>
  </si>
  <si>
    <t>Clovis, USA - PELC</t>
  </si>
  <si>
    <t>St Leonard, CAN - VIC</t>
  </si>
  <si>
    <t>Peru, USA - 012</t>
  </si>
  <si>
    <t>Lexington, USA - 015</t>
  </si>
  <si>
    <t>Oxford, USA - 016</t>
  </si>
  <si>
    <t>Smyrna, USA - 017</t>
  </si>
  <si>
    <t>Monterrey, MEX - 024</t>
  </si>
  <si>
    <t>El Paso, USA - 044</t>
  </si>
  <si>
    <t>Seneca, USA - 046</t>
  </si>
  <si>
    <t>Lavergne, USA - 048</t>
  </si>
  <si>
    <t>Edmonton, CAN - 056</t>
  </si>
  <si>
    <t>Brossard, CAN - 057</t>
  </si>
  <si>
    <t>Cedar Rapids, USA - 060</t>
  </si>
  <si>
    <t>Lincoln, USA - 061</t>
  </si>
  <si>
    <t>Tijuana, MEX - 062</t>
  </si>
  <si>
    <t>Missouri, USA - 064</t>
  </si>
  <si>
    <t>JUNO DES PLAINES, USA - 066</t>
  </si>
  <si>
    <t>JUNO FISHERS, USA - 070</t>
  </si>
  <si>
    <t>Tlaxcala, MEX - 073</t>
  </si>
  <si>
    <t>Huntington, USA - 065</t>
  </si>
  <si>
    <t>SE Relays, USA - 084</t>
  </si>
  <si>
    <t>Columbia, USA - 085</t>
  </si>
  <si>
    <t>Rojo Gomez, MEX - 092</t>
  </si>
  <si>
    <t>Resale, USA - 0AA</t>
  </si>
  <si>
    <t>Richmond, CAN - 0F9</t>
  </si>
  <si>
    <t>Costa Mesa, USA - 546</t>
  </si>
  <si>
    <t>Monterrey 5, MEX - OT MX002</t>
  </si>
  <si>
    <t>Salisbury, USA - OT US003</t>
  </si>
  <si>
    <t>Leesport, USA - OT US009</t>
  </si>
  <si>
    <t>Dayton, USA - US1401</t>
  </si>
  <si>
    <t>Ann Arbor, USA - US3400</t>
  </si>
  <si>
    <t>PMO - LAVERGNE, USA - US0107</t>
  </si>
  <si>
    <t>TELEMETRY &amp;  REMOTE SCADA, CAN - CMS0</t>
  </si>
  <si>
    <t>Motion  (SEM USA), USA - OT US006</t>
  </si>
  <si>
    <t>Propject Name</t>
  </si>
  <si>
    <t>No. Items (Awarded)</t>
  </si>
  <si>
    <t>No. Toolings (Awarded)</t>
  </si>
  <si>
    <t>B2 - Resistant alloys and bimetallic strips</t>
  </si>
  <si>
    <t>A1 - Steel Products</t>
  </si>
  <si>
    <t>Investment
k USD</t>
  </si>
  <si>
    <t>Volume, Inventory &amp; Logistic</t>
  </si>
  <si>
    <t>Project Strategy 
&amp; Benefits</t>
  </si>
  <si>
    <t>Current Supplier A</t>
  </si>
  <si>
    <t>Current Supplier B</t>
  </si>
  <si>
    <t>New Supplier(s)</t>
  </si>
  <si>
    <t>Current Supplier C</t>
  </si>
  <si>
    <t>New Supplier A</t>
  </si>
  <si>
    <t>New Supplier B</t>
  </si>
  <si>
    <t>New Supplier C</t>
  </si>
  <si>
    <t>Date of quotation</t>
  </si>
  <si>
    <t>Have you quoted all items in this project?</t>
  </si>
  <si>
    <t>Was the quotation done with Cost Model?</t>
  </si>
  <si>
    <t>Quotes &amp; 
Considerations</t>
  </si>
  <si>
    <t>Total Current Volume (k USD)</t>
  </si>
  <si>
    <t>Total Expected Volume (k USD)</t>
  </si>
  <si>
    <t>B3 - Silver &amp; contacts</t>
  </si>
  <si>
    <t>C1 - Thermosettng materials</t>
  </si>
  <si>
    <t>C2 - Thermoplastic materials</t>
  </si>
  <si>
    <t>D1 - Ceramic and glass</t>
  </si>
  <si>
    <t>D2 - Packaging</t>
  </si>
  <si>
    <t>E1 - Chemicals</t>
  </si>
  <si>
    <t>E2 - Energy</t>
  </si>
  <si>
    <t>E5 - Investments for production, logistics and measurement</t>
  </si>
  <si>
    <t>E6 - Industrial Supplies</t>
  </si>
  <si>
    <t>F2 - Switchboards</t>
  </si>
  <si>
    <t>F3 - Electrical power equipment &amp; accessories</t>
  </si>
  <si>
    <t>F4 - Industrial automation products &amp; functions (automation)</t>
  </si>
  <si>
    <t>F5 - Electrical distribution products &amp; functions (Power)</t>
  </si>
  <si>
    <t>F6 - UT &amp; Building automation products and functions (Building Automation)</t>
  </si>
  <si>
    <t>G3 - Connectors, cords &amp; cables assembly</t>
  </si>
  <si>
    <t>G4 - Printed Circuit Boards (PCB)</t>
  </si>
  <si>
    <t>G5 - Electromechanical relays, fuses &amp; fuses holders, fans &amp; electrical motors</t>
  </si>
  <si>
    <t>G7 - LCD's</t>
  </si>
  <si>
    <t>G8 - PCB Assembly</t>
  </si>
  <si>
    <t>H2 - Electrical contractors &amp; System integrators</t>
  </si>
  <si>
    <t>H3 - Static windings, hall effect current sensors, electromagnet, soft ferrite</t>
  </si>
  <si>
    <t>H4 - Batteries (CPCS</t>
  </si>
  <si>
    <t>J1 - Lighting Commodities</t>
  </si>
  <si>
    <t>K1 - Fasteners</t>
  </si>
  <si>
    <t>K2 - Progressive stampings</t>
  </si>
  <si>
    <t>K4 - Springs</t>
  </si>
  <si>
    <t>K6 - Die Casting, Forging, Sintering</t>
  </si>
  <si>
    <t>L5 - Special Designed Tools</t>
  </si>
  <si>
    <t>M2 - Industrial marking</t>
  </si>
  <si>
    <t>R4 - Transportation - Transit; AOE; ITBU</t>
  </si>
  <si>
    <t>Technical concerns to take into account.
Document technical concerns</t>
  </si>
  <si>
    <t>Any risk to SE Business?
Document migation plan</t>
  </si>
  <si>
    <t>QUALITY</t>
  </si>
  <si>
    <t>PRODUCTIVITY</t>
  </si>
  <si>
    <t>ADAPTATION</t>
  </si>
  <si>
    <t>OBSOLESCENCE</t>
  </si>
  <si>
    <t>select</t>
  </si>
  <si>
    <t>User inputs</t>
  </si>
  <si>
    <t>Calculated cells</t>
  </si>
  <si>
    <r>
      <t xml:space="preserve">Current
Inventory
</t>
    </r>
    <r>
      <rPr>
        <sz val="8"/>
        <rFont val="Arial"/>
        <family val="2"/>
      </rPr>
      <t>Supplier
&amp; Plant</t>
    </r>
  </si>
  <si>
    <t>Drawing
Rev</t>
  </si>
  <si>
    <t>ABC Inv Class</t>
  </si>
  <si>
    <t>Current
Transit
Time</t>
  </si>
  <si>
    <t>New
Transit
Time</t>
  </si>
  <si>
    <t>Logistics</t>
  </si>
  <si>
    <t>Risk Assesment (Current Supplier)</t>
  </si>
  <si>
    <t>Current Supplier Name</t>
  </si>
  <si>
    <t>DUNS Code</t>
  </si>
  <si>
    <t>Quantity of Part numbers</t>
  </si>
  <si>
    <t>Overall Supplier TO k USD</t>
  </si>
  <si>
    <t>Disengagement ratio</t>
  </si>
  <si>
    <t>RISK (1) =</t>
  </si>
  <si>
    <t>Disengagement Ratio (how the supplier is impacted by Schneider decision)</t>
  </si>
  <si>
    <t>In case partial disengagement, %age of Schneider business removed</t>
  </si>
  <si>
    <t>&lt;10%</t>
  </si>
  <si>
    <t>&lt;25%</t>
  </si>
  <si>
    <t>&gt;25%</t>
  </si>
  <si>
    <t>Number of Schneider entities involved</t>
  </si>
  <si>
    <t>1 entity involved</t>
  </si>
  <si>
    <t>More than 1 entity within same OD or BU</t>
  </si>
  <si>
    <t>More than 1 entity within different OD or BU</t>
  </si>
  <si>
    <t>No specific tooling</t>
  </si>
  <si>
    <t>Few specific tooling with Lend for Use Agreement</t>
  </si>
  <si>
    <t>Many specific tooling and belonging to supplier</t>
  </si>
  <si>
    <t>How Schneider depends on the supplier (Technology monopoly)</t>
  </si>
  <si>
    <t>No monopoly, standard material, components, competencies</t>
  </si>
  <si>
    <t>Specific material, components, competencies and difficult to substitute</t>
  </si>
  <si>
    <t>Monopoly on material, components and competencies</t>
  </si>
  <si>
    <t>How Schneider depends on the supplier (Manuf. process)</t>
  </si>
  <si>
    <t>Standard process</t>
  </si>
  <si>
    <t>Specific process difficult to substitute</t>
  </si>
  <si>
    <t>Process owned by supplier</t>
  </si>
  <si>
    <t>How Schneider depends on the supplier (Parts criticity)</t>
  </si>
  <si>
    <t>Standard parts</t>
  </si>
  <si>
    <t>Specific designed parts</t>
  </si>
  <si>
    <t>Highly critical parts</t>
  </si>
  <si>
    <t>Duration of business relationship and running contracts</t>
  </si>
  <si>
    <t>&lt; 2 years, with or without contract which could mention a possible renewal but not over 1 year periodicity</t>
  </si>
  <si>
    <t>&lt;5 years, with contract which would mention a possible 1 year renewal or a volume of parts that has not been delivered yet</t>
  </si>
  <si>
    <t>&gt;5 years; no contract; =S= volumes that fluctuate; written warnings by =S= about a voluntary stop in business relationship or on factual defaults from the supplier on its duties or on its fulfilment of its Schneider objectives mutually agreed upon</t>
  </si>
  <si>
    <t>&gt;5 years; no contract; =S= volumes that fluctuate; no written warnings by =S= about a voluntary break in business relationship or on factual defaults from the supplier on its objectives or on its fulfilment of its duties mutually agreed upon</t>
  </si>
  <si>
    <t>&gt;10 years; no contract; increasing volumes; no written warning by =S= of a break in business relationship or on factual defaults from the supplier on its objectives or on fulfilment of its duties</t>
  </si>
  <si>
    <t>Quality of the Relationship</t>
  </si>
  <si>
    <t>Good level of  confidence and fair trade; no dispute neither running nor in the past</t>
  </si>
  <si>
    <t>Existing relationship with supplier management team; Running or unsolved dispute related to &lt; 30 k Euro</t>
  </si>
  <si>
    <t>Existing relationship with supplier management team but always with tough negotiations ; running or unsolved dispute amounting &lt;50k Euro</t>
  </si>
  <si>
    <t>Hard and difficult relationship with supplier's management team ; there is one or several unsolved dispute related to &lt;50k Euro but you feel negotiation allow to solve it</t>
  </si>
  <si>
    <t>Hard and difficult relationship with supplier's management team ; there is one or several unsolved dispute related to &gt;50k Euro; a blocking attitude is foreseen with the supplier who may have a behaviour out of any business relationship logic</t>
  </si>
  <si>
    <t>Financial health of the supplier (value comes from the Supplier financial risk evaluation)</t>
  </si>
  <si>
    <t>Low</t>
  </si>
  <si>
    <t>Medium</t>
  </si>
  <si>
    <t>High</t>
  </si>
  <si>
    <t>Comments :</t>
  </si>
  <si>
    <t>(1): High/Medium risk rating should lead to more frequent supplier management cycle and possibly increase of safety stock</t>
  </si>
  <si>
    <t>Economic &amp; financial risk</t>
  </si>
  <si>
    <t>Status</t>
  </si>
  <si>
    <t>1
low risk</t>
  </si>
  <si>
    <t>2
medium risk</t>
  </si>
  <si>
    <t>3
high risk</t>
  </si>
  <si>
    <t>2012 Estimated groth of Supplier's turnover (%)</t>
  </si>
  <si>
    <t>In progress</t>
  </si>
  <si>
    <t>Decrease betwen 0 &amp; - 10%</t>
  </si>
  <si>
    <t>Decrease &gt; -10%</t>
  </si>
  <si>
    <t>Supplier's exposure to high risk sectors (automotive,…) (% of turnover realized with these companies)</t>
  </si>
  <si>
    <t xml:space="preserve">Low &lt; 10% </t>
  </si>
  <si>
    <t>High &gt; 50%</t>
  </si>
  <si>
    <t>Supplier's difficulties with its own customers</t>
  </si>
  <si>
    <t>Keep historical customers</t>
  </si>
  <si>
    <t>Turnover in customers portfolio</t>
  </si>
  <si>
    <t>Customers loss</t>
  </si>
  <si>
    <t>Supplier's difficulties with its own suppliers</t>
  </si>
  <si>
    <t>Normal suppliers relationship</t>
  </si>
  <si>
    <t>Suppliers Payment incidents identified</t>
  </si>
  <si>
    <t>Payment at sight</t>
  </si>
  <si>
    <t>Yr-1 Operation profitability (% of turnover)</t>
  </si>
  <si>
    <t>Profitability &gt; 5%</t>
  </si>
  <si>
    <t>Profitability between 0% &amp; 5%</t>
  </si>
  <si>
    <t>Profitability &lt; 0%</t>
  </si>
  <si>
    <t>Working capital</t>
  </si>
  <si>
    <t>Working Capital finances more than 50% of operation costs</t>
  </si>
  <si>
    <t>Working Capital finances less than 50% of operation costs</t>
  </si>
  <si>
    <t xml:space="preserve">Working capital &lt; 0€ </t>
  </si>
  <si>
    <t>Supplier Risk Level</t>
  </si>
  <si>
    <t>Lista</t>
  </si>
  <si>
    <t xml:space="preserve"> = S = Spend to disengage k USD</t>
  </si>
  <si>
    <t>Supplier 
Assessment</t>
  </si>
  <si>
    <t>Evaluation of the Risk (when applicable based on SRiM)</t>
  </si>
  <si>
    <t>Green - Low, Yellow - Mid, Red - High</t>
  </si>
  <si>
    <t>A</t>
  </si>
  <si>
    <t>B</t>
  </si>
  <si>
    <t>C</t>
  </si>
  <si>
    <t>D</t>
  </si>
  <si>
    <t>SS Coeficient Inv Class</t>
  </si>
  <si>
    <t>Product 
Scheduled for 
Obsolescence?
Y/N</t>
  </si>
  <si>
    <t>Current
Total 
Lead-time</t>
  </si>
  <si>
    <t>New
Total 
Lead-time</t>
  </si>
  <si>
    <r>
      <t xml:space="preserve">Import/Export Cost Decrease </t>
    </r>
    <r>
      <rPr>
        <b/>
        <sz val="10"/>
        <color indexed="10"/>
        <rFont val="Arial"/>
        <family val="2"/>
      </rPr>
      <t>(Increase)</t>
    </r>
    <r>
      <rPr>
        <b/>
        <sz val="10"/>
        <rFont val="Arial"/>
        <family val="2"/>
      </rPr>
      <t xml:space="preserve"> =</t>
    </r>
  </si>
  <si>
    <t>Change of Supplier (COS) - REB Int</t>
  </si>
  <si>
    <t>Change of Supplier (COS) - REB Loc</t>
  </si>
  <si>
    <t>Change of Supplier (COS) - Other</t>
  </si>
  <si>
    <t>Supplier Closure -  Emergency</t>
  </si>
  <si>
    <t>Complete Shift
(new active, former exit)</t>
  </si>
  <si>
    <t>Dual Source
(both active &amp; supplying)</t>
  </si>
  <si>
    <t>Alternative Source
(one active, other spot buys)</t>
  </si>
  <si>
    <r>
      <t xml:space="preserve">Change
</t>
    </r>
    <r>
      <rPr>
        <sz val="8"/>
        <color rgb="FFFF0000"/>
        <rFont val="Arial"/>
        <family val="2"/>
      </rPr>
      <t>(unfavorable)</t>
    </r>
  </si>
  <si>
    <r>
      <t xml:space="preserve">Price vs 
Price 
Benefit
</t>
    </r>
    <r>
      <rPr>
        <sz val="8"/>
        <color rgb="FFFF0000"/>
        <rFont val="Arial"/>
        <family val="2"/>
      </rPr>
      <t>(unfavorable)</t>
    </r>
  </si>
  <si>
    <r>
      <t xml:space="preserve">∆
Total Inventory
Benefit
</t>
    </r>
    <r>
      <rPr>
        <sz val="8"/>
        <color rgb="FFFF0000"/>
        <rFont val="Arial"/>
        <family val="2"/>
      </rPr>
      <t>(unfavorable)</t>
    </r>
  </si>
  <si>
    <r>
      <t xml:space="preserve">∆
Transport 
Benefit
</t>
    </r>
    <r>
      <rPr>
        <sz val="8"/>
        <color rgb="FFFF0000"/>
        <rFont val="Arial"/>
        <family val="2"/>
      </rPr>
      <t>(unfavorable)</t>
    </r>
  </si>
  <si>
    <t>Total Savings (k USD, %)</t>
  </si>
  <si>
    <t xml:space="preserve">TCO Productivity (k USD, %) </t>
  </si>
  <si>
    <t>Select Current Supplier</t>
  </si>
  <si>
    <t>Select New Supplier</t>
  </si>
  <si>
    <t>Spend
(Awarded)</t>
  </si>
  <si>
    <t># Items - OUT</t>
  </si>
  <si>
    <t># Items - IN</t>
  </si>
  <si>
    <t>Final # Items</t>
  </si>
  <si>
    <t>Dissengage %</t>
  </si>
  <si>
    <t>Current # Items</t>
  </si>
  <si>
    <t>Current Number of Items</t>
  </si>
  <si>
    <t>Current Volume (Spend) - k USD</t>
  </si>
  <si>
    <t>Growth %</t>
  </si>
  <si>
    <t>Current Spend
k USD</t>
  </si>
  <si>
    <t>Spend - OUT
k USD</t>
  </si>
  <si>
    <t>Final Spend
k USD</t>
  </si>
  <si>
    <t>Spend - IN
k USD</t>
  </si>
  <si>
    <t>Not-required</t>
  </si>
  <si>
    <t>SRiM Status</t>
  </si>
  <si>
    <t>Required - Pending</t>
  </si>
  <si>
    <t>Not required</t>
  </si>
  <si>
    <t>Supply Risk</t>
  </si>
  <si>
    <t>Country</t>
  </si>
  <si>
    <t>Supplier (name)</t>
  </si>
  <si>
    <t>A2 - Silicon Steel</t>
  </si>
  <si>
    <t>B1 - Non-Ferrous Materilas</t>
  </si>
  <si>
    <t>F1 - Brand Labeling</t>
  </si>
  <si>
    <t>G1 -Semiconductors &amp; Modules</t>
  </si>
  <si>
    <t>G2 - Passive Components</t>
  </si>
  <si>
    <t>H1 - Electromechanical assembling</t>
  </si>
  <si>
    <t>K5 - Machining, Turning</t>
  </si>
  <si>
    <t>K3 - Sheet metal, Roll-forming, Coating</t>
  </si>
  <si>
    <t>L3 - Surface and Heat Treatment</t>
  </si>
  <si>
    <t>M1 - Laminated insulating - Misc. Plastics</t>
  </si>
  <si>
    <t>P1 - Thermoplastic &amp; Thermoset parts</t>
  </si>
  <si>
    <t>P2 - Elastomer parts &amp; Seals</t>
  </si>
  <si>
    <t>Was Core Tech considered during quotation?</t>
  </si>
  <si>
    <t>Was the PCR reviewed by RCM?</t>
  </si>
  <si>
    <t>Were samples &amp; drawings shared for quotation?</t>
  </si>
  <si>
    <t>Award letter delivered to the new supplier?</t>
  </si>
  <si>
    <t>Disengament notice shared with current supplier?</t>
  </si>
  <si>
    <t>New Supplier aware of tool condition, process parameters and secondary operations?</t>
  </si>
  <si>
    <t>Average price used on comparison?</t>
  </si>
  <si>
    <t>Validation lists starts on Cell Q 119</t>
  </si>
  <si>
    <t>Supply Chain Savings (k USD)</t>
  </si>
  <si>
    <t>Total Volume (annual spend) =</t>
  </si>
  <si>
    <t>Total Rebalance Volume (MEC to NEC) =</t>
  </si>
  <si>
    <t>Paste quotes, assumptions, cost model</t>
  </si>
  <si>
    <t xml:space="preserve">        Part Number Detail (TCO)</t>
  </si>
  <si>
    <t>Suggested flow to build a PCR</t>
  </si>
  <si>
    <t>Recommendations for the Quotation Process</t>
  </si>
  <si>
    <t>Project Evaluation Metrics</t>
  </si>
  <si>
    <t>Tooling transfer from USA to MX: ~2.5 k USD / tool</t>
  </si>
  <si>
    <t>+</t>
  </si>
  <si>
    <r>
      <t xml:space="preserve">Material
Rebalance?
</t>
    </r>
    <r>
      <rPr>
        <sz val="8"/>
        <rFont val="Arial"/>
        <family val="2"/>
      </rPr>
      <t>MEC to NEC?
Other REB?</t>
    </r>
  </si>
  <si>
    <r>
      <t xml:space="preserve">Part 
Weight 
</t>
    </r>
    <r>
      <rPr>
        <sz val="10"/>
        <color rgb="FFFF0000"/>
        <rFont val="Arial"/>
        <family val="2"/>
      </rPr>
      <t>(lb)</t>
    </r>
  </si>
  <si>
    <r>
      <t xml:space="preserve">Transport
Cost
Current
</t>
    </r>
    <r>
      <rPr>
        <sz val="10"/>
        <color rgb="FFFF0000"/>
        <rFont val="Arial"/>
        <family val="2"/>
      </rPr>
      <t>USD / lb</t>
    </r>
  </si>
  <si>
    <r>
      <t xml:space="preserve">Transport
Cost
New
</t>
    </r>
    <r>
      <rPr>
        <sz val="10"/>
        <color rgb="FFFF0000"/>
        <rFont val="Arial"/>
        <family val="2"/>
      </rPr>
      <t>USD / lb</t>
    </r>
  </si>
  <si>
    <t>New packaging
Consider new logistic conditions</t>
  </si>
  <si>
    <t>Current / New lead-times &amp; lote-sizes are documented on Part Number Detail tab?</t>
  </si>
  <si>
    <t>Raw materials are familiar to the New Suppliers?</t>
  </si>
  <si>
    <t xml:space="preserve">New Lead-time &amp; lot-size optimized? </t>
  </si>
  <si>
    <t>Other SC Agreement? (VMI, Consignment, 3PL)</t>
  </si>
  <si>
    <r>
      <t xml:space="preserve">How many critical parts?
</t>
    </r>
    <r>
      <rPr>
        <sz val="12"/>
        <rFont val="Arial"/>
        <family val="2"/>
      </rPr>
      <t>As identified in Symphony</t>
    </r>
  </si>
  <si>
    <r>
      <t>SAM Audit</t>
    </r>
    <r>
      <rPr>
        <sz val="11"/>
        <rFont val="Arial"/>
        <family val="2"/>
      </rPr>
      <t xml:space="preserve">
</t>
    </r>
    <r>
      <rPr>
        <sz val="10"/>
        <rFont val="Arial"/>
        <family val="2"/>
      </rPr>
      <t>Have to be 
completed 
before DO Gate</t>
    </r>
  </si>
  <si>
    <t>Rough Cost Estimates (COS &amp; REB Projects)</t>
  </si>
  <si>
    <t>Part Criticality in Symphony</t>
  </si>
  <si>
    <t>WW coordinator :</t>
  </si>
  <si>
    <t xml:space="preserve">Tech Range Mgrs / BOC Admin (including MKT agreement if necessary): </t>
  </si>
  <si>
    <t>Buyers :</t>
  </si>
  <si>
    <t>MPM/ MPLs (plants) :</t>
  </si>
  <si>
    <t>Validation of data completness</t>
  </si>
  <si>
    <t>Other remarks :</t>
  </si>
  <si>
    <t>Rejection reason :</t>
  </si>
  <si>
    <t>Explain risks.
If the action is rejected : explain why here.</t>
  </si>
  <si>
    <t>Risk/Impact :</t>
  </si>
  <si>
    <t>Confidence factor :</t>
  </si>
  <si>
    <t>&lt; First estimation by the author to be analysed and confirmed by BU / Plant / Purchasing</t>
  </si>
  <si>
    <t>Risk level :</t>
  </si>
  <si>
    <t>Realized at project Closure :</t>
  </si>
  <si>
    <t>months</t>
  </si>
  <si>
    <t>Final project cost estimation:</t>
  </si>
  <si>
    <t>Estimated ROI :</t>
  </si>
  <si>
    <t>FYS (k€) :</t>
  </si>
  <si>
    <t>Investment (k€) :</t>
  </si>
  <si>
    <t>Cost (k€):</t>
  </si>
  <si>
    <t>Others</t>
  </si>
  <si>
    <t xml:space="preserve">     Adaptation of suppliers tools.</t>
  </si>
  <si>
    <t xml:space="preserve">     Adaptation of plant production means.</t>
  </si>
  <si>
    <t>Investments :</t>
  </si>
  <si>
    <t xml:space="preserve">     Marketing costs (sales information systems adaptations, communication, ...).</t>
  </si>
  <si>
    <t xml:space="preserve">     Certification costs (UL, IEC, CSA, CCC, …)</t>
  </si>
  <si>
    <t xml:space="preserve">     Technical Management costs (time, lab tests, simulations).</t>
  </si>
  <si>
    <t xml:space="preserve">     Production plant costs (time,  cost of proto products for tests).</t>
  </si>
  <si>
    <t>Project costs :</t>
  </si>
  <si>
    <t>Investments (K€) :</t>
  </si>
  <si>
    <t>General Expenses (k€) :</t>
  </si>
  <si>
    <t>Check following costs types :</t>
  </si>
  <si>
    <t>(Detail in special sheet if necessary)
For CoS  = mandatory if not in Risk lever to give saving details per reference</t>
  </si>
  <si>
    <t>Saving calculation :</t>
  </si>
  <si>
    <t>Global saving
full year (k€) :</t>
  </si>
  <si>
    <t>% Saving</t>
  </si>
  <si>
    <t>Global saving 
full year:</t>
  </si>
  <si>
    <t>Initial spend 
full year:</t>
  </si>
  <si>
    <t>link to  Offer Pyramid &amp; products details</t>
  </si>
  <si>
    <t>Link with STAR (Commodity table definition)</t>
  </si>
  <si>
    <t>Select the triptych plant - commodity - product line concerned &gt;</t>
  </si>
  <si>
    <t>Technical Range Mgr name</t>
  </si>
  <si>
    <t>GSC region buyer name</t>
  </si>
  <si>
    <r>
      <t xml:space="preserve">Plant Correspondent
</t>
    </r>
    <r>
      <rPr>
        <i/>
        <sz val="10"/>
        <rFont val="Arial"/>
        <family val="2"/>
      </rPr>
      <t>(MPL/C3P 
or Technical Antenna
or Methods Dept)</t>
    </r>
  </si>
  <si>
    <t>Full year Saving by Plant/ Commodity
(k€)</t>
  </si>
  <si>
    <t>Cur- rency</t>
  </si>
  <si>
    <t>Full year Saving by Plant / Commodity / Product line
(kCurrency)</t>
  </si>
  <si>
    <t>Initial Spend by Plant/Commodity / Product line
 (KCurrency)</t>
  </si>
  <si>
    <t>Product Line
(Mandatory)</t>
  </si>
  <si>
    <t>Commodity
(Mandatory)</t>
  </si>
  <si>
    <t>Plant impacted
(Mandatory)</t>
  </si>
  <si>
    <t>Tempo Reference (PCR / PCE) :</t>
  </si>
  <si>
    <t>OTTO number</t>
  </si>
  <si>
    <t>Not  mandatory for QVE</t>
  </si>
  <si>
    <t>Parts ref. list :</t>
  </si>
  <si>
    <t>Product usual name</t>
  </si>
  <si>
    <t>Product lifecycle (years)</t>
  </si>
  <si>
    <t>Name</t>
  </si>
  <si>
    <t>Criticality</t>
  </si>
  <si>
    <t>Reference</t>
  </si>
  <si>
    <t>Delegation of technical management to plant technical antenna ?</t>
  </si>
  <si>
    <t>New suppliers
(if supplier change) :</t>
  </si>
  <si>
    <t>Current suppliers :</t>
  </si>
  <si>
    <t>Project leadtime (months)</t>
  </si>
  <si>
    <t xml:space="preserve"> Decision of the Technical Range Manager only !</t>
  </si>
  <si>
    <t>Expected SELL date</t>
  </si>
  <si>
    <t>Required Produce authorisation date
For CoS</t>
  </si>
  <si>
    <t>Expected date :</t>
  </si>
  <si>
    <t>New status</t>
  </si>
  <si>
    <t>Other :</t>
  </si>
  <si>
    <t>Old status</t>
  </si>
  <si>
    <t>Quality :</t>
  </si>
  <si>
    <t>On time delivery :</t>
  </si>
  <si>
    <t>Other benefits :</t>
  </si>
  <si>
    <t>Interference w/ another PEP project?
(To be checked by BU)</t>
  </si>
  <si>
    <t>Impact on design?</t>
  </si>
  <si>
    <t>CoS - Risk</t>
  </si>
  <si>
    <t>CoS</t>
  </si>
  <si>
    <t>Action type :</t>
  </si>
  <si>
    <t xml:space="preserve"> Important data to analyse and prioritize the ideas</t>
  </si>
  <si>
    <t>To be agreed by all</t>
  </si>
  <si>
    <t>Description :</t>
  </si>
  <si>
    <r>
      <t>&lt;</t>
    </r>
    <r>
      <rPr>
        <i/>
        <sz val="10"/>
        <color indexed="12"/>
        <rFont val="Arial"/>
        <family val="2"/>
      </rPr>
      <t xml:space="preserve"> 40 characters maxi</t>
    </r>
  </si>
  <si>
    <t>Title :</t>
  </si>
  <si>
    <t>Change Owner :</t>
  </si>
  <si>
    <r>
      <t>&lt;</t>
    </r>
    <r>
      <rPr>
        <i/>
        <sz val="10"/>
        <color indexed="12"/>
        <rFont val="Arial"/>
        <family val="2"/>
      </rPr>
      <t xml:space="preserve"> will implement OTTO</t>
    </r>
  </si>
  <si>
    <t>Action Owner :</t>
  </si>
  <si>
    <t>Author :</t>
  </si>
  <si>
    <t>Creation Date :</t>
  </si>
  <si>
    <t>Mandatory to be filled in by one of the actors</t>
  </si>
  <si>
    <t>Excel file name to be used for QVE : "Product Range"_"generic description of action"_"Part name"_"QVE_Template"_Vx
                                                 for COS :  "Plant"_"Supplier Y"_"To"_"Supplier Z"_"CoS_Template"_Vx</t>
  </si>
  <si>
    <t>Mandatory: Filled in by Plant</t>
  </si>
  <si>
    <t>CoS --&gt; Maryline Meugé for Partner Projects</t>
  </si>
  <si>
    <t>Mandatory: Filled in by Purchasing</t>
  </si>
  <si>
    <t>Find this document's latest version here.</t>
  </si>
  <si>
    <t>Mandatory: Filled in by Technical</t>
  </si>
  <si>
    <r>
      <t xml:space="preserve">This document must be filled completely between buyer, plant representative &amp; R&amp;D representative before the creation of a QVE action line in OTTO &amp; request to the BOC.
</t>
    </r>
    <r>
      <rPr>
        <b/>
        <sz val="10"/>
        <rFont val="Arial"/>
        <family val="2"/>
      </rPr>
      <t>See Actors sheet for representatives names.</t>
    </r>
  </si>
  <si>
    <t>You don't know where to apply the idea but it should be interresting for Schneider ? Send it to : see comment.</t>
  </si>
  <si>
    <t>QVE or COS feasibility &amp; profitability study / Project Request</t>
  </si>
  <si>
    <t>P&amp;L date</t>
  </si>
  <si>
    <t>MPM</t>
  </si>
  <si>
    <t>Underwriters' Laboratory : an American standard.</t>
  </si>
  <si>
    <t>UL</t>
  </si>
  <si>
    <t>Schneider standard PEP management database used by most BOC. It is here that the action planning &amp; status is managed by the Tempo Change Owner.</t>
  </si>
  <si>
    <t>Tempo</t>
  </si>
  <si>
    <t>Person in charge of the technical management of a product range whatever his local function name may be.</t>
  </si>
  <si>
    <t>Technical Range Manager</t>
  </si>
  <si>
    <t>Technology codification of our purchases. E.g. : P1 is plastic parts, K2 is stamped parts, D2 is packaging, B1 is non ferrous metals, …</t>
  </si>
  <si>
    <t>STAR table</t>
  </si>
  <si>
    <t>A stage gate of the PEP : decision to sell the new version of the product.</t>
  </si>
  <si>
    <t>Sell</t>
  </si>
  <si>
    <t>Return On Investment. The data computed here is not precisely a financial ROI but simply a ratio between costs + investments versus savings expressed in months of production required to get back the costs &amp; invests.</t>
  </si>
  <si>
    <t>ROI</t>
  </si>
  <si>
    <t>Quality &amp; Value Engineering. Here we may also say "technical savings" listed in OTTO under "VA_QVE". This may include any saving on the purchased turnover achieved through a modification of the parts or products technical definition file OR through a modification of the parts or products realisation process.</t>
  </si>
  <si>
    <t>QVE</t>
  </si>
  <si>
    <t>A stage gate of the PEP : decision to produce the new version of the product. If needed, a stock is built before we decide to sell the product.</t>
  </si>
  <si>
    <t>Produce</t>
  </si>
  <si>
    <t>Product Evolution Process. Schneider's process for the management of the technical evolutions on our existing products.</t>
  </si>
  <si>
    <t>PEP</t>
  </si>
  <si>
    <t>In Tempo : Product Change Request. The system document used to ask a BOC for the opening of a project.</t>
  </si>
  <si>
    <t>PCR</t>
  </si>
  <si>
    <t>In Tempo : Product Change Execution. The system document used in which the action planning, status &amp; some additional info may be found.</t>
  </si>
  <si>
    <t>PCE</t>
  </si>
  <si>
    <t>Profit &amp; Loss date : the date when the project generates its financial impact in the plant's figures.</t>
  </si>
  <si>
    <t>One Tracking Tool for One company. The purchasing database in which all productivities are recorded.</t>
  </si>
  <si>
    <t>OTTO</t>
  </si>
  <si>
    <t>Material Productivity Manager. In GSC EMEAS &amp; LifeSpace, the person coordinating the MPLs. Also the industrial single point of contact about QVE in these departments.</t>
  </si>
  <si>
    <t>Material Productivity Leader. In GSC EMEAS &amp; LifeSpace, the person inside one plant coordinating the industrial actions required in the QVE actions. The MPL is ensures that the QVE Template is completed for every QVE for his plant.</t>
  </si>
  <si>
    <t>MPL</t>
  </si>
  <si>
    <t>Marketing</t>
  </si>
  <si>
    <t>MKT</t>
  </si>
  <si>
    <t>International Electrotechnical Commission : a European standard.</t>
  </si>
  <si>
    <t>IEC</t>
  </si>
  <si>
    <t>Dunn's &amp; Bradstreet recording number given to any company. It is a way of uniquely identifying a supplier. This code is used in Purchasing databases.</t>
  </si>
  <si>
    <t>A stage gate of the PEP : decision to do the action. It is here that the action planning must be defined in details.</t>
  </si>
  <si>
    <t>DO</t>
  </si>
  <si>
    <t>Canadian Standard Association. A Canadian Standard</t>
  </si>
  <si>
    <t>CSA</t>
  </si>
  <si>
    <t>Change Of Supplier (including insourcing &amp; outsourcing).</t>
  </si>
  <si>
    <t>COS</t>
  </si>
  <si>
    <t>In Tempo, the project manager of the action.</t>
  </si>
  <si>
    <t>Change Owner</t>
  </si>
  <si>
    <t>China Compulsory Product Certification. A Chinese standard.</t>
  </si>
  <si>
    <t>CCC</t>
  </si>
  <si>
    <t>Coordinator for shared productivities = old name for MPL.</t>
  </si>
  <si>
    <t>C3P</t>
  </si>
  <si>
    <t>The administrator of the BOC. He manages the team &amp; leads decisions.</t>
  </si>
  <si>
    <t>BOC Admin</t>
  </si>
  <si>
    <t>Board Of Change : for one product range, the team that decides which evolutions of the product have to be done.</t>
  </si>
  <si>
    <t>BOC</t>
  </si>
  <si>
    <t>In OTTO, the person who created the action line.</t>
  </si>
  <si>
    <t>Action Owner</t>
  </si>
  <si>
    <t>Definition</t>
  </si>
  <si>
    <t>ZA - RBF</t>
  </si>
  <si>
    <t>ZA - Conlog</t>
  </si>
  <si>
    <t>VN - Clipsal CVN</t>
  </si>
  <si>
    <t>UZ - SESCH Uzbekistan (Uz Electro Apparat)</t>
  </si>
  <si>
    <t>US - Xycom Automation (Pro-face)</t>
  </si>
  <si>
    <t>US - Xantrex - Livermore (California)</t>
  </si>
  <si>
    <t>US - Smyrna</t>
  </si>
  <si>
    <t>US - Seneca</t>
  </si>
  <si>
    <t>US - Salt Lake City(EFI Electronics)</t>
  </si>
  <si>
    <t>US - RAM - Leesport &amp; San Antonio DC</t>
  </si>
  <si>
    <t>US - Portland(Veris Industries)</t>
  </si>
  <si>
    <t>US - Peru</t>
  </si>
  <si>
    <t>US - Pelco</t>
  </si>
  <si>
    <t>US - Oxford</t>
  </si>
  <si>
    <t>US - Monterrey 5</t>
  </si>
  <si>
    <t>US - MGE-UPS - Costa Mesa</t>
  </si>
  <si>
    <t>US - Lincoln</t>
  </si>
  <si>
    <t>US - Lexington</t>
  </si>
  <si>
    <t>US - Lavergne</t>
  </si>
  <si>
    <t>US - Kavlico - Moorpark (CA)</t>
  </si>
  <si>
    <t>US - JLG-HQ (JUNO)</t>
  </si>
  <si>
    <t>US - JLG-Fishers (JUNO)</t>
  </si>
  <si>
    <t>US - ISC - Lavergne</t>
  </si>
  <si>
    <t>US - IPaCS-Salisbury</t>
  </si>
  <si>
    <t>US - IMS</t>
  </si>
  <si>
    <t>US - IBS InvensysCtrl - Rockford</t>
  </si>
  <si>
    <t>US - IAT</t>
  </si>
  <si>
    <t>US - Huntington</t>
  </si>
  <si>
    <t>US - EPC (AccuSine)</t>
  </si>
  <si>
    <t>US - El Paso TX</t>
  </si>
  <si>
    <t>US - Dayton(Hyde Park, OH)</t>
  </si>
  <si>
    <t>US - Columbia SC</t>
  </si>
  <si>
    <t>US - Columbia MO</t>
  </si>
  <si>
    <t>US - Cedar Rapids</t>
  </si>
  <si>
    <t>US - BEI Systron Donner (Automotive)</t>
  </si>
  <si>
    <t>US - BEI 5 Precision system &amp; space (PSSD)</t>
  </si>
  <si>
    <t>US - BEI 4 Industrial Encoder</t>
  </si>
  <si>
    <t>US - BEI 3 Kimco Magnetics - Vista (CA)</t>
  </si>
  <si>
    <t>US - APC-PED-Middletown PA</t>
  </si>
  <si>
    <t>US - AA_Ral - Raleigh</t>
  </si>
  <si>
    <t>UK - NOC Smethwick</t>
  </si>
  <si>
    <t>TR - Izmir</t>
  </si>
  <si>
    <t>TR - Cigli (ex-Metesan)</t>
  </si>
  <si>
    <t>TR - ATM - Gebze 1</t>
  </si>
  <si>
    <t>TR - ADH - Gebze 2</t>
  </si>
  <si>
    <t>TH - STL(SET)</t>
  </si>
  <si>
    <t>SE - Wibe</t>
  </si>
  <si>
    <t>SE - Thorsman - Växjö</t>
  </si>
  <si>
    <t>SE - Thorsman - Nyköping</t>
  </si>
  <si>
    <t>SE - T-A-C - Västerhaninge (Stockolm)</t>
  </si>
  <si>
    <t>SE - RDC - Orebro</t>
  </si>
  <si>
    <t>SE - MGS - Gävle</t>
  </si>
  <si>
    <t>SE - Delta - Arlov</t>
  </si>
  <si>
    <t>SA - KSA / EPS</t>
  </si>
  <si>
    <t>RU - Wessen</t>
  </si>
  <si>
    <t>RU - SEZEM</t>
  </si>
  <si>
    <t>RU - SESCH-TM_ RT (Russian Transformer)</t>
  </si>
  <si>
    <t>RU - SESCH-TM_ GK (Krasnaya Glinka)</t>
  </si>
  <si>
    <t>RU - SESCH StPete Mekhanotronica</t>
  </si>
  <si>
    <t>RU - SEEK</t>
  </si>
  <si>
    <t>PL - REF - Swiebodzice</t>
  </si>
  <si>
    <t>PL - Energy Poland PRO AME Mikolow</t>
  </si>
  <si>
    <t>PL - Elda</t>
  </si>
  <si>
    <t>PL - Bukowno</t>
  </si>
  <si>
    <t>PK - APK - Karachi</t>
  </si>
  <si>
    <t>PH - APC-P1F &amp; DC</t>
  </si>
  <si>
    <t>NZ - SE NZ Auckland-DC</t>
  </si>
  <si>
    <t>NZ - P.D.L. Industries</t>
  </si>
  <si>
    <t>NO - Elko</t>
  </si>
  <si>
    <t>NL - Stago</t>
  </si>
  <si>
    <t>NL - RDC - Venray</t>
  </si>
  <si>
    <t>MY - Clipsal CMK</t>
  </si>
  <si>
    <t>MY - AMA - Kuala Lumpur</t>
  </si>
  <si>
    <t>MX - Tlaxcala</t>
  </si>
  <si>
    <t>MX - Tijuana #1</t>
  </si>
  <si>
    <t>MX - Rojo Gomez</t>
  </si>
  <si>
    <t>MX - RAM - Monterrey</t>
  </si>
  <si>
    <t>MX - ETO-MTY (Monterrey_MCC)</t>
  </si>
  <si>
    <t>MX - EMX - Toluca</t>
  </si>
  <si>
    <t>MX - CST Transportation (Kavlico)</t>
  </si>
  <si>
    <t>MX - Crydom</t>
  </si>
  <si>
    <t>MX - BEI 6 Sensors Mex - Tijuana</t>
  </si>
  <si>
    <t>MX - 24_Monterrey_Transfo</t>
  </si>
  <si>
    <t>MX - 24_Monterrey_Control</t>
  </si>
  <si>
    <t>MA - Crouzet - Casablanca</t>
  </si>
  <si>
    <t>LV - Riga</t>
  </si>
  <si>
    <t>KR - SAMWHA EOCR</t>
  </si>
  <si>
    <t>JP - TSIJ (Inverter Corp)</t>
  </si>
  <si>
    <t>JP - Digital - Izumi / Osaka</t>
  </si>
  <si>
    <t>JP - Arrow</t>
  </si>
  <si>
    <t>IT - Uniflair (PD)(CDZ-SIS-PAV)</t>
  </si>
  <si>
    <t>IT - SDI - Guardamiglio</t>
  </si>
  <si>
    <t>IT - SAIP/Schyller</t>
  </si>
  <si>
    <t>IT - Rieti</t>
  </si>
  <si>
    <t>IT - RDC - Venaria</t>
  </si>
  <si>
    <t>IT - OVA</t>
  </si>
  <si>
    <t>IT - Naples</t>
  </si>
  <si>
    <t>IT - MT Stezzano</t>
  </si>
  <si>
    <t>IT - Controlli (TAC)</t>
  </si>
  <si>
    <t>IT - Cairo</t>
  </si>
  <si>
    <t>IR - Teheran</t>
  </si>
  <si>
    <t>IN - Vadodara (Transformers)</t>
  </si>
  <si>
    <t>IN - Vadodara (MV-switches)</t>
  </si>
  <si>
    <t>IN - Uniflair (CCU-TEC-MOD)</t>
  </si>
  <si>
    <t>IN - SEPFC India (Meher Capacitors) - Bengalore</t>
  </si>
  <si>
    <t>IN - SEIPvt (AndhraPradesh)</t>
  </si>
  <si>
    <t>IN - SEIL(Crompton Greaves)</t>
  </si>
  <si>
    <t>IN - SE Conzerv Pvt Ltd</t>
  </si>
  <si>
    <t>IN - RSAC (Regional Solution Automation Center)</t>
  </si>
  <si>
    <t>IN - Protec - Chennai</t>
  </si>
  <si>
    <t>IN - Pallavaram / Chennai</t>
  </si>
  <si>
    <t>IN - Naini</t>
  </si>
  <si>
    <t>IN - LK India</t>
  </si>
  <si>
    <t>IN - Kolkata - Saltlake</t>
  </si>
  <si>
    <t>IN - APW President Systems Ltd - Pune</t>
  </si>
  <si>
    <t>IN - APW President Systems Ltd - Bengalore</t>
  </si>
  <si>
    <t>IN - APC-UTT</t>
  </si>
  <si>
    <t>IN - APC-I2F-IDF</t>
  </si>
  <si>
    <t>ID - UMV - Jakarta Swadaya</t>
  </si>
  <si>
    <t>ID - SEMB - M&amp;D</t>
  </si>
  <si>
    <t>ID - SEMB - Batam PEM</t>
  </si>
  <si>
    <t>ID - SEMB - Batam PEL</t>
  </si>
  <si>
    <t>ID - PTSEI</t>
  </si>
  <si>
    <t>ID - Clipsal CMJ (.39 ex-PTB)</t>
  </si>
  <si>
    <t>ID - AIN - Jakarta Pulogadung</t>
  </si>
  <si>
    <t>HU - ZEG</t>
  </si>
  <si>
    <t>HU - Zala</t>
  </si>
  <si>
    <t>HU - RDC - Budapest</t>
  </si>
  <si>
    <t>HU - Prodax</t>
  </si>
  <si>
    <t>HU - AHM - Kunszentmiklos</t>
  </si>
  <si>
    <t>HK - SSVF</t>
  </si>
  <si>
    <t>GR - Elvim - Inofyta</t>
  </si>
  <si>
    <t>GB - Telford</t>
  </si>
  <si>
    <t>GB - Swindon</t>
  </si>
  <si>
    <t>GB - Scarborough</t>
  </si>
  <si>
    <t>GB - RDC - Telford</t>
  </si>
  <si>
    <t>GB - PCS - Stafford St Leonard</t>
  </si>
  <si>
    <t>GB - MSE - Stafford Lichfield</t>
  </si>
  <si>
    <t>GB - Mita</t>
  </si>
  <si>
    <t>GB - Leeds</t>
  </si>
  <si>
    <t>GB - BEI 8 Newall - Leicester</t>
  </si>
  <si>
    <t>FR - STS - Montpellier La Pompignane</t>
  </si>
  <si>
    <t>FR - STIE(Samofi)</t>
  </si>
  <si>
    <t>FR - STF - Saint Soupplets</t>
  </si>
  <si>
    <t>FR - STF - Fabregues</t>
  </si>
  <si>
    <t>FR - SFGardy</t>
  </si>
  <si>
    <t>FR - SFCME - Libourne</t>
  </si>
  <si>
    <t>FR - SE-Telecontrol (Sorhodel)</t>
  </si>
  <si>
    <t>FR - SETBT</t>
  </si>
  <si>
    <t>FR - SEA - Aubenas</t>
  </si>
  <si>
    <t>FR - Sarel</t>
  </si>
  <si>
    <t>FR - SAPEM</t>
  </si>
  <si>
    <t>FR - SAEG - Barentin</t>
  </si>
  <si>
    <t>FR - Rectiphase</t>
  </si>
  <si>
    <t>FR - RC&amp;S (retrofit)</t>
  </si>
  <si>
    <t>FR - Prodipact</t>
  </si>
  <si>
    <t>FR - Poitiers Chasseneuil</t>
  </si>
  <si>
    <t>FR - PMC - Meylan</t>
  </si>
  <si>
    <t>FR - PCV - Villeurbanne</t>
  </si>
  <si>
    <t>FR - PCL - Lattes</t>
  </si>
  <si>
    <t>FR - Normabarre</t>
  </si>
  <si>
    <t>FR - NEGOCE - EOD</t>
  </si>
  <si>
    <t>FR - Montbonnot MFG</t>
  </si>
  <si>
    <t>FR - MGE-UPS/CEV</t>
  </si>
  <si>
    <t>FR - MGAc</t>
  </si>
  <si>
    <t>FR - MG Loire</t>
  </si>
  <si>
    <t>FR - MG Ales</t>
  </si>
  <si>
    <t>FR - Materlignes (EPSYS)</t>
  </si>
  <si>
    <t>FR - Mastertech</t>
  </si>
  <si>
    <t>FR - Limoges</t>
  </si>
  <si>
    <t>FR - Le Vaudreuil</t>
  </si>
  <si>
    <t>FR - Infra +</t>
  </si>
  <si>
    <t>FR - France Transfo</t>
  </si>
  <si>
    <t>FR - EMT</t>
  </si>
  <si>
    <t>FR - Dinel</t>
  </si>
  <si>
    <t>FR - Dijon Longvic</t>
  </si>
  <si>
    <t>FR - Dijon Epirey</t>
  </si>
  <si>
    <t>FR - Crouzet - Valence</t>
  </si>
  <si>
    <t>FR - Crouzet - Alès</t>
  </si>
  <si>
    <t>FR - Cognac Merpins</t>
  </si>
  <si>
    <t>FR - Bourguebus</t>
  </si>
  <si>
    <t>FR - BEI 7 IdeaCod - Strasbourg</t>
  </si>
  <si>
    <t>FR - Beaumont LR</t>
  </si>
  <si>
    <t>FR - BCV</t>
  </si>
  <si>
    <t>FR - AVI - Lattes</t>
  </si>
  <si>
    <t>FR - AUT</t>
  </si>
  <si>
    <t>FR - Angouleme - Espagnac</t>
  </si>
  <si>
    <t>FR - Angouleme - Agriers</t>
  </si>
  <si>
    <t>FR - AMT - Macon and St Cyr-sur-Menthon</t>
  </si>
  <si>
    <t>FR - Alombard</t>
  </si>
  <si>
    <t>FI - Strömfors</t>
  </si>
  <si>
    <t>FI - RSAC (Regional Solution Automation Center)</t>
  </si>
  <si>
    <t>FI - Pelco (ESMI)</t>
  </si>
  <si>
    <t>FI - i-Valo</t>
  </si>
  <si>
    <t>ES - Valencia - (ex - AEMSA)</t>
  </si>
  <si>
    <t>ES - RDC - Sant Boi</t>
  </si>
  <si>
    <t>ES - Puente la Reina</t>
  </si>
  <si>
    <t>ES - Molins de Rei</t>
  </si>
  <si>
    <t>ES - Mesa</t>
  </si>
  <si>
    <t>ES - Meliana</t>
  </si>
  <si>
    <t>ES - Himel  - Palleja</t>
  </si>
  <si>
    <t>ES - Grinon(Madrid)</t>
  </si>
  <si>
    <t>ES - Capellades</t>
  </si>
  <si>
    <t>ES - ASP - Madrid</t>
  </si>
  <si>
    <t>EG - Badr City</t>
  </si>
  <si>
    <t>EG - 10 Ramadan</t>
  </si>
  <si>
    <t>DZ - Alger Cheraga</t>
  </si>
  <si>
    <t>DK - LK Distribution</t>
  </si>
  <si>
    <t>DK - LK</t>
  </si>
  <si>
    <t>DK - JO_EL Denmark</t>
  </si>
  <si>
    <t>DE - SMC (=S=Motion Control)</t>
  </si>
  <si>
    <t>DE - RSAC (Regional Solution Automation Center)</t>
  </si>
  <si>
    <t>DE - Merten - Wiehl</t>
  </si>
  <si>
    <t>DE - Merten - Drolshagen</t>
  </si>
  <si>
    <t>DE - Kavlico - Minden</t>
  </si>
  <si>
    <t>SOLSY - Utility scale &amp; large commercial systems</t>
  </si>
  <si>
    <t>DE - Elso</t>
  </si>
  <si>
    <t>SOLPR - Solar Products</t>
  </si>
  <si>
    <t>DE - Elau</t>
  </si>
  <si>
    <t>SITRA - Smart Infra Transportation</t>
  </si>
  <si>
    <t>DE - AGS - Regensburg</t>
  </si>
  <si>
    <t>SISGT - Smart Infra Smart Grid IT</t>
  </si>
  <si>
    <t>CZ - Pisek</t>
  </si>
  <si>
    <t>SISAS - Smart Infra SaaS</t>
  </si>
  <si>
    <t>k XOF</t>
  </si>
  <si>
    <t>CO - Dexson - Bogota</t>
  </si>
  <si>
    <t>SIOLG - Smart Infra Oil &amp; Gas</t>
  </si>
  <si>
    <t>k VND</t>
  </si>
  <si>
    <t>CO - Bogota</t>
  </si>
  <si>
    <t>SIITC - Smart Infra IT Consulting &amp; Integration Services</t>
  </si>
  <si>
    <t>k VEF</t>
  </si>
  <si>
    <t>CO - ACM - Bogota (new plant)</t>
  </si>
  <si>
    <t>SIELE - Smart Infra Electric Utilities</t>
  </si>
  <si>
    <t>k UAH</t>
  </si>
  <si>
    <t>CN - WUXI - Industry</t>
  </si>
  <si>
    <t>PTWDA - Wiring devices</t>
  </si>
  <si>
    <t>k TRY</t>
  </si>
  <si>
    <t>CN - WUXI</t>
  </si>
  <si>
    <t>PTUES - Universal Enclosures</t>
  </si>
  <si>
    <t>k TND</t>
  </si>
  <si>
    <t>CN - Uniflair (CCU-TEC-MOD)</t>
  </si>
  <si>
    <t>PTSYS - Power Systems</t>
  </si>
  <si>
    <t>k THB</t>
  </si>
  <si>
    <t>CN - SWHM</t>
  </si>
  <si>
    <t>PTSG2 - Power S2 Products</t>
  </si>
  <si>
    <t>k TWD</t>
  </si>
  <si>
    <t>CN - SWEEC Wingoal</t>
  </si>
  <si>
    <t>PTPFC - Power Factor Corre&amp;Filt</t>
  </si>
  <si>
    <t>k CHF</t>
  </si>
  <si>
    <t>CN - SST</t>
  </si>
  <si>
    <t>PTNCO - Network Connectivity</t>
  </si>
  <si>
    <t>k SEK</t>
  </si>
  <si>
    <t>CN - SSPA</t>
  </si>
  <si>
    <t>PTMET - Power Metering Products</t>
  </si>
  <si>
    <t>k SGD</t>
  </si>
  <si>
    <t>CN - SSLVTA</t>
  </si>
  <si>
    <t>PTLVS - LV Functional Enclosures</t>
  </si>
  <si>
    <t>k RSD</t>
  </si>
  <si>
    <t>CN - SSIC</t>
  </si>
  <si>
    <t>PTLVB - Busways Power (IEC &amp; NEMA)</t>
  </si>
  <si>
    <t>k RUB</t>
  </si>
  <si>
    <t>CN - SSES</t>
  </si>
  <si>
    <t>PTLRC - Light and Room Control</t>
  </si>
  <si>
    <t>k GBP</t>
  </si>
  <si>
    <t>CN - SSD</t>
  </si>
  <si>
    <t>PTLGT - Lighting and Emergency Lighting</t>
  </si>
  <si>
    <t>k RON</t>
  </si>
  <si>
    <t>CN - SSBEA</t>
  </si>
  <si>
    <t>PTFDS - Final Distribution Enclosure Systems</t>
  </si>
  <si>
    <t>k CZK</t>
  </si>
  <si>
    <t>CN - SSAM</t>
  </si>
  <si>
    <t>PTFDB - Final Distribution Breakers Devices</t>
  </si>
  <si>
    <t>QVE Labour</t>
  </si>
  <si>
    <t>X2</t>
  </si>
  <si>
    <t>k QAR</t>
  </si>
  <si>
    <t>CN - Shanghai Aut</t>
  </si>
  <si>
    <t>PTFDA - Final Distribution Advanced Functions</t>
  </si>
  <si>
    <t>QVE part for BU (not recommended)</t>
  </si>
  <si>
    <t>X1</t>
  </si>
  <si>
    <t>k PLN</t>
  </si>
  <si>
    <t>CN - SELV</t>
  </si>
  <si>
    <t>PTEVC - Electrical vehiclle Charging Infrastructures</t>
  </si>
  <si>
    <t>METALLIC WASTE DISPOSAL</t>
  </si>
  <si>
    <t>W6</t>
  </si>
  <si>
    <t>k PHP</t>
  </si>
  <si>
    <t>CN - SBMV-EQ</t>
  </si>
  <si>
    <t>PTEQP - LV EQPT (IEC&amp;NEMA)</t>
  </si>
  <si>
    <t>ELASTOMER PARTS, SEALS</t>
  </si>
  <si>
    <t>P2</t>
  </si>
  <si>
    <t>k PEN</t>
  </si>
  <si>
    <t>CN - SBMLV</t>
  </si>
  <si>
    <t>PTCTR - Contactors</t>
  </si>
  <si>
    <t>THERMOPLASTIC AND THERMOSET (INJECTION AND COMPRESSION)</t>
  </si>
  <si>
    <t>P1</t>
  </si>
  <si>
    <t>k UZS</t>
  </si>
  <si>
    <t>CN - SBG</t>
  </si>
  <si>
    <t>PTCMS - Cable Management Systems</t>
  </si>
  <si>
    <t>INDUSTRIAL MARKING</t>
  </si>
  <si>
    <t>M2</t>
  </si>
  <si>
    <t>k NZD</t>
  </si>
  <si>
    <t>CN - SAS - Suzhou</t>
  </si>
  <si>
    <t>PTCCB - MCCBs, Earth Leak&amp;Swit</t>
  </si>
  <si>
    <t>LAMINATED INSULATING - MISC. PLASTICS</t>
  </si>
  <si>
    <t>M1</t>
  </si>
  <si>
    <t>k NOK</t>
  </si>
  <si>
    <t>CN - RAM - Wuxi</t>
  </si>
  <si>
    <t>PTACB - Air Circuits Breakers</t>
  </si>
  <si>
    <t>SPECIAL DESIGNED TOOLS</t>
  </si>
  <si>
    <t>L5</t>
  </si>
  <si>
    <t>k NGN</t>
  </si>
  <si>
    <t>CN - MGE-UPS - Shanghai</t>
  </si>
  <si>
    <t>ITSPS - Industrial Power Systems</t>
  </si>
  <si>
    <t>SURFACE AND HEAT TREATMENT</t>
  </si>
  <si>
    <t>L3</t>
  </si>
  <si>
    <t>k MMK</t>
  </si>
  <si>
    <t>CN - GHD - Guangzhou</t>
  </si>
  <si>
    <t>ITRAA - Racks &amp; Accessories</t>
  </si>
  <si>
    <t>DIE CASTING, FORGING, SINTERING</t>
  </si>
  <si>
    <t>K6</t>
  </si>
  <si>
    <t>k MNT</t>
  </si>
  <si>
    <t>CN - Foshan (Sunten)</t>
  </si>
  <si>
    <t>ITPPP - Personal Power Products</t>
  </si>
  <si>
    <t>MACHINING, TURNING</t>
  </si>
  <si>
    <t>K5</t>
  </si>
  <si>
    <t>k MXN</t>
  </si>
  <si>
    <t>CN - DELIXI - Wenzhou</t>
  </si>
  <si>
    <t>ITIBS - IT Field Services</t>
  </si>
  <si>
    <t>SPRINGS</t>
  </si>
  <si>
    <t>K4</t>
  </si>
  <si>
    <t>k MAD</t>
  </si>
  <si>
    <t>CN - DELIXI - Ningbo</t>
  </si>
  <si>
    <t>ITHPP - Home Power Products</t>
  </si>
  <si>
    <t>SHEET METAL, ROLL-FORMING, COATING</t>
  </si>
  <si>
    <t>K3</t>
  </si>
  <si>
    <t>k MYR</t>
  </si>
  <si>
    <t>CN - Clipsal CMHL</t>
  </si>
  <si>
    <t>ITDNB - Design &amp; Build</t>
  </si>
  <si>
    <t>METAL STAMPINGS</t>
  </si>
  <si>
    <t>K2</t>
  </si>
  <si>
    <t>k LTL</t>
  </si>
  <si>
    <t>CN - AVX - Xiamen</t>
  </si>
  <si>
    <t>ITDCM - Data Center Management Software</t>
  </si>
  <si>
    <t>FASTENERS</t>
  </si>
  <si>
    <t>K1</t>
  </si>
  <si>
    <t>k LBP</t>
  </si>
  <si>
    <t>CN - APC-CXF</t>
  </si>
  <si>
    <t>ITCLG - Cooling Equipment &amp; Systems</t>
  </si>
  <si>
    <t>LIGHTING AND PRODUCTS COMPONENTS</t>
  </si>
  <si>
    <t>J1</t>
  </si>
  <si>
    <t>k LVL</t>
  </si>
  <si>
    <t>CL - Marisio</t>
  </si>
  <si>
    <t>ITBPP - Business Power Products</t>
  </si>
  <si>
    <t>MECHANICAL ASSEMBLING</t>
  </si>
  <si>
    <t>H6</t>
  </si>
  <si>
    <t>k LAK</t>
  </si>
  <si>
    <t>CL - H Briones</t>
  </si>
  <si>
    <t>IT3PH - 3-Phase Power Equipment &amp; Systems</t>
  </si>
  <si>
    <t>BATTERIES</t>
  </si>
  <si>
    <t>H4</t>
  </si>
  <si>
    <t>k KWD</t>
  </si>
  <si>
    <t>CH - SEM - Oberentfelden</t>
  </si>
  <si>
    <t>INSL2 - ENERGY SYSTEMS LEVEL 2</t>
  </si>
  <si>
    <t>STATIC WINDINGS, ELECTROMAGNET, HALL EFFECT CURRENT SENSORS, CURRENT FILTERS &amp; SOFT FERRITE</t>
  </si>
  <si>
    <t>H3</t>
  </si>
  <si>
    <t>k KZT</t>
  </si>
  <si>
    <t>CH - Gutor-Electronique (ex APC-WEF)</t>
  </si>
  <si>
    <t>INMVT - Transformers</t>
  </si>
  <si>
    <t>ELECTRICAL CONTRACTORS &amp; SYSTEM INTEGRATORS</t>
  </si>
  <si>
    <t>H2</t>
  </si>
  <si>
    <t>k JPY</t>
  </si>
  <si>
    <t>CH - Feller</t>
  </si>
  <si>
    <t>INMVS - MV/LV Substations</t>
  </si>
  <si>
    <t>SUBCONTRACTING OF ELECTRO-MECHANICAL ASSEMBLING</t>
  </si>
  <si>
    <t>H1</t>
  </si>
  <si>
    <t>k ILS</t>
  </si>
  <si>
    <t>CA - Saint Hubert</t>
  </si>
  <si>
    <t>INMVP - Product - switchgear</t>
  </si>
  <si>
    <t>ELECTRIC &amp; ELECTRONIC DISTRIBUTORS</t>
  </si>
  <si>
    <t>G9</t>
  </si>
  <si>
    <t>k IRR</t>
  </si>
  <si>
    <t>CA - Richmond</t>
  </si>
  <si>
    <t>INMVE - MV Equipment</t>
  </si>
  <si>
    <t>PCB ASSEMBLY</t>
  </si>
  <si>
    <t>G8</t>
  </si>
  <si>
    <t>k IDR</t>
  </si>
  <si>
    <t>CA - PMI</t>
  </si>
  <si>
    <t>INMCP - Product - component</t>
  </si>
  <si>
    <t>LCD's</t>
  </si>
  <si>
    <t>G7</t>
  </si>
  <si>
    <t>k HUF</t>
  </si>
  <si>
    <t>CA - MVC - La Prairie (Montreal)</t>
  </si>
  <si>
    <t>INIBS - INFRA Field Services</t>
  </si>
  <si>
    <t>ELECTROMECHANICAL RELAYS, FUSES &amp; FUSES HOLDERS, FANS &amp; ELECTRICAL MOTORS</t>
  </si>
  <si>
    <t>G5</t>
  </si>
  <si>
    <t>k HKD</t>
  </si>
  <si>
    <t>CA - Edmonton</t>
  </si>
  <si>
    <t>INENS - Electrical Networks Solutions</t>
  </si>
  <si>
    <t>PRINTED CIRCUIT BOARDS (PCB)</t>
  </si>
  <si>
    <t>G4</t>
  </si>
  <si>
    <t>k ECS</t>
  </si>
  <si>
    <t>BR - Sumaré</t>
  </si>
  <si>
    <t>INENP - IED Elec Networks Prot</t>
  </si>
  <si>
    <t>CONNECTORS, CORDS AND CABLES ASSEMBLY</t>
  </si>
  <si>
    <t>G3</t>
  </si>
  <si>
    <t>k AED</t>
  </si>
  <si>
    <t>BR - RSAC (Regional Solution Automation Center)</t>
  </si>
  <si>
    <t>IDVSD - Variable speed drives</t>
  </si>
  <si>
    <t>PASSIVE COMPONENTS</t>
  </si>
  <si>
    <t>G2</t>
  </si>
  <si>
    <t>k EGP</t>
  </si>
  <si>
    <t>BR - RAM - Caxias du Sol</t>
  </si>
  <si>
    <t>IDSWS - Industry - M&amp;O Software</t>
  </si>
  <si>
    <t>ACTIVE DEVICES</t>
  </si>
  <si>
    <t>G1</t>
  </si>
  <si>
    <t>k DKK</t>
  </si>
  <si>
    <t>BR - Microsol - Eusebio</t>
  </si>
  <si>
    <t>IDSIG - Control &amp; Signalling</t>
  </si>
  <si>
    <t>BUILDINGS AUTOMATION PRODUCTS &amp; FUNCTIONS</t>
  </si>
  <si>
    <t>F9</t>
  </si>
  <si>
    <t>k HRK</t>
  </si>
  <si>
    <t>BR - Jurubatuba</t>
  </si>
  <si>
    <t>IDSEN - Sensors</t>
  </si>
  <si>
    <t xml:space="preserve">VIDEO SECURITY PRODUCTS &amp; FUNCTIONS </t>
  </si>
  <si>
    <t>F8</t>
  </si>
  <si>
    <t>k KRW</t>
  </si>
  <si>
    <t>BR - Guararema</t>
  </si>
  <si>
    <t>IDSDS - Speed Drives Systems</t>
  </si>
  <si>
    <t>BRAND LABELING IT BUSINESS</t>
  </si>
  <si>
    <t>F7</t>
  </si>
  <si>
    <t>k COP</t>
  </si>
  <si>
    <t>BR - ABM - Blumenau</t>
  </si>
  <si>
    <t>IDSAF - OEM Safety&amp;Controllers</t>
  </si>
  <si>
    <t>LIFESPACE AUTOMATION PRODUCTS &amp; FUNCTIONS</t>
  </si>
  <si>
    <t>F6</t>
  </si>
  <si>
    <t>k CLP</t>
  </si>
  <si>
    <t>BG - Plovdiv</t>
  </si>
  <si>
    <t>IDPES - PlantstruXure and Industry Control Software</t>
  </si>
  <si>
    <t>ELECTRICAL DISTRIBUTION PRODUCTS &amp; FUNCTIONS</t>
  </si>
  <si>
    <t>F5</t>
  </si>
  <si>
    <t>k XAF</t>
  </si>
  <si>
    <t>BE - St Niklaas</t>
  </si>
  <si>
    <t>IDPAC - Process Automation Control</t>
  </si>
  <si>
    <t>INDUSTRIAL AUTOMATION PRODUCTS &amp; FUNCTIONS</t>
  </si>
  <si>
    <t>F4</t>
  </si>
  <si>
    <t>k CAD</t>
  </si>
  <si>
    <t>BE - SB Gardy</t>
  </si>
  <si>
    <t>IDOL2 - Ind OEM Systems Level2</t>
  </si>
  <si>
    <t>ELECTRICAL POWER EQUIPMENT &amp; ACCESSORIES</t>
  </si>
  <si>
    <t>F3</t>
  </si>
  <si>
    <t>k KHR</t>
  </si>
  <si>
    <t>BE - EIB - Dison</t>
  </si>
  <si>
    <t>IDMOT - Motion Control</t>
  </si>
  <si>
    <t>SWITCHBOARDS</t>
  </si>
  <si>
    <t>F2</t>
  </si>
  <si>
    <t>k BGN</t>
  </si>
  <si>
    <t>AU - Nu-Lec</t>
  </si>
  <si>
    <t>IDIBS - Industry Field Services</t>
  </si>
  <si>
    <t xml:space="preserve"> INVESTMENTS FOR PRODUCTION, LOGISTICS AND MEASUREMENT</t>
  </si>
  <si>
    <t>E5</t>
  </si>
  <si>
    <t>k BND</t>
  </si>
  <si>
    <t>CoS - Purchasing Strategy</t>
  </si>
  <si>
    <t>AU - Moduline - Melbourne</t>
  </si>
  <si>
    <t>IDHMI - Human Machine Intfc</t>
  </si>
  <si>
    <t>CHEMICALS</t>
  </si>
  <si>
    <t>E1</t>
  </si>
  <si>
    <t>k BRL</t>
  </si>
  <si>
    <t>CoS - Productivity</t>
  </si>
  <si>
    <t>AU - Gepp Cross</t>
  </si>
  <si>
    <t>IDEL2 - Ind EU Systems Level 2</t>
  </si>
  <si>
    <t>PACKING PRODUCTS</t>
  </si>
  <si>
    <t>D2</t>
  </si>
  <si>
    <t>k ARS</t>
  </si>
  <si>
    <t>AU - Clipsal - Wingfield</t>
  </si>
  <si>
    <t>ESSMS - Software and Managed Services</t>
  </si>
  <si>
    <t>CERAMIC AND GLASS</t>
  </si>
  <si>
    <t>D1</t>
  </si>
  <si>
    <t>k SAR</t>
  </si>
  <si>
    <t>QVE - Other</t>
  </si>
  <si>
    <t>AU - Clipsal - Strathalbyn</t>
  </si>
  <si>
    <t>ESEPC - Energy Performance Contracting</t>
  </si>
  <si>
    <t>THERMOPLASTIC MATERIAL</t>
  </si>
  <si>
    <t>C2</t>
  </si>
  <si>
    <t>k DZD</t>
  </si>
  <si>
    <t>QVE - Tool modification</t>
  </si>
  <si>
    <t>AU - Clipsal - Bayswater (ex-Ringood)</t>
  </si>
  <si>
    <t>ESEEP - Energy Efficiency Projects</t>
  </si>
  <si>
    <t>THERMOSETTING MATERIALS</t>
  </si>
  <si>
    <t>C1</t>
  </si>
  <si>
    <t>k ZAR</t>
  </si>
  <si>
    <t>QVE - Technology change</t>
  </si>
  <si>
    <t>AU - Benalla</t>
  </si>
  <si>
    <t>CSCST - Custom sensors&amp;Tech</t>
  </si>
  <si>
    <t>SILVER AND CONTACTS</t>
  </si>
  <si>
    <t>B3</t>
  </si>
  <si>
    <t>k AUD</t>
  </si>
  <si>
    <t>QVE - Redesign</t>
  </si>
  <si>
    <t>AT - SEPD (SE Power Drive)</t>
  </si>
  <si>
    <t>BDSL2 - Building System Level2</t>
  </si>
  <si>
    <t>RESISTANT ALLOYS AND BIMETALLIC STRIPS</t>
  </si>
  <si>
    <t>B2</t>
  </si>
  <si>
    <t>k INR</t>
  </si>
  <si>
    <t>QVE - Process optimization</t>
  </si>
  <si>
    <t>AT - MSA - Linz</t>
  </si>
  <si>
    <t>BDPRS - Video Products</t>
  </si>
  <si>
    <t>NON FERROUS MATERIALS</t>
  </si>
  <si>
    <t>B1</t>
  </si>
  <si>
    <t>k USD</t>
  </si>
  <si>
    <t>QVE - Material reduction</t>
  </si>
  <si>
    <t>AR - SEarg+Plasnavi</t>
  </si>
  <si>
    <t>BDPRD - Building Mngt Products</t>
  </si>
  <si>
    <t>SILICON STEEL</t>
  </si>
  <si>
    <t>A2</t>
  </si>
  <si>
    <t>k CNY</t>
  </si>
  <si>
    <t>QVE - Material change</t>
  </si>
  <si>
    <t>AE - Clipsal CMEM (.20)</t>
  </si>
  <si>
    <t>BDIBS - Building Field Services</t>
  </si>
  <si>
    <t>STEEL PRODUCTS</t>
  </si>
  <si>
    <t>A1</t>
  </si>
  <si>
    <t>k EUR</t>
  </si>
  <si>
    <t>Approbation</t>
  </si>
  <si>
    <t>Estimation</t>
  </si>
  <si>
    <t>ActionType</t>
  </si>
  <si>
    <t>Plants</t>
  </si>
  <si>
    <t>Product line</t>
  </si>
  <si>
    <t>CommodityName</t>
  </si>
  <si>
    <t>k_DEV</t>
  </si>
  <si>
    <t>Currency</t>
  </si>
  <si>
    <t>XOF</t>
  </si>
  <si>
    <t>WEST AFRICAN CFA</t>
  </si>
  <si>
    <t>VND</t>
  </si>
  <si>
    <t>VIETNAM</t>
  </si>
  <si>
    <t>VEF</t>
  </si>
  <si>
    <t>VENEZUELA</t>
  </si>
  <si>
    <t>UAH</t>
  </si>
  <si>
    <t>UKRAINE / Ukrainia</t>
  </si>
  <si>
    <t>TRY</t>
  </si>
  <si>
    <t>TURQUIE / Turkey</t>
  </si>
  <si>
    <t>TND</t>
  </si>
  <si>
    <t>TUNISIE / Tunisia</t>
  </si>
  <si>
    <t>THB</t>
  </si>
  <si>
    <t>THAILANDE / Thailand</t>
  </si>
  <si>
    <t>TWD</t>
  </si>
  <si>
    <t>TAIWAN</t>
  </si>
  <si>
    <t>CHF</t>
  </si>
  <si>
    <t>SUISSE / Switzerland</t>
  </si>
  <si>
    <t>SEK</t>
  </si>
  <si>
    <t>SUEDE / Sweden</t>
  </si>
  <si>
    <t>SKK</t>
  </si>
  <si>
    <t>SLOVAQUIE / Slovakia</t>
  </si>
  <si>
    <t>SGD</t>
  </si>
  <si>
    <t>SINGAPOUR / Singapore</t>
  </si>
  <si>
    <t>RSD</t>
  </si>
  <si>
    <t>SERBIE / Serbia</t>
  </si>
  <si>
    <t>RUB</t>
  </si>
  <si>
    <t>RUSSIE /Russia</t>
  </si>
  <si>
    <t>GBP</t>
  </si>
  <si>
    <t>ROYAUME-UNI / Great Britain</t>
  </si>
  <si>
    <t>RON</t>
  </si>
  <si>
    <t>ROUMANIE / Romania</t>
  </si>
  <si>
    <t>CZK</t>
  </si>
  <si>
    <t>REP.TCHEQUE / Czech Rep</t>
  </si>
  <si>
    <t>QAR</t>
  </si>
  <si>
    <t>QATAR</t>
  </si>
  <si>
    <t>PLN</t>
  </si>
  <si>
    <t>POLOGNE / Poland</t>
  </si>
  <si>
    <t>PHP</t>
  </si>
  <si>
    <t>PHILIPPINES / Philippines</t>
  </si>
  <si>
    <t>PEN</t>
  </si>
  <si>
    <t>PEROU / Peru</t>
  </si>
  <si>
    <t>UZS</t>
  </si>
  <si>
    <t>OUZBEKISTAN / Uzbekistan</t>
  </si>
  <si>
    <t>NZD</t>
  </si>
  <si>
    <t>NLE ZELANDE / New Zealand</t>
  </si>
  <si>
    <t>NOK</t>
  </si>
  <si>
    <t>NORVEGE / Norway</t>
  </si>
  <si>
    <t>NGN</t>
  </si>
  <si>
    <t>NIGERIA/Nigeria</t>
  </si>
  <si>
    <t>MMK</t>
  </si>
  <si>
    <t>MYANMAR</t>
  </si>
  <si>
    <t>MNT</t>
  </si>
  <si>
    <t>MONGOLIE/Mongolia</t>
  </si>
  <si>
    <t>MXN</t>
  </si>
  <si>
    <t>MEXIQUE / Mexico</t>
  </si>
  <si>
    <t>MAD</t>
  </si>
  <si>
    <t>MAROC / Morocco</t>
  </si>
  <si>
    <t>MYR</t>
  </si>
  <si>
    <t>MALAISIE / Malaysia</t>
  </si>
  <si>
    <t>LTL</t>
  </si>
  <si>
    <t>LITUANIE / Lithuania</t>
  </si>
  <si>
    <t>LBP</t>
  </si>
  <si>
    <t>LIBAN / Lebanon</t>
  </si>
  <si>
    <t>LVL</t>
  </si>
  <si>
    <t>LETTONIE / Latvia</t>
  </si>
  <si>
    <t>LAK</t>
  </si>
  <si>
    <t>LAOS/ Laos</t>
  </si>
  <si>
    <t>KWD</t>
  </si>
  <si>
    <t>KOWEIT / Kuwait</t>
  </si>
  <si>
    <t>KZT</t>
  </si>
  <si>
    <t>KAZAKHSTAN</t>
  </si>
  <si>
    <t>JPY</t>
  </si>
  <si>
    <t>JAPON / Japan</t>
  </si>
  <si>
    <t>ILS</t>
  </si>
  <si>
    <t>ISRAEL</t>
  </si>
  <si>
    <t>IRAN FLOTTANT / Iran Floating</t>
  </si>
  <si>
    <t>IDR</t>
  </si>
  <si>
    <t>INDONESIE / Indonesia</t>
  </si>
  <si>
    <t>HUF</t>
  </si>
  <si>
    <t>HONGRIE / Hungary</t>
  </si>
  <si>
    <t>HKD</t>
  </si>
  <si>
    <t>HONG KONG</t>
  </si>
  <si>
    <t>EEK</t>
  </si>
  <si>
    <t>ESTONIE / Estonia</t>
  </si>
  <si>
    <t>ECS</t>
  </si>
  <si>
    <t>EQUATEUR / Ecuador</t>
  </si>
  <si>
    <t>AED</t>
  </si>
  <si>
    <t>EMIRATS A. U./ U A Emirates</t>
  </si>
  <si>
    <t>EGP</t>
  </si>
  <si>
    <t>EGYPTE / Egypt</t>
  </si>
  <si>
    <t>DKK</t>
  </si>
  <si>
    <t>DANEMARK / Danmark</t>
  </si>
  <si>
    <t>HRK</t>
  </si>
  <si>
    <t>CROATIE /  Croatia</t>
  </si>
  <si>
    <t>KRW</t>
  </si>
  <si>
    <t>COREE DU SUD / Sth Korea</t>
  </si>
  <si>
    <t>COP</t>
  </si>
  <si>
    <t>COLOMBIE / Colombia</t>
  </si>
  <si>
    <t>CLP</t>
  </si>
  <si>
    <t>CHILI / Chile</t>
  </si>
  <si>
    <t>XAF</t>
  </si>
  <si>
    <t>CENTRAL AFRICAN CFA</t>
  </si>
  <si>
    <t>CAD</t>
  </si>
  <si>
    <t>CANADA/ Canada</t>
  </si>
  <si>
    <t>KHR</t>
  </si>
  <si>
    <t>CAMBODGE/Cambodia</t>
  </si>
  <si>
    <t>BGN</t>
  </si>
  <si>
    <t>BULGARIE / Bulgaria</t>
  </si>
  <si>
    <t>BND</t>
  </si>
  <si>
    <t>BRUNEI</t>
  </si>
  <si>
    <t>BRL</t>
  </si>
  <si>
    <t>BRESIL / Brazil</t>
  </si>
  <si>
    <t>ARS</t>
  </si>
  <si>
    <t>ARGENTINE / Argentia</t>
  </si>
  <si>
    <t>SAR</t>
  </si>
  <si>
    <t>ARABIE SAOUD./ Saudi Arabia</t>
  </si>
  <si>
    <t>DZD</t>
  </si>
  <si>
    <t>ALGERIE / Algeria</t>
  </si>
  <si>
    <t>ZAR</t>
  </si>
  <si>
    <t>AFRIQUE DU SUD/ South Africa</t>
  </si>
  <si>
    <t>AUD</t>
  </si>
  <si>
    <t>AUSTRALIE / Australia</t>
  </si>
  <si>
    <t>INR</t>
  </si>
  <si>
    <t>INDE / India</t>
  </si>
  <si>
    <t>USD</t>
  </si>
  <si>
    <t>ETATS-UNIS / United States</t>
  </si>
  <si>
    <t>CNY</t>
  </si>
  <si>
    <t>CHINE / China</t>
  </si>
  <si>
    <t>EUR</t>
  </si>
  <si>
    <t>Zone Euro / Euro zone</t>
  </si>
  <si>
    <t>Q2 2015</t>
  </si>
  <si>
    <t>Q1-2015</t>
  </si>
  <si>
    <t>Y2014</t>
  </si>
  <si>
    <t>Q4-2014</t>
  </si>
  <si>
    <t>Q3-2014</t>
  </si>
  <si>
    <t>Q2-2014</t>
  </si>
  <si>
    <t>Q1 2014</t>
  </si>
  <si>
    <t>CURR</t>
  </si>
  <si>
    <t>COUNTRIES</t>
  </si>
  <si>
    <t>Kilo Devise</t>
  </si>
  <si>
    <t>Actual</t>
  </si>
  <si>
    <t>DEV</t>
  </si>
  <si>
    <t>PAYS</t>
  </si>
  <si>
    <t>Group Treasury</t>
  </si>
  <si>
    <t>PROJECTED FX RATES</t>
  </si>
  <si>
    <t>5 march 2014</t>
  </si>
  <si>
    <t>Faire un retour d'expérience fin juin.</t>
  </si>
  <si>
    <t>CF : @ &lt;O&gt; ou @ creation dans OTTO ?</t>
  </si>
  <si>
    <t>Criticité pces : pq usine ?</t>
  </si>
  <si>
    <t>Faut-il mettre Leadtime en mandatory violet ?</t>
  </si>
  <si>
    <t>2014 Product Line Codes / correction of bug on currency conversion.</t>
  </si>
  <si>
    <t>V5.3</t>
  </si>
  <si>
    <t>Change QVE actor FD SSLVTA &amp; EMEA Products // Added QVE VS COS selection rules for OTTO + QVE VS LEAN + Negative QVE.</t>
  </si>
  <si>
    <t>V5.2</t>
  </si>
  <si>
    <t>Added a few plant names // Product Usual name mandototy by buyer.</t>
  </si>
  <si>
    <t>V5.1</t>
  </si>
  <si>
    <t>Added COS &amp; all related adaptations.</t>
  </si>
  <si>
    <t>V5</t>
  </si>
  <si>
    <t>Based on V5.3</t>
  </si>
  <si>
    <t>You can find latest PCR version and training aids here</t>
  </si>
  <si>
    <t>Symphony Criticality</t>
  </si>
  <si>
    <t>None - TBD</t>
  </si>
  <si>
    <t>Rev. Oct 2015 - Felipe CASTRO</t>
  </si>
  <si>
    <t>Transfer to "Cost Reduction"
section (rows 9 &amp; 10) of
"Profitability Analysis" tab</t>
  </si>
  <si>
    <t>Idea to Project Execution (I2PE) - Evolution &amp; OTTO Tracking</t>
  </si>
  <si>
    <t>No. of Tools</t>
  </si>
  <si>
    <r>
      <rPr>
        <b/>
        <sz val="11"/>
        <rFont val="Arial"/>
        <family val="2"/>
      </rPr>
      <t>Core Tech Validation</t>
    </r>
    <r>
      <rPr>
        <sz val="11"/>
        <rFont val="Arial"/>
        <family val="2"/>
      </rPr>
      <t xml:space="preserve"> (Name)</t>
    </r>
  </si>
  <si>
    <t>Pre-BoC Assesment</t>
  </si>
  <si>
    <r>
      <t>Request Content 
(Optional for Light Track)</t>
    </r>
    <r>
      <rPr>
        <sz val="10"/>
        <rFont val="Arial"/>
        <family val="2"/>
      </rPr>
      <t xml:space="preserve">
</t>
    </r>
  </si>
  <si>
    <t>XXXXXX</t>
  </si>
  <si>
    <r>
      <t>Requestor</t>
    </r>
    <r>
      <rPr>
        <sz val="10"/>
        <rFont val="Arial"/>
        <family val="2"/>
      </rPr>
      <t>:  Describe your VoC input and provide f</t>
    </r>
    <r>
      <rPr>
        <sz val="10"/>
        <rFont val="Arial"/>
        <family val="2"/>
      </rPr>
      <t>urther detail product specifications, requirements, &amp; proposed solution</t>
    </r>
  </si>
  <si>
    <r>
      <t>Profitability Analysis
(Optional for light track)</t>
    </r>
    <r>
      <rPr>
        <sz val="10"/>
        <rFont val="Arial"/>
        <family val="2"/>
      </rPr>
      <t xml:space="preserve">
</t>
    </r>
  </si>
  <si>
    <t>43a</t>
  </si>
  <si>
    <r>
      <rPr>
        <b/>
        <sz val="10"/>
        <rFont val="Arial"/>
        <family val="2"/>
      </rPr>
      <t>MCSV -</t>
    </r>
    <r>
      <rPr>
        <sz val="10"/>
        <rFont val="Arial"/>
        <family val="2"/>
      </rPr>
      <t xml:space="preserve"> Do we need to create new or modify C/PQCS/P documents</t>
    </r>
  </si>
  <si>
    <t>43b</t>
  </si>
  <si>
    <r>
      <rPr>
        <b/>
        <sz val="10"/>
        <rFont val="Arial"/>
        <family val="2"/>
      </rPr>
      <t>Field Trial</t>
    </r>
    <r>
      <rPr>
        <sz val="10"/>
        <rFont val="Arial"/>
        <family val="2"/>
      </rPr>
      <t xml:space="preserve"> - is an internal or external field trial required</t>
    </r>
  </si>
  <si>
    <t>Work Content / Functional Assumptions</t>
  </si>
  <si>
    <t>Work Packages / Project Work Content:</t>
  </si>
  <si>
    <t>Main Project Assumptions:</t>
  </si>
  <si>
    <t>Main Project Risks:</t>
  </si>
  <si>
    <t>Engineering / Technical</t>
  </si>
  <si>
    <t>Supply Chain/Industrial</t>
  </si>
  <si>
    <t>Proj Mgmt</t>
  </si>
  <si>
    <t>Schedule Assumptions</t>
  </si>
  <si>
    <t xml:space="preserve"> Stage Gates Spacing - Default</t>
  </si>
  <si>
    <t xml:space="preserve">Project = </t>
  </si>
  <si>
    <t>OPEN-SELECT</t>
  </si>
  <si>
    <t>SELECT-DO</t>
  </si>
  <si>
    <t>DO-IMPL</t>
  </si>
  <si>
    <t>PR Level Schedule Assumptions: FIRST DRAFT QUALITY</t>
  </si>
  <si>
    <t>IMPL-PROD</t>
  </si>
  <si>
    <t>Is utility approval required?</t>
  </si>
  <si>
    <t>Yes if we have to submit to utility or customer for specific approval outside normal agency requirements</t>
  </si>
  <si>
    <t>PROD-SELL</t>
  </si>
  <si>
    <t>Is a SELECT required?</t>
  </si>
  <si>
    <t>Yes if we need to present and agree on a final concept selection for either product, offer, or supply chain</t>
  </si>
  <si>
    <t>must=100</t>
  </si>
  <si>
    <t>Is an IMPLEMENT required</t>
  </si>
  <si>
    <t>Yes if we have &gt;25k of CAPEX required</t>
  </si>
  <si>
    <t>Is a PRODUCE required?</t>
  </si>
  <si>
    <t>Yes if  have to produce for stock any MTS references prior to taking SELL</t>
  </si>
  <si>
    <t>Is there a fixed SELL date need?</t>
  </si>
  <si>
    <t>If we have to have SELL completed  by a certain date in the market</t>
  </si>
  <si>
    <t>If YES, SELL by what date?</t>
  </si>
  <si>
    <t>Enter mm-yy</t>
  </si>
  <si>
    <r>
      <t xml:space="preserve">Estimated OPEN date </t>
    </r>
    <r>
      <rPr>
        <sz val="12"/>
        <rFont val="Calibri"/>
        <family val="2"/>
      </rPr>
      <t>(for ref only)</t>
    </r>
  </si>
  <si>
    <t>Est Duration OPEN to SELL (m)</t>
  </si>
  <si>
    <t>To the nearest Quarter, based on similar projects, scope of work, market urgency, tacit knowledge of estimating team</t>
  </si>
  <si>
    <t>*Need to investigate how to call the # of months</t>
  </si>
  <si>
    <t>OPEN</t>
  </si>
  <si>
    <t>SELECT</t>
  </si>
  <si>
    <t>IMPL</t>
  </si>
  <si>
    <t>PROD</t>
  </si>
  <si>
    <t>SELL</t>
  </si>
  <si>
    <t>Basic Expectations:</t>
  </si>
  <si>
    <t>Offer Positioning &amp; Business Done</t>
  </si>
  <si>
    <t>Offer Requirements Documented</t>
  </si>
  <si>
    <t>Offer Requirements Finalized</t>
  </si>
  <si>
    <t>Product and process design complete (VFT)</t>
  </si>
  <si>
    <t>Tools/assy processes built and qualified</t>
  </si>
  <si>
    <t>Units produced for Stock if MTS</t>
  </si>
  <si>
    <t>Key Technical Risks Feasible for OPEN</t>
  </si>
  <si>
    <t>Technical &amp; SC concepts ready to present</t>
  </si>
  <si>
    <t>EP's procured, tested, initial validation</t>
  </si>
  <si>
    <t>MPs are built and submitted for testing</t>
  </si>
  <si>
    <t>All functions confirm readiness for SELL</t>
  </si>
  <si>
    <t xml:space="preserve">Prelim Case ready for OPEN </t>
  </si>
  <si>
    <t>Stabilize Design&amp;Process specifications</t>
  </si>
  <si>
    <t>Eng IVV testing completed</t>
  </si>
  <si>
    <t>Business Case&amp;Contract book ready to submit</t>
  </si>
  <si>
    <t>Eng records RFM</t>
  </si>
  <si>
    <t>Utilitay approval achieved or plan agreed</t>
  </si>
  <si>
    <t>Plants confirm readiness</t>
  </si>
  <si>
    <t>Macro Schedule Assumptions</t>
  </si>
  <si>
    <t>Function</t>
  </si>
  <si>
    <t>Notes</t>
  </si>
  <si>
    <t>Eng MX</t>
  </si>
  <si>
    <t>Industrial/SCP US</t>
  </si>
  <si>
    <t>Project Request Labor Assumptions</t>
  </si>
  <si>
    <t>Data Table Lookup</t>
  </si>
  <si>
    <t>Schedule reference:</t>
  </si>
  <si>
    <t>Manager Name</t>
  </si>
  <si>
    <t>Generic Skill</t>
  </si>
  <si>
    <t>Level 2</t>
  </si>
  <si>
    <t>Level 3</t>
  </si>
  <si>
    <t>Level 4</t>
  </si>
  <si>
    <t>Level 5</t>
  </si>
  <si>
    <t>Months</t>
  </si>
  <si>
    <r>
      <t>Dept</t>
    </r>
    <r>
      <rPr>
        <sz val="11"/>
        <color indexed="8"/>
        <rFont val="Calibri"/>
        <family val="2"/>
      </rPr>
      <t xml:space="preserve"> 
(data table)</t>
    </r>
  </si>
  <si>
    <r>
      <t>Res Mgr</t>
    </r>
    <r>
      <rPr>
        <sz val="11"/>
        <color indexed="8"/>
        <rFont val="Calibri"/>
        <family val="2"/>
      </rPr>
      <t xml:space="preserve">
free form</t>
    </r>
  </si>
  <si>
    <r>
      <t xml:space="preserve">Labor Skill
</t>
    </r>
    <r>
      <rPr>
        <sz val="11"/>
        <color indexed="8"/>
        <rFont val="Calibri"/>
        <family val="2"/>
      </rPr>
      <t>free form</t>
    </r>
  </si>
  <si>
    <r>
      <t xml:space="preserve">Named Resource
</t>
    </r>
    <r>
      <rPr>
        <sz val="9"/>
        <color indexed="8"/>
        <rFont val="Calibri"/>
        <family val="2"/>
      </rPr>
      <t>free entry, optional)</t>
    </r>
  </si>
  <si>
    <t>Total FTE</t>
  </si>
  <si>
    <t>Total Labor Cost</t>
  </si>
  <si>
    <t>Data Table</t>
  </si>
  <si>
    <t>Labor Rates$k/mo</t>
  </si>
  <si>
    <t>Summary Breakdown by Fx Table:</t>
  </si>
  <si>
    <t>Dept</t>
  </si>
  <si>
    <t>Eng US</t>
  </si>
  <si>
    <t>Quality US</t>
  </si>
  <si>
    <t>Quality MX</t>
  </si>
  <si>
    <t>Industrial/SCP MX</t>
  </si>
  <si>
    <t>Model Shop US</t>
  </si>
  <si>
    <t>Model Shop MX</t>
  </si>
  <si>
    <t>Purchasing US</t>
  </si>
  <si>
    <t>Purchasing MX</t>
  </si>
  <si>
    <t>Other US</t>
  </si>
  <si>
    <t>Other MX</t>
  </si>
  <si>
    <t>GSC</t>
  </si>
  <si>
    <t>PM US</t>
  </si>
  <si>
    <t>PM MX</t>
  </si>
  <si>
    <t>Project Request - OPEX Assumptions</t>
  </si>
  <si>
    <t>Project name =</t>
  </si>
  <si>
    <t>Total OPEX in k$ =</t>
  </si>
  <si>
    <t>Function/Cost Category</t>
  </si>
  <si>
    <t>Samples</t>
  </si>
  <si>
    <t>Field test samples</t>
  </si>
  <si>
    <t>Launch promotional cost</t>
  </si>
  <si>
    <t>insert rows as necessary</t>
  </si>
  <si>
    <t>Industrialization</t>
  </si>
  <si>
    <t>ProtoMold</t>
  </si>
  <si>
    <t>Misc Manufacturing tools</t>
  </si>
  <si>
    <t>MP samples</t>
  </si>
  <si>
    <t>Carton boxes</t>
  </si>
  <si>
    <t>FAIRS (if opex reqd)</t>
  </si>
  <si>
    <t>UL certification</t>
  </si>
  <si>
    <t>3D printed/ SLA parts</t>
  </si>
  <si>
    <t>Protomold</t>
  </si>
  <si>
    <t>KP / EP samples</t>
  </si>
  <si>
    <t>Supplier NRE charges</t>
  </si>
  <si>
    <t>Print plates &amp; cutting dies</t>
  </si>
  <si>
    <t>Protomold samples</t>
  </si>
  <si>
    <t>VoC activities</t>
  </si>
  <si>
    <t>PM /Other</t>
  </si>
  <si>
    <t>Opex contingency</t>
  </si>
  <si>
    <t>Labor contingency</t>
  </si>
  <si>
    <t>Project CAPEX Assumptions</t>
  </si>
  <si>
    <t xml:space="preserve">Project=  </t>
  </si>
  <si>
    <t>All units in k$</t>
  </si>
  <si>
    <t xml:space="preserve">Total CAPEX $k = </t>
  </si>
  <si>
    <t>Investment Category</t>
  </si>
  <si>
    <t>Tools</t>
  </si>
  <si>
    <t>Molding Tools</t>
  </si>
  <si>
    <t>Stamping Dies</t>
  </si>
  <si>
    <t>Gages / Inspection</t>
  </si>
  <si>
    <t>Production equipment</t>
  </si>
  <si>
    <t>Production line</t>
  </si>
  <si>
    <t>Product Level Testers</t>
  </si>
  <si>
    <t>Buffer</t>
  </si>
  <si>
    <t>30% at BCV state</t>
  </si>
  <si>
    <t>&lt;&lt; Catalog Numbers  &gt;&gt;</t>
  </si>
  <si>
    <t>SRIM</t>
  </si>
  <si>
    <t>Technical Audit</t>
  </si>
  <si>
    <t>Approved</t>
  </si>
  <si>
    <t>Rejected</t>
  </si>
  <si>
    <t>Accepted</t>
  </si>
  <si>
    <t>Conditionally Rejected / Temporarily Accepted</t>
  </si>
  <si>
    <t>In Progress</t>
  </si>
  <si>
    <t>Conditionally Approved</t>
  </si>
  <si>
    <t>Final Result</t>
  </si>
  <si>
    <t>Green</t>
  </si>
  <si>
    <t>White</t>
  </si>
  <si>
    <t>SRIM Status</t>
  </si>
  <si>
    <t>Tech Audit</t>
  </si>
  <si>
    <t>Approved with Condition</t>
  </si>
  <si>
    <t>Tech Audit Status</t>
  </si>
  <si>
    <t>MOVE ID / OTTO ID</t>
  </si>
  <si>
    <t>Sourcing Review Board Decision</t>
  </si>
  <si>
    <t>Outsource Commitee Decision</t>
  </si>
  <si>
    <t>BU Approval</t>
  </si>
  <si>
    <t>Funding Approval</t>
  </si>
  <si>
    <t>Decision</t>
  </si>
  <si>
    <t>GO</t>
  </si>
  <si>
    <t>NO GO</t>
  </si>
  <si>
    <t>Pending</t>
  </si>
  <si>
    <t>Not needed</t>
  </si>
  <si>
    <t>ENGINEERING CONCLUSIONS</t>
  </si>
  <si>
    <t>Project Name &amp; Description:</t>
  </si>
  <si>
    <t>Material and Specs</t>
  </si>
  <si>
    <t>Fabricated components</t>
  </si>
  <si>
    <t>Specific Requirements</t>
  </si>
  <si>
    <t>Same Standard Material</t>
  </si>
  <si>
    <t xml:space="preserve">*Check with CE or PE for any </t>
  </si>
  <si>
    <t>Coating and finish</t>
  </si>
  <si>
    <t>specific requirement</t>
  </si>
  <si>
    <t>Thermal Treatment</t>
  </si>
  <si>
    <t>Paint/Color approved</t>
  </si>
  <si>
    <t>Plastics</t>
  </si>
  <si>
    <t>Similar Material, validate with TSM</t>
  </si>
  <si>
    <t>Confirm meets UL, CSA</t>
  </si>
  <si>
    <t xml:space="preserve">Testing Plan </t>
  </si>
  <si>
    <t>(Provide a general/basic/initial Testing Plan such as: Material Analysis, Corrosion test, 3F, FAIR, etc…), provide estimated hours for testing</t>
  </si>
  <si>
    <t>Estimated hours for testing:</t>
  </si>
  <si>
    <t>Simulation Results</t>
  </si>
  <si>
    <t>(Provide conclusion of Simulation report in case it applies)</t>
  </si>
  <si>
    <t>Product regulations?</t>
  </si>
  <si>
    <t>(Provide conclusion of Product regulations such as: UL, ANSI, IEC, NEMA, CSA, etc…, in case it applies)</t>
  </si>
  <si>
    <t>IP and Design Ownership</t>
  </si>
  <si>
    <t>Any Patent prevent to replicate part or product?</t>
  </si>
  <si>
    <t>Is SE the owner of the design?</t>
  </si>
  <si>
    <t>Project feasible?</t>
  </si>
  <si>
    <t>(Provide a final conclusion)</t>
  </si>
  <si>
    <r>
      <t>☐</t>
    </r>
    <r>
      <rPr>
        <sz val="8"/>
        <rFont val="Calibri"/>
        <family val="2"/>
      </rPr>
      <t>Yes</t>
    </r>
  </si>
  <si>
    <r>
      <t>☐</t>
    </r>
    <r>
      <rPr>
        <sz val="8"/>
        <rFont val="Calibri"/>
        <family val="2"/>
      </rPr>
      <t>Yes with conditions</t>
    </r>
  </si>
  <si>
    <r>
      <t>☐</t>
    </r>
    <r>
      <rPr>
        <sz val="8"/>
        <rFont val="Calibri"/>
        <family val="2"/>
      </rPr>
      <t>No</t>
    </r>
  </si>
  <si>
    <t>Marketing feedback:</t>
  </si>
  <si>
    <t>(Name of the person in marketing that approved the investigation of the project)</t>
  </si>
  <si>
    <t>Engineering:</t>
  </si>
  <si>
    <t>(Name of the person in engineering that approved the investigation of the project)</t>
  </si>
  <si>
    <t>Commodity Manager:</t>
  </si>
  <si>
    <t>(Name of the Commodity Manager that approved the investigation of the project)</t>
  </si>
  <si>
    <t xml:space="preserve">Core Tech: </t>
  </si>
  <si>
    <t>Technical Feasibility</t>
  </si>
  <si>
    <t>WBS#</t>
  </si>
  <si>
    <t>Phase/Stage</t>
  </si>
  <si>
    <t>Tasks</t>
  </si>
  <si>
    <t>Subtask</t>
  </si>
  <si>
    <t>Activity</t>
  </si>
  <si>
    <t>DEFINE SCOPE</t>
  </si>
  <si>
    <t>Identify part numbers</t>
  </si>
  <si>
    <t>Identify commodity and technology</t>
  </si>
  <si>
    <t>Identify impacted plants</t>
  </si>
  <si>
    <t>Identify product line impacted</t>
  </si>
  <si>
    <t>Upload MOVE tool (Tool improvement on 2020 see line 20)</t>
  </si>
  <si>
    <t>If the idea should be in OTTO as an entity , in MOVE should be as a project if not it should be charge pert part number</t>
  </si>
  <si>
    <t>Adaptation in MOVE tool first quarter 2020 , for all parts numbers , it will work also for entity projects</t>
  </si>
  <si>
    <t>Identify stakeholders</t>
  </si>
  <si>
    <t>CE, BU partner, Offer Manager, Commodity Manager, Core Tech /Industrialization, Project Engineer, Quality Engineer, PPMs, Plant Manager, TA, BoC Admin, Buyer, Supplier contacts</t>
  </si>
  <si>
    <t>Make spend analysis</t>
  </si>
  <si>
    <t>Last 12 months and review new forecast</t>
  </si>
  <si>
    <t>Previous Year average price</t>
  </si>
  <si>
    <t xml:space="preserve">Kick off meeting </t>
  </si>
  <si>
    <t>Review past and On going projects/ideas of the same part numbers. (Including to be obsolete / engineering changes / tooling conditions PNs)</t>
  </si>
  <si>
    <t>Review in OTTO/MOVE Tools and with the BoC Admin, Commodity Manager or PPM</t>
  </si>
  <si>
    <t>BENEFIT ANALYSIS</t>
  </si>
  <si>
    <t>Gather information to quote</t>
  </si>
  <si>
    <t>2.1.1</t>
  </si>
  <si>
    <t>Look for annual usage - Last 12 months and review new forecast</t>
  </si>
  <si>
    <t>2.1.2</t>
  </si>
  <si>
    <t>Identify if part numbers are DVC Other (OV) or DVC Material, Bulk or not Bulk</t>
  </si>
  <si>
    <t>2.1.3</t>
  </si>
  <si>
    <t>Validate if there is going to be a multisource startegy (volume) and confirm if cherry picking</t>
  </si>
  <si>
    <t>2.1.4</t>
  </si>
  <si>
    <t>Look for drawings most updated &amp; specs</t>
  </si>
  <si>
    <t>2.1.5</t>
  </si>
  <si>
    <t>Look for 3D models if apply</t>
  </si>
  <si>
    <t>2.1.6</t>
  </si>
  <si>
    <t>Identify part criticality with engineering and change it in MOVE tool. Look part criticiality in Symphony and if not review the criticiality with TA / CE and PE.</t>
  </si>
  <si>
    <t>2.1.7</t>
  </si>
  <si>
    <t>Review confidentiality / ownership of drawings before sharing to RFQ (If SE own the drawing)</t>
  </si>
  <si>
    <t>2.1.8</t>
  </si>
  <si>
    <t>Request to core tech tooling specification, condition, capability and capacity.</t>
  </si>
  <si>
    <t>2.1.9</t>
  </si>
  <si>
    <t>RFQ requirements (template)</t>
  </si>
  <si>
    <t>2.1.10</t>
  </si>
  <si>
    <t>Review with plant (incoming inspection and production line) if gages, fixtures, poka yokes that apply to PNs in scope.</t>
  </si>
  <si>
    <t>Identify key suppliers</t>
  </si>
  <si>
    <t>2.2.1</t>
  </si>
  <si>
    <t>Request Supplier Orientation Chart with Commodity Manager if the request came from different source. Need confirmation from category manager</t>
  </si>
  <si>
    <t>2.2.2</t>
  </si>
  <si>
    <t>Review strategy with industrialization team (for outsource and insource ideas)</t>
  </si>
  <si>
    <t>2.2.3</t>
  </si>
  <si>
    <t>Confirm SAM status (green and less than 5 years)</t>
  </si>
  <si>
    <t>2.2.4</t>
  </si>
  <si>
    <t>Consult with core tech supplier selection</t>
  </si>
  <si>
    <t>2.2.5</t>
  </si>
  <si>
    <t>SRIM (Green) - Confirm DPMs are the same or lower than current vendor</t>
  </si>
  <si>
    <t>2.2.6</t>
  </si>
  <si>
    <t>Consult with Supplier Quality Manager: PRB, offer safety alert &amp; Quality wall</t>
  </si>
  <si>
    <t>2.2.7</t>
  </si>
  <si>
    <t>Technical Audit for all critical components and critical technologies. Surface treatment, Heat treatment, Thermoplastic (W/O Polyester){P1},Thermoset (Epoxy) {P1},Thermoset(Polyester) {P1} ,Stamping {K2},Painting, Welding, Cleansing process in Spring ,Protex in fastners, SF6, Silver Contacts {B3} , Sheet metal {K3},Die casting {K6},Bi-metals {B2}, Riveting, Bare PCB, PCBA, Batteries ,Octocouplers, Relays, Film capacitors (in progress)</t>
  </si>
  <si>
    <t>2.2.8</t>
  </si>
  <si>
    <t>All critical components coming fom oversees go through virtual factory</t>
  </si>
  <si>
    <t>2.2.9</t>
  </si>
  <si>
    <t xml:space="preserve">Avoid quoting with suppliers with no audits. Category maanager needs to request audits </t>
  </si>
  <si>
    <t>Send RFQ to suppliers (PPEP zero proposal)</t>
  </si>
  <si>
    <t>2.3.1</t>
  </si>
  <si>
    <t>PPEP zero</t>
  </si>
  <si>
    <t>2.3.2</t>
  </si>
  <si>
    <t>Send samples if needed (Check if there is not restriction)</t>
  </si>
  <si>
    <t>2.3.3</t>
  </si>
  <si>
    <t>Send RFQ (SE Supplier Portal or Email), ask for cost model if apply</t>
  </si>
  <si>
    <t>2.3.4</t>
  </si>
  <si>
    <t>Send SENA requirement for tooling if needed ( Ask to Core Tech for standards depend on the commodities)</t>
  </si>
  <si>
    <t>2.3.5</t>
  </si>
  <si>
    <t>Ask for cost model or cost breakdown for all categories with RMI</t>
  </si>
  <si>
    <t>2.3.6</t>
  </si>
  <si>
    <t>Confirm gages, fixtures, poka yokes that apply to PNs in scope.</t>
  </si>
  <si>
    <t>Receive the quote</t>
  </si>
  <si>
    <t>2.4.1</t>
  </si>
  <si>
    <t xml:space="preserve">Compare quote vs needed requirements ( process &amp; specs , involve core tech) </t>
  </si>
  <si>
    <t>2.4.2</t>
  </si>
  <si>
    <t>Compare quote vs needed requirements (function of product , PE ) Request Project Engineer to support valdiation of quote</t>
  </si>
  <si>
    <t>2.4.3</t>
  </si>
  <si>
    <t>Consider if gages, fixtures, poka yokes are involved.</t>
  </si>
  <si>
    <t xml:space="preserve">Make analysis </t>
  </si>
  <si>
    <t>2.5.1</t>
  </si>
  <si>
    <t>Compare quote with Should Cost team if needed</t>
  </si>
  <si>
    <t>2.5.2</t>
  </si>
  <si>
    <t>Make challenge to supplier if apply (Involve supplier leader, RCM)</t>
  </si>
  <si>
    <t>2.5.3</t>
  </si>
  <si>
    <t>Commodity Manager perform supplier selection.</t>
  </si>
  <si>
    <t>2.5.4</t>
  </si>
  <si>
    <t>Present in Sourcing Review Board</t>
  </si>
  <si>
    <t>Upload savings in MOVE tool</t>
  </si>
  <si>
    <t>TECHNICAL FEASIBILITY</t>
  </si>
  <si>
    <t>Review impact analysis tab, spec comparison, material specs, finishings, treatments, weights, patents</t>
  </si>
  <si>
    <t>Kick off meeting to define feasibility plan</t>
  </si>
  <si>
    <t>(CE, Product Architect,Marketing, TA, core tech)</t>
  </si>
  <si>
    <t>3.2.1</t>
  </si>
  <si>
    <t>Define if TSM, Analytics and Project Engineer is needed</t>
  </si>
  <si>
    <t>Estimate the cost of engineering work (new drawings, samples, etc)</t>
  </si>
  <si>
    <t>Verify budget with BUP (If there is no budget , set idea as initiative and BUP define next step)</t>
  </si>
  <si>
    <t>Ask for new drawing or specification if needed</t>
  </si>
  <si>
    <t>Compare new design and current per engineering request</t>
  </si>
  <si>
    <t>3.5.1</t>
  </si>
  <si>
    <t>Simulation , samples , trial run</t>
  </si>
  <si>
    <t>Confirm feasibility and certification needed</t>
  </si>
  <si>
    <t>3.6.1</t>
  </si>
  <si>
    <t>UL / EIC/ Raw Material Specs/Finishing</t>
  </si>
  <si>
    <t>Review quote according to new specs</t>
  </si>
  <si>
    <t>Add evidence with screenshots of tech feasiblity to the PCR</t>
  </si>
  <si>
    <t>COST ANALYSIS</t>
  </si>
  <si>
    <t>Fill TCO (PCR)</t>
  </si>
  <si>
    <t>4.1.2</t>
  </si>
  <si>
    <t>Transportation &amp; duties Cost according incoterm</t>
  </si>
  <si>
    <t>4.1.3</t>
  </si>
  <si>
    <t>Fill lead time, lot size, update inventory at plant &amp; with current supplier.</t>
  </si>
  <si>
    <t>4.1.4</t>
  </si>
  <si>
    <t>Review minimum order quantity of raw material with supplier. (Review stock agreement)</t>
  </si>
  <si>
    <t>CAPEX</t>
  </si>
  <si>
    <t>4.2.1</t>
  </si>
  <si>
    <t>Review Tooling cost - Core tech to validate tooling cost and then confirm if budget available with plant controller</t>
  </si>
  <si>
    <t>4.2.2</t>
  </si>
  <si>
    <t>Below 5k per tooling will apply as OPEX</t>
  </si>
  <si>
    <t>OPEX</t>
  </si>
  <si>
    <t>4.3.1</t>
  </si>
  <si>
    <t>Pre BoC/ BoC Admin / CE / Blitz meeting (Hours of validation cost with engineering, lab estimated hours, procurement hours, capex &amp; opex) for all ideas</t>
  </si>
  <si>
    <t>4.3.2</t>
  </si>
  <si>
    <t>Review with BUP budget approval</t>
  </si>
  <si>
    <t>CREATE PCR</t>
  </si>
  <si>
    <t>Impact Analysis should be review in some cases with BUP</t>
  </si>
  <si>
    <t>Fill lead time and inventory quantity</t>
  </si>
  <si>
    <t>5.1.1</t>
  </si>
  <si>
    <t>Fill up PCR (verify plan validation cost , CAPEX &amp; OPEX) and upload in TEMPO</t>
  </si>
  <si>
    <t>PCR to be uploaded in Tempo</t>
  </si>
  <si>
    <t>Update MOVE tool</t>
  </si>
  <si>
    <t>PRE OPEN REQUEST</t>
  </si>
  <si>
    <t>Follow up for resources with BUP from LoB</t>
  </si>
  <si>
    <t>Present idea in Core Team meeting</t>
  </si>
  <si>
    <t>If approved send to prioritization in MOVE</t>
  </si>
  <si>
    <t xml:space="preserve">Follow up (Steer Co) until PM is assigned </t>
  </si>
  <si>
    <t>Hands off with Project Manager</t>
  </si>
  <si>
    <t>Present idea in BOC (Join PM in Open BOC meeting)</t>
  </si>
  <si>
    <t>Follow up in MOVE to upload in OTTO (Ready for BOC)</t>
  </si>
  <si>
    <t>Capture lesson learn in knowledge base, if apply</t>
  </si>
  <si>
    <t>CoS_MCB_K7_Tlaxcala_Dual source CMC - Alcon</t>
  </si>
  <si>
    <t>Brenda Olmos</t>
  </si>
  <si>
    <t xml:space="preserve">Idea came from a QVE &amp; CoS workshop in Tlaxcala. </t>
  </si>
  <si>
    <t xml:space="preserve">No spec or RM changes, new tooling will be needed, 80% of anual vol will move to Alcon, approved by SRB, total of 5 PNs, CMC is located in US and Alcon manufacturing in China with WH in US. New LT and MOQs have been approved by PPM, it is a risk mitigation project. ROI = 14 months 
Example of QVE: Screws were added to lug drawing so we receive it as a kit and not 2 individual PNs, this is a risk mitigation idea, simulation or track studies werent needed since neither PNs were modified. </t>
  </si>
  <si>
    <t>Tlaxcala</t>
  </si>
  <si>
    <t>073/Tlaxcala</t>
  </si>
  <si>
    <r>
      <t xml:space="preserve">40251-298-50, 40251-298-51, 40251-298-52, 40251-298-53, </t>
    </r>
    <r>
      <rPr>
        <u/>
        <sz val="10"/>
        <color rgb="FFFF0000"/>
        <rFont val="Arial"/>
        <family val="2"/>
      </rPr>
      <t xml:space="preserve">40251-298-54. </t>
    </r>
  </si>
  <si>
    <t xml:space="preserve">CMC/K7 </t>
  </si>
  <si>
    <t>ppm, line scrap, non-quality cost (NQC), field failure rate</t>
  </si>
  <si>
    <t>price, quality, revenue/market share</t>
  </si>
  <si>
    <t>cost, purchasing benefit</t>
  </si>
  <si>
    <t>list appropriate code or standard to be met</t>
  </si>
  <si>
    <t>new part, change of supplier process, change of raw material, new tool or tooling transfer, globalization of suppliers, RoHS</t>
  </si>
  <si>
    <t>end of product life,  new range being developed/released</t>
  </si>
  <si>
    <t xml:space="preserve">Decrease shortage problems in plant. </t>
  </si>
  <si>
    <t>48118-754-50</t>
  </si>
  <si>
    <t>40251-357-50</t>
  </si>
  <si>
    <t>40256-730-50</t>
  </si>
  <si>
    <t>73296-437-50</t>
  </si>
  <si>
    <t>40251-352-50</t>
  </si>
  <si>
    <t>LUG AND SCREW A</t>
  </si>
  <si>
    <t>LUG ASSY- ENS. DE ZAPATA</t>
  </si>
  <si>
    <t>KIT GROUND TERMINAL LUG</t>
  </si>
  <si>
    <t>BOX LUG ASSY 4-250,1/0-600</t>
  </si>
  <si>
    <t>LUG TERMINAL</t>
  </si>
  <si>
    <t>PTFDB</t>
  </si>
  <si>
    <t>K7</t>
  </si>
  <si>
    <t>UL LUGS &amp; NEUTRAL BAR’S</t>
  </si>
  <si>
    <t>Incoterm &amp; location</t>
  </si>
  <si>
    <r>
      <t xml:space="preserve">Current Supplier
</t>
    </r>
    <r>
      <rPr>
        <b/>
        <sz val="10"/>
        <color rgb="FFFF0000"/>
        <rFont val="Arial"/>
        <family val="2"/>
      </rPr>
      <t>(name/city/country)</t>
    </r>
  </si>
  <si>
    <r>
      <t xml:space="preserve">New 
Supplier
</t>
    </r>
    <r>
      <rPr>
        <b/>
        <sz val="10"/>
        <color rgb="FFFF0000"/>
        <rFont val="Arial"/>
        <family val="2"/>
      </rPr>
      <t>(name/city/country)</t>
    </r>
  </si>
  <si>
    <t>Consider 
GIT?
Y if Virtual Factory is involved.</t>
  </si>
  <si>
    <t>NAOD Circuit Breakers (FD)</t>
  </si>
  <si>
    <t>Clint Hilkin</t>
  </si>
  <si>
    <t>Alcon - YueQing - CN (WH in OH, US)</t>
  </si>
  <si>
    <t>FOB - Amelia, OH</t>
  </si>
  <si>
    <t>CMC - Hamilton - US</t>
  </si>
  <si>
    <t>FOB - Hamilton, US</t>
  </si>
  <si>
    <t>Ashwet</t>
  </si>
  <si>
    <t xml:space="preserve">PPEP procedure is quoted as a package that inclues samples and tooling, $3K per PN. </t>
  </si>
  <si>
    <t>Plant to perform PPEP/FAIR 8 hours</t>
  </si>
  <si>
    <t>QOU3701200J - 00</t>
  </si>
  <si>
    <t>QOU3701200 - 00</t>
  </si>
  <si>
    <t>QO240VH1200 - 00</t>
  </si>
  <si>
    <t>HOM2200CP - 00</t>
  </si>
  <si>
    <t>HOM2200Z - 00</t>
  </si>
  <si>
    <t>HOM2200 - 00</t>
  </si>
  <si>
    <t>QOB390VH1021 - 00</t>
  </si>
  <si>
    <t>QO2175 - 00</t>
  </si>
  <si>
    <t>QOU2901042J - 00</t>
  </si>
  <si>
    <t>QOU2901042 - 00</t>
  </si>
  <si>
    <t>QOU3807100 - 00</t>
  </si>
  <si>
    <t>QOB2125VH1200 - 00</t>
  </si>
  <si>
    <t>QOH21001021 - 00</t>
  </si>
  <si>
    <t>BE124481C125 - 00</t>
  </si>
  <si>
    <t>BE116321C125WD - 00</t>
  </si>
  <si>
    <t>BE132641C125WD - 00</t>
  </si>
  <si>
    <t>BE116321C125 - 00</t>
  </si>
  <si>
    <t>BE132641C125 - 00</t>
  </si>
  <si>
    <t>BE124481C125WD - 00</t>
  </si>
  <si>
    <t>QOM125VHL - 00</t>
  </si>
  <si>
    <t>QOM125VH - 00</t>
  </si>
  <si>
    <t>QOM125Z - 00</t>
  </si>
  <si>
    <t>QOM125VHCP - 00</t>
  </si>
  <si>
    <t>QO124M125P - 00</t>
  </si>
  <si>
    <t>HOM1224M125CI - 00</t>
  </si>
  <si>
    <t>QO124M125RBI - 00</t>
  </si>
  <si>
    <t>QO132M125C - 00</t>
  </si>
  <si>
    <t>QO1612M125FTRBI - 00</t>
  </si>
  <si>
    <t>QO124M125I - 00</t>
  </si>
  <si>
    <t>QO124M125 - 00</t>
  </si>
  <si>
    <t>HOM1224M125TCI - 00</t>
  </si>
  <si>
    <t>QO132M125 - 00</t>
  </si>
  <si>
    <t>QO132M125P - 00</t>
  </si>
  <si>
    <t>HOM24M125CI - 00</t>
  </si>
  <si>
    <t>1C125 - 00</t>
  </si>
  <si>
    <t>QOB390VH1201 - 00</t>
  </si>
  <si>
    <t>QO3100307 - 00</t>
  </si>
  <si>
    <t>QO3100309 - 00</t>
  </si>
  <si>
    <t>QO310035 - 00</t>
  </si>
  <si>
    <t>QO3100308 - 00</t>
  </si>
  <si>
    <t>QO3100 - 00</t>
  </si>
  <si>
    <t>QO3100CP - 00</t>
  </si>
  <si>
    <t>QOB380VH1021 - 00</t>
  </si>
  <si>
    <t>QOB380VHFT1032 - 00</t>
  </si>
  <si>
    <t>QOB380VH1021FT - 00</t>
  </si>
  <si>
    <t>QO2801042 - 00</t>
  </si>
  <si>
    <t>QOU3701042 - 00</t>
  </si>
  <si>
    <t>QOB390VH1200 - 00</t>
  </si>
  <si>
    <t>QOB3801201 - 00</t>
  </si>
  <si>
    <t>QO250VH - 00</t>
  </si>
  <si>
    <t>QO250VHFT - 00</t>
  </si>
  <si>
    <t>QOU3901200 - 00</t>
  </si>
  <si>
    <t>QOB270VH1042 - 00</t>
  </si>
  <si>
    <t>QO260H - 00</t>
  </si>
  <si>
    <t>QOB2000 - 00</t>
  </si>
  <si>
    <t>QOB290VH1021 - 00</t>
  </si>
  <si>
    <t>QO3701021 - 00</t>
  </si>
  <si>
    <t>QOB270VH - 00</t>
  </si>
  <si>
    <t>QOB270VH35 - 00</t>
  </si>
  <si>
    <t>QOB270VHFT - 00</t>
  </si>
  <si>
    <t>QO250VH2100 - 00</t>
  </si>
  <si>
    <t>QO2175VH - 00</t>
  </si>
  <si>
    <t>QO280VH1021 - 00</t>
  </si>
  <si>
    <t>QOBXD280FT - 00</t>
  </si>
  <si>
    <t>QOBXD280 - 00</t>
  </si>
  <si>
    <t>QOM110VH - 00</t>
  </si>
  <si>
    <t>QOH21002100 - 00</t>
  </si>
  <si>
    <t>QOU21252100 - 00</t>
  </si>
  <si>
    <t>GM40074 - 00</t>
  </si>
  <si>
    <t>QOB250VHFT - 00</t>
  </si>
  <si>
    <t>QOB250VH35 - 00</t>
  </si>
  <si>
    <t>QOB250VH - 00</t>
  </si>
  <si>
    <t>HOM380 - 00</t>
  </si>
  <si>
    <t>QO260VH2100 - 00</t>
  </si>
  <si>
    <t>QOU370J - 00</t>
  </si>
  <si>
    <t>QOU370B - 00</t>
  </si>
  <si>
    <t>QOU370 - 00</t>
  </si>
  <si>
    <t>QOU2901021 - 00</t>
  </si>
  <si>
    <t>QOB240H1021 - 00</t>
  </si>
  <si>
    <t>QOB3701021 - 00</t>
  </si>
  <si>
    <t>QOB350VH35 - 00</t>
  </si>
  <si>
    <t>QOB350VH - 00</t>
  </si>
  <si>
    <t>QOB350VHFT - 00</t>
  </si>
  <si>
    <t>QOB350VH1042 - 00</t>
  </si>
  <si>
    <t>QOB390VH2100 - 00</t>
  </si>
  <si>
    <t>QO2125VH - 00</t>
  </si>
  <si>
    <t>QOB370VH1200 - 00</t>
  </si>
  <si>
    <t>QOU31001200J - 00</t>
  </si>
  <si>
    <t>QOU31001200 - 00</t>
  </si>
  <si>
    <t>QOB2100VH1200 - 00</t>
  </si>
  <si>
    <t>QOB3702100 - 00</t>
  </si>
  <si>
    <t>QOB240VH1200 - 00</t>
  </si>
  <si>
    <t>QOU180J - 00</t>
  </si>
  <si>
    <t>QOU180 - 00</t>
  </si>
  <si>
    <t>QOU180B - 00</t>
  </si>
  <si>
    <t>QOU21001042 - 00</t>
  </si>
  <si>
    <t>QOB290VH - 00</t>
  </si>
  <si>
    <t>QOB290VH35 - 00</t>
  </si>
  <si>
    <t>QOBXD3100 - 00</t>
  </si>
  <si>
    <t>QOU31001021J - 00</t>
  </si>
  <si>
    <t>QOU31001021 - 00</t>
  </si>
  <si>
    <t>QOB340VH1042 - 00</t>
  </si>
  <si>
    <t>QOB270H35 - 00</t>
  </si>
  <si>
    <t>QOB270H - 00</t>
  </si>
  <si>
    <t>QO360VH - 00</t>
  </si>
  <si>
    <t>QO360VHFT - 00</t>
  </si>
  <si>
    <t>QO360VH35 - 00</t>
  </si>
  <si>
    <t>QO390 - 00</t>
  </si>
  <si>
    <t>QO39035 - 00</t>
  </si>
  <si>
    <t>QOH245 - 00</t>
  </si>
  <si>
    <t>QOB350VH1021 - 00</t>
  </si>
  <si>
    <t>QOB350VH1021FT - 00</t>
  </si>
  <si>
    <t>QOB370VH1042 - 00</t>
  </si>
  <si>
    <t>QOU190 - 00</t>
  </si>
  <si>
    <t>QOB2125VH1021 - 00</t>
  </si>
  <si>
    <t>QO3000 - 00</t>
  </si>
  <si>
    <t>QOB21251201 - 00</t>
  </si>
  <si>
    <t>QOB2110VH - 00</t>
  </si>
  <si>
    <t>QO280VH - 00</t>
  </si>
  <si>
    <t>QOH2110 - 00</t>
  </si>
  <si>
    <t>QOB360VH2100 - 00</t>
  </si>
  <si>
    <t>QO270VH - 00</t>
  </si>
  <si>
    <t>QOU2000 - 00</t>
  </si>
  <si>
    <t>QOU20001 - 00</t>
  </si>
  <si>
    <t>QOU2907100 - 00</t>
  </si>
  <si>
    <t>QOB240VH1201 - 00</t>
  </si>
  <si>
    <t>QOB250VH1200 - 00</t>
  </si>
  <si>
    <t>QO3801201 - 00</t>
  </si>
  <si>
    <t>QO3100VH1021 - 00</t>
  </si>
  <si>
    <t>QO240VH1021 - 00</t>
  </si>
  <si>
    <t>QOU390J - 00</t>
  </si>
  <si>
    <t>QOU390B - 00</t>
  </si>
  <si>
    <t>QOU390 - 00</t>
  </si>
  <si>
    <t>QOB2110 - 00</t>
  </si>
  <si>
    <t>QOB3701200 - 00</t>
  </si>
  <si>
    <t>QO260H1021 - 00</t>
  </si>
  <si>
    <t>QOU3801200 - 00</t>
  </si>
  <si>
    <t>QOU3801200J - 00</t>
  </si>
  <si>
    <t>HOML2125Z - 00</t>
  </si>
  <si>
    <t>HOML2125 - 00</t>
  </si>
  <si>
    <t>HOML2125CP - 00</t>
  </si>
  <si>
    <t>QOB21251021 - 00</t>
  </si>
  <si>
    <t>QOH2100 - 00</t>
  </si>
  <si>
    <t>QO280H1042 - 00</t>
  </si>
  <si>
    <t>QOB260VHFT - 00</t>
  </si>
  <si>
    <t>QOB260VH - 00</t>
  </si>
  <si>
    <t>QOB260VHFT35 - 00</t>
  </si>
  <si>
    <t>QOB260VH35 - 00</t>
  </si>
  <si>
    <t>QOB340VH1200 - 00</t>
  </si>
  <si>
    <t>QOH2801021 - 00</t>
  </si>
  <si>
    <t>QOU36052421042 - 00</t>
  </si>
  <si>
    <t>QO280H1021 - 00</t>
  </si>
  <si>
    <t>0320200654 - 00</t>
  </si>
  <si>
    <t>QOU280B - 00</t>
  </si>
  <si>
    <t>CBK2PD240VA080 - 00</t>
  </si>
  <si>
    <t>QOU280 - 00</t>
  </si>
  <si>
    <t>QOU31001042 - 00</t>
  </si>
  <si>
    <t>QOB390FT - 00</t>
  </si>
  <si>
    <t>QOB390 - 00</t>
  </si>
  <si>
    <t>QOB39035 - 00</t>
  </si>
  <si>
    <t>QO3100312 - 00</t>
  </si>
  <si>
    <t>QO290VH1021 - 00</t>
  </si>
  <si>
    <t>QO270H - 00</t>
  </si>
  <si>
    <t>QOB260VH2100 - 00</t>
  </si>
  <si>
    <t>QOU380 - 00</t>
  </si>
  <si>
    <t>QOU380J - 00</t>
  </si>
  <si>
    <t>QOU380B - 00</t>
  </si>
  <si>
    <t>QOB2902100 - 00</t>
  </si>
  <si>
    <t>QO270H1021 - 00</t>
  </si>
  <si>
    <t>QOH240 - 00</t>
  </si>
  <si>
    <t>QO250H - 00</t>
  </si>
  <si>
    <t>QO250H35 - 00</t>
  </si>
  <si>
    <t>QOB3901042 - 00</t>
  </si>
  <si>
    <t>QOB2100H1021 - 00</t>
  </si>
  <si>
    <t>QO2150 - 00</t>
  </si>
  <si>
    <t>HOML2200 - 00</t>
  </si>
  <si>
    <t>QOB3100VH1021 - 00</t>
  </si>
  <si>
    <t>QOB3100VH1032 - 00</t>
  </si>
  <si>
    <t>QO250VH1042 - 00</t>
  </si>
  <si>
    <t>QOB240H - 00</t>
  </si>
  <si>
    <t>QOB240HJ - 00</t>
  </si>
  <si>
    <t>QOB240H35 - 00</t>
  </si>
  <si>
    <t>QO3801200 - 00</t>
  </si>
  <si>
    <t>HOML2225 - 00</t>
  </si>
  <si>
    <t>QOB340VH1201 - 00</t>
  </si>
  <si>
    <t>QO350VH1021 - 00</t>
  </si>
  <si>
    <t>QOB350VH1201 - 00</t>
  </si>
  <si>
    <t>QOB2801021 - 00</t>
  </si>
  <si>
    <t>QOB390VH - 00</t>
  </si>
  <si>
    <t>QOB390VHFT - 00</t>
  </si>
  <si>
    <t>QOB390VH35 - 00</t>
  </si>
  <si>
    <t>QOB370VH1021FT - 00</t>
  </si>
  <si>
    <t>QOB370VH1021 - 00</t>
  </si>
  <si>
    <t>QOB290VH1201 - 00</t>
  </si>
  <si>
    <t>QOU3801042J - 00</t>
  </si>
  <si>
    <t>QOU3801042 - 00</t>
  </si>
  <si>
    <t>QO350VH1201 - 00</t>
  </si>
  <si>
    <t>QOB3701042 - 00</t>
  </si>
  <si>
    <t>QOB3701044 - 00</t>
  </si>
  <si>
    <t>QOB290VH1200 - 00</t>
  </si>
  <si>
    <t>QOB260VH1200 - 00</t>
  </si>
  <si>
    <t>QO3801021 - 00</t>
  </si>
  <si>
    <t>QO360VH1021 - 00</t>
  </si>
  <si>
    <t>QO290H - 00</t>
  </si>
  <si>
    <t>QO360VH1200 - 00</t>
  </si>
  <si>
    <t>QO3701201 - 00</t>
  </si>
  <si>
    <t>QO3702100 - 00</t>
  </si>
  <si>
    <t>QO31002100 - 00</t>
  </si>
  <si>
    <t>QO2100H1021 - 00</t>
  </si>
  <si>
    <t>QOB3801021 - 00</t>
  </si>
  <si>
    <t>QO2801021 - 00</t>
  </si>
  <si>
    <t>QOB270H1021 - 00</t>
  </si>
  <si>
    <t>QO212535 - 00</t>
  </si>
  <si>
    <t>QO2125CP - 00</t>
  </si>
  <si>
    <t>QO2125 - 00</t>
  </si>
  <si>
    <t>QO2125C - 00</t>
  </si>
  <si>
    <t>QOB2801200 - 00</t>
  </si>
  <si>
    <t>QOB3100VH1042 - 00</t>
  </si>
  <si>
    <t>QO2125SL - 00</t>
  </si>
  <si>
    <t>QO2125SLCP - 00</t>
  </si>
  <si>
    <t>QOB21001032 - 00</t>
  </si>
  <si>
    <t>QOB21001021 - 00</t>
  </si>
  <si>
    <t>QOU3901021 - 00</t>
  </si>
  <si>
    <t>QO3701042 - 00</t>
  </si>
  <si>
    <t>QOB370VHFT - 00</t>
  </si>
  <si>
    <t>QOB370VH - 00</t>
  </si>
  <si>
    <t>QO21252100 - 00</t>
  </si>
  <si>
    <t>QOB260H1021 - 00</t>
  </si>
  <si>
    <t>QO380VH - 00</t>
  </si>
  <si>
    <t>QO350VH1042 - 00</t>
  </si>
  <si>
    <t>QOM40L - 00</t>
  </si>
  <si>
    <t>1C40 - 00</t>
  </si>
  <si>
    <t>QOB290FT - 00</t>
  </si>
  <si>
    <t>QOB290 - 00</t>
  </si>
  <si>
    <t>QOB29035 - 00</t>
  </si>
  <si>
    <t>QO260H1042 - 00</t>
  </si>
  <si>
    <t>QOB280H1021 - 00</t>
  </si>
  <si>
    <t>QOU1100B - 00</t>
  </si>
  <si>
    <t>QOU1100J - 00</t>
  </si>
  <si>
    <t>QOU1100 - 00</t>
  </si>
  <si>
    <t>QO370VH - 00</t>
  </si>
  <si>
    <t>QO3100VH2100 - 00</t>
  </si>
  <si>
    <t>QO31001021 - 00</t>
  </si>
  <si>
    <t>QOU3802100 - 00</t>
  </si>
  <si>
    <t>QOB3802100 - 00</t>
  </si>
  <si>
    <t>QOB3125SL - 00</t>
  </si>
  <si>
    <t>QOB31001021 - 00</t>
  </si>
  <si>
    <t>QOB31001032 - 00</t>
  </si>
  <si>
    <t>QOB31001021FT - 00</t>
  </si>
  <si>
    <t>HOM2150 - 00</t>
  </si>
  <si>
    <t>HOM2150CP - 00</t>
  </si>
  <si>
    <t>HOM2150Z - 00</t>
  </si>
  <si>
    <t>QOB2125VHFT - 00</t>
  </si>
  <si>
    <t>QOB2125VH - 00</t>
  </si>
  <si>
    <t>QOB21001042 - 00</t>
  </si>
  <si>
    <t>QOB21001044 - 00</t>
  </si>
  <si>
    <t>QOU1901200 - 00</t>
  </si>
  <si>
    <t>QOU1901200J - 00</t>
  </si>
  <si>
    <t>HOM2110 - 00</t>
  </si>
  <si>
    <t>CHOM2110 - 00</t>
  </si>
  <si>
    <t>QOH21001042 - 00</t>
  </si>
  <si>
    <t>QO240H1021 - 00</t>
  </si>
  <si>
    <t>QOB280VH - 00</t>
  </si>
  <si>
    <t>E13035A - 00</t>
  </si>
  <si>
    <t>QO290CP - 00</t>
  </si>
  <si>
    <t>QO290 - 00</t>
  </si>
  <si>
    <t>QO29035 - 00</t>
  </si>
  <si>
    <t>QO290C - 00</t>
  </si>
  <si>
    <t>QO3802100 - 00</t>
  </si>
  <si>
    <t>QOB3901201 - 00</t>
  </si>
  <si>
    <t>QOU2801201 - 00</t>
  </si>
  <si>
    <t>QO290VH - 00</t>
  </si>
  <si>
    <t>QOU3901042 - 00</t>
  </si>
  <si>
    <t>QOU3901042J - 00</t>
  </si>
  <si>
    <t>QOB250H1021 - 00</t>
  </si>
  <si>
    <t>QOU36052421021 - 00</t>
  </si>
  <si>
    <t>QOU3902100 - 00</t>
  </si>
  <si>
    <t>QOB360VHFT - 00</t>
  </si>
  <si>
    <t>QOB360VHFT35 - 00</t>
  </si>
  <si>
    <t>QOB360VH35 - 00</t>
  </si>
  <si>
    <t>QOB360VH - 00</t>
  </si>
  <si>
    <t>QO1DM10050TRBR - 00</t>
  </si>
  <si>
    <t>QO2100NRBCP - 00</t>
  </si>
  <si>
    <t>QO1DM10020TRBR - 00</t>
  </si>
  <si>
    <t>QO1DM10030TRBR - 00</t>
  </si>
  <si>
    <t>QO2100FT - 00</t>
  </si>
  <si>
    <t>QO2100CP - 00</t>
  </si>
  <si>
    <t>QO2100309 - 00</t>
  </si>
  <si>
    <t>QO210035 - 00</t>
  </si>
  <si>
    <t>QO2100C - 00</t>
  </si>
  <si>
    <t>QO2100 - 00</t>
  </si>
  <si>
    <t>QO380VH1042 - 00</t>
  </si>
  <si>
    <t>QOB2125VH1042 - 00</t>
  </si>
  <si>
    <t>QO3125SL - 00</t>
  </si>
  <si>
    <t>QOB280VH1201 - 00</t>
  </si>
  <si>
    <t>QOU2801042J - 00</t>
  </si>
  <si>
    <t>QOU2801042 - 00</t>
  </si>
  <si>
    <t>QO21001042 - 00</t>
  </si>
  <si>
    <t>QOU2801021 - 00</t>
  </si>
  <si>
    <t>QO2200VH - 00</t>
  </si>
  <si>
    <t>0320200651 - 00</t>
  </si>
  <si>
    <t>GM28792 - 00</t>
  </si>
  <si>
    <t>QOU2125 - 00</t>
  </si>
  <si>
    <t>0320200681 - 00</t>
  </si>
  <si>
    <t>QOU2125B - 00</t>
  </si>
  <si>
    <t>QOB290H - 00</t>
  </si>
  <si>
    <t>QO350VHFT - 00</t>
  </si>
  <si>
    <t>QO350VH - 00</t>
  </si>
  <si>
    <t>QOU21001201 - 00</t>
  </si>
  <si>
    <t>QOBXD2100 - 00</t>
  </si>
  <si>
    <t>QOB2802100 - 00</t>
  </si>
  <si>
    <t>QOB280 - 00</t>
  </si>
  <si>
    <t>QOB28035 - 00</t>
  </si>
  <si>
    <t>QOB280309 - 00</t>
  </si>
  <si>
    <t>QOB280FT - 00</t>
  </si>
  <si>
    <t>QO360VH1201 - 00</t>
  </si>
  <si>
    <t>QO21001200 - 00</t>
  </si>
  <si>
    <t>QOB250H - 00</t>
  </si>
  <si>
    <t>QOB250HJ - 00</t>
  </si>
  <si>
    <t>QOB250H35 - 00</t>
  </si>
  <si>
    <t>QOU11001200 - 00</t>
  </si>
  <si>
    <t>QOB2100VHFT35 - 00</t>
  </si>
  <si>
    <t>QOB2100VH35 - 00</t>
  </si>
  <si>
    <t>QOB2100VH - 00</t>
  </si>
  <si>
    <t>QOB2100VHFT - 00</t>
  </si>
  <si>
    <t>QO21002100 - 00</t>
  </si>
  <si>
    <t>QOB270VH1021 - 00</t>
  </si>
  <si>
    <t>QOB360VH1200 - 00</t>
  </si>
  <si>
    <t>QOB240VH1021 - 00</t>
  </si>
  <si>
    <t>QOB240VH1032 - 00</t>
  </si>
  <si>
    <t>QO2100VH1021 - 00</t>
  </si>
  <si>
    <t>QO31001200 - 00</t>
  </si>
  <si>
    <t>QOH2502100 - 00</t>
  </si>
  <si>
    <t>QOB350VH1200 - 00</t>
  </si>
  <si>
    <t>QOM90VH - 00</t>
  </si>
  <si>
    <t>1C90 - 00</t>
  </si>
  <si>
    <t>QOB270VH5274 - 00</t>
  </si>
  <si>
    <t>QOH250 - 00</t>
  </si>
  <si>
    <t>QO380VH1021 - 00</t>
  </si>
  <si>
    <t>QOB21001201 - 00</t>
  </si>
  <si>
    <t>QOH2125 - 00</t>
  </si>
  <si>
    <t>QOU1801021 - 00</t>
  </si>
  <si>
    <t>QO2802100 - 00</t>
  </si>
  <si>
    <t>QOB3100VH1200 - 00</t>
  </si>
  <si>
    <t>QOU21251042 - 00</t>
  </si>
  <si>
    <t>QOU3000 - 00</t>
  </si>
  <si>
    <t>QOU30001 - 00</t>
  </si>
  <si>
    <t>HOM280C - 00</t>
  </si>
  <si>
    <t>CHOM280 - 00</t>
  </si>
  <si>
    <t>HOM280 - 00</t>
  </si>
  <si>
    <t>CHOM280CP - 00</t>
  </si>
  <si>
    <t>HOM280CP - 00</t>
  </si>
  <si>
    <t>QOB280VH1200 - 00</t>
  </si>
  <si>
    <t>QOB280H - 00</t>
  </si>
  <si>
    <t>QOB280HJ - 00</t>
  </si>
  <si>
    <t>QOU2100B - 00</t>
  </si>
  <si>
    <t>QOU2100 - 00</t>
  </si>
  <si>
    <t>0320200652 - 00</t>
  </si>
  <si>
    <t>QOU2100J - 00</t>
  </si>
  <si>
    <t>QO240VH - 00</t>
  </si>
  <si>
    <t>QO240VHFT - 00</t>
  </si>
  <si>
    <t>QO340VH1042 - 00</t>
  </si>
  <si>
    <t>QO21001201 - 00</t>
  </si>
  <si>
    <t>QOB270VH1200 - 00</t>
  </si>
  <si>
    <t>QOB250VH2103 - 00</t>
  </si>
  <si>
    <t>QOB2125SL - 00</t>
  </si>
  <si>
    <t>QO390VH1042 - 00</t>
  </si>
  <si>
    <t>QOB2100VH1201 - 00</t>
  </si>
  <si>
    <t>QO2125VH2100 - 00</t>
  </si>
  <si>
    <t>QOH280 - 00</t>
  </si>
  <si>
    <t>QO2100VH1200 - 00</t>
  </si>
  <si>
    <t>QOB350VH2100 - 00</t>
  </si>
  <si>
    <t>QO31001042 - 00</t>
  </si>
  <si>
    <t>QOB2125 - 00</t>
  </si>
  <si>
    <t>QOB212535 - 00</t>
  </si>
  <si>
    <t>QOM30L - 00</t>
  </si>
  <si>
    <t>1C30 - 00</t>
  </si>
  <si>
    <t>QOM30LZ - 00</t>
  </si>
  <si>
    <t>QOB390VH1042 - 00</t>
  </si>
  <si>
    <t>QO2100H - 00</t>
  </si>
  <si>
    <t>QOU21001200 - 00</t>
  </si>
  <si>
    <t>QO21251042 - 00</t>
  </si>
  <si>
    <t>QOB360VH1042 - 00</t>
  </si>
  <si>
    <t>QOH260 - 00</t>
  </si>
  <si>
    <t>QOM60VH - 00</t>
  </si>
  <si>
    <t>QOM60L - 00</t>
  </si>
  <si>
    <t>QOM60VHL - 00</t>
  </si>
  <si>
    <t>1C60 - 00</t>
  </si>
  <si>
    <t>RHBE108161C60 - 00</t>
  </si>
  <si>
    <t>BE112241C60WD - 00</t>
  </si>
  <si>
    <t>BE112241C60 - 00</t>
  </si>
  <si>
    <t>QOM60VHLZ - 00</t>
  </si>
  <si>
    <t>1C50 - 00</t>
  </si>
  <si>
    <t>QOM50VH - 00</t>
  </si>
  <si>
    <t>QOM50VHL - 00</t>
  </si>
  <si>
    <t>QOM50L - 00</t>
  </si>
  <si>
    <t>QO2150VH - 00</t>
  </si>
  <si>
    <t>QOXD3100 - 00</t>
  </si>
  <si>
    <t>QOB31001042 - 00</t>
  </si>
  <si>
    <t>QOB380VH1042 - 00</t>
  </si>
  <si>
    <t>QOB21001200 - 00</t>
  </si>
  <si>
    <t>QO290H1021 - 00</t>
  </si>
  <si>
    <t>QOB245H - 00</t>
  </si>
  <si>
    <t>QOU2801200 - 00</t>
  </si>
  <si>
    <t>QO2110 - 00</t>
  </si>
  <si>
    <t>QO38035 - 00</t>
  </si>
  <si>
    <t>QO380 - 00</t>
  </si>
  <si>
    <t>QOB3100VH35 - 00</t>
  </si>
  <si>
    <t>QOB3100VHFT - 00</t>
  </si>
  <si>
    <t>QOB3100VHFT35 - 00</t>
  </si>
  <si>
    <t>QOB3100VH - 00</t>
  </si>
  <si>
    <t>QOB3901021 - 00</t>
  </si>
  <si>
    <t>QOB3901032 - 00</t>
  </si>
  <si>
    <t>QOB260VH1021 - 00</t>
  </si>
  <si>
    <t>QOB37035 - 00</t>
  </si>
  <si>
    <t>QOB370F10 - 00</t>
  </si>
  <si>
    <t>QOB370 - 00</t>
  </si>
  <si>
    <t>QOB370FT - 00</t>
  </si>
  <si>
    <t>QO2125VH1021 - 00</t>
  </si>
  <si>
    <t>QO2100VH1042 - 00</t>
  </si>
  <si>
    <t>QOB2901201 - 00</t>
  </si>
  <si>
    <t>QO390VH - 00</t>
  </si>
  <si>
    <t>QOU3701021 - 00</t>
  </si>
  <si>
    <t>QO3701200 - 00</t>
  </si>
  <si>
    <t>QO3901021 - 00</t>
  </si>
  <si>
    <t>QOB380VH - 00</t>
  </si>
  <si>
    <t>QOB380VHFT - 00</t>
  </si>
  <si>
    <t>QOB380VHFT35 - 00</t>
  </si>
  <si>
    <t>QOB3100VH1201 - 00</t>
  </si>
  <si>
    <t>QOB21251042 - 00</t>
  </si>
  <si>
    <t>QOXD280 - 00</t>
  </si>
  <si>
    <t>QO3100VH1042 - 00</t>
  </si>
  <si>
    <t>QO250H1021 - 00</t>
  </si>
  <si>
    <t>QO340VHFT - 00</t>
  </si>
  <si>
    <t>QO340VH - 00</t>
  </si>
  <si>
    <t>QOH270 - 00</t>
  </si>
  <si>
    <t>QOU3907100 - 00</t>
  </si>
  <si>
    <t>QO31001201 - 00</t>
  </si>
  <si>
    <t>QOU21001021J - 00</t>
  </si>
  <si>
    <t>QOU21001021 - 00</t>
  </si>
  <si>
    <t>QO2901200 - 00</t>
  </si>
  <si>
    <t>QOB290H1021 - 00</t>
  </si>
  <si>
    <t>QOB2100 - 00</t>
  </si>
  <si>
    <t>QOB2100FT - 00</t>
  </si>
  <si>
    <t>QOB2100Z - 00</t>
  </si>
  <si>
    <t>QOB210035 - 00</t>
  </si>
  <si>
    <t>QO260VH - 00</t>
  </si>
  <si>
    <t>QO260VH35 - 00</t>
  </si>
  <si>
    <t>QO260VHFT - 00</t>
  </si>
  <si>
    <t>QOB360VH5259 - 00</t>
  </si>
  <si>
    <t>QOB21252100 - 00</t>
  </si>
  <si>
    <t>HOM2150BB - 00</t>
  </si>
  <si>
    <t>CHOM2150BB - 00</t>
  </si>
  <si>
    <t>QOB240VH1042 - 00</t>
  </si>
  <si>
    <t>QOB340VH1021 - 00</t>
  </si>
  <si>
    <t>QO2100VH - 00</t>
  </si>
  <si>
    <t>QOU3100B - 00</t>
  </si>
  <si>
    <t>QOU3100J - 00</t>
  </si>
  <si>
    <t>QOU3100 - 00</t>
  </si>
  <si>
    <t>QO250VH1021 - 00</t>
  </si>
  <si>
    <t>QOB2100VH1042 - 00</t>
  </si>
  <si>
    <t>QOU3801021 - 00</t>
  </si>
  <si>
    <t>QO340VH1021 - 00</t>
  </si>
  <si>
    <t>QOU1801200 - 00</t>
  </si>
  <si>
    <t>QOU3702103 - 00</t>
  </si>
  <si>
    <t>QOB2801201 - 00</t>
  </si>
  <si>
    <t>QOB3705259 - 00</t>
  </si>
  <si>
    <t>QOB280VH1021 - 00</t>
  </si>
  <si>
    <t>QOB280VH1032 - 00</t>
  </si>
  <si>
    <t>QO3100VH - 00</t>
  </si>
  <si>
    <t>E13021A - 00</t>
  </si>
  <si>
    <t>QO327M100 - 00</t>
  </si>
  <si>
    <t>QO324MB100 - 00</t>
  </si>
  <si>
    <t>QO324MB100RB - 01</t>
  </si>
  <si>
    <t>QO3901200 - 00</t>
  </si>
  <si>
    <t>QO260VH1200 - 00</t>
  </si>
  <si>
    <t>QOU2807100 - 00</t>
  </si>
  <si>
    <t>QO370VH1021 - 00</t>
  </si>
  <si>
    <t>QO21251021 - 00</t>
  </si>
  <si>
    <t>QOB2901042 - 00</t>
  </si>
  <si>
    <t>QO21001021 - 00</t>
  </si>
  <si>
    <t>QOB2110VH1021 - 00</t>
  </si>
  <si>
    <t>QOB2100H1042 - 00</t>
  </si>
  <si>
    <t>QO270VH2100 - 00</t>
  </si>
  <si>
    <t>QOU3707100 - 00</t>
  </si>
  <si>
    <t>QO2110VH - 00</t>
  </si>
  <si>
    <t>QO260VH1021 - 00</t>
  </si>
  <si>
    <t>QOHB2100 - 00</t>
  </si>
  <si>
    <t>QOB340VHFT - 00</t>
  </si>
  <si>
    <t>QOB340VH35 - 00</t>
  </si>
  <si>
    <t>QOB340VH - 00</t>
  </si>
  <si>
    <t>QOXD2100 - 00</t>
  </si>
  <si>
    <t>QOB2100VH2100 - 00</t>
  </si>
  <si>
    <t>QO2000NRB - 00</t>
  </si>
  <si>
    <t>QO2000NS - 00</t>
  </si>
  <si>
    <t>QO2000 - 00</t>
  </si>
  <si>
    <t>QOB31002100 - 00</t>
  </si>
  <si>
    <t>HOM2175BB - 00</t>
  </si>
  <si>
    <t>CHOM2175BB - 00</t>
  </si>
  <si>
    <t>QOB38035 - 00</t>
  </si>
  <si>
    <t>QOB380 - 00</t>
  </si>
  <si>
    <t>QOB380FT - 00</t>
  </si>
  <si>
    <t>QOB380J - 00</t>
  </si>
  <si>
    <t>QO240VH2100 - 00</t>
  </si>
  <si>
    <t>QOB21101021 - 00</t>
  </si>
  <si>
    <t>HOM2200BB - 00</t>
  </si>
  <si>
    <t>CHOM2200BB - 00</t>
  </si>
  <si>
    <t>QO390VH1021 - 00</t>
  </si>
  <si>
    <t>QOB360VH1032 - 00</t>
  </si>
  <si>
    <t>QOB360VHFT1032 - 00</t>
  </si>
  <si>
    <t>QOB360VH1021 - 00</t>
  </si>
  <si>
    <t>QOB360VH1021FT - 00</t>
  </si>
  <si>
    <t>QOB340VH2100 - 00</t>
  </si>
  <si>
    <t>QO270VH1042 - 00</t>
  </si>
  <si>
    <t>QO2225SL - 00</t>
  </si>
  <si>
    <t>QOB3100VH2100 - 00</t>
  </si>
  <si>
    <t>QO280CP - 00</t>
  </si>
  <si>
    <t>QO280309 - 00</t>
  </si>
  <si>
    <t>QO28035 - 00</t>
  </si>
  <si>
    <t>QO280 - 00</t>
  </si>
  <si>
    <t>QO280C - 00</t>
  </si>
  <si>
    <t>QOB250VH1042 - 00</t>
  </si>
  <si>
    <t>QO2901042 - 00</t>
  </si>
  <si>
    <t>QOB2100VH1021 - 00</t>
  </si>
  <si>
    <t>QOB2901021 - 00</t>
  </si>
  <si>
    <t>QOM80VH - 00</t>
  </si>
  <si>
    <t>QOM80VHL - 00</t>
  </si>
  <si>
    <t>QO21101021 - 00</t>
  </si>
  <si>
    <t>QOB3801042 - 00</t>
  </si>
  <si>
    <t>QO370 - 00</t>
  </si>
  <si>
    <t>QO370CP - 00</t>
  </si>
  <si>
    <t>QO37035 - 00</t>
  </si>
  <si>
    <t>QO3801042 - 00</t>
  </si>
  <si>
    <t>QOU290B - 00</t>
  </si>
  <si>
    <t>QOU290 - 00</t>
  </si>
  <si>
    <t>QOM70VH - 00</t>
  </si>
  <si>
    <t>QOM70VHLZ - 00</t>
  </si>
  <si>
    <t>QOM70VHL - 00</t>
  </si>
  <si>
    <t>1C70 - 00</t>
  </si>
  <si>
    <t>QOH290 - 00</t>
  </si>
  <si>
    <t>CHOM2100 - 00</t>
  </si>
  <si>
    <t>HOM21004201 - 00</t>
  </si>
  <si>
    <t>CHOM2100CP - 00</t>
  </si>
  <si>
    <t>HOM2100CP - 00</t>
  </si>
  <si>
    <t>HOM2100Z - 00</t>
  </si>
  <si>
    <t>HOM2100 - 00</t>
  </si>
  <si>
    <t>HOM2100C - 00</t>
  </si>
  <si>
    <t>QOU21002100 - 00</t>
  </si>
  <si>
    <t>QO3901042 - 00</t>
  </si>
  <si>
    <t>QOB2100H - 00</t>
  </si>
  <si>
    <t>QOB2100H35 - 00</t>
  </si>
  <si>
    <t>QOB260HFT - 00</t>
  </si>
  <si>
    <t>QOB260H35 - 00</t>
  </si>
  <si>
    <t>QOB260H - 00</t>
  </si>
  <si>
    <t>QOU31007100 - 00</t>
  </si>
  <si>
    <t>HOM2125Z - 00</t>
  </si>
  <si>
    <t>CHOM2125CP - 00</t>
  </si>
  <si>
    <t>CHOM2125 - 00</t>
  </si>
  <si>
    <t>HOM2125CP - 00</t>
  </si>
  <si>
    <t>HOM2125 - 00</t>
  </si>
  <si>
    <t>HOM2125C - 00</t>
  </si>
  <si>
    <t>HOM21254201 - 00</t>
  </si>
  <si>
    <t>QO240H - 00</t>
  </si>
  <si>
    <t>BE124481C100WD - 00</t>
  </si>
  <si>
    <t>BE124481C100 - 00</t>
  </si>
  <si>
    <t>BE132641C100WD - 00</t>
  </si>
  <si>
    <t>CP1024 - 00</t>
  </si>
  <si>
    <t>BE112241C100 - 00</t>
  </si>
  <si>
    <t>BE116321C100 - 00</t>
  </si>
  <si>
    <t>BE116321C100WD - 00</t>
  </si>
  <si>
    <t>RHBE108161C100 - 00</t>
  </si>
  <si>
    <t>BE132641C100 - 00</t>
  </si>
  <si>
    <t>RHBE112241C100 - 00</t>
  </si>
  <si>
    <t>FP1032 - 00</t>
  </si>
  <si>
    <t>BE112241C100WD - 00</t>
  </si>
  <si>
    <t>FP1064 - 00</t>
  </si>
  <si>
    <t>QOM100VHL - 00</t>
  </si>
  <si>
    <t>QOM100VHZ - 00</t>
  </si>
  <si>
    <t>QOM100VHCP - 00</t>
  </si>
  <si>
    <t>QOM100VH8106 - 00</t>
  </si>
  <si>
    <t>1C100 - 00</t>
  </si>
  <si>
    <t>QOM100Z - 00</t>
  </si>
  <si>
    <t>QOM100VH - 00</t>
  </si>
  <si>
    <t>QO2100VH2100 - 00</t>
  </si>
  <si>
    <t>QOB250VH1201 - 00</t>
  </si>
  <si>
    <t>QOU2901200 - 00</t>
  </si>
  <si>
    <t>QO340VH1200 - 00</t>
  </si>
  <si>
    <t>QO245H - 00</t>
  </si>
  <si>
    <t>QOB260VH1042 - 00</t>
  </si>
  <si>
    <t>QOB240VHFT - 00</t>
  </si>
  <si>
    <t>QOB240VH - 00</t>
  </si>
  <si>
    <t>QOB240VH35 - 00</t>
  </si>
  <si>
    <t>QOBXD380 - 00</t>
  </si>
  <si>
    <t>QOB31001200 - 00</t>
  </si>
  <si>
    <t>QO270VH1021 - 00</t>
  </si>
  <si>
    <t>QO2801200 - 00</t>
  </si>
  <si>
    <t>QOU21007100 - 00</t>
  </si>
  <si>
    <t>QOB3901200 - 00</t>
  </si>
  <si>
    <t>QOB3000 - 00</t>
  </si>
  <si>
    <t>QO260VH1042 - 00</t>
  </si>
  <si>
    <t>QO3902100 - 00</t>
  </si>
  <si>
    <t>QOB240VH2100 - 00</t>
  </si>
  <si>
    <t>HOM3100 - 00</t>
  </si>
  <si>
    <t>QOU21251021 - 00</t>
  </si>
  <si>
    <t>QOXD380 - 00</t>
  </si>
  <si>
    <t>QO2901021 - 00</t>
  </si>
  <si>
    <t>QOB260VH1201 - 00</t>
  </si>
  <si>
    <t>CHOM290CP - 00</t>
  </si>
  <si>
    <t>HOM290CP - 00</t>
  </si>
  <si>
    <t>HOM290 - 00</t>
  </si>
  <si>
    <t>HOM2904201 - 00</t>
  </si>
  <si>
    <t>HOM290C - 00</t>
  </si>
  <si>
    <t>CHOM290 - 00</t>
  </si>
  <si>
    <t>QO2901201 - 00</t>
  </si>
  <si>
    <t>QO280H - 00</t>
  </si>
  <si>
    <t>QOB250VH1021FT - 00</t>
  </si>
  <si>
    <t>QOB250VH1021 - 00</t>
  </si>
  <si>
    <t>QOB250VH1032 - 00</t>
  </si>
  <si>
    <t>QO2200 - 00</t>
  </si>
  <si>
    <t>QOB3100 - 00</t>
  </si>
  <si>
    <t>QOB3100J - 00</t>
  </si>
  <si>
    <t>QOB3100FT - 00</t>
  </si>
  <si>
    <t>QOB3100309 - 00</t>
  </si>
  <si>
    <t>QOB310035 - 00</t>
  </si>
  <si>
    <t>QOB3100Z - 00</t>
  </si>
  <si>
    <t>QOB3100F10 - 00</t>
  </si>
  <si>
    <t>RC3040M200SL - 00</t>
  </si>
  <si>
    <t>RC816F200SL - 00</t>
  </si>
  <si>
    <t>RC816F150SL - 00</t>
  </si>
  <si>
    <t>RC3040M150SL - 00</t>
  </si>
  <si>
    <t>RC12L200C - 00</t>
  </si>
  <si>
    <t>QC12L200C - 00</t>
  </si>
  <si>
    <t>QC2442M200C - 00</t>
  </si>
  <si>
    <t>RC200S - 00</t>
  </si>
  <si>
    <t>RC2M200S - 00</t>
  </si>
  <si>
    <t>QC3040M200S - 00</t>
  </si>
  <si>
    <t>RC3042M150PS - 00</t>
  </si>
  <si>
    <t>RC3042M100PS - 00</t>
  </si>
  <si>
    <t>SO2040M200SS - 00</t>
  </si>
  <si>
    <t>RC3042M200PS - 00</t>
  </si>
  <si>
    <t>RC816F150CH - 00</t>
  </si>
  <si>
    <t>RC816F200CH - 00</t>
  </si>
  <si>
    <t>SO2040M200S - 00</t>
  </si>
  <si>
    <t>RC2040M200CGP - 00</t>
  </si>
  <si>
    <t>EMT3225CB - 00</t>
  </si>
  <si>
    <t>EMT1225CB - 00</t>
  </si>
  <si>
    <t>MPL53225 - 00</t>
  </si>
  <si>
    <t>MPL64225 - 00</t>
  </si>
  <si>
    <t>MMLK250 - 00</t>
  </si>
  <si>
    <t>EZM1400CB300 - 00</t>
  </si>
  <si>
    <t>EZMK332400 - 00</t>
  </si>
  <si>
    <t>EZMK312400 - 00</t>
  </si>
  <si>
    <t>EZMK111400 - 00</t>
  </si>
  <si>
    <t>EZML331400 - 00</t>
  </si>
  <si>
    <t>EZML311400CA - 00</t>
  </si>
  <si>
    <t>EZML311400 - 00</t>
  </si>
  <si>
    <t>EZML311400E - 00</t>
  </si>
  <si>
    <t>EZMK311400 - 00</t>
  </si>
  <si>
    <t>EZMK331400 - 00</t>
  </si>
  <si>
    <t>MPH33125 - 00</t>
  </si>
  <si>
    <t>MPH33-125 - 00</t>
  </si>
  <si>
    <t>MPR33125 - 00</t>
  </si>
  <si>
    <t>MPR33-125 - 00</t>
  </si>
  <si>
    <t>EZM3400CB300 - 00</t>
  </si>
  <si>
    <t>EZM1400CB200 - 00</t>
  </si>
  <si>
    <t>MP43200 - 00</t>
  </si>
  <si>
    <t>MP43-200 - 00</t>
  </si>
  <si>
    <t>MPR43200 - 00</t>
  </si>
  <si>
    <t>MPR43-200 - 00</t>
  </si>
  <si>
    <t>MPH43200 - 00</t>
  </si>
  <si>
    <t>MPH43-200 - 00</t>
  </si>
  <si>
    <t>MPH64200 - 00</t>
  </si>
  <si>
    <t>MPH64-200 - 00</t>
  </si>
  <si>
    <t>MP64200 - 00</t>
  </si>
  <si>
    <t>MP64-200 - 00</t>
  </si>
  <si>
    <t>MPR64-200 - 00</t>
  </si>
  <si>
    <t>MPR64200 - 00</t>
  </si>
  <si>
    <t>EZML111400 - 00</t>
  </si>
  <si>
    <t>EZM1400CB - 00</t>
  </si>
  <si>
    <t>MPH55-125 - 00</t>
  </si>
  <si>
    <t>MPH55125 - 00</t>
  </si>
  <si>
    <t>MPR55-125 - 00</t>
  </si>
  <si>
    <t>MPR55125 - 00</t>
  </si>
  <si>
    <t>MPH66125 - 00</t>
  </si>
  <si>
    <t>MPH66-125 - 00</t>
  </si>
  <si>
    <t>MPR66-125 - 00</t>
  </si>
  <si>
    <t>MPR66125 - 00</t>
  </si>
  <si>
    <t>EZM1400CB250 - 00</t>
  </si>
  <si>
    <t>MPR44-125 - 00</t>
  </si>
  <si>
    <t>MPR44125 - 00</t>
  </si>
  <si>
    <t>MPH44125 - 00</t>
  </si>
  <si>
    <t>MPH44-125 - 00</t>
  </si>
  <si>
    <t>MP44125 - 00</t>
  </si>
  <si>
    <t>MP44-125 - 00</t>
  </si>
  <si>
    <t>EZML112400 - 00</t>
  </si>
  <si>
    <t>MPL32225 - 00</t>
  </si>
  <si>
    <t>EZM1400CB225 - 00</t>
  </si>
  <si>
    <t>EZM3400CB - 00</t>
  </si>
  <si>
    <t>MPR42-200 - 00</t>
  </si>
  <si>
    <t>MPR42200 - 00</t>
  </si>
  <si>
    <t>MPH42-200 - 00</t>
  </si>
  <si>
    <t>MPH42200 - 00</t>
  </si>
  <si>
    <t>MP42-200 - 00</t>
  </si>
  <si>
    <t>MP42200 - 00</t>
  </si>
  <si>
    <t>EZM3400FS - 00</t>
  </si>
  <si>
    <t>EZML332400 - 00</t>
  </si>
  <si>
    <t>EZML312400CA - 00</t>
  </si>
  <si>
    <t>EZML312400 - 00</t>
  </si>
  <si>
    <t>CR5136 - 00</t>
  </si>
  <si>
    <t>SN0310 - 00</t>
  </si>
  <si>
    <t>CD323NRB - 00</t>
  </si>
  <si>
    <t>CR1136 - 00</t>
  </si>
  <si>
    <t>CH223N - 00</t>
  </si>
  <si>
    <t>CD223N - 00</t>
  </si>
  <si>
    <t>C5136 - 00</t>
  </si>
  <si>
    <t>CH362 - 00</t>
  </si>
  <si>
    <t>CH323NRB - 00</t>
  </si>
  <si>
    <t>86323 - 00</t>
  </si>
  <si>
    <t>CHU362 - 00</t>
  </si>
  <si>
    <t>CD323N - 00</t>
  </si>
  <si>
    <t>CH323N - 00</t>
  </si>
  <si>
    <t>CR1132SN - 00</t>
  </si>
  <si>
    <t>CR5132SN - 00</t>
  </si>
  <si>
    <t>CH363HE - 00</t>
  </si>
  <si>
    <t>HU363RBLC - 00</t>
  </si>
  <si>
    <t>HU362RBLC - 00</t>
  </si>
  <si>
    <t>CSN0610 - 00</t>
  </si>
  <si>
    <t>H323NRB - 00</t>
  </si>
  <si>
    <t>H223NDS - 00</t>
  </si>
  <si>
    <t>H362NDS - 00</t>
  </si>
  <si>
    <t>H323NDS - 00</t>
  </si>
  <si>
    <t>CH223NAWK - 00</t>
  </si>
  <si>
    <t>D223N - 00</t>
  </si>
  <si>
    <t>HU362N - 00</t>
  </si>
  <si>
    <t>SN0610 - 00</t>
  </si>
  <si>
    <t>H363NRB - 00</t>
  </si>
  <si>
    <t>H362N - 00</t>
  </si>
  <si>
    <t>H223N - 00</t>
  </si>
  <si>
    <t>HU362NRB - 00</t>
  </si>
  <si>
    <t>D323N - 00</t>
  </si>
  <si>
    <t>CH323NAWK - 00</t>
  </si>
  <si>
    <t>HU363NRB - 00</t>
  </si>
  <si>
    <t>C1122SN - 00</t>
  </si>
  <si>
    <t>CH362N - 00</t>
  </si>
  <si>
    <t>D323NRB - 00</t>
  </si>
  <si>
    <t>CH323NDS - 00</t>
  </si>
  <si>
    <t>CH223NRB - 00</t>
  </si>
  <si>
    <t>HU363N - 00</t>
  </si>
  <si>
    <t>H362NRB - 00</t>
  </si>
  <si>
    <t>H323N - 00</t>
  </si>
  <si>
    <t>H363N - 00</t>
  </si>
  <si>
    <t>CD223NRB - 00</t>
  </si>
  <si>
    <t>C1132SN - 00</t>
  </si>
  <si>
    <t>D223NRB - 00</t>
  </si>
  <si>
    <t>H223NRB - 00</t>
  </si>
  <si>
    <t>C1636 - 00</t>
  </si>
  <si>
    <t>CHU362RB - 00</t>
  </si>
  <si>
    <t>CH362RB - 00</t>
  </si>
  <si>
    <t>GTK0610 - 00</t>
  </si>
  <si>
    <t>C5636 - 00</t>
  </si>
  <si>
    <t>CH363RB - 00</t>
  </si>
  <si>
    <t>H3612RBGL - 00</t>
  </si>
  <si>
    <t>CR5636 - 00</t>
  </si>
  <si>
    <t>CH363 - 00</t>
  </si>
  <si>
    <t>CHU363RB - 00</t>
  </si>
  <si>
    <t>CR1636 - 00</t>
  </si>
  <si>
    <t>CHU363 - 00</t>
  </si>
  <si>
    <t>C1136 - 00</t>
  </si>
  <si>
    <t>TBD</t>
  </si>
  <si>
    <t>Javier Pacheco</t>
  </si>
  <si>
    <t>CMC</t>
  </si>
  <si>
    <t>US</t>
  </si>
  <si>
    <t>1.15M</t>
  </si>
  <si>
    <t>CN</t>
  </si>
  <si>
    <t>916k</t>
  </si>
  <si>
    <t>Alcon (Eger)</t>
  </si>
  <si>
    <t xml:space="preserve"> YTD S-OTD</t>
  </si>
  <si>
    <t>YTD S-DPM</t>
  </si>
  <si>
    <t>K7 - UL LUGS &amp; NEUTRAL BAR’S</t>
  </si>
  <si>
    <t>Individual Search</t>
  </si>
  <si>
    <t>Multiple 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</si>
</sst>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0_-;\-* #,##0.00_-;_-* &quot;-&quot;??_-;_-@_-"/>
    <numFmt numFmtId="165" formatCode="0.0%"/>
    <numFmt numFmtId="166" formatCode="0%;\(0%\)"/>
    <numFmt numFmtId="167" formatCode="#,##0.0_);\(#,##0.0\)"/>
    <numFmt numFmtId="168" formatCode="0.0"/>
    <numFmt numFmtId="169" formatCode="#,##0.0"/>
    <numFmt numFmtId="170" formatCode="&quot;$&quot;#,##0"/>
    <numFmt numFmtId="171" formatCode="m/d/yyyy;@"/>
    <numFmt numFmtId="172" formatCode="m/yy"/>
    <numFmt numFmtId="173" formatCode="_(* #,##0.0_);_(* \(#,##0.0\);_(* &quot;-&quot;_);_(@_)"/>
    <numFmt numFmtId="174" formatCode="_(&quot;$&quot;* #,##0.00_);_(&quot;$&quot;* \(#,##0.00\);_(&quot;$&quot;* &quot;-&quot;_);_(@_)"/>
    <numFmt numFmtId="175" formatCode="_(&quot;$&quot;* #,##0_);_(&quot;$&quot;* \(#,##0\);_(&quot;$&quot;* &quot;-&quot;??_);_(@_)"/>
    <numFmt numFmtId="176" formatCode="_(* #,##0_);_(* \(#,##0\);_(* &quot;-&quot;??_);_(@_)"/>
    <numFmt numFmtId="177" formatCode="mmmm\ d\,\ yyyy"/>
    <numFmt numFmtId="178" formatCode="0000"/>
    <numFmt numFmtId="179" formatCode="0.0000"/>
    <numFmt numFmtId="180" formatCode="m/d/yy;@"/>
    <numFmt numFmtId="181" formatCode="_-* #,##0.00\ [$€-1]_-;\-* #,##0.00\ [$€-1]_-;_-* &quot;-&quot;??\ [$€-1]_-"/>
    <numFmt numFmtId="182" formatCode="[$-409]d\-mmm;@"/>
    <numFmt numFmtId="183" formatCode="[$-409]d\-mmm\-yyyy;@"/>
    <numFmt numFmtId="184" formatCode="#,##0.0000"/>
    <numFmt numFmtId="185" formatCode="_(* #,##0.0_);_(* \(#,##0.0\);_(* &quot;-&quot;??_);_(@_)"/>
    <numFmt numFmtId="186" formatCode="0_);[Red]\(0\)"/>
    <numFmt numFmtId="187" formatCode="dd/mm/yy;@"/>
    <numFmt numFmtId="188" formatCode="0.00000000"/>
    <numFmt numFmtId="189" formatCode="_-* #,##0.00\ _€_-;\-* #,##0.00\ _€_-;_-* &quot;-&quot;??\ _€_-;_-@_-"/>
    <numFmt numFmtId="190" formatCode="_-* #,##0.00000\ _€_-;\-* #,##0.00000\ _€_-;_-* &quot;-&quot;??\ _€_-;_-@_-"/>
    <numFmt numFmtId="191" formatCode="_-* #,##0.0000\ _€_-;\-* #,##0.0000\ _€_-;_-* &quot;-&quot;??\ _€_-;_-@_-"/>
    <numFmt numFmtId="192" formatCode="[$-409]mmm\-yy;@"/>
    <numFmt numFmtId="193" formatCode="_([$$-409]* #,##0_);_([$$-409]* \(#,##0\);_([$$-409]* &quot;-&quot;??_);_(@_)"/>
  </numFmts>
  <fonts count="247">
    <font>
      <sz val="10"/>
      <name val="Arial"/>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i/>
      <sz val="10"/>
      <name val="Arial"/>
      <family val="2"/>
    </font>
    <font>
      <b/>
      <i/>
      <sz val="10"/>
      <name val="Arial"/>
      <family val="2"/>
    </font>
    <font>
      <sz val="10"/>
      <name val="Arial"/>
      <family val="2"/>
    </font>
    <font>
      <b/>
      <sz val="10"/>
      <name val="Arial"/>
      <family val="2"/>
    </font>
    <font>
      <sz val="8"/>
      <name val="Arial"/>
      <family val="2"/>
    </font>
    <font>
      <b/>
      <sz val="9"/>
      <name val="Arial"/>
      <family val="2"/>
    </font>
    <font>
      <sz val="9"/>
      <name val="Arial"/>
      <family val="2"/>
    </font>
    <font>
      <b/>
      <sz val="8"/>
      <name val="Arial"/>
      <family val="2"/>
    </font>
    <font>
      <b/>
      <i/>
      <u/>
      <sz val="10"/>
      <name val="Arial"/>
      <family val="2"/>
    </font>
    <font>
      <b/>
      <u/>
      <sz val="8"/>
      <name val="Arial"/>
      <family val="2"/>
    </font>
    <font>
      <b/>
      <u/>
      <sz val="9"/>
      <name val="Arial"/>
      <family val="2"/>
    </font>
    <font>
      <sz val="7"/>
      <name val="Arial"/>
      <family val="2"/>
    </font>
    <font>
      <u/>
      <sz val="8"/>
      <name val="Arial"/>
      <family val="2"/>
    </font>
    <font>
      <sz val="8"/>
      <name val="Arial"/>
      <family val="2"/>
    </font>
    <font>
      <b/>
      <sz val="8"/>
      <name val="Arial"/>
      <family val="2"/>
    </font>
    <font>
      <b/>
      <sz val="12"/>
      <name val="Helv"/>
    </font>
    <font>
      <sz val="10"/>
      <name val="Helv"/>
    </font>
    <font>
      <b/>
      <i/>
      <sz val="10"/>
      <name val="Helv"/>
    </font>
    <font>
      <b/>
      <sz val="10"/>
      <name val="Helv"/>
    </font>
    <font>
      <b/>
      <u/>
      <sz val="10"/>
      <name val="Helv"/>
    </font>
    <font>
      <sz val="10"/>
      <color indexed="36"/>
      <name val="MS Sans Serif"/>
      <family val="2"/>
    </font>
    <font>
      <sz val="10"/>
      <color indexed="8"/>
      <name val="MS Sans Serif"/>
      <family val="2"/>
    </font>
    <font>
      <b/>
      <i/>
      <u/>
      <sz val="10"/>
      <name val="Helv"/>
    </font>
    <font>
      <b/>
      <sz val="10"/>
      <name val="MS Sans Serif"/>
      <family val="2"/>
    </font>
    <font>
      <b/>
      <i/>
      <u/>
      <sz val="9"/>
      <name val="Arial"/>
      <family val="2"/>
    </font>
    <font>
      <b/>
      <sz val="14"/>
      <name val="Arial"/>
      <family val="2"/>
    </font>
    <font>
      <sz val="14"/>
      <name val="Arial"/>
      <family val="2"/>
    </font>
    <font>
      <sz val="12"/>
      <name val="Arial"/>
      <family val="2"/>
    </font>
    <font>
      <i/>
      <sz val="7"/>
      <name val="Arial"/>
      <family val="2"/>
    </font>
    <font>
      <b/>
      <i/>
      <u/>
      <sz val="8"/>
      <name val="Arial"/>
      <family val="2"/>
    </font>
    <font>
      <i/>
      <sz val="8"/>
      <name val="Arial"/>
      <family val="2"/>
    </font>
    <font>
      <sz val="6"/>
      <name val="Arial"/>
      <family val="2"/>
    </font>
    <font>
      <b/>
      <sz val="7.5"/>
      <name val="Arial"/>
      <family val="2"/>
    </font>
    <font>
      <sz val="2"/>
      <color indexed="9"/>
      <name val="Arial"/>
      <family val="2"/>
    </font>
    <font>
      <sz val="12"/>
      <color indexed="9"/>
      <name val="Arial"/>
      <family val="2"/>
    </font>
    <font>
      <b/>
      <sz val="16"/>
      <name val="Arial"/>
      <family val="2"/>
    </font>
    <font>
      <b/>
      <i/>
      <u/>
      <sz val="14"/>
      <name val="Arial"/>
      <family val="2"/>
    </font>
    <font>
      <i/>
      <u/>
      <sz val="8"/>
      <name val="Arial"/>
      <family val="2"/>
    </font>
    <font>
      <b/>
      <i/>
      <u/>
      <sz val="8"/>
      <name val="Arial"/>
      <family val="2"/>
    </font>
    <font>
      <b/>
      <i/>
      <sz val="8"/>
      <name val="Arial"/>
      <family val="2"/>
    </font>
    <font>
      <sz val="10"/>
      <color indexed="10"/>
      <name val="Arial"/>
      <family val="2"/>
    </font>
    <font>
      <b/>
      <sz val="18"/>
      <name val="Arial"/>
      <family val="2"/>
    </font>
    <font>
      <b/>
      <sz val="18"/>
      <color indexed="10"/>
      <name val="Arial"/>
      <family val="2"/>
    </font>
    <font>
      <b/>
      <sz val="12"/>
      <name val="Arial"/>
      <family val="2"/>
    </font>
    <font>
      <b/>
      <i/>
      <sz val="8"/>
      <color indexed="10"/>
      <name val="Arial"/>
      <family val="2"/>
    </font>
    <font>
      <b/>
      <sz val="10"/>
      <color indexed="8"/>
      <name val="Arial"/>
      <family val="2"/>
    </font>
    <font>
      <sz val="10"/>
      <name val="MS Sans Serif"/>
      <family val="2"/>
    </font>
    <font>
      <b/>
      <sz val="8"/>
      <color indexed="8"/>
      <name val="MS Sans Serif"/>
      <family val="2"/>
    </font>
    <font>
      <b/>
      <sz val="10"/>
      <color indexed="8"/>
      <name val="MS Sans Serif"/>
      <family val="2"/>
    </font>
    <font>
      <b/>
      <sz val="10"/>
      <name val="MS Sans Serif"/>
      <family val="2"/>
    </font>
    <font>
      <sz val="14"/>
      <name val="MS Sans Serif"/>
      <family val="2"/>
    </font>
    <font>
      <b/>
      <sz val="10"/>
      <color indexed="18"/>
      <name val="MS Sans Serif"/>
      <family val="2"/>
    </font>
    <font>
      <sz val="10"/>
      <color indexed="18"/>
      <name val="MS Sans Serif"/>
      <family val="2"/>
    </font>
    <font>
      <b/>
      <sz val="9"/>
      <name val="MS Sans Serif"/>
      <family val="2"/>
    </font>
    <font>
      <sz val="10"/>
      <color indexed="56"/>
      <name val="MS Sans Serif"/>
      <family val="2"/>
    </font>
    <font>
      <b/>
      <sz val="10"/>
      <color indexed="8"/>
      <name val="Helv"/>
    </font>
    <font>
      <b/>
      <u/>
      <sz val="10"/>
      <name val="MS Sans Serif"/>
      <family val="2"/>
    </font>
    <font>
      <b/>
      <u/>
      <sz val="10"/>
      <name val="MS Sans Serif"/>
      <family val="2"/>
    </font>
    <font>
      <b/>
      <i/>
      <u/>
      <sz val="14"/>
      <color indexed="8"/>
      <name val="MS Sans Serif"/>
      <family val="2"/>
    </font>
    <font>
      <b/>
      <sz val="10"/>
      <color indexed="8"/>
      <name val="MS Sans Serif"/>
      <family val="2"/>
    </font>
    <font>
      <b/>
      <sz val="8.5"/>
      <color indexed="8"/>
      <name val="MS Sans Serif"/>
      <family val="2"/>
    </font>
    <font>
      <sz val="10"/>
      <color indexed="12"/>
      <name val="MS Sans Serif"/>
      <family val="2"/>
    </font>
    <font>
      <b/>
      <sz val="10"/>
      <color indexed="12"/>
      <name val="MS Sans Serif"/>
      <family val="2"/>
    </font>
    <font>
      <b/>
      <sz val="10"/>
      <color indexed="12"/>
      <name val="Helv"/>
    </font>
    <font>
      <b/>
      <sz val="10"/>
      <color indexed="12"/>
      <name val="MS Sans Serif"/>
      <family val="2"/>
    </font>
    <font>
      <b/>
      <sz val="10"/>
      <color indexed="10"/>
      <name val="Helv"/>
    </font>
    <font>
      <b/>
      <i/>
      <u/>
      <sz val="14"/>
      <name val="MS Sans Serif"/>
      <family val="2"/>
    </font>
    <font>
      <i/>
      <sz val="14"/>
      <name val="MS Sans Serif"/>
      <family val="2"/>
    </font>
    <font>
      <b/>
      <i/>
      <sz val="10"/>
      <name val="Book Antiqua"/>
      <family val="1"/>
    </font>
    <font>
      <i/>
      <sz val="10"/>
      <name val="Helv"/>
    </font>
    <font>
      <i/>
      <sz val="10"/>
      <name val="MS Sans Serif"/>
      <family val="2"/>
    </font>
    <font>
      <b/>
      <i/>
      <sz val="10"/>
      <name val="MS Sans Serif"/>
      <family val="2"/>
    </font>
    <font>
      <b/>
      <i/>
      <sz val="14"/>
      <name val="MS Sans Serif"/>
      <family val="2"/>
    </font>
    <font>
      <u/>
      <sz val="10"/>
      <name val="Helv"/>
    </font>
    <font>
      <b/>
      <i/>
      <u/>
      <sz val="14"/>
      <name val="Helv"/>
    </font>
    <font>
      <b/>
      <i/>
      <sz val="14"/>
      <name val="MS Sans Serif"/>
      <family val="2"/>
    </font>
    <font>
      <b/>
      <i/>
      <u/>
      <sz val="12"/>
      <color indexed="10"/>
      <name val="Book Antiqua"/>
      <family val="1"/>
    </font>
    <font>
      <b/>
      <u/>
      <sz val="12"/>
      <name val="Helv"/>
    </font>
    <font>
      <b/>
      <i/>
      <sz val="10"/>
      <color indexed="12"/>
      <name val="Helv"/>
    </font>
    <font>
      <sz val="12"/>
      <color indexed="18"/>
      <name val="Arial MT"/>
    </font>
    <font>
      <sz val="12"/>
      <name val="Helv"/>
    </font>
    <font>
      <sz val="12"/>
      <color indexed="18"/>
      <name val="MS Sans Serif"/>
      <family val="2"/>
    </font>
    <font>
      <sz val="12"/>
      <name val="MS Sans Serif"/>
      <family val="2"/>
    </font>
    <font>
      <sz val="12"/>
      <color indexed="18"/>
      <name val="Helv"/>
    </font>
    <font>
      <sz val="11"/>
      <color indexed="18"/>
      <name val="MS Sans Serif"/>
      <family val="2"/>
    </font>
    <font>
      <i/>
      <sz val="12"/>
      <name val="Helv"/>
    </font>
    <font>
      <b/>
      <i/>
      <sz val="10"/>
      <color indexed="12"/>
      <name val="Arial MT"/>
    </font>
    <font>
      <sz val="12"/>
      <name val="MS Sans Serif"/>
      <family val="2"/>
    </font>
    <font>
      <i/>
      <sz val="12"/>
      <color indexed="18"/>
      <name val="Helv"/>
    </font>
    <font>
      <sz val="10"/>
      <color indexed="12"/>
      <name val="Helv"/>
    </font>
    <font>
      <sz val="10"/>
      <color indexed="18"/>
      <name val="Helv"/>
    </font>
    <font>
      <b/>
      <i/>
      <sz val="12"/>
      <color indexed="18"/>
      <name val="Helv"/>
    </font>
    <font>
      <b/>
      <i/>
      <sz val="12"/>
      <name val="Helv"/>
    </font>
    <font>
      <b/>
      <sz val="10"/>
      <color indexed="12"/>
      <name val="Arial MT"/>
    </font>
    <font>
      <sz val="10"/>
      <name val="Arial MT"/>
    </font>
    <font>
      <i/>
      <sz val="10"/>
      <color indexed="18"/>
      <name val="Helv"/>
    </font>
    <font>
      <i/>
      <sz val="11"/>
      <color indexed="18"/>
      <name val="Helv"/>
    </font>
    <font>
      <sz val="10"/>
      <color indexed="8"/>
      <name val="Helv"/>
    </font>
    <font>
      <b/>
      <u/>
      <sz val="10"/>
      <color indexed="12"/>
      <name val="Helv"/>
    </font>
    <font>
      <b/>
      <sz val="8"/>
      <color indexed="12"/>
      <name val="Helv"/>
    </font>
    <font>
      <sz val="11"/>
      <name val="Helv"/>
    </font>
    <font>
      <sz val="8"/>
      <name val="Helv"/>
    </font>
    <font>
      <b/>
      <sz val="10"/>
      <color indexed="36"/>
      <name val="Helv"/>
    </font>
    <font>
      <u/>
      <sz val="10"/>
      <name val="MS Sans Serif"/>
      <family val="2"/>
    </font>
    <font>
      <sz val="10"/>
      <color indexed="8"/>
      <name val="MS Sans Serif"/>
      <family val="2"/>
    </font>
    <font>
      <u/>
      <sz val="10"/>
      <color indexed="8"/>
      <name val="Helv"/>
    </font>
    <font>
      <u val="double"/>
      <sz val="10"/>
      <color indexed="8"/>
      <name val="Helv"/>
    </font>
    <font>
      <sz val="8"/>
      <color indexed="81"/>
      <name val="Tahoma"/>
      <family val="2"/>
    </font>
    <font>
      <b/>
      <sz val="12"/>
      <color indexed="10"/>
      <name val="Arial"/>
      <family val="2"/>
    </font>
    <font>
      <b/>
      <i/>
      <sz val="12"/>
      <name val="Arial"/>
      <family val="2"/>
    </font>
    <font>
      <sz val="10"/>
      <color indexed="8"/>
      <name val="Arial"/>
      <family val="2"/>
    </font>
    <font>
      <b/>
      <sz val="10"/>
      <color indexed="10"/>
      <name val="Arial"/>
      <family val="2"/>
    </font>
    <font>
      <sz val="10"/>
      <name val="Arial"/>
      <family val="2"/>
    </font>
    <font>
      <sz val="8"/>
      <name val="Arial"/>
      <family val="2"/>
    </font>
    <font>
      <b/>
      <sz val="12"/>
      <name val="Arial"/>
      <family val="2"/>
    </font>
    <font>
      <sz val="10"/>
      <color indexed="10"/>
      <name val="Arial"/>
      <family val="2"/>
    </font>
    <font>
      <b/>
      <sz val="9"/>
      <name val="Arial"/>
      <family val="2"/>
    </font>
    <font>
      <b/>
      <sz val="9"/>
      <color indexed="10"/>
      <name val="Arial"/>
      <family val="2"/>
    </font>
    <font>
      <b/>
      <sz val="16"/>
      <name val="Arial"/>
      <family val="2"/>
    </font>
    <font>
      <b/>
      <sz val="8"/>
      <color indexed="81"/>
      <name val="Tahoma"/>
      <family val="2"/>
    </font>
    <font>
      <sz val="10"/>
      <color indexed="9"/>
      <name val="Arial"/>
      <family val="2"/>
    </font>
    <font>
      <sz val="9"/>
      <color indexed="81"/>
      <name val="Tahoma"/>
      <family val="2"/>
    </font>
    <font>
      <b/>
      <sz val="9"/>
      <color indexed="81"/>
      <name val="Tahoma"/>
      <family val="2"/>
    </font>
    <font>
      <sz val="8"/>
      <color indexed="22"/>
      <name val="Arial"/>
      <family val="2"/>
    </font>
    <font>
      <sz val="8"/>
      <name val="Arial"/>
      <family val="2"/>
    </font>
    <font>
      <b/>
      <sz val="10"/>
      <color indexed="9"/>
      <name val="Arial"/>
      <family val="2"/>
    </font>
    <font>
      <b/>
      <sz val="22"/>
      <name val="Arial"/>
      <family val="2"/>
    </font>
    <font>
      <b/>
      <i/>
      <sz val="9"/>
      <name val="Arial"/>
      <family val="2"/>
    </font>
    <font>
      <b/>
      <sz val="12"/>
      <color indexed="9"/>
      <name val="Arial"/>
      <family val="2"/>
    </font>
    <font>
      <sz val="14"/>
      <name val="Arial"/>
      <family val="2"/>
    </font>
    <font>
      <b/>
      <sz val="14"/>
      <name val="Arial"/>
      <family val="2"/>
    </font>
    <font>
      <b/>
      <sz val="8"/>
      <color indexed="9"/>
      <name val="Arial"/>
      <family val="2"/>
    </font>
    <font>
      <b/>
      <sz val="11"/>
      <color indexed="9"/>
      <name val="Arial"/>
      <family val="2"/>
    </font>
    <font>
      <b/>
      <sz val="18"/>
      <color indexed="9"/>
      <name val="Arial"/>
      <family val="2"/>
    </font>
    <font>
      <sz val="16"/>
      <name val="Arial"/>
      <family val="2"/>
    </font>
    <font>
      <b/>
      <sz val="11"/>
      <color indexed="62"/>
      <name val="Arial"/>
      <family val="2"/>
    </font>
    <font>
      <sz val="8"/>
      <name val="Arial"/>
      <family val="2"/>
    </font>
    <font>
      <i/>
      <sz val="9"/>
      <name val="Arial"/>
      <family val="2"/>
    </font>
    <font>
      <sz val="18"/>
      <name val="Arial"/>
      <family val="2"/>
    </font>
    <font>
      <sz val="18"/>
      <color indexed="9"/>
      <name val="Arial"/>
      <family val="2"/>
    </font>
    <font>
      <sz val="14"/>
      <color indexed="17"/>
      <name val="Arial"/>
      <family val="2"/>
    </font>
    <font>
      <b/>
      <sz val="14"/>
      <color indexed="17"/>
      <name val="Arial"/>
      <family val="2"/>
    </font>
    <font>
      <sz val="8"/>
      <color indexed="17"/>
      <name val="Arial"/>
      <family val="2"/>
    </font>
    <font>
      <sz val="12"/>
      <color indexed="10"/>
      <name val="Arial"/>
      <family val="2"/>
    </font>
    <font>
      <sz val="18"/>
      <color indexed="17"/>
      <name val="Arial"/>
      <family val="2"/>
    </font>
    <font>
      <sz val="10"/>
      <color indexed="10"/>
      <name val="Arial"/>
      <family val="2"/>
    </font>
    <font>
      <sz val="10"/>
      <color indexed="9"/>
      <name val="Arial"/>
      <family val="2"/>
    </font>
    <font>
      <b/>
      <sz val="10"/>
      <color indexed="9"/>
      <name val="Arial"/>
      <family val="2"/>
    </font>
    <font>
      <sz val="8"/>
      <color indexed="10"/>
      <name val="Arial"/>
      <family val="2"/>
    </font>
    <font>
      <b/>
      <sz val="20"/>
      <color indexed="17"/>
      <name val="Arial"/>
      <family val="2"/>
    </font>
    <font>
      <b/>
      <sz val="16"/>
      <color theme="0"/>
      <name val="Arial"/>
      <family val="2"/>
    </font>
    <font>
      <sz val="12"/>
      <color theme="0"/>
      <name val="Arial"/>
      <family val="2"/>
    </font>
    <font>
      <b/>
      <sz val="11"/>
      <color theme="0"/>
      <name val="Arial"/>
      <family val="2"/>
    </font>
    <font>
      <b/>
      <sz val="12"/>
      <color theme="0"/>
      <name val="Arial"/>
      <family val="2"/>
    </font>
    <font>
      <b/>
      <sz val="12"/>
      <color rgb="FFFF0000"/>
      <name val="Arial"/>
      <family val="2"/>
    </font>
    <font>
      <b/>
      <sz val="26"/>
      <name val="Arial"/>
      <family val="2"/>
    </font>
    <font>
      <sz val="10"/>
      <color rgb="FFFF0000"/>
      <name val="Arial"/>
      <family val="2"/>
    </font>
    <font>
      <sz val="9"/>
      <color indexed="10"/>
      <name val="Arial"/>
      <family val="2"/>
    </font>
    <font>
      <i/>
      <sz val="9"/>
      <color indexed="10"/>
      <name val="Arial"/>
      <family val="2"/>
    </font>
    <font>
      <b/>
      <i/>
      <sz val="12"/>
      <color indexed="10"/>
      <name val="Arial"/>
      <family val="2"/>
    </font>
    <font>
      <b/>
      <sz val="9"/>
      <color indexed="8"/>
      <name val="Arial"/>
      <family val="2"/>
    </font>
    <font>
      <sz val="8"/>
      <color rgb="FFFF0000"/>
      <name val="Arial"/>
      <family val="2"/>
    </font>
    <font>
      <b/>
      <sz val="20"/>
      <color theme="0" tint="-0.499984740745262"/>
      <name val="Arial"/>
      <family val="2"/>
    </font>
    <font>
      <sz val="10"/>
      <color theme="0" tint="-0.499984740745262"/>
      <name val="Arial"/>
      <family val="2"/>
    </font>
    <font>
      <b/>
      <sz val="12"/>
      <color theme="0" tint="-0.499984740745262"/>
      <name val="Arial"/>
      <family val="2"/>
    </font>
    <font>
      <b/>
      <sz val="14"/>
      <color theme="0" tint="-0.499984740745262"/>
      <name val="Arial"/>
      <family val="2"/>
    </font>
    <font>
      <b/>
      <sz val="18"/>
      <color theme="0" tint="-0.499984740745262"/>
      <name val="Arial"/>
      <family val="2"/>
    </font>
    <font>
      <sz val="8"/>
      <color theme="0" tint="-0.14999847407452621"/>
      <name val="Arial"/>
      <family val="2"/>
    </font>
    <font>
      <sz val="8"/>
      <color theme="0" tint="-0.249977111117893"/>
      <name val="Arial"/>
      <family val="2"/>
    </font>
    <font>
      <b/>
      <sz val="9"/>
      <color rgb="FF00B050"/>
      <name val="Arial"/>
      <family val="2"/>
    </font>
    <font>
      <b/>
      <sz val="36"/>
      <color theme="0" tint="-0.499984740745262"/>
      <name val="Arial"/>
      <family val="2"/>
    </font>
    <font>
      <b/>
      <sz val="14"/>
      <color rgb="FF00B0F0"/>
      <name val="Arial"/>
      <family val="2"/>
    </font>
    <font>
      <sz val="14"/>
      <color rgb="FF00B0F0"/>
      <name val="Arial"/>
      <family val="2"/>
    </font>
    <font>
      <sz val="11"/>
      <name val="Arial"/>
      <family val="2"/>
    </font>
    <font>
      <sz val="14"/>
      <color rgb="FFC00000"/>
      <name val="Arial"/>
      <family val="2"/>
    </font>
    <font>
      <u/>
      <sz val="8"/>
      <color theme="10"/>
      <name val="Arial"/>
      <family val="2"/>
    </font>
    <font>
      <u/>
      <sz val="10"/>
      <color indexed="12"/>
      <name val="MS Sans Serif"/>
      <family val="2"/>
    </font>
    <font>
      <sz val="10"/>
      <color indexed="39"/>
      <name val="Arial"/>
      <family val="2"/>
    </font>
    <font>
      <b/>
      <sz val="12"/>
      <color indexed="8"/>
      <name val="Arial"/>
      <family val="2"/>
    </font>
    <font>
      <b/>
      <sz val="16"/>
      <color indexed="23"/>
      <name val="Arial"/>
      <family val="2"/>
    </font>
    <font>
      <b/>
      <i/>
      <sz val="10"/>
      <color indexed="12"/>
      <name val="Arial"/>
      <family val="2"/>
    </font>
    <font>
      <sz val="10"/>
      <color indexed="12"/>
      <name val="Arial"/>
      <family val="2"/>
    </font>
    <font>
      <b/>
      <i/>
      <sz val="10"/>
      <color indexed="10"/>
      <name val="Arial"/>
      <family val="2"/>
    </font>
    <font>
      <b/>
      <sz val="10"/>
      <color rgb="FF0000FF"/>
      <name val="Arial"/>
      <family val="2"/>
    </font>
    <font>
      <i/>
      <sz val="10"/>
      <color rgb="FF0000FF"/>
      <name val="Arial"/>
      <family val="2"/>
    </font>
    <font>
      <i/>
      <sz val="10"/>
      <color indexed="12"/>
      <name val="Arial"/>
      <family val="2"/>
    </font>
    <font>
      <b/>
      <sz val="11"/>
      <name val="Arial"/>
      <family val="2"/>
    </font>
    <font>
      <b/>
      <sz val="10"/>
      <color rgb="FFFF0000"/>
      <name val="Arial"/>
      <family val="2"/>
    </font>
    <font>
      <b/>
      <sz val="24"/>
      <name val="Arial"/>
      <family val="2"/>
    </font>
    <font>
      <b/>
      <sz val="7"/>
      <name val="Arial"/>
      <family val="2"/>
    </font>
    <font>
      <sz val="10"/>
      <name val="Helv"/>
      <family val="2"/>
    </font>
    <font>
      <sz val="10"/>
      <color indexed="48"/>
      <name val="Arial"/>
      <family val="2"/>
    </font>
    <font>
      <b/>
      <sz val="14"/>
      <color indexed="48"/>
      <name val="Arial"/>
      <family val="2"/>
    </font>
    <font>
      <i/>
      <sz val="10"/>
      <color rgb="FFFF0000"/>
      <name val="Arial"/>
      <family val="2"/>
    </font>
    <font>
      <b/>
      <sz val="11"/>
      <color theme="1"/>
      <name val="Calibri"/>
      <family val="2"/>
      <scheme val="minor"/>
    </font>
    <font>
      <b/>
      <sz val="11"/>
      <color rgb="FFFF0000"/>
      <name val="Arial"/>
      <family val="2"/>
    </font>
    <font>
      <b/>
      <sz val="14"/>
      <color rgb="FF0070C0"/>
      <name val="Arial"/>
      <family val="2"/>
    </font>
    <font>
      <b/>
      <sz val="20"/>
      <color theme="1"/>
      <name val="Calibri"/>
      <family val="2"/>
      <scheme val="minor"/>
    </font>
    <font>
      <b/>
      <sz val="18"/>
      <name val="Calibri"/>
      <family val="2"/>
      <scheme val="minor"/>
    </font>
    <font>
      <b/>
      <sz val="12"/>
      <color theme="1"/>
      <name val="Calibri"/>
      <family val="2"/>
      <scheme val="minor"/>
    </font>
    <font>
      <b/>
      <sz val="18"/>
      <color rgb="FFC00000"/>
      <name val="Calibri"/>
      <family val="2"/>
      <scheme val="minor"/>
    </font>
    <font>
      <sz val="16"/>
      <name val="Calibri"/>
      <family val="2"/>
      <scheme val="minor"/>
    </font>
    <font>
      <sz val="12"/>
      <name val="Calibri"/>
      <family val="2"/>
    </font>
    <font>
      <b/>
      <sz val="16"/>
      <color rgb="FFC00000"/>
      <name val="Calibri"/>
      <family val="2"/>
      <scheme val="minor"/>
    </font>
    <font>
      <b/>
      <sz val="18"/>
      <color theme="0"/>
      <name val="Arial"/>
      <family val="2"/>
    </font>
    <font>
      <sz val="18"/>
      <color theme="0"/>
      <name val="Calibri"/>
      <family val="2"/>
      <scheme val="minor"/>
    </font>
    <font>
      <b/>
      <sz val="16"/>
      <color rgb="FF0070C0"/>
      <name val="Arial"/>
      <family val="2"/>
    </font>
    <font>
      <sz val="16"/>
      <color rgb="FF0070C0"/>
      <name val="Arial"/>
      <family val="2"/>
    </font>
    <font>
      <sz val="11"/>
      <color indexed="8"/>
      <name val="Calibri"/>
      <family val="2"/>
    </font>
    <font>
      <sz val="9"/>
      <color indexed="8"/>
      <name val="Calibri"/>
      <family val="2"/>
    </font>
    <font>
      <sz val="9"/>
      <color theme="1"/>
      <name val="Calibri"/>
      <family val="2"/>
      <scheme val="minor"/>
    </font>
    <font>
      <b/>
      <sz val="11"/>
      <color rgb="FFFF0000"/>
      <name val="Calibri"/>
      <family val="2"/>
      <scheme val="minor"/>
    </font>
    <font>
      <b/>
      <sz val="16"/>
      <color theme="1"/>
      <name val="Calibri"/>
      <family val="2"/>
      <scheme val="minor"/>
    </font>
    <font>
      <b/>
      <sz val="14"/>
      <color theme="1"/>
      <name val="Calibri"/>
      <family val="2"/>
      <scheme val="minor"/>
    </font>
    <font>
      <b/>
      <sz val="11"/>
      <color rgb="FF000000"/>
      <name val="Calibri"/>
      <family val="2"/>
      <scheme val="minor"/>
    </font>
    <font>
      <sz val="10"/>
      <color theme="1"/>
      <name val="Calibri"/>
      <family val="2"/>
      <scheme val="minor"/>
    </font>
    <font>
      <sz val="11"/>
      <color rgb="FF000000"/>
      <name val="Calibri"/>
      <family val="2"/>
      <scheme val="minor"/>
    </font>
    <font>
      <b/>
      <sz val="14"/>
      <color rgb="FF000000"/>
      <name val="Calibri"/>
      <family val="2"/>
      <scheme val="minor"/>
    </font>
    <font>
      <b/>
      <sz val="10"/>
      <color theme="1"/>
      <name val="Calibri"/>
      <family val="2"/>
      <scheme val="minor"/>
    </font>
    <font>
      <sz val="9"/>
      <color indexed="8"/>
      <name val="Arial"/>
      <family val="2"/>
    </font>
    <font>
      <sz val="8"/>
      <color rgb="FF000000"/>
      <name val="Tahoma"/>
      <family val="2"/>
    </font>
    <font>
      <b/>
      <sz val="7"/>
      <color rgb="FFFF0000"/>
      <name val="MS Sans Serif"/>
    </font>
    <font>
      <b/>
      <sz val="7"/>
      <color rgb="FF0000FF"/>
      <name val="MS Sans Serif"/>
    </font>
    <font>
      <b/>
      <sz val="7"/>
      <color rgb="FF003300"/>
      <name val="MS Sans Serif"/>
    </font>
    <font>
      <sz val="10"/>
      <name val="Calibri"/>
      <family val="2"/>
    </font>
    <font>
      <sz val="10"/>
      <name val="Times New Roman"/>
      <family val="1"/>
    </font>
    <font>
      <i/>
      <sz val="9"/>
      <color rgb="FF000000"/>
      <name val="Calibri"/>
      <family val="2"/>
    </font>
    <font>
      <sz val="9"/>
      <color rgb="FF000000"/>
      <name val="Calibri"/>
      <family val="2"/>
    </font>
    <font>
      <sz val="11"/>
      <color rgb="FF000000"/>
      <name val="Calibri"/>
      <family val="2"/>
    </font>
    <font>
      <sz val="8"/>
      <name val="Calibri"/>
      <family val="2"/>
    </font>
    <font>
      <sz val="8"/>
      <color rgb="FFA6A6A6"/>
      <name val="Calibri"/>
      <family val="2"/>
    </font>
    <font>
      <sz val="8"/>
      <name val="MS Gothic"/>
      <family val="3"/>
    </font>
    <font>
      <b/>
      <sz val="28"/>
      <color theme="0" tint="-0.499984740745262"/>
      <name val="Arial"/>
      <family val="2"/>
    </font>
    <font>
      <b/>
      <sz val="11"/>
      <name val="Calibri"/>
      <family val="2"/>
    </font>
    <font>
      <b/>
      <sz val="11"/>
      <color theme="0"/>
      <name val="Calibri"/>
      <family val="2"/>
    </font>
    <font>
      <sz val="11"/>
      <name val="Calibri"/>
      <family val="2"/>
    </font>
    <font>
      <b/>
      <sz val="10"/>
      <color indexed="81"/>
      <name val="Tahoma"/>
      <family val="2"/>
    </font>
    <font>
      <sz val="10"/>
      <color indexed="81"/>
      <name val="Tahoma"/>
      <family val="2"/>
    </font>
    <font>
      <b/>
      <sz val="9"/>
      <color theme="0"/>
      <name val="Arial"/>
      <family val="2"/>
    </font>
    <font>
      <sz val="9"/>
      <color rgb="FF000000"/>
      <name val="Arial"/>
      <family val="2"/>
    </font>
    <font>
      <b/>
      <sz val="9"/>
      <color rgb="FF000000"/>
      <name val="Arial"/>
      <family val="2"/>
    </font>
    <font>
      <u/>
      <sz val="10"/>
      <color rgb="FFFF0000"/>
      <name val="Arial"/>
      <family val="2"/>
    </font>
  </fonts>
  <fills count="58">
    <fill>
      <patternFill patternType="none"/>
    </fill>
    <fill>
      <patternFill patternType="gray125"/>
    </fill>
    <fill>
      <patternFill patternType="solid">
        <fgColor indexed="65"/>
        <bgColor indexed="64"/>
      </patternFill>
    </fill>
    <fill>
      <patternFill patternType="solid">
        <fgColor indexed="47"/>
        <bgColor indexed="64"/>
      </patternFill>
    </fill>
    <fill>
      <patternFill patternType="solid">
        <fgColor indexed="13"/>
        <bgColor indexed="64"/>
      </patternFill>
    </fill>
    <fill>
      <patternFill patternType="solid">
        <fgColor indexed="11"/>
        <bgColor indexed="64"/>
      </patternFill>
    </fill>
    <fill>
      <patternFill patternType="solid">
        <fgColor indexed="40"/>
        <bgColor indexed="64"/>
      </patternFill>
    </fill>
    <fill>
      <patternFill patternType="solid">
        <fgColor indexed="8"/>
        <bgColor indexed="64"/>
      </patternFill>
    </fill>
    <fill>
      <patternFill patternType="solid">
        <fgColor indexed="22"/>
        <bgColor indexed="64"/>
      </patternFill>
    </fill>
    <fill>
      <patternFill patternType="solid">
        <fgColor indexed="34"/>
        <bgColor indexed="64"/>
      </patternFill>
    </fill>
    <fill>
      <patternFill patternType="solid">
        <fgColor indexed="20"/>
        <bgColor indexed="64"/>
      </patternFill>
    </fill>
    <fill>
      <patternFill patternType="solid">
        <fgColor indexed="41"/>
        <bgColor indexed="64"/>
      </patternFill>
    </fill>
    <fill>
      <patternFill patternType="solid">
        <fgColor indexed="55"/>
        <bgColor indexed="64"/>
      </patternFill>
    </fill>
    <fill>
      <patternFill patternType="solid">
        <fgColor indexed="43"/>
        <bgColor indexed="64"/>
      </patternFill>
    </fill>
    <fill>
      <patternFill patternType="solid">
        <fgColor indexed="9"/>
        <bgColor indexed="64"/>
      </patternFill>
    </fill>
    <fill>
      <patternFill patternType="solid">
        <fgColor indexed="17"/>
        <bgColor indexed="64"/>
      </patternFill>
    </fill>
    <fill>
      <patternFill patternType="solid">
        <fgColor indexed="23"/>
        <bgColor indexed="64"/>
      </patternFill>
    </fill>
    <fill>
      <patternFill patternType="solid">
        <fgColor indexed="42"/>
        <bgColor indexed="64"/>
      </patternFill>
    </fill>
    <fill>
      <patternFill patternType="solid">
        <fgColor indexed="27"/>
        <bgColor indexed="64"/>
      </patternFill>
    </fill>
    <fill>
      <patternFill patternType="solid">
        <fgColor indexed="43"/>
        <bgColor indexed="8"/>
      </patternFill>
    </fill>
    <fill>
      <patternFill patternType="solid">
        <fgColor indexed="51"/>
        <bgColor indexed="64"/>
      </patternFill>
    </fill>
    <fill>
      <patternFill patternType="solid">
        <fgColor indexed="45"/>
        <bgColor indexed="64"/>
      </patternFill>
    </fill>
    <fill>
      <patternFill patternType="solid">
        <fgColor indexed="29"/>
        <bgColor indexed="64"/>
      </patternFill>
    </fill>
    <fill>
      <patternFill patternType="solid">
        <fgColor indexed="44"/>
        <bgColor indexed="64"/>
      </patternFill>
    </fill>
    <fill>
      <patternFill patternType="solid">
        <fgColor rgb="FFCCFFCC"/>
        <bgColor indexed="64"/>
      </patternFill>
    </fill>
    <fill>
      <patternFill patternType="solid">
        <fgColor theme="0"/>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
      <patternFill patternType="solid">
        <fgColor indexed="31"/>
        <bgColor indexed="64"/>
      </patternFill>
    </fill>
    <fill>
      <patternFill patternType="solid">
        <fgColor indexed="10"/>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lightUp">
        <fgColor indexed="22"/>
        <bgColor indexed="35"/>
      </patternFill>
    </fill>
    <fill>
      <patternFill patternType="solid">
        <fgColor indexed="35"/>
        <bgColor indexed="64"/>
      </patternFill>
    </fill>
    <fill>
      <patternFill patternType="solid">
        <fgColor indexed="54"/>
        <bgColor indexed="64"/>
      </patternFill>
    </fill>
    <fill>
      <patternFill patternType="solid">
        <fgColor indexed="26"/>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indexed="18"/>
        <bgColor indexed="64"/>
      </patternFill>
    </fill>
    <fill>
      <patternFill patternType="solid">
        <fgColor theme="4" tint="0.79998168889431442"/>
        <bgColor indexed="64"/>
      </patternFill>
    </fill>
    <fill>
      <patternFill patternType="solid">
        <fgColor rgb="FF92D05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00B050"/>
        <bgColor indexed="64"/>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2"/>
        <bgColor indexed="64"/>
      </patternFill>
    </fill>
    <fill>
      <patternFill patternType="solid">
        <fgColor theme="0" tint="-0.34998626667073579"/>
        <bgColor indexed="64"/>
      </patternFill>
    </fill>
    <fill>
      <patternFill patternType="solid">
        <fgColor rgb="FF3DCD58"/>
        <bgColor indexed="64"/>
      </patternFill>
    </fill>
    <fill>
      <patternFill patternType="solid">
        <fgColor rgb="FF9FA0A4"/>
        <bgColor indexed="64"/>
      </patternFill>
    </fill>
    <fill>
      <patternFill patternType="solid">
        <fgColor rgb="FFEAF1DD"/>
        <bgColor indexed="64"/>
      </patternFill>
    </fill>
    <fill>
      <patternFill patternType="solid">
        <fgColor rgb="FFFFFFFF"/>
        <bgColor indexed="64"/>
      </patternFill>
    </fill>
  </fills>
  <borders count="147">
    <border>
      <left/>
      <right/>
      <top/>
      <bottom/>
      <diagonal/>
    </border>
    <border>
      <left style="medium">
        <color indexed="64"/>
      </left>
      <right/>
      <top style="medium">
        <color indexed="64"/>
      </top>
      <bottom/>
      <diagonal/>
    </border>
    <border>
      <left/>
      <right/>
      <top style="thin">
        <color indexed="64"/>
      </top>
      <bottom/>
      <diagonal/>
    </border>
    <border>
      <left/>
      <right style="medium">
        <color indexed="64"/>
      </right>
      <top/>
      <bottom/>
      <diagonal/>
    </border>
    <border>
      <left/>
      <right style="medium">
        <color indexed="64"/>
      </right>
      <top style="thin">
        <color indexed="64"/>
      </top>
      <bottom/>
      <diagonal/>
    </border>
    <border>
      <left style="medium">
        <color indexed="64"/>
      </left>
      <right/>
      <top/>
      <bottom/>
      <diagonal/>
    </border>
    <border>
      <left/>
      <right style="medium">
        <color indexed="64"/>
      </right>
      <top style="medium">
        <color indexed="64"/>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indexed="64"/>
      </top>
      <bottom style="double">
        <color indexed="64"/>
      </bottom>
      <diagonal/>
    </border>
    <border>
      <left style="medium">
        <color indexed="64"/>
      </left>
      <right/>
      <top style="thin">
        <color indexed="64"/>
      </top>
      <bottom/>
      <diagonal/>
    </border>
    <border>
      <left/>
      <right/>
      <top style="medium">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style="thin">
        <color indexed="64"/>
      </left>
      <right/>
      <top style="thin">
        <color indexed="64"/>
      </top>
      <bottom style="hair">
        <color indexed="64"/>
      </bottom>
      <diagonal/>
    </border>
    <border>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right style="hair">
        <color indexed="64"/>
      </right>
      <top/>
      <bottom/>
      <diagonal/>
    </border>
    <border>
      <left/>
      <right style="hair">
        <color indexed="64"/>
      </right>
      <top/>
      <bottom style="hair">
        <color indexed="64"/>
      </bottom>
      <diagonal/>
    </border>
    <border>
      <left/>
      <right style="thin">
        <color indexed="64"/>
      </right>
      <top/>
      <bottom style="hair">
        <color indexed="64"/>
      </bottom>
      <diagonal/>
    </border>
    <border>
      <left/>
      <right style="hair">
        <color indexed="64"/>
      </right>
      <top/>
      <bottom style="thin">
        <color indexed="64"/>
      </bottom>
      <diagonal/>
    </border>
    <border>
      <left style="thin">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thin">
        <color indexed="64"/>
      </left>
      <right/>
      <top/>
      <bottom style="thick">
        <color indexed="64"/>
      </bottom>
      <diagonal/>
    </border>
    <border>
      <left/>
      <right/>
      <top/>
      <bottom style="thick">
        <color indexed="64"/>
      </bottom>
      <diagonal/>
    </border>
    <border>
      <left/>
      <right style="thin">
        <color indexed="64"/>
      </right>
      <top/>
      <bottom style="thick">
        <color indexed="64"/>
      </bottom>
      <diagonal/>
    </border>
    <border>
      <left/>
      <right style="hair">
        <color indexed="64"/>
      </right>
      <top style="thin">
        <color indexed="64"/>
      </top>
      <bottom/>
      <diagonal/>
    </border>
    <border>
      <left style="thin">
        <color indexed="64"/>
      </left>
      <right style="hair">
        <color indexed="64"/>
      </right>
      <top/>
      <bottom style="thin">
        <color indexed="64"/>
      </bottom>
      <diagonal/>
    </border>
    <border>
      <left/>
      <right style="hair">
        <color indexed="64"/>
      </right>
      <top/>
      <bottom style="dashed">
        <color indexed="64"/>
      </bottom>
      <diagonal/>
    </border>
    <border>
      <left style="thin">
        <color indexed="64"/>
      </left>
      <right style="hair">
        <color indexed="64"/>
      </right>
      <top/>
      <bottom/>
      <diagonal/>
    </border>
    <border>
      <left style="thin">
        <color indexed="64"/>
      </left>
      <right style="hair">
        <color indexed="64"/>
      </right>
      <top style="thin">
        <color indexed="64"/>
      </top>
      <bottom/>
      <diagonal/>
    </border>
    <border>
      <left/>
      <right/>
      <top/>
      <bottom style="double">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double">
        <color indexed="64"/>
      </bottom>
      <diagonal/>
    </border>
    <border>
      <left style="thin">
        <color indexed="64"/>
      </left>
      <right/>
      <top/>
      <bottom style="hair">
        <color indexed="64"/>
      </bottom>
      <diagonal/>
    </border>
    <border>
      <left/>
      <right/>
      <top/>
      <bottom style="hair">
        <color indexed="64"/>
      </bottom>
      <diagonal/>
    </border>
    <border>
      <left style="thin">
        <color indexed="64"/>
      </left>
      <right style="medium">
        <color indexed="64"/>
      </right>
      <top style="thin">
        <color indexed="64"/>
      </top>
      <bottom style="medium">
        <color indexed="64"/>
      </bottom>
      <diagonal/>
    </border>
    <border>
      <left style="dotted">
        <color indexed="64"/>
      </left>
      <right style="dotted">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medium">
        <color indexed="64"/>
      </left>
      <right style="thin">
        <color indexed="64"/>
      </right>
      <top style="medium">
        <color indexed="64"/>
      </top>
      <bottom style="medium">
        <color indexed="64"/>
      </bottom>
      <diagonal/>
    </border>
    <border>
      <left style="medium">
        <color indexed="64"/>
      </left>
      <right/>
      <top/>
      <bottom style="dotted">
        <color indexed="64"/>
      </bottom>
      <diagonal/>
    </border>
    <border>
      <left/>
      <right/>
      <top/>
      <bottom style="dotted">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right style="medium">
        <color indexed="64"/>
      </right>
      <top style="thin">
        <color indexed="64"/>
      </top>
      <bottom style="thin">
        <color indexed="64"/>
      </bottom>
      <diagonal/>
    </border>
    <border>
      <left style="dotted">
        <color indexed="64"/>
      </left>
      <right style="dotted">
        <color indexed="64"/>
      </right>
      <top style="medium">
        <color indexed="64"/>
      </top>
      <bottom style="dotted">
        <color indexed="64"/>
      </bottom>
      <diagonal/>
    </border>
    <border>
      <left style="dotted">
        <color indexed="64"/>
      </left>
      <right style="dotted">
        <color indexed="64"/>
      </right>
      <top style="dotted">
        <color indexed="64"/>
      </top>
      <bottom style="thin">
        <color indexed="64"/>
      </bottom>
      <diagonal/>
    </border>
    <border>
      <left style="dotted">
        <color indexed="64"/>
      </left>
      <right style="dotted">
        <color indexed="64"/>
      </right>
      <top style="thin">
        <color indexed="64"/>
      </top>
      <bottom style="double">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style="double">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right style="medium">
        <color indexed="64"/>
      </right>
      <top style="thin">
        <color indexed="64"/>
      </top>
      <bottom style="double">
        <color indexed="64"/>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dotted">
        <color indexed="64"/>
      </left>
      <right/>
      <top style="dotted">
        <color indexed="64"/>
      </top>
      <bottom style="dotted">
        <color indexed="64"/>
      </bottom>
      <diagonal/>
    </border>
    <border>
      <left/>
      <right style="medium">
        <color indexed="64"/>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top/>
      <bottom style="medium">
        <color indexed="64"/>
      </bottom>
      <diagonal/>
    </border>
    <border>
      <left/>
      <right style="dotted">
        <color indexed="64"/>
      </right>
      <top/>
      <bottom style="medium">
        <color indexed="64"/>
      </bottom>
      <diagonal/>
    </border>
    <border>
      <left style="dotted">
        <color indexed="64"/>
      </left>
      <right/>
      <top style="dotted">
        <color indexed="64"/>
      </top>
      <bottom style="medium">
        <color indexed="64"/>
      </bottom>
      <diagonal/>
    </border>
    <border>
      <left/>
      <right style="medium">
        <color indexed="64"/>
      </right>
      <top style="dotted">
        <color indexed="64"/>
      </top>
      <bottom style="medium">
        <color indexed="64"/>
      </bottom>
      <diagonal/>
    </border>
    <border>
      <left/>
      <right style="medium">
        <color indexed="64"/>
      </right>
      <top/>
      <bottom style="dotted">
        <color indexed="64"/>
      </bottom>
      <diagonal/>
    </border>
    <border>
      <left/>
      <right style="dotted">
        <color indexed="64"/>
      </right>
      <top/>
      <bottom/>
      <diagonal/>
    </border>
    <border>
      <left style="dashed">
        <color indexed="64"/>
      </left>
      <right/>
      <top style="dashed">
        <color indexed="64"/>
      </top>
      <bottom style="medium">
        <color indexed="64"/>
      </bottom>
      <diagonal/>
    </border>
    <border>
      <left/>
      <right style="medium">
        <color indexed="64"/>
      </right>
      <top style="dashed">
        <color indexed="64"/>
      </top>
      <bottom style="medium">
        <color indexed="64"/>
      </bottom>
      <diagonal/>
    </border>
    <border>
      <left style="dotted">
        <color indexed="64"/>
      </left>
      <right/>
      <top style="dotted">
        <color indexed="64"/>
      </top>
      <bottom style="dashed">
        <color indexed="64"/>
      </bottom>
      <diagonal/>
    </border>
    <border>
      <left/>
      <right style="medium">
        <color indexed="64"/>
      </right>
      <top style="dotted">
        <color indexed="64"/>
      </top>
      <bottom style="dashed">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indexed="9"/>
      </left>
      <right style="thin">
        <color indexed="9"/>
      </right>
      <top style="thin">
        <color indexed="9"/>
      </top>
      <bottom style="thin">
        <color indexed="9"/>
      </bottom>
      <diagonal/>
    </border>
    <border>
      <left style="hair">
        <color indexed="64"/>
      </left>
      <right style="hair">
        <color indexed="64"/>
      </right>
      <top style="hair">
        <color indexed="64"/>
      </top>
      <bottom style="hair">
        <color indexed="64"/>
      </bottom>
      <diagonal/>
    </border>
    <border>
      <left style="hair">
        <color indexed="64"/>
      </left>
      <right/>
      <top/>
      <bottom style="hair">
        <color indexed="64"/>
      </bottom>
      <diagonal/>
    </border>
    <border>
      <left style="hair">
        <color indexed="64"/>
      </left>
      <right/>
      <top/>
      <bottom/>
      <diagonal/>
    </border>
    <border>
      <left/>
      <right style="hair">
        <color indexed="64"/>
      </right>
      <top style="hair">
        <color indexed="64"/>
      </top>
      <bottom/>
      <diagonal/>
    </border>
    <border>
      <left/>
      <right/>
      <top style="hair">
        <color indexed="64"/>
      </top>
      <bottom/>
      <diagonal/>
    </border>
    <border>
      <left style="hair">
        <color indexed="64"/>
      </left>
      <right/>
      <top style="hair">
        <color indexed="64"/>
      </top>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style="thin">
        <color indexed="64"/>
      </right>
      <top style="thin">
        <color indexed="64"/>
      </top>
      <bottom style="medium">
        <color indexed="22"/>
      </bottom>
      <diagonal/>
    </border>
    <border>
      <left style="double">
        <color indexed="64"/>
      </left>
      <right style="double">
        <color indexed="64"/>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left>
      <right style="thin">
        <color theme="0"/>
      </right>
      <top/>
      <bottom/>
      <diagonal/>
    </border>
    <border>
      <left style="thin">
        <color auto="1"/>
      </left>
      <right style="thin">
        <color auto="1"/>
      </right>
      <top style="thin">
        <color rgb="FFA5A5A5"/>
      </top>
      <bottom/>
      <diagonal/>
    </border>
    <border>
      <left/>
      <right style="hair">
        <color auto="1"/>
      </right>
      <top style="thin">
        <color rgb="FFA5A5A5"/>
      </top>
      <bottom/>
      <diagonal/>
    </border>
    <border>
      <left style="hair">
        <color auto="1"/>
      </left>
      <right style="hair">
        <color auto="1"/>
      </right>
      <top style="thin">
        <color rgb="FFA5A5A5"/>
      </top>
      <bottom/>
      <diagonal/>
    </border>
    <border>
      <left style="hair">
        <color auto="1"/>
      </left>
      <right/>
      <top style="thin">
        <color rgb="FFA5A5A5"/>
      </top>
      <bottom/>
      <diagonal/>
    </border>
    <border>
      <left style="thin">
        <color auto="1"/>
      </left>
      <right style="thin">
        <color auto="1"/>
      </right>
      <top style="medium">
        <color rgb="FF000000"/>
      </top>
      <bottom/>
      <diagonal/>
    </border>
    <border>
      <left/>
      <right style="hair">
        <color auto="1"/>
      </right>
      <top style="medium">
        <color rgb="FF000000"/>
      </top>
      <bottom/>
      <diagonal/>
    </border>
    <border>
      <left style="hair">
        <color auto="1"/>
      </left>
      <right style="hair">
        <color auto="1"/>
      </right>
      <top style="medium">
        <color rgb="FF000000"/>
      </top>
      <bottom/>
      <diagonal/>
    </border>
    <border>
      <left style="hair">
        <color auto="1"/>
      </left>
      <right/>
      <top style="medium">
        <color rgb="FF000000"/>
      </top>
      <bottom/>
      <diagonal/>
    </border>
  </borders>
  <cellStyleXfs count="84">
    <xf numFmtId="0" fontId="0" fillId="0" borderId="0" applyFill="0"/>
    <xf numFmtId="0" fontId="21" fillId="0" borderId="0"/>
    <xf numFmtId="0" fontId="21" fillId="0" borderId="0"/>
    <xf numFmtId="43" fontId="7" fillId="0" borderId="0" applyFont="0" applyFill="0" applyBorder="0" applyAlignment="0" applyProtection="0"/>
    <xf numFmtId="43" fontId="117" fillId="0" borderId="0" applyFont="0" applyFill="0" applyBorder="0" applyAlignment="0" applyProtection="0"/>
    <xf numFmtId="43" fontId="7" fillId="0" borderId="0" applyFont="0" applyFill="0" applyBorder="0" applyAlignment="0" applyProtection="0"/>
    <xf numFmtId="40" fontId="51" fillId="0" borderId="0" applyFont="0" applyFill="0" applyBorder="0" applyAlignment="0" applyProtection="0"/>
    <xf numFmtId="44" fontId="7" fillId="0" borderId="0" applyFont="0" applyFill="0" applyBorder="0" applyAlignment="0" applyProtection="0"/>
    <xf numFmtId="44" fontId="117" fillId="0" borderId="0" applyFont="0" applyFill="0" applyBorder="0" applyAlignment="0" applyProtection="0"/>
    <xf numFmtId="44" fontId="7" fillId="0" borderId="0" applyFont="0" applyFill="0" applyBorder="0" applyAlignment="0" applyProtection="0"/>
    <xf numFmtId="8" fontId="51" fillId="0" borderId="0" applyFont="0" applyFill="0" applyBorder="0" applyAlignment="0" applyProtection="0"/>
    <xf numFmtId="181" fontId="7" fillId="0" borderId="0" applyFont="0" applyFill="0" applyBorder="0" applyAlignment="0" applyProtection="0"/>
    <xf numFmtId="0" fontId="7" fillId="0" borderId="0"/>
    <xf numFmtId="0" fontId="7" fillId="0" borderId="0" applyFill="0"/>
    <xf numFmtId="0" fontId="51" fillId="0" borderId="0"/>
    <xf numFmtId="0" fontId="7" fillId="0" borderId="0"/>
    <xf numFmtId="0" fontId="7" fillId="0" borderId="0"/>
    <xf numFmtId="9" fontId="7" fillId="0" borderId="0" applyFont="0" applyFill="0" applyBorder="0" applyAlignment="0" applyProtection="0"/>
    <xf numFmtId="0" fontId="7" fillId="0" borderId="0"/>
    <xf numFmtId="0" fontId="3" fillId="0" borderId="0"/>
    <xf numFmtId="164" fontId="3" fillId="0" borderId="0" applyFont="0" applyFill="0" applyBorder="0" applyAlignment="0" applyProtection="0"/>
    <xf numFmtId="0" fontId="11" fillId="0" borderId="0"/>
    <xf numFmtId="0" fontId="180" fillId="0" borderId="0" applyNumberFormat="0" applyFill="0" applyBorder="0" applyAlignment="0" applyProtection="0">
      <alignment vertical="top"/>
      <protection locked="0"/>
    </xf>
    <xf numFmtId="0" fontId="181" fillId="0" borderId="0" applyNumberFormat="0" applyFill="0" applyBorder="0" applyAlignment="0" applyProtection="0"/>
    <xf numFmtId="0" fontId="7" fillId="0" borderId="0"/>
    <xf numFmtId="0" fontId="7" fillId="0" borderId="0"/>
    <xf numFmtId="4" fontId="115" fillId="13" borderId="120" applyNumberFormat="0" applyProtection="0">
      <alignment vertical="center"/>
    </xf>
    <xf numFmtId="4" fontId="182" fillId="13" borderId="120" applyNumberFormat="0" applyProtection="0">
      <alignment vertical="center"/>
    </xf>
    <xf numFmtId="4" fontId="115" fillId="13" borderId="120" applyNumberFormat="0" applyProtection="0">
      <alignment horizontal="left" vertical="center" indent="1"/>
    </xf>
    <xf numFmtId="4" fontId="115" fillId="13" borderId="120" applyNumberFormat="0" applyProtection="0">
      <alignment horizontal="left" vertical="center" indent="1"/>
    </xf>
    <xf numFmtId="0" fontId="7" fillId="30" borderId="120" applyNumberFormat="0" applyProtection="0">
      <alignment horizontal="left" vertical="center" indent="1"/>
    </xf>
    <xf numFmtId="4" fontId="115" fillId="21" borderId="120" applyNumberFormat="0" applyProtection="0">
      <alignment horizontal="right" vertical="center"/>
    </xf>
    <xf numFmtId="4" fontId="115" fillId="22" borderId="120" applyNumberFormat="0" applyProtection="0">
      <alignment horizontal="right" vertical="center"/>
    </xf>
    <xf numFmtId="4" fontId="115" fillId="31" borderId="120" applyNumberFormat="0" applyProtection="0">
      <alignment horizontal="right" vertical="center"/>
    </xf>
    <xf numFmtId="4" fontId="115" fillId="20" borderId="120" applyNumberFormat="0" applyProtection="0">
      <alignment horizontal="right" vertical="center"/>
    </xf>
    <xf numFmtId="4" fontId="115" fillId="32" borderId="120" applyNumberFormat="0" applyProtection="0">
      <alignment horizontal="right" vertical="center"/>
    </xf>
    <xf numFmtId="4" fontId="115" fillId="33" borderId="120" applyNumberFormat="0" applyProtection="0">
      <alignment horizontal="right" vertical="center"/>
    </xf>
    <xf numFmtId="4" fontId="115" fillId="34" borderId="120" applyNumberFormat="0" applyProtection="0">
      <alignment horizontal="right" vertical="center"/>
    </xf>
    <xf numFmtId="4" fontId="115" fillId="35" borderId="120" applyNumberFormat="0" applyProtection="0">
      <alignment horizontal="right" vertical="center"/>
    </xf>
    <xf numFmtId="4" fontId="115" fillId="5" borderId="120" applyNumberFormat="0" applyProtection="0">
      <alignment horizontal="right" vertical="center"/>
    </xf>
    <xf numFmtId="4" fontId="50" fillId="36" borderId="120" applyNumberFormat="0" applyProtection="0">
      <alignment horizontal="left" vertical="center" indent="1"/>
    </xf>
    <xf numFmtId="4" fontId="115" fillId="37" borderId="121" applyNumberFormat="0" applyProtection="0">
      <alignment horizontal="left" vertical="center" indent="1"/>
    </xf>
    <xf numFmtId="4" fontId="183" fillId="38" borderId="0" applyNumberFormat="0" applyProtection="0">
      <alignment horizontal="left" vertical="center" indent="1"/>
    </xf>
    <xf numFmtId="0" fontId="7" fillId="30" borderId="120" applyNumberFormat="0" applyProtection="0">
      <alignment horizontal="left" vertical="center" indent="1"/>
    </xf>
    <xf numFmtId="4" fontId="115" fillId="37" borderId="120" applyNumberFormat="0" applyProtection="0">
      <alignment horizontal="left" vertical="center" indent="1"/>
    </xf>
    <xf numFmtId="4" fontId="115" fillId="16" borderId="120" applyNumberFormat="0" applyProtection="0">
      <alignment horizontal="left" vertical="center" indent="1"/>
    </xf>
    <xf numFmtId="0" fontId="7" fillId="16" borderId="120" applyNumberFormat="0" applyProtection="0">
      <alignment horizontal="left" vertical="center" indent="1"/>
    </xf>
    <xf numFmtId="0" fontId="7" fillId="16" borderId="120" applyNumberFormat="0" applyProtection="0">
      <alignment horizontal="left" vertical="center" indent="1"/>
    </xf>
    <xf numFmtId="0" fontId="7" fillId="12" borderId="120" applyNumberFormat="0" applyProtection="0">
      <alignment horizontal="left" vertical="center" indent="1"/>
    </xf>
    <xf numFmtId="0" fontId="7" fillId="12" borderId="120" applyNumberFormat="0" applyProtection="0">
      <alignment horizontal="left" vertical="center" indent="1"/>
    </xf>
    <xf numFmtId="0" fontId="7" fillId="8" borderId="120" applyNumberFormat="0" applyProtection="0">
      <alignment horizontal="left" vertical="center" indent="1"/>
    </xf>
    <xf numFmtId="0" fontId="7" fillId="8" borderId="120" applyNumberFormat="0" applyProtection="0">
      <alignment horizontal="left" vertical="center" indent="1"/>
    </xf>
    <xf numFmtId="0" fontId="7" fillId="30" borderId="120" applyNumberFormat="0" applyProtection="0">
      <alignment horizontal="left" vertical="center" indent="1"/>
    </xf>
    <xf numFmtId="0" fontId="7" fillId="30" borderId="120" applyNumberFormat="0" applyProtection="0">
      <alignment horizontal="left" vertical="center" indent="1"/>
    </xf>
    <xf numFmtId="4" fontId="115" fillId="39" borderId="120" applyNumberFormat="0" applyProtection="0">
      <alignment vertical="center"/>
    </xf>
    <xf numFmtId="4" fontId="182" fillId="39" borderId="120" applyNumberFormat="0" applyProtection="0">
      <alignment vertical="center"/>
    </xf>
    <xf numFmtId="4" fontId="115" fillId="39" borderId="120" applyNumberFormat="0" applyProtection="0">
      <alignment horizontal="left" vertical="center" indent="1"/>
    </xf>
    <xf numFmtId="4" fontId="115" fillId="39" borderId="120" applyNumberFormat="0" applyProtection="0">
      <alignment horizontal="left" vertical="center" indent="1"/>
    </xf>
    <xf numFmtId="4" fontId="115" fillId="37" borderId="120" applyNumberFormat="0" applyProtection="0">
      <alignment horizontal="right" vertical="center"/>
    </xf>
    <xf numFmtId="4" fontId="182" fillId="37" borderId="120" applyNumberFormat="0" applyProtection="0">
      <alignment horizontal="right" vertical="center"/>
    </xf>
    <xf numFmtId="0" fontId="7" fillId="30" borderId="120" applyNumberFormat="0" applyProtection="0">
      <alignment horizontal="left" vertical="center" indent="1"/>
    </xf>
    <xf numFmtId="0" fontId="7" fillId="30" borderId="120" applyNumberFormat="0" applyProtection="0">
      <alignment horizontal="left" vertical="center" indent="1"/>
    </xf>
    <xf numFmtId="0" fontId="184" fillId="0" borderId="0"/>
    <xf numFmtId="4" fontId="45" fillId="37" borderId="120" applyNumberFormat="0" applyProtection="0">
      <alignment horizontal="right" vertical="center"/>
    </xf>
    <xf numFmtId="0" fontId="7" fillId="39" borderId="122" applyNumberFormat="0" applyAlignment="0" applyProtection="0"/>
    <xf numFmtId="0" fontId="7" fillId="0" borderId="0"/>
    <xf numFmtId="0" fontId="7" fillId="0" borderId="0"/>
    <xf numFmtId="0" fontId="195" fillId="0" borderId="0"/>
    <xf numFmtId="189" fontId="7" fillId="0" borderId="0" applyFont="0" applyFill="0" applyBorder="0" applyAlignment="0" applyProtection="0"/>
    <xf numFmtId="0" fontId="7" fillId="0" borderId="0"/>
    <xf numFmtId="0" fontId="7" fillId="0" borderId="0" applyFill="0"/>
    <xf numFmtId="4" fontId="7" fillId="0" borderId="0" applyBorder="0">
      <alignment vertical="center"/>
    </xf>
    <xf numFmtId="0" fontId="2" fillId="0" borderId="0"/>
    <xf numFmtId="164" fontId="2"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2" fontId="7" fillId="0" borderId="0" applyFon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1" fillId="0" borderId="0"/>
  </cellStyleXfs>
  <cellXfs count="2241">
    <xf numFmtId="0" fontId="0" fillId="0" borderId="0" xfId="0"/>
    <xf numFmtId="0" fontId="0" fillId="0" borderId="0" xfId="0" applyProtection="1"/>
    <xf numFmtId="0" fontId="4" fillId="0" borderId="0" xfId="0" applyFont="1" applyAlignment="1" applyProtection="1">
      <alignment horizontal="centerContinuous"/>
    </xf>
    <xf numFmtId="0" fontId="0" fillId="0" borderId="0" xfId="0" applyAlignment="1" applyProtection="1">
      <alignment horizontal="centerContinuous"/>
    </xf>
    <xf numFmtId="0" fontId="4" fillId="0" borderId="0" xfId="0" applyFont="1" applyProtection="1"/>
    <xf numFmtId="0" fontId="10" fillId="0" borderId="0" xfId="0" applyFont="1" applyProtection="1"/>
    <xf numFmtId="0" fontId="11" fillId="0" borderId="0" xfId="0" applyFont="1" applyProtection="1"/>
    <xf numFmtId="0" fontId="18" fillId="0" borderId="0" xfId="0" applyFont="1" applyProtection="1"/>
    <xf numFmtId="0" fontId="9" fillId="0" borderId="0" xfId="0" applyFont="1" applyProtection="1"/>
    <xf numFmtId="0" fontId="19" fillId="0" borderId="0" xfId="0" applyFont="1" applyProtection="1"/>
    <xf numFmtId="0" fontId="31" fillId="0" borderId="0" xfId="0" applyFont="1" applyProtection="1"/>
    <xf numFmtId="0" fontId="12" fillId="0" borderId="0" xfId="0" applyFont="1" applyProtection="1"/>
    <xf numFmtId="0" fontId="0" fillId="0" borderId="0" xfId="0" applyAlignment="1" applyProtection="1">
      <alignment vertical="center"/>
    </xf>
    <xf numFmtId="0" fontId="9" fillId="0" borderId="0" xfId="0" applyFont="1" applyAlignment="1" applyProtection="1">
      <alignment vertical="center"/>
    </xf>
    <xf numFmtId="0" fontId="42" fillId="0" borderId="0" xfId="0" applyFont="1" applyProtection="1"/>
    <xf numFmtId="0" fontId="43" fillId="0" borderId="0" xfId="0" applyFont="1" applyProtection="1"/>
    <xf numFmtId="0" fontId="35" fillId="0" borderId="0" xfId="0" applyFont="1" applyProtection="1"/>
    <xf numFmtId="0" fontId="51" fillId="0" borderId="0" xfId="14"/>
    <xf numFmtId="0" fontId="52" fillId="4" borderId="1" xfId="14" applyFont="1" applyFill="1" applyBorder="1"/>
    <xf numFmtId="0" fontId="53" fillId="4" borderId="11" xfId="14" applyFont="1" applyFill="1" applyBorder="1"/>
    <xf numFmtId="0" fontId="54" fillId="5" borderId="0" xfId="14" applyFont="1" applyFill="1" applyBorder="1"/>
    <xf numFmtId="0" fontId="51" fillId="5" borderId="6" xfId="14" applyFill="1" applyBorder="1"/>
    <xf numFmtId="0" fontId="52" fillId="4" borderId="5" xfId="14" applyFont="1" applyFill="1" applyBorder="1"/>
    <xf numFmtId="0" fontId="53" fillId="4" borderId="0" xfId="14" applyFont="1" applyFill="1" applyBorder="1"/>
    <xf numFmtId="0" fontId="51" fillId="5" borderId="3" xfId="14" applyFill="1" applyBorder="1"/>
    <xf numFmtId="0" fontId="52" fillId="4" borderId="15" xfId="14" applyFont="1" applyFill="1" applyBorder="1"/>
    <xf numFmtId="0" fontId="53" fillId="4" borderId="19" xfId="14" applyFont="1" applyFill="1" applyBorder="1"/>
    <xf numFmtId="0" fontId="23" fillId="0" borderId="0" xfId="14" applyFont="1" applyAlignment="1"/>
    <xf numFmtId="0" fontId="21" fillId="0" borderId="0" xfId="14" applyFont="1" applyAlignment="1"/>
    <xf numFmtId="0" fontId="54" fillId="5" borderId="0" xfId="14" applyFont="1" applyFill="1" applyBorder="1" applyAlignment="1"/>
    <xf numFmtId="0" fontId="21" fillId="5" borderId="0" xfId="14" applyFont="1" applyFill="1" applyBorder="1" applyAlignment="1"/>
    <xf numFmtId="0" fontId="21" fillId="5" borderId="16" xfId="14" applyFont="1" applyFill="1" applyBorder="1" applyAlignment="1"/>
    <xf numFmtId="0" fontId="22" fillId="0" borderId="0" xfId="14" applyFont="1" applyBorder="1"/>
    <xf numFmtId="0" fontId="22" fillId="0" borderId="13" xfId="14" applyFont="1" applyBorder="1" applyAlignment="1"/>
    <xf numFmtId="0" fontId="21" fillId="0" borderId="13" xfId="14" applyFont="1" applyBorder="1" applyAlignment="1"/>
    <xf numFmtId="0" fontId="22" fillId="0" borderId="0" xfId="14" applyFont="1" applyAlignment="1"/>
    <xf numFmtId="0" fontId="55" fillId="0" borderId="0" xfId="14" applyFont="1"/>
    <xf numFmtId="0" fontId="56" fillId="0" borderId="20" xfId="14" applyFont="1" applyFill="1" applyBorder="1"/>
    <xf numFmtId="0" fontId="56" fillId="0" borderId="2" xfId="14" applyFont="1" applyFill="1" applyBorder="1"/>
    <xf numFmtId="0" fontId="57" fillId="0" borderId="2" xfId="14" applyFont="1" applyFill="1" applyBorder="1"/>
    <xf numFmtId="0" fontId="58" fillId="0" borderId="2" xfId="14" applyFont="1" applyFill="1" applyBorder="1"/>
    <xf numFmtId="0" fontId="51" fillId="0" borderId="2" xfId="14" applyBorder="1"/>
    <xf numFmtId="0" fontId="51" fillId="0" borderId="21" xfId="14" applyBorder="1"/>
    <xf numFmtId="0" fontId="56" fillId="0" borderId="22" xfId="14" applyFont="1" applyFill="1" applyBorder="1" applyAlignment="1">
      <alignment horizontal="left"/>
    </xf>
    <xf numFmtId="0" fontId="56" fillId="0" borderId="0" xfId="14" applyFont="1" applyFill="1" applyBorder="1"/>
    <xf numFmtId="0" fontId="57" fillId="0" borderId="0" xfId="14" applyFont="1" applyFill="1" applyBorder="1"/>
    <xf numFmtId="0" fontId="58" fillId="0" borderId="0" xfId="14" applyFont="1" applyFill="1" applyBorder="1"/>
    <xf numFmtId="0" fontId="51" fillId="0" borderId="0" xfId="14" applyBorder="1"/>
    <xf numFmtId="0" fontId="51" fillId="0" borderId="23" xfId="14" applyBorder="1"/>
    <xf numFmtId="38" fontId="57" fillId="0" borderId="0" xfId="6" applyNumberFormat="1" applyFont="1" applyFill="1" applyBorder="1"/>
    <xf numFmtId="0" fontId="51" fillId="0" borderId="24" xfId="14" applyBorder="1"/>
    <xf numFmtId="0" fontId="51" fillId="0" borderId="25" xfId="14" applyBorder="1"/>
    <xf numFmtId="0" fontId="56" fillId="0" borderId="22" xfId="14" applyFont="1" applyFill="1" applyBorder="1"/>
    <xf numFmtId="0" fontId="28" fillId="0" borderId="26" xfId="14" applyFont="1" applyFill="1" applyBorder="1"/>
    <xf numFmtId="0" fontId="56" fillId="0" borderId="13" xfId="14" applyFont="1" applyFill="1" applyBorder="1"/>
    <xf numFmtId="0" fontId="59" fillId="0" borderId="13" xfId="14" applyFont="1" applyFill="1" applyBorder="1"/>
    <xf numFmtId="0" fontId="58" fillId="0" borderId="13" xfId="14" applyFont="1" applyFill="1" applyBorder="1"/>
    <xf numFmtId="0" fontId="51" fillId="0" borderId="13" xfId="14" applyBorder="1"/>
    <xf numFmtId="0" fontId="51" fillId="0" borderId="27" xfId="14" applyBorder="1"/>
    <xf numFmtId="0" fontId="28" fillId="0" borderId="0" xfId="14" applyFont="1" applyFill="1"/>
    <xf numFmtId="0" fontId="53" fillId="0" borderId="0" xfId="14" applyFont="1" applyFill="1"/>
    <xf numFmtId="0" fontId="28" fillId="0" borderId="0" xfId="14" applyFont="1" applyFill="1" applyBorder="1" applyAlignment="1">
      <alignment horizontal="center"/>
    </xf>
    <xf numFmtId="0" fontId="28" fillId="4" borderId="28" xfId="14" applyFont="1" applyFill="1" applyBorder="1" applyAlignment="1">
      <alignment horizontal="center"/>
    </xf>
    <xf numFmtId="0" fontId="23" fillId="4" borderId="24" xfId="14" applyFont="1" applyFill="1" applyBorder="1" applyAlignment="1"/>
    <xf numFmtId="0" fontId="60" fillId="4" borderId="24" xfId="14" applyFont="1" applyFill="1" applyBorder="1" applyAlignment="1">
      <alignment horizontal="center"/>
    </xf>
    <xf numFmtId="0" fontId="23" fillId="4" borderId="28" xfId="14" applyFont="1" applyFill="1" applyBorder="1" applyAlignment="1">
      <alignment horizontal="center"/>
    </xf>
    <xf numFmtId="0" fontId="23" fillId="4" borderId="24" xfId="14" applyFont="1" applyFill="1" applyBorder="1" applyAlignment="1">
      <alignment horizontal="centerContinuous"/>
    </xf>
    <xf numFmtId="0" fontId="23" fillId="4" borderId="25" xfId="14" applyFont="1" applyFill="1" applyBorder="1" applyAlignment="1">
      <alignment horizontal="centerContinuous"/>
    </xf>
    <xf numFmtId="0" fontId="61" fillId="0" borderId="0" xfId="14" applyFont="1" applyFill="1" applyBorder="1" applyAlignment="1">
      <alignment horizontal="center"/>
    </xf>
    <xf numFmtId="0" fontId="62" fillId="4" borderId="29" xfId="14" applyFont="1" applyFill="1" applyBorder="1" applyAlignment="1">
      <alignment horizontal="center"/>
    </xf>
    <xf numFmtId="0" fontId="23" fillId="4" borderId="13" xfId="14" applyFont="1" applyFill="1" applyBorder="1" applyAlignment="1">
      <alignment horizontal="center"/>
    </xf>
    <xf numFmtId="0" fontId="23" fillId="4" borderId="29" xfId="14" applyFont="1" applyFill="1" applyBorder="1" applyAlignment="1">
      <alignment horizontal="center"/>
    </xf>
    <xf numFmtId="0" fontId="23" fillId="4" borderId="27" xfId="14" applyFont="1" applyFill="1" applyBorder="1" applyAlignment="1">
      <alignment horizontal="center"/>
    </xf>
    <xf numFmtId="0" fontId="61" fillId="0" borderId="0" xfId="14" applyFont="1" applyFill="1" applyAlignment="1">
      <alignment horizontal="center"/>
    </xf>
    <xf numFmtId="0" fontId="62" fillId="0" borderId="13" xfId="14" applyFont="1" applyFill="1" applyBorder="1" applyAlignment="1">
      <alignment horizontal="center"/>
    </xf>
    <xf numFmtId="0" fontId="23" fillId="0" borderId="13" xfId="14" applyFont="1" applyFill="1" applyBorder="1" applyAlignment="1">
      <alignment horizontal="center"/>
    </xf>
    <xf numFmtId="0" fontId="23" fillId="0" borderId="0" xfId="14" applyFont="1" applyFill="1" applyBorder="1" applyAlignment="1">
      <alignment horizontal="center"/>
    </xf>
    <xf numFmtId="0" fontId="63" fillId="6" borderId="20" xfId="14" applyFont="1" applyFill="1" applyBorder="1"/>
    <xf numFmtId="0" fontId="64" fillId="6" borderId="2" xfId="14" applyFont="1" applyFill="1" applyBorder="1"/>
    <xf numFmtId="0" fontId="64" fillId="6" borderId="0" xfId="14" applyFont="1" applyFill="1" applyBorder="1"/>
    <xf numFmtId="0" fontId="64" fillId="6" borderId="21" xfId="14" applyFont="1" applyFill="1" applyBorder="1"/>
    <xf numFmtId="0" fontId="63" fillId="6" borderId="26" xfId="14" applyFont="1" applyFill="1" applyBorder="1"/>
    <xf numFmtId="0" fontId="64" fillId="6" borderId="13" xfId="14" applyFont="1" applyFill="1" applyBorder="1"/>
    <xf numFmtId="0" fontId="64" fillId="6" borderId="13" xfId="14" applyFont="1" applyFill="1" applyBorder="1" applyAlignment="1">
      <alignment horizontal="center"/>
    </xf>
    <xf numFmtId="0" fontId="65" fillId="6" borderId="13" xfId="14" applyFont="1" applyFill="1" applyBorder="1"/>
    <xf numFmtId="0" fontId="64" fillId="6" borderId="27" xfId="14" applyFont="1" applyFill="1" applyBorder="1"/>
    <xf numFmtId="0" fontId="51" fillId="0" borderId="22" xfId="14" applyFont="1" applyFill="1" applyBorder="1"/>
    <xf numFmtId="0" fontId="21" fillId="0" borderId="0" xfId="14" applyFont="1" applyFill="1" applyBorder="1"/>
    <xf numFmtId="0" fontId="51" fillId="0" borderId="0" xfId="14" applyFont="1" applyFill="1" applyBorder="1"/>
    <xf numFmtId="38" fontId="66" fillId="0" borderId="0" xfId="6" applyNumberFormat="1" applyFont="1" applyFill="1" applyBorder="1"/>
    <xf numFmtId="49" fontId="28" fillId="0" borderId="0" xfId="14" applyNumberFormat="1" applyFont="1" applyFill="1" applyBorder="1" applyAlignment="1">
      <alignment horizontal="center"/>
    </xf>
    <xf numFmtId="41" fontId="57" fillId="0" borderId="22" xfId="6" applyNumberFormat="1" applyFont="1" applyFill="1" applyBorder="1"/>
    <xf numFmtId="41" fontId="57" fillId="0" borderId="0" xfId="6" applyNumberFormat="1" applyFont="1" applyFill="1" applyBorder="1"/>
    <xf numFmtId="41" fontId="26" fillId="0" borderId="30" xfId="14" applyNumberFormat="1" applyFont="1" applyFill="1" applyBorder="1"/>
    <xf numFmtId="0" fontId="21" fillId="0" borderId="0" xfId="14" quotePrefix="1" applyFont="1" applyFill="1" applyBorder="1" applyAlignment="1">
      <alignment horizontal="left"/>
    </xf>
    <xf numFmtId="41" fontId="28" fillId="7" borderId="22" xfId="6" applyNumberFormat="1" applyFont="1" applyFill="1" applyBorder="1"/>
    <xf numFmtId="41" fontId="28" fillId="7" borderId="0" xfId="6" applyNumberFormat="1" applyFont="1" applyFill="1" applyBorder="1"/>
    <xf numFmtId="41" fontId="28" fillId="7" borderId="30" xfId="14" applyNumberFormat="1" applyFont="1" applyFill="1" applyBorder="1"/>
    <xf numFmtId="41" fontId="28" fillId="7" borderId="23" xfId="6" applyNumberFormat="1" applyFont="1" applyFill="1" applyBorder="1"/>
    <xf numFmtId="38" fontId="67" fillId="0" borderId="8" xfId="14" applyNumberFormat="1" applyFont="1" applyFill="1" applyBorder="1"/>
    <xf numFmtId="0" fontId="58" fillId="0" borderId="17" xfId="14" applyFont="1" applyFill="1" applyBorder="1"/>
    <xf numFmtId="38" fontId="66" fillId="0" borderId="0" xfId="14" applyNumberFormat="1" applyFont="1" applyFill="1" applyBorder="1"/>
    <xf numFmtId="0" fontId="28" fillId="0" borderId="0" xfId="14" applyFont="1" applyFill="1" applyBorder="1"/>
    <xf numFmtId="0" fontId="28" fillId="7" borderId="30" xfId="14" applyFont="1" applyFill="1" applyBorder="1"/>
    <xf numFmtId="0" fontId="21" fillId="0" borderId="22" xfId="14" applyFont="1" applyFill="1" applyBorder="1"/>
    <xf numFmtId="0" fontId="51" fillId="0" borderId="13" xfId="14" applyFont="1" applyFill="1" applyBorder="1"/>
    <xf numFmtId="0" fontId="21" fillId="0" borderId="13" xfId="14" applyFont="1" applyFill="1" applyBorder="1"/>
    <xf numFmtId="0" fontId="68" fillId="0" borderId="0" xfId="14" applyFont="1" applyFill="1" applyBorder="1"/>
    <xf numFmtId="0" fontId="69" fillId="0" borderId="0" xfId="14" applyFont="1" applyFill="1" applyBorder="1"/>
    <xf numFmtId="0" fontId="70" fillId="0" borderId="0" xfId="14" applyFont="1" applyFill="1" applyBorder="1"/>
    <xf numFmtId="0" fontId="28" fillId="4" borderId="31" xfId="14" applyFont="1" applyFill="1" applyBorder="1"/>
    <xf numFmtId="0" fontId="28" fillId="4" borderId="24" xfId="14" applyFont="1" applyFill="1" applyBorder="1"/>
    <xf numFmtId="41" fontId="28" fillId="4" borderId="31" xfId="14" applyNumberFormat="1" applyFont="1" applyFill="1" applyBorder="1"/>
    <xf numFmtId="41" fontId="28" fillId="4" borderId="24" xfId="14" applyNumberFormat="1" applyFont="1" applyFill="1" applyBorder="1"/>
    <xf numFmtId="41" fontId="28" fillId="4" borderId="32" xfId="14" applyNumberFormat="1" applyFont="1" applyFill="1" applyBorder="1"/>
    <xf numFmtId="41" fontId="28" fillId="4" borderId="25" xfId="14" applyNumberFormat="1" applyFont="1" applyFill="1" applyBorder="1"/>
    <xf numFmtId="0" fontId="71" fillId="6" borderId="20" xfId="14" applyFont="1" applyFill="1" applyBorder="1"/>
    <xf numFmtId="0" fontId="51" fillId="6" borderId="2" xfId="14" applyFill="1" applyBorder="1"/>
    <xf numFmtId="0" fontId="54" fillId="6" borderId="2" xfId="14" applyFont="1" applyFill="1" applyBorder="1" applyAlignment="1">
      <alignment horizontal="center"/>
    </xf>
    <xf numFmtId="0" fontId="72" fillId="6" borderId="2" xfId="14" quotePrefix="1" applyFont="1" applyFill="1" applyBorder="1"/>
    <xf numFmtId="0" fontId="51" fillId="6" borderId="21" xfId="14" applyFill="1" applyBorder="1"/>
    <xf numFmtId="0" fontId="73" fillId="6" borderId="33" xfId="14" quotePrefix="1" applyFont="1" applyFill="1" applyBorder="1"/>
    <xf numFmtId="0" fontId="51" fillId="6" borderId="19" xfId="14" applyFill="1" applyBorder="1"/>
    <xf numFmtId="0" fontId="62" fillId="6" borderId="19" xfId="14" applyFont="1" applyFill="1" applyBorder="1" applyAlignment="1">
      <alignment horizontal="center"/>
    </xf>
    <xf numFmtId="0" fontId="51" fillId="6" borderId="34" xfId="14" applyFill="1" applyBorder="1"/>
    <xf numFmtId="0" fontId="74" fillId="0" borderId="22" xfId="14" quotePrefix="1" applyFont="1" applyFill="1" applyBorder="1" applyAlignment="1">
      <alignment horizontal="left"/>
    </xf>
    <xf numFmtId="0" fontId="51" fillId="0" borderId="0" xfId="14" quotePrefix="1" applyFont="1" applyFill="1" applyBorder="1" applyAlignment="1">
      <alignment horizontal="left"/>
    </xf>
    <xf numFmtId="8" fontId="57" fillId="0" borderId="22" xfId="10" applyFont="1" applyFill="1" applyBorder="1"/>
    <xf numFmtId="41" fontId="51" fillId="0" borderId="22" xfId="14" applyNumberFormat="1" applyFont="1" applyFill="1" applyBorder="1"/>
    <xf numFmtId="0" fontId="75" fillId="0" borderId="22" xfId="14" quotePrefix="1" applyFont="1" applyFill="1" applyBorder="1" applyAlignment="1">
      <alignment horizontal="left"/>
    </xf>
    <xf numFmtId="42" fontId="51" fillId="0" borderId="22" xfId="14" applyNumberFormat="1" applyFont="1" applyFill="1" applyBorder="1"/>
    <xf numFmtId="0" fontId="51" fillId="0" borderId="33" xfId="14" applyFont="1" applyFill="1" applyBorder="1"/>
    <xf numFmtId="0" fontId="51" fillId="0" borderId="19" xfId="14" applyFont="1" applyFill="1" applyBorder="1"/>
    <xf numFmtId="0" fontId="57" fillId="0" borderId="33" xfId="14" applyFont="1" applyFill="1" applyBorder="1"/>
    <xf numFmtId="42" fontId="57" fillId="0" borderId="33" xfId="6" applyNumberFormat="1" applyFont="1" applyFill="1" applyBorder="1"/>
    <xf numFmtId="42" fontId="57" fillId="0" borderId="19" xfId="6" applyNumberFormat="1" applyFont="1" applyFill="1" applyBorder="1"/>
    <xf numFmtId="42" fontId="51" fillId="0" borderId="33" xfId="14" applyNumberFormat="1" applyFont="1" applyFill="1" applyBorder="1"/>
    <xf numFmtId="0" fontId="74" fillId="0" borderId="22" xfId="14" applyFont="1" applyFill="1" applyBorder="1" applyAlignment="1">
      <alignment horizontal="left"/>
    </xf>
    <xf numFmtId="0" fontId="75" fillId="0" borderId="22" xfId="14" applyFont="1" applyFill="1" applyBorder="1" applyAlignment="1">
      <alignment horizontal="left"/>
    </xf>
    <xf numFmtId="0" fontId="75" fillId="0" borderId="33" xfId="14" applyFont="1" applyFill="1" applyBorder="1"/>
    <xf numFmtId="0" fontId="22" fillId="4" borderId="22" xfId="14" applyFont="1" applyFill="1" applyBorder="1" applyAlignment="1">
      <alignment horizontal="left"/>
    </xf>
    <xf numFmtId="0" fontId="28" fillId="4" borderId="0" xfId="14" applyFont="1" applyFill="1" applyBorder="1"/>
    <xf numFmtId="0" fontId="28" fillId="4" borderId="22" xfId="14" applyFont="1" applyFill="1" applyBorder="1"/>
    <xf numFmtId="0" fontId="28" fillId="4" borderId="0" xfId="14" quotePrefix="1" applyFont="1" applyFill="1" applyBorder="1" applyAlignment="1">
      <alignment horizontal="left"/>
    </xf>
    <xf numFmtId="8" fontId="28" fillId="4" borderId="22" xfId="10" applyFont="1" applyFill="1" applyBorder="1"/>
    <xf numFmtId="173" fontId="28" fillId="4" borderId="22" xfId="6" applyNumberFormat="1" applyFont="1" applyFill="1" applyBorder="1"/>
    <xf numFmtId="173" fontId="28" fillId="4" borderId="0" xfId="6" applyNumberFormat="1" applyFont="1" applyFill="1" applyBorder="1"/>
    <xf numFmtId="173" fontId="28" fillId="4" borderId="22" xfId="14" applyNumberFormat="1" applyFont="1" applyFill="1" applyBorder="1"/>
    <xf numFmtId="173" fontId="28" fillId="4" borderId="23" xfId="6" applyNumberFormat="1" applyFont="1" applyFill="1" applyBorder="1"/>
    <xf numFmtId="0" fontId="76" fillId="4" borderId="22" xfId="14" applyFont="1" applyFill="1" applyBorder="1" applyAlignment="1">
      <alignment horizontal="left"/>
    </xf>
    <xf numFmtId="0" fontId="28" fillId="4" borderId="26" xfId="14" applyFont="1" applyFill="1" applyBorder="1"/>
    <xf numFmtId="0" fontId="28" fillId="4" borderId="13" xfId="14" applyFont="1" applyFill="1" applyBorder="1"/>
    <xf numFmtId="42" fontId="28" fillId="4" borderId="26" xfId="6" applyNumberFormat="1" applyFont="1" applyFill="1" applyBorder="1"/>
    <xf numFmtId="42" fontId="28" fillId="4" borderId="13" xfId="6" applyNumberFormat="1" applyFont="1" applyFill="1" applyBorder="1"/>
    <xf numFmtId="42" fontId="28" fillId="4" borderId="26" xfId="14" applyNumberFormat="1" applyFont="1" applyFill="1" applyBorder="1"/>
    <xf numFmtId="42" fontId="28" fillId="4" borderId="27" xfId="6" applyNumberFormat="1" applyFont="1" applyFill="1" applyBorder="1"/>
    <xf numFmtId="0" fontId="28" fillId="6" borderId="2" xfId="14" applyFont="1" applyFill="1" applyBorder="1"/>
    <xf numFmtId="0" fontId="77" fillId="6" borderId="2" xfId="14" quotePrefix="1" applyFont="1" applyFill="1" applyBorder="1"/>
    <xf numFmtId="0" fontId="28" fillId="6" borderId="21" xfId="14" applyFont="1" applyFill="1" applyBorder="1"/>
    <xf numFmtId="0" fontId="71" fillId="6" borderId="26" xfId="14" applyFont="1" applyFill="1" applyBorder="1"/>
    <xf numFmtId="0" fontId="28" fillId="6" borderId="13" xfId="14" applyFont="1" applyFill="1" applyBorder="1"/>
    <xf numFmtId="0" fontId="28" fillId="6" borderId="27" xfId="14" applyFont="1" applyFill="1" applyBorder="1"/>
    <xf numFmtId="0" fontId="21" fillId="0" borderId="33" xfId="14" applyFont="1" applyFill="1" applyBorder="1"/>
    <xf numFmtId="42" fontId="57" fillId="0" borderId="33" xfId="14" applyNumberFormat="1" applyFont="1" applyFill="1" applyBorder="1"/>
    <xf numFmtId="42" fontId="57" fillId="0" borderId="19" xfId="14" applyNumberFormat="1" applyFont="1" applyFill="1" applyBorder="1"/>
    <xf numFmtId="42" fontId="57" fillId="0" borderId="34" xfId="14" applyNumberFormat="1" applyFont="1" applyFill="1" applyBorder="1"/>
    <xf numFmtId="0" fontId="78" fillId="0" borderId="22" xfId="14" applyFont="1" applyFill="1" applyBorder="1"/>
    <xf numFmtId="0" fontId="28" fillId="7" borderId="22" xfId="14" applyFont="1" applyFill="1" applyBorder="1"/>
    <xf numFmtId="0" fontId="28" fillId="7" borderId="0" xfId="14" applyFont="1" applyFill="1" applyBorder="1"/>
    <xf numFmtId="0" fontId="28" fillId="7" borderId="23" xfId="14" applyFont="1" applyFill="1" applyBorder="1"/>
    <xf numFmtId="165" fontId="57" fillId="0" borderId="22" xfId="17" applyNumberFormat="1" applyFont="1" applyFill="1" applyBorder="1"/>
    <xf numFmtId="165" fontId="57" fillId="0" borderId="0" xfId="17" applyNumberFormat="1" applyFont="1" applyFill="1" applyBorder="1"/>
    <xf numFmtId="165" fontId="51" fillId="0" borderId="22" xfId="17" applyNumberFormat="1" applyFont="1" applyFill="1" applyBorder="1"/>
    <xf numFmtId="165" fontId="57" fillId="0" borderId="23" xfId="17" applyNumberFormat="1" applyFont="1" applyFill="1" applyBorder="1"/>
    <xf numFmtId="0" fontId="23" fillId="4" borderId="33" xfId="14" quotePrefix="1" applyFont="1" applyFill="1" applyBorder="1" applyAlignment="1">
      <alignment horizontal="left"/>
    </xf>
    <xf numFmtId="0" fontId="28" fillId="4" borderId="19" xfId="14" applyFont="1" applyFill="1" applyBorder="1"/>
    <xf numFmtId="165" fontId="28" fillId="4" borderId="33" xfId="14" applyNumberFormat="1" applyFont="1" applyFill="1" applyBorder="1"/>
    <xf numFmtId="165" fontId="28" fillId="4" borderId="19" xfId="14" applyNumberFormat="1" applyFont="1" applyFill="1" applyBorder="1"/>
    <xf numFmtId="165" fontId="28" fillId="4" borderId="34" xfId="14" applyNumberFormat="1" applyFont="1" applyFill="1" applyBorder="1"/>
    <xf numFmtId="0" fontId="64" fillId="7" borderId="22" xfId="14" applyFont="1" applyFill="1" applyBorder="1"/>
    <xf numFmtId="0" fontId="64" fillId="7" borderId="0" xfId="14" applyFont="1" applyFill="1" applyBorder="1"/>
    <xf numFmtId="0" fontId="64" fillId="7" borderId="23" xfId="14" applyFont="1" applyFill="1" applyBorder="1"/>
    <xf numFmtId="173" fontId="57" fillId="0" borderId="22" xfId="14" applyNumberFormat="1" applyFont="1" applyFill="1" applyBorder="1"/>
    <xf numFmtId="173" fontId="57" fillId="0" borderId="0" xfId="14" applyNumberFormat="1" applyFont="1" applyFill="1" applyBorder="1"/>
    <xf numFmtId="173" fontId="57" fillId="0" borderId="23" xfId="14" applyNumberFormat="1" applyFont="1" applyFill="1" applyBorder="1"/>
    <xf numFmtId="173" fontId="57" fillId="0" borderId="33" xfId="14" applyNumberFormat="1" applyFont="1" applyFill="1" applyBorder="1"/>
    <xf numFmtId="173" fontId="57" fillId="0" borderId="19" xfId="14" applyNumberFormat="1" applyFont="1" applyFill="1" applyBorder="1"/>
    <xf numFmtId="173" fontId="57" fillId="0" borderId="34" xfId="14" applyNumberFormat="1" applyFont="1" applyFill="1" applyBorder="1"/>
    <xf numFmtId="42" fontId="57" fillId="0" borderId="22" xfId="14" applyNumberFormat="1" applyFont="1" applyFill="1" applyBorder="1"/>
    <xf numFmtId="42" fontId="57" fillId="0" borderId="0" xfId="14" applyNumberFormat="1" applyFont="1" applyFill="1" applyBorder="1"/>
    <xf numFmtId="0" fontId="21" fillId="0" borderId="35" xfId="14" applyFont="1" applyFill="1" applyBorder="1"/>
    <xf numFmtId="0" fontId="51" fillId="0" borderId="36" xfId="14" applyFont="1" applyFill="1" applyBorder="1"/>
    <xf numFmtId="41" fontId="57" fillId="0" borderId="22" xfId="14" applyNumberFormat="1" applyFont="1" applyFill="1" applyBorder="1"/>
    <xf numFmtId="41" fontId="57" fillId="0" borderId="0" xfId="14" applyNumberFormat="1" applyFont="1" applyFill="1" applyBorder="1"/>
    <xf numFmtId="41" fontId="57" fillId="0" borderId="23" xfId="14" applyNumberFormat="1" applyFont="1" applyFill="1" applyBorder="1"/>
    <xf numFmtId="0" fontId="23" fillId="4" borderId="33" xfId="14" applyFont="1" applyFill="1" applyBorder="1"/>
    <xf numFmtId="42" fontId="28" fillId="4" borderId="33" xfId="14" applyNumberFormat="1" applyFont="1" applyFill="1" applyBorder="1"/>
    <xf numFmtId="42" fontId="28" fillId="4" borderId="19" xfId="14" applyNumberFormat="1" applyFont="1" applyFill="1" applyBorder="1"/>
    <xf numFmtId="42" fontId="28" fillId="4" borderId="34" xfId="14" applyNumberFormat="1" applyFont="1" applyFill="1" applyBorder="1"/>
    <xf numFmtId="0" fontId="24" fillId="4" borderId="22" xfId="14" applyFont="1" applyFill="1" applyBorder="1"/>
    <xf numFmtId="0" fontId="23" fillId="4" borderId="22" xfId="14" applyFont="1" applyFill="1" applyBorder="1"/>
    <xf numFmtId="42" fontId="28" fillId="4" borderId="22" xfId="14" applyNumberFormat="1" applyFont="1" applyFill="1" applyBorder="1"/>
    <xf numFmtId="42" fontId="28" fillId="4" borderId="0" xfId="14" applyNumberFormat="1" applyFont="1" applyFill="1" applyBorder="1"/>
    <xf numFmtId="42" fontId="28" fillId="4" borderId="23" xfId="14" applyNumberFormat="1" applyFont="1" applyFill="1" applyBorder="1"/>
    <xf numFmtId="0" fontId="23" fillId="4" borderId="35" xfId="14" applyFont="1" applyFill="1" applyBorder="1"/>
    <xf numFmtId="0" fontId="28" fillId="4" borderId="36" xfId="14" applyFont="1" applyFill="1" applyBorder="1"/>
    <xf numFmtId="41" fontId="28" fillId="4" borderId="35" xfId="14" applyNumberFormat="1" applyFont="1" applyFill="1" applyBorder="1"/>
    <xf numFmtId="41" fontId="28" fillId="4" borderId="36" xfId="14" applyNumberFormat="1" applyFont="1" applyFill="1" applyBorder="1"/>
    <xf numFmtId="41" fontId="28" fillId="4" borderId="37" xfId="14" applyNumberFormat="1" applyFont="1" applyFill="1" applyBorder="1"/>
    <xf numFmtId="41" fontId="28" fillId="4" borderId="22" xfId="14" applyNumberFormat="1" applyFont="1" applyFill="1" applyBorder="1"/>
    <xf numFmtId="41" fontId="28" fillId="4" borderId="0" xfId="14" applyNumberFormat="1" applyFont="1" applyFill="1" applyBorder="1"/>
    <xf numFmtId="41" fontId="28" fillId="4" borderId="23" xfId="14" applyNumberFormat="1" applyFont="1" applyFill="1" applyBorder="1"/>
    <xf numFmtId="0" fontId="79" fillId="6" borderId="22" xfId="14" applyFont="1" applyFill="1" applyBorder="1"/>
    <xf numFmtId="0" fontId="21" fillId="6" borderId="0" xfId="14" applyFont="1" applyFill="1" applyBorder="1"/>
    <xf numFmtId="0" fontId="51" fillId="6" borderId="0" xfId="14" applyFill="1" applyBorder="1"/>
    <xf numFmtId="0" fontId="80" fillId="6" borderId="0" xfId="14" quotePrefix="1" applyFont="1" applyFill="1" applyBorder="1"/>
    <xf numFmtId="0" fontId="51" fillId="6" borderId="23" xfId="14" applyFill="1" applyBorder="1"/>
    <xf numFmtId="0" fontId="21" fillId="6" borderId="33" xfId="14" applyFont="1" applyFill="1" applyBorder="1"/>
    <xf numFmtId="0" fontId="21" fillId="6" borderId="19" xfId="14" applyFont="1" applyFill="1" applyBorder="1"/>
    <xf numFmtId="0" fontId="78" fillId="0" borderId="22" xfId="14" quotePrefix="1" applyFont="1" applyFill="1" applyBorder="1" applyAlignment="1">
      <alignment horizontal="left"/>
    </xf>
    <xf numFmtId="0" fontId="21" fillId="0" borderId="26" xfId="14" applyFont="1" applyFill="1" applyBorder="1"/>
    <xf numFmtId="0" fontId="23" fillId="4" borderId="19" xfId="14" applyFont="1" applyFill="1" applyBorder="1"/>
    <xf numFmtId="0" fontId="79" fillId="6" borderId="20" xfId="14" applyFont="1" applyFill="1" applyBorder="1"/>
    <xf numFmtId="0" fontId="21" fillId="6" borderId="2" xfId="14" applyFont="1" applyFill="1" applyBorder="1"/>
    <xf numFmtId="0" fontId="80" fillId="6" borderId="2" xfId="14" quotePrefix="1" applyFont="1" applyFill="1" applyBorder="1"/>
    <xf numFmtId="0" fontId="23" fillId="4" borderId="26" xfId="14" quotePrefix="1" applyFont="1" applyFill="1" applyBorder="1" applyAlignment="1">
      <alignment horizontal="left"/>
    </xf>
    <xf numFmtId="0" fontId="23" fillId="4" borderId="13" xfId="14" applyFont="1" applyFill="1" applyBorder="1"/>
    <xf numFmtId="42" fontId="28" fillId="4" borderId="13" xfId="14" applyNumberFormat="1" applyFont="1" applyFill="1" applyBorder="1"/>
    <xf numFmtId="42" fontId="28" fillId="4" borderId="27" xfId="14" applyNumberFormat="1" applyFont="1" applyFill="1" applyBorder="1"/>
    <xf numFmtId="0" fontId="23" fillId="4" borderId="26" xfId="14" applyFont="1" applyFill="1" applyBorder="1"/>
    <xf numFmtId="41" fontId="28" fillId="4" borderId="26" xfId="14" applyNumberFormat="1" applyFont="1" applyFill="1" applyBorder="1"/>
    <xf numFmtId="41" fontId="28" fillId="4" borderId="13" xfId="14" applyNumberFormat="1" applyFont="1" applyFill="1" applyBorder="1"/>
    <xf numFmtId="41" fontId="28" fillId="4" borderId="27" xfId="14" applyNumberFormat="1" applyFont="1" applyFill="1" applyBorder="1"/>
    <xf numFmtId="0" fontId="81" fillId="6" borderId="22" xfId="14" applyFont="1" applyFill="1" applyBorder="1"/>
    <xf numFmtId="0" fontId="21" fillId="0" borderId="22" xfId="14" applyFont="1" applyBorder="1"/>
    <xf numFmtId="0" fontId="21" fillId="0" borderId="0" xfId="14" applyFont="1" applyBorder="1"/>
    <xf numFmtId="41" fontId="57" fillId="0" borderId="0" xfId="6" applyNumberFormat="1" applyFont="1" applyBorder="1"/>
    <xf numFmtId="0" fontId="21" fillId="0" borderId="0" xfId="14" applyFont="1" applyBorder="1" applyAlignment="1">
      <alignment horizontal="center"/>
    </xf>
    <xf numFmtId="42" fontId="57" fillId="0" borderId="22" xfId="10" applyNumberFormat="1" applyFont="1" applyFill="1" applyBorder="1"/>
    <xf numFmtId="42" fontId="57" fillId="0" borderId="0" xfId="10" applyNumberFormat="1" applyFont="1" applyFill="1" applyBorder="1"/>
    <xf numFmtId="42" fontId="57" fillId="0" borderId="23" xfId="10" applyNumberFormat="1" applyFont="1" applyFill="1" applyBorder="1"/>
    <xf numFmtId="0" fontId="21" fillId="0" borderId="26" xfId="14" applyFont="1" applyBorder="1"/>
    <xf numFmtId="0" fontId="21" fillId="0" borderId="13" xfId="14" applyFont="1" applyBorder="1"/>
    <xf numFmtId="41" fontId="57" fillId="0" borderId="13" xfId="6" applyNumberFormat="1" applyFont="1" applyBorder="1"/>
    <xf numFmtId="0" fontId="21" fillId="0" borderId="13" xfId="14" applyFont="1" applyBorder="1" applyAlignment="1">
      <alignment horizontal="center"/>
    </xf>
    <xf numFmtId="41" fontId="57" fillId="0" borderId="26" xfId="14" applyNumberFormat="1" applyFont="1" applyFill="1" applyBorder="1"/>
    <xf numFmtId="41" fontId="57" fillId="0" borderId="13" xfId="14" applyNumberFormat="1" applyFont="1" applyFill="1" applyBorder="1"/>
    <xf numFmtId="41" fontId="57" fillId="0" borderId="27" xfId="14" applyNumberFormat="1" applyFont="1" applyFill="1" applyBorder="1"/>
    <xf numFmtId="0" fontId="20" fillId="0" borderId="0" xfId="14" applyFont="1" applyAlignment="1">
      <alignment horizontal="centerContinuous"/>
    </xf>
    <xf numFmtId="0" fontId="21" fillId="0" borderId="0" xfId="14" applyFont="1" applyAlignment="1">
      <alignment horizontal="centerContinuous"/>
    </xf>
    <xf numFmtId="0" fontId="21" fillId="0" borderId="0" xfId="14" applyFont="1"/>
    <xf numFmtId="0" fontId="23" fillId="0" borderId="0" xfId="14" applyFont="1"/>
    <xf numFmtId="0" fontId="82" fillId="0" borderId="0" xfId="14" applyFont="1" applyAlignment="1">
      <alignment horizontal="centerContinuous"/>
    </xf>
    <xf numFmtId="0" fontId="28" fillId="0" borderId="0" xfId="14" applyFont="1"/>
    <xf numFmtId="0" fontId="83" fillId="0" borderId="0" xfId="14" applyFont="1" applyAlignment="1">
      <alignment horizontal="left"/>
    </xf>
    <xf numFmtId="0" fontId="83" fillId="0" borderId="0" xfId="14" quotePrefix="1" applyFont="1" applyAlignment="1">
      <alignment horizontal="left"/>
    </xf>
    <xf numFmtId="177" fontId="84" fillId="0" borderId="13" xfId="14" quotePrefix="1" applyNumberFormat="1" applyFont="1" applyBorder="1" applyAlignment="1">
      <alignment horizontal="left"/>
    </xf>
    <xf numFmtId="14" fontId="51" fillId="0" borderId="13" xfId="14" applyNumberFormat="1" applyBorder="1" applyAlignment="1">
      <alignment horizontal="centerContinuous"/>
    </xf>
    <xf numFmtId="0" fontId="21" fillId="0" borderId="13" xfId="14" applyFont="1" applyBorder="1" applyAlignment="1">
      <alignment horizontal="centerContinuous"/>
    </xf>
    <xf numFmtId="14" fontId="84" fillId="0" borderId="13" xfId="14" applyNumberFormat="1" applyFont="1" applyBorder="1" applyAlignment="1"/>
    <xf numFmtId="0" fontId="85" fillId="0" borderId="13" xfId="14" applyFont="1" applyBorder="1" applyAlignment="1"/>
    <xf numFmtId="0" fontId="83" fillId="0" borderId="0" xfId="14" quotePrefix="1" applyFont="1" applyBorder="1" applyAlignment="1">
      <alignment horizontal="left"/>
    </xf>
    <xf numFmtId="0" fontId="86" fillId="0" borderId="13" xfId="14" applyFont="1" applyBorder="1"/>
    <xf numFmtId="0" fontId="87" fillId="0" borderId="13" xfId="14" applyFont="1" applyBorder="1"/>
    <xf numFmtId="0" fontId="21" fillId="0" borderId="38" xfId="14" applyFont="1" applyBorder="1" applyAlignment="1">
      <alignment horizontal="centerContinuous"/>
    </xf>
    <xf numFmtId="0" fontId="21" fillId="0" borderId="39" xfId="14" applyFont="1" applyBorder="1" applyAlignment="1">
      <alignment horizontal="centerContinuous"/>
    </xf>
    <xf numFmtId="0" fontId="21" fillId="0" borderId="39" xfId="14" applyFont="1" applyBorder="1" applyAlignment="1">
      <alignment horizontal="center"/>
    </xf>
    <xf numFmtId="0" fontId="21" fillId="0" borderId="40" xfId="14" applyFont="1" applyBorder="1" applyAlignment="1">
      <alignment horizontal="center"/>
    </xf>
    <xf numFmtId="0" fontId="23" fillId="0" borderId="0" xfId="14" applyFont="1" applyAlignment="1">
      <alignment horizontal="centerContinuous"/>
    </xf>
    <xf numFmtId="0" fontId="85" fillId="0" borderId="0" xfId="14" applyFont="1" applyAlignment="1"/>
    <xf numFmtId="0" fontId="87" fillId="0" borderId="0" xfId="14" applyFont="1"/>
    <xf numFmtId="0" fontId="21" fillId="0" borderId="22" xfId="14" applyFont="1" applyBorder="1" applyAlignment="1">
      <alignment horizontal="left"/>
    </xf>
    <xf numFmtId="0" fontId="21" fillId="0" borderId="41" xfId="14" applyFont="1" applyBorder="1" applyAlignment="1">
      <alignment horizontal="left"/>
    </xf>
    <xf numFmtId="0" fontId="21" fillId="0" borderId="42" xfId="14" applyFont="1" applyBorder="1" applyAlignment="1">
      <alignment horizontal="center"/>
    </xf>
    <xf numFmtId="0" fontId="21" fillId="0" borderId="43" xfId="14" applyFont="1" applyBorder="1" applyAlignment="1">
      <alignment horizontal="center"/>
    </xf>
    <xf numFmtId="0" fontId="88" fillId="0" borderId="13" xfId="14" applyFont="1" applyBorder="1" applyAlignment="1"/>
    <xf numFmtId="0" fontId="21" fillId="0" borderId="13" xfId="14" applyNumberFormat="1" applyFont="1" applyBorder="1" applyAlignment="1">
      <alignment horizontal="center"/>
    </xf>
    <xf numFmtId="0" fontId="89" fillId="0" borderId="13" xfId="14" applyFont="1" applyBorder="1" applyAlignment="1"/>
    <xf numFmtId="0" fontId="90" fillId="0" borderId="13" xfId="14" applyFont="1" applyBorder="1" applyAlignment="1"/>
    <xf numFmtId="0" fontId="91" fillId="0" borderId="0" xfId="14" quotePrefix="1" applyFont="1" applyBorder="1" applyAlignment="1">
      <alignment horizontal="left"/>
    </xf>
    <xf numFmtId="0" fontId="51" fillId="0" borderId="22" xfId="14" applyBorder="1" applyAlignment="1">
      <alignment horizontal="left"/>
    </xf>
    <xf numFmtId="0" fontId="90" fillId="0" borderId="0" xfId="14" applyFont="1" applyAlignment="1">
      <alignment horizontal="left"/>
    </xf>
    <xf numFmtId="0" fontId="90" fillId="0" borderId="0" xfId="14" applyFont="1" applyBorder="1"/>
    <xf numFmtId="0" fontId="92" fillId="0" borderId="0" xfId="14" applyFont="1" applyBorder="1" applyAlignment="1"/>
    <xf numFmtId="0" fontId="90" fillId="0" borderId="0" xfId="14" applyFont="1" applyBorder="1" applyAlignment="1"/>
    <xf numFmtId="0" fontId="85" fillId="0" borderId="0" xfId="14" applyFont="1" applyBorder="1" applyAlignment="1"/>
    <xf numFmtId="0" fontId="91" fillId="0" borderId="0" xfId="14" applyFont="1" applyAlignment="1">
      <alignment horizontal="left"/>
    </xf>
    <xf numFmtId="0" fontId="88" fillId="0" borderId="13" xfId="14" applyFont="1" applyBorder="1"/>
    <xf numFmtId="0" fontId="86" fillId="0" borderId="13" xfId="14" applyFont="1" applyBorder="1" applyAlignment="1"/>
    <xf numFmtId="0" fontId="87" fillId="0" borderId="0" xfId="14" applyFont="1" applyBorder="1"/>
    <xf numFmtId="0" fontId="85" fillId="0" borderId="0" xfId="14" applyFont="1" applyBorder="1"/>
    <xf numFmtId="0" fontId="21" fillId="0" borderId="26" xfId="14" applyFont="1" applyBorder="1" applyAlignment="1">
      <alignment horizontal="left"/>
    </xf>
    <xf numFmtId="0" fontId="21" fillId="0" borderId="44" xfId="14" applyFont="1" applyBorder="1" applyAlignment="1">
      <alignment horizontal="left"/>
    </xf>
    <xf numFmtId="0" fontId="21" fillId="0" borderId="44" xfId="14" applyFont="1" applyBorder="1" applyAlignment="1">
      <alignment horizontal="center"/>
    </xf>
    <xf numFmtId="0" fontId="21" fillId="0" borderId="27" xfId="14" applyFont="1" applyBorder="1" applyAlignment="1">
      <alignment horizontal="center"/>
    </xf>
    <xf numFmtId="0" fontId="68" fillId="0" borderId="0" xfId="14" applyFont="1" applyAlignment="1">
      <alignment horizontal="left"/>
    </xf>
    <xf numFmtId="0" fontId="93" fillId="0" borderId="13" xfId="14" applyFont="1" applyBorder="1" applyAlignment="1">
      <alignment horizontal="center"/>
    </xf>
    <xf numFmtId="0" fontId="68" fillId="0" borderId="0" xfId="14" quotePrefix="1" applyFont="1" applyAlignment="1">
      <alignment horizontal="left"/>
    </xf>
    <xf numFmtId="0" fontId="66" fillId="0" borderId="0" xfId="14" applyFont="1"/>
    <xf numFmtId="0" fontId="67" fillId="0" borderId="0" xfId="14" applyFont="1" applyBorder="1"/>
    <xf numFmtId="0" fontId="94" fillId="0" borderId="0" xfId="14" quotePrefix="1" applyFont="1" applyBorder="1" applyAlignment="1">
      <alignment horizontal="left"/>
    </xf>
    <xf numFmtId="0" fontId="94" fillId="0" borderId="0" xfId="14" applyFont="1" applyBorder="1"/>
    <xf numFmtId="0" fontId="66" fillId="0" borderId="0" xfId="14" quotePrefix="1" applyFont="1" applyBorder="1" applyAlignment="1">
      <alignment horizontal="left"/>
    </xf>
    <xf numFmtId="0" fontId="67" fillId="8" borderId="45" xfId="14" applyFont="1" applyFill="1" applyBorder="1"/>
    <xf numFmtId="0" fontId="28" fillId="8" borderId="46" xfId="14" applyFont="1" applyFill="1" applyBorder="1"/>
    <xf numFmtId="0" fontId="28" fillId="8" borderId="47" xfId="14" applyFont="1" applyFill="1" applyBorder="1"/>
    <xf numFmtId="0" fontId="21" fillId="0" borderId="0" xfId="14" applyFont="1" applyAlignment="1">
      <alignment horizontal="center"/>
    </xf>
    <xf numFmtId="0" fontId="94" fillId="0" borderId="0" xfId="14" quotePrefix="1" applyFont="1" applyAlignment="1">
      <alignment horizontal="left"/>
    </xf>
    <xf numFmtId="6" fontId="95" fillId="0" borderId="13" xfId="10" applyNumberFormat="1" applyFont="1" applyBorder="1"/>
    <xf numFmtId="0" fontId="94" fillId="0" borderId="0" xfId="14" applyFont="1"/>
    <xf numFmtId="14" fontId="88" fillId="0" borderId="13" xfId="14" applyNumberFormat="1" applyFont="1" applyBorder="1"/>
    <xf numFmtId="0" fontId="67" fillId="8" borderId="22" xfId="14" quotePrefix="1" applyFont="1" applyFill="1" applyBorder="1" applyAlignment="1">
      <alignment horizontal="left"/>
    </xf>
    <xf numFmtId="0" fontId="28" fillId="8" borderId="0" xfId="14" quotePrefix="1" applyFont="1" applyFill="1" applyBorder="1" applyAlignment="1">
      <alignment horizontal="left"/>
    </xf>
    <xf numFmtId="0" fontId="96" fillId="8" borderId="13" xfId="14" applyFont="1" applyFill="1" applyBorder="1" applyAlignment="1">
      <alignment horizontal="center"/>
    </xf>
    <xf numFmtId="0" fontId="96" fillId="8" borderId="27" xfId="14" applyFont="1" applyFill="1" applyBorder="1" applyAlignment="1">
      <alignment horizontal="center"/>
    </xf>
    <xf numFmtId="0" fontId="28" fillId="8" borderId="48" xfId="14" quotePrefix="1" applyFont="1" applyFill="1" applyBorder="1" applyAlignment="1">
      <alignment horizontal="left"/>
    </xf>
    <xf numFmtId="0" fontId="28" fillId="8" borderId="49" xfId="14" applyFont="1" applyFill="1" applyBorder="1"/>
    <xf numFmtId="0" fontId="28" fillId="8" borderId="50" xfId="14" applyFont="1" applyFill="1" applyBorder="1"/>
    <xf numFmtId="0" fontId="97" fillId="0" borderId="0" xfId="14" applyFont="1" applyAlignment="1">
      <alignment horizontal="left"/>
    </xf>
    <xf numFmtId="172" fontId="88" fillId="0" borderId="13" xfId="14" applyNumberFormat="1" applyFont="1" applyBorder="1" applyAlignment="1">
      <alignment horizontal="left"/>
    </xf>
    <xf numFmtId="172" fontId="21" fillId="0" borderId="13" xfId="14" applyNumberFormat="1" applyFont="1" applyBorder="1" applyAlignment="1">
      <alignment horizontal="centerContinuous"/>
    </xf>
    <xf numFmtId="0" fontId="98" fillId="0" borderId="0" xfId="14" quotePrefix="1" applyFont="1" applyBorder="1" applyAlignment="1">
      <alignment horizontal="left"/>
    </xf>
    <xf numFmtId="0" fontId="88" fillId="0" borderId="13" xfId="14" applyFont="1" applyBorder="1" applyAlignment="1">
      <alignment horizontal="left"/>
    </xf>
    <xf numFmtId="0" fontId="95" fillId="0" borderId="13" xfId="14" applyFont="1" applyBorder="1" applyAlignment="1">
      <alignment horizontal="centerContinuous"/>
    </xf>
    <xf numFmtId="0" fontId="99" fillId="0" borderId="0" xfId="14" applyFont="1"/>
    <xf numFmtId="0" fontId="21" fillId="0" borderId="20" xfId="14" applyFont="1" applyBorder="1"/>
    <xf numFmtId="0" fontId="21" fillId="0" borderId="51" xfId="14" applyFont="1" applyBorder="1"/>
    <xf numFmtId="0" fontId="21" fillId="0" borderId="51" xfId="14" applyFont="1" applyBorder="1" applyAlignment="1">
      <alignment horizontal="center"/>
    </xf>
    <xf numFmtId="0" fontId="21" fillId="0" borderId="21" xfId="14" applyFont="1" applyBorder="1" applyAlignment="1">
      <alignment horizontal="center"/>
    </xf>
    <xf numFmtId="0" fontId="68" fillId="0" borderId="31" xfId="14" applyFont="1" applyBorder="1" applyAlignment="1">
      <alignment horizontal="centerContinuous"/>
    </xf>
    <xf numFmtId="0" fontId="21" fillId="0" borderId="24" xfId="14" applyFont="1" applyBorder="1" applyAlignment="1">
      <alignment horizontal="centerContinuous"/>
    </xf>
    <xf numFmtId="0" fontId="21" fillId="0" borderId="25" xfId="14" applyFont="1" applyBorder="1" applyAlignment="1">
      <alignment horizontal="centerContinuous"/>
    </xf>
    <xf numFmtId="0" fontId="23" fillId="0" borderId="31" xfId="14" applyFont="1" applyBorder="1" applyAlignment="1">
      <alignment horizontal="centerContinuous"/>
    </xf>
    <xf numFmtId="0" fontId="68" fillId="0" borderId="26" xfId="14" applyFont="1" applyBorder="1" applyAlignment="1">
      <alignment horizontal="centerContinuous"/>
    </xf>
    <xf numFmtId="0" fontId="21" fillId="0" borderId="44" xfId="14" applyFont="1" applyBorder="1" applyAlignment="1">
      <alignment horizontal="centerContinuous"/>
    </xf>
    <xf numFmtId="0" fontId="21" fillId="0" borderId="52" xfId="14" applyFont="1" applyBorder="1" applyAlignment="1">
      <alignment horizontal="center"/>
    </xf>
    <xf numFmtId="0" fontId="23" fillId="0" borderId="26" xfId="14" applyFont="1" applyBorder="1" applyAlignment="1">
      <alignment horizontal="centerContinuous"/>
    </xf>
    <xf numFmtId="0" fontId="51" fillId="0" borderId="13" xfId="14" applyFont="1" applyBorder="1"/>
    <xf numFmtId="0" fontId="23" fillId="0" borderId="13" xfId="14" applyFont="1" applyBorder="1" applyAlignment="1">
      <alignment horizontal="centerContinuous"/>
    </xf>
    <xf numFmtId="0" fontId="21" fillId="0" borderId="27" xfId="14" applyFont="1" applyBorder="1" applyAlignment="1">
      <alignment horizontal="centerContinuous"/>
    </xf>
    <xf numFmtId="0" fontId="21" fillId="0" borderId="35" xfId="14" applyFont="1" applyBorder="1"/>
    <xf numFmtId="0" fontId="21" fillId="0" borderId="53" xfId="14" applyFont="1" applyBorder="1"/>
    <xf numFmtId="9" fontId="21" fillId="0" borderId="53" xfId="14" applyNumberFormat="1" applyFont="1" applyBorder="1" applyAlignment="1">
      <alignment horizontal="right"/>
    </xf>
    <xf numFmtId="0" fontId="100" fillId="0" borderId="37" xfId="14" applyFont="1" applyBorder="1" applyAlignment="1">
      <alignment horizontal="center"/>
    </xf>
    <xf numFmtId="0" fontId="51" fillId="0" borderId="54" xfId="14" applyBorder="1"/>
    <xf numFmtId="0" fontId="51" fillId="0" borderId="41" xfId="14" applyBorder="1"/>
    <xf numFmtId="0" fontId="21" fillId="0" borderId="23" xfId="14" applyFont="1" applyBorder="1"/>
    <xf numFmtId="0" fontId="21" fillId="0" borderId="44" xfId="14" applyFont="1" applyBorder="1"/>
    <xf numFmtId="37" fontId="21" fillId="0" borderId="44" xfId="14" applyNumberFormat="1" applyFont="1" applyBorder="1" applyAlignment="1">
      <alignment horizontal="right"/>
    </xf>
    <xf numFmtId="0" fontId="100" fillId="0" borderId="27" xfId="14" applyFont="1" applyBorder="1" applyAlignment="1">
      <alignment horizontal="center"/>
    </xf>
    <xf numFmtId="0" fontId="21" fillId="0" borderId="54" xfId="14" applyFont="1" applyBorder="1" applyAlignment="1">
      <alignment horizontal="center"/>
    </xf>
    <xf numFmtId="0" fontId="21" fillId="0" borderId="41" xfId="14" applyFont="1" applyBorder="1" applyAlignment="1">
      <alignment horizontal="center"/>
    </xf>
    <xf numFmtId="0" fontId="21" fillId="0" borderId="41" xfId="14" applyFont="1" applyBorder="1"/>
    <xf numFmtId="0" fontId="101" fillId="0" borderId="23" xfId="14" applyFont="1" applyBorder="1" applyAlignment="1">
      <alignment horizontal="center"/>
    </xf>
    <xf numFmtId="0" fontId="23" fillId="0" borderId="22" xfId="14" applyFont="1" applyBorder="1"/>
    <xf numFmtId="0" fontId="21" fillId="0" borderId="0" xfId="14" quotePrefix="1" applyFont="1" applyBorder="1" applyAlignment="1">
      <alignment horizontal="left"/>
    </xf>
    <xf numFmtId="42" fontId="21" fillId="0" borderId="23" xfId="14" applyNumberFormat="1" applyFont="1" applyBorder="1"/>
    <xf numFmtId="37" fontId="21" fillId="0" borderId="53" xfId="14" applyNumberFormat="1" applyFont="1" applyBorder="1" applyAlignment="1">
      <alignment horizontal="right"/>
    </xf>
    <xf numFmtId="5" fontId="21" fillId="0" borderId="0" xfId="14" applyNumberFormat="1" applyFont="1" applyBorder="1" applyProtection="1"/>
    <xf numFmtId="5" fontId="21" fillId="0" borderId="23" xfId="14" applyNumberFormat="1" applyFont="1" applyBorder="1"/>
    <xf numFmtId="37" fontId="21" fillId="0" borderId="13" xfId="14" applyNumberFormat="1" applyFont="1" applyBorder="1"/>
    <xf numFmtId="0" fontId="21" fillId="0" borderId="55" xfId="14" applyFont="1" applyBorder="1" applyAlignment="1">
      <alignment horizontal="center"/>
    </xf>
    <xf numFmtId="0" fontId="21" fillId="0" borderId="2" xfId="14" applyFont="1" applyBorder="1"/>
    <xf numFmtId="0" fontId="101" fillId="0" borderId="21" xfId="14" applyFont="1" applyBorder="1" applyAlignment="1">
      <alignment horizontal="center"/>
    </xf>
    <xf numFmtId="5" fontId="21" fillId="0" borderId="0" xfId="14" applyNumberFormat="1" applyFont="1" applyBorder="1"/>
    <xf numFmtId="37" fontId="21" fillId="0" borderId="0" xfId="14" applyNumberFormat="1" applyFont="1" applyBorder="1"/>
    <xf numFmtId="9" fontId="102" fillId="0" borderId="23" xfId="17" applyFont="1" applyBorder="1"/>
    <xf numFmtId="8" fontId="21" fillId="0" borderId="0" xfId="14" applyNumberFormat="1" applyFont="1"/>
    <xf numFmtId="0" fontId="103" fillId="0" borderId="22" xfId="14" applyFont="1" applyBorder="1"/>
    <xf numFmtId="0" fontId="95" fillId="0" borderId="23" xfId="14" applyFont="1" applyBorder="1"/>
    <xf numFmtId="38" fontId="21" fillId="0" borderId="13" xfId="6" applyNumberFormat="1" applyFont="1" applyBorder="1"/>
    <xf numFmtId="42" fontId="95" fillId="0" borderId="23" xfId="10" applyNumberFormat="1" applyFont="1" applyBorder="1"/>
    <xf numFmtId="41" fontId="95" fillId="0" borderId="23" xfId="6" applyNumberFormat="1" applyFont="1" applyBorder="1"/>
    <xf numFmtId="37" fontId="21" fillId="0" borderId="23" xfId="14" applyNumberFormat="1" applyFont="1" applyBorder="1"/>
    <xf numFmtId="167" fontId="21" fillId="0" borderId="23" xfId="14" applyNumberFormat="1" applyFont="1" applyBorder="1"/>
    <xf numFmtId="5" fontId="21" fillId="0" borderId="56" xfId="14" applyNumberFormat="1" applyFont="1" applyBorder="1"/>
    <xf numFmtId="165" fontId="21" fillId="0" borderId="23" xfId="14" applyNumberFormat="1" applyFont="1" applyBorder="1"/>
    <xf numFmtId="0" fontId="23" fillId="8" borderId="0" xfId="14" quotePrefix="1" applyFont="1" applyFill="1" applyAlignment="1">
      <alignment horizontal="left"/>
    </xf>
    <xf numFmtId="0" fontId="74" fillId="0" borderId="57" xfId="14" applyFont="1" applyBorder="1" applyAlignment="1">
      <alignment horizontal="center"/>
    </xf>
    <xf numFmtId="0" fontId="104" fillId="0" borderId="13" xfId="14" quotePrefix="1" applyFont="1" applyBorder="1" applyAlignment="1">
      <alignment horizontal="left"/>
    </xf>
    <xf numFmtId="0" fontId="104" fillId="0" borderId="27" xfId="14" quotePrefix="1" applyFont="1" applyBorder="1" applyAlignment="1">
      <alignment horizontal="left"/>
    </xf>
    <xf numFmtId="0" fontId="105" fillId="0" borderId="27" xfId="14" applyFont="1" applyBorder="1"/>
    <xf numFmtId="165" fontId="21" fillId="0" borderId="27" xfId="14" applyNumberFormat="1" applyFont="1" applyBorder="1"/>
    <xf numFmtId="0" fontId="23" fillId="8" borderId="0" xfId="14" quotePrefix="1" applyFont="1" applyFill="1" applyAlignment="1">
      <alignment horizontal="center"/>
    </xf>
    <xf numFmtId="0" fontId="106" fillId="0" borderId="0" xfId="14" applyFont="1" applyBorder="1"/>
    <xf numFmtId="0" fontId="68" fillId="8" borderId="0" xfId="14" applyFont="1" applyFill="1"/>
    <xf numFmtId="9" fontId="107" fillId="8" borderId="0" xfId="17" applyFont="1" applyFill="1"/>
    <xf numFmtId="0" fontId="68" fillId="0" borderId="0" xfId="14" applyFont="1"/>
    <xf numFmtId="0" fontId="23" fillId="0" borderId="20" xfId="14" applyFont="1" applyBorder="1" applyAlignment="1">
      <alignment horizontal="left"/>
    </xf>
    <xf numFmtId="0" fontId="51" fillId="0" borderId="20" xfId="14" applyBorder="1"/>
    <xf numFmtId="0" fontId="51" fillId="0" borderId="28" xfId="14" applyBorder="1"/>
    <xf numFmtId="0" fontId="51" fillId="0" borderId="26" xfId="14" applyBorder="1"/>
    <xf numFmtId="0" fontId="51" fillId="0" borderId="29" xfId="14" applyBorder="1"/>
    <xf numFmtId="0" fontId="28" fillId="0" borderId="22" xfId="14" quotePrefix="1" applyFont="1" applyBorder="1" applyAlignment="1">
      <alignment horizontal="left"/>
    </xf>
    <xf numFmtId="0" fontId="23" fillId="0" borderId="20" xfId="14" quotePrefix="1" applyFont="1" applyBorder="1" applyAlignment="1">
      <alignment horizontal="left"/>
    </xf>
    <xf numFmtId="0" fontId="51" fillId="0" borderId="22" xfId="14" applyBorder="1"/>
    <xf numFmtId="0" fontId="51" fillId="0" borderId="30" xfId="14" applyBorder="1"/>
    <xf numFmtId="0" fontId="21" fillId="0" borderId="0" xfId="14" applyFont="1" applyAlignment="1">
      <alignment horizontal="right"/>
    </xf>
    <xf numFmtId="0" fontId="56" fillId="0" borderId="0" xfId="14" applyFont="1"/>
    <xf numFmtId="0" fontId="20" fillId="0" borderId="0" xfId="14" applyFont="1" applyAlignment="1"/>
    <xf numFmtId="0" fontId="23" fillId="0" borderId="20" xfId="14" applyFont="1" applyBorder="1"/>
    <xf numFmtId="0" fontId="21" fillId="0" borderId="24" xfId="14" applyFont="1" applyBorder="1" applyAlignment="1"/>
    <xf numFmtId="0" fontId="102" fillId="0" borderId="24" xfId="14" applyFont="1" applyBorder="1" applyAlignment="1">
      <alignment horizontal="center"/>
    </xf>
    <xf numFmtId="0" fontId="23" fillId="0" borderId="24" xfId="14" applyFont="1" applyBorder="1" applyAlignment="1">
      <alignment horizontal="centerContinuous"/>
    </xf>
    <xf numFmtId="0" fontId="24" fillId="0" borderId="22" xfId="14" applyFont="1" applyBorder="1"/>
    <xf numFmtId="0" fontId="21" fillId="0" borderId="0" xfId="14" applyFont="1" applyBorder="1" applyAlignment="1">
      <alignment horizontal="right"/>
    </xf>
    <xf numFmtId="42" fontId="21" fillId="0" borderId="0" xfId="14" applyNumberFormat="1" applyFont="1" applyBorder="1"/>
    <xf numFmtId="0" fontId="21" fillId="0" borderId="22" xfId="14" quotePrefix="1" applyFont="1" applyBorder="1" applyAlignment="1">
      <alignment horizontal="left"/>
    </xf>
    <xf numFmtId="41" fontId="21" fillId="0" borderId="23" xfId="14" applyNumberFormat="1" applyFont="1" applyBorder="1"/>
    <xf numFmtId="41" fontId="21" fillId="0" borderId="0" xfId="14" applyNumberFormat="1" applyFont="1" applyBorder="1"/>
    <xf numFmtId="41" fontId="21" fillId="0" borderId="27" xfId="14" applyNumberFormat="1" applyFont="1" applyBorder="1"/>
    <xf numFmtId="41" fontId="21" fillId="0" borderId="13" xfId="14" applyNumberFormat="1" applyFont="1" applyBorder="1"/>
    <xf numFmtId="0" fontId="51" fillId="0" borderId="0" xfId="14" applyFont="1"/>
    <xf numFmtId="41" fontId="21" fillId="0" borderId="25" xfId="14" applyNumberFormat="1" applyFont="1" applyBorder="1"/>
    <xf numFmtId="41" fontId="21" fillId="0" borderId="24" xfId="14" applyNumberFormat="1" applyFont="1" applyBorder="1"/>
    <xf numFmtId="41" fontId="51" fillId="0" borderId="23" xfId="14" applyNumberFormat="1" applyBorder="1"/>
    <xf numFmtId="41" fontId="51" fillId="0" borderId="0" xfId="14" applyNumberFormat="1"/>
    <xf numFmtId="0" fontId="78" fillId="0" borderId="22" xfId="14" applyFont="1" applyBorder="1"/>
    <xf numFmtId="165" fontId="25" fillId="0" borderId="0" xfId="14" applyNumberFormat="1" applyFont="1" applyBorder="1"/>
    <xf numFmtId="0" fontId="26" fillId="0" borderId="0" xfId="14" applyFont="1" applyBorder="1"/>
    <xf numFmtId="41" fontId="21" fillId="0" borderId="58" xfId="14" applyNumberFormat="1" applyFont="1" applyBorder="1"/>
    <xf numFmtId="41" fontId="21" fillId="0" borderId="56" xfId="14" applyNumberFormat="1" applyFont="1" applyBorder="1"/>
    <xf numFmtId="0" fontId="21" fillId="0" borderId="27" xfId="14" applyFont="1" applyBorder="1"/>
    <xf numFmtId="0" fontId="27" fillId="0" borderId="22" xfId="14" quotePrefix="1" applyFont="1" applyBorder="1" applyAlignment="1">
      <alignment horizontal="left"/>
    </xf>
    <xf numFmtId="0" fontId="23" fillId="9" borderId="0" xfId="14" applyFont="1" applyFill="1"/>
    <xf numFmtId="0" fontId="28" fillId="9" borderId="0" xfId="14" applyFont="1" applyFill="1"/>
    <xf numFmtId="165" fontId="28" fillId="9" borderId="0" xfId="14" applyNumberFormat="1" applyFont="1" applyFill="1"/>
    <xf numFmtId="37" fontId="28" fillId="9" borderId="0" xfId="14" applyNumberFormat="1" applyFont="1" applyFill="1"/>
    <xf numFmtId="0" fontId="23" fillId="6" borderId="0" xfId="14" applyFont="1" applyFill="1"/>
    <xf numFmtId="0" fontId="28" fillId="6" borderId="0" xfId="14" applyFont="1" applyFill="1"/>
    <xf numFmtId="37" fontId="28" fillId="6" borderId="0" xfId="14" applyNumberFormat="1" applyFont="1" applyFill="1"/>
    <xf numFmtId="0" fontId="23" fillId="9" borderId="22" xfId="14" applyFont="1" applyFill="1" applyBorder="1"/>
    <xf numFmtId="38" fontId="28" fillId="9" borderId="0" xfId="6" applyNumberFormat="1" applyFont="1" applyFill="1"/>
    <xf numFmtId="38" fontId="51" fillId="0" borderId="0" xfId="6" applyNumberFormat="1"/>
    <xf numFmtId="0" fontId="23" fillId="6" borderId="22" xfId="14" applyFont="1" applyFill="1" applyBorder="1"/>
    <xf numFmtId="38" fontId="28" fillId="6" borderId="0" xfId="14" applyNumberFormat="1" applyFont="1" applyFill="1"/>
    <xf numFmtId="0" fontId="24" fillId="4" borderId="20" xfId="14" applyFont="1" applyFill="1" applyBorder="1"/>
    <xf numFmtId="0" fontId="21" fillId="4" borderId="2" xfId="14" applyFont="1" applyFill="1" applyBorder="1"/>
    <xf numFmtId="0" fontId="51" fillId="4" borderId="2" xfId="14" applyFill="1" applyBorder="1"/>
    <xf numFmtId="0" fontId="23" fillId="4" borderId="51" xfId="14" applyFont="1" applyFill="1" applyBorder="1" applyAlignment="1">
      <alignment horizontal="center"/>
    </xf>
    <xf numFmtId="0" fontId="23" fillId="4" borderId="24" xfId="14" quotePrefix="1" applyFont="1" applyFill="1" applyBorder="1" applyAlignment="1">
      <alignment horizontal="left"/>
    </xf>
    <xf numFmtId="0" fontId="23" fillId="4" borderId="0" xfId="14" applyFont="1" applyFill="1"/>
    <xf numFmtId="0" fontId="23" fillId="4" borderId="2" xfId="14" applyFont="1" applyFill="1" applyBorder="1"/>
    <xf numFmtId="0" fontId="28" fillId="4" borderId="2" xfId="14" applyFont="1" applyFill="1" applyBorder="1"/>
    <xf numFmtId="0" fontId="23" fillId="4" borderId="24" xfId="14" applyFont="1" applyFill="1" applyBorder="1" applyAlignment="1">
      <alignment horizontal="left"/>
    </xf>
    <xf numFmtId="0" fontId="23" fillId="4" borderId="0" xfId="14" applyFont="1" applyFill="1" applyAlignment="1">
      <alignment horizontal="center"/>
    </xf>
    <xf numFmtId="0" fontId="23" fillId="4" borderId="0" xfId="14" quotePrefix="1" applyFont="1" applyFill="1" applyAlignment="1">
      <alignment horizontal="center"/>
    </xf>
    <xf numFmtId="0" fontId="21" fillId="0" borderId="13" xfId="14" quotePrefix="1" applyFont="1" applyBorder="1" applyAlignment="1">
      <alignment horizontal="center"/>
    </xf>
    <xf numFmtId="0" fontId="21" fillId="4" borderId="22" xfId="14" applyFont="1" applyFill="1" applyBorder="1"/>
    <xf numFmtId="0" fontId="21" fillId="4" borderId="0" xfId="14" applyFont="1" applyFill="1" applyBorder="1"/>
    <xf numFmtId="0" fontId="51" fillId="4" borderId="0" xfId="14" applyFill="1" applyBorder="1"/>
    <xf numFmtId="0" fontId="23" fillId="4" borderId="44" xfId="14" applyFont="1" applyFill="1" applyBorder="1" applyAlignment="1">
      <alignment horizontal="center"/>
    </xf>
    <xf numFmtId="0" fontId="23" fillId="4" borderId="0" xfId="14" applyFont="1" applyFill="1" applyBorder="1"/>
    <xf numFmtId="0" fontId="78" fillId="4" borderId="0" xfId="14" applyFont="1" applyFill="1" applyBorder="1"/>
    <xf numFmtId="0" fontId="21" fillId="4" borderId="41" xfId="14" applyFont="1" applyFill="1" applyBorder="1"/>
    <xf numFmtId="0" fontId="21" fillId="4" borderId="23" xfId="14" applyFont="1" applyFill="1" applyBorder="1"/>
    <xf numFmtId="0" fontId="21" fillId="4" borderId="0" xfId="14" applyFont="1" applyFill="1"/>
    <xf numFmtId="0" fontId="21" fillId="4" borderId="0" xfId="14" applyFont="1" applyFill="1" applyBorder="1" applyAlignment="1">
      <alignment horizontal="center"/>
    </xf>
    <xf numFmtId="10" fontId="21" fillId="4" borderId="0" xfId="14" applyNumberFormat="1" applyFont="1" applyFill="1"/>
    <xf numFmtId="10" fontId="21" fillId="4" borderId="0" xfId="17" applyNumberFormat="1" applyFont="1" applyFill="1"/>
    <xf numFmtId="37" fontId="21" fillId="4" borderId="41" xfId="14" applyNumberFormat="1" applyFont="1" applyFill="1" applyBorder="1"/>
    <xf numFmtId="37" fontId="21" fillId="4" borderId="0" xfId="14" applyNumberFormat="1" applyFont="1" applyFill="1" applyBorder="1"/>
    <xf numFmtId="37" fontId="21" fillId="4" borderId="23" xfId="14" applyNumberFormat="1" applyFont="1" applyFill="1" applyBorder="1"/>
    <xf numFmtId="0" fontId="78" fillId="0" borderId="0" xfId="14" applyFont="1" applyBorder="1" applyAlignment="1">
      <alignment horizontal="center"/>
    </xf>
    <xf numFmtId="0" fontId="78" fillId="4" borderId="22" xfId="14" applyFont="1" applyFill="1" applyBorder="1"/>
    <xf numFmtId="41" fontId="102" fillId="0" borderId="23" xfId="14" applyNumberFormat="1" applyFont="1" applyBorder="1"/>
    <xf numFmtId="41" fontId="102" fillId="0" borderId="0" xfId="14" applyNumberFormat="1" applyFont="1" applyBorder="1"/>
    <xf numFmtId="38" fontId="21" fillId="4" borderId="0" xfId="6" applyNumberFormat="1" applyFont="1" applyFill="1" applyBorder="1"/>
    <xf numFmtId="37" fontId="21" fillId="4" borderId="0" xfId="14" applyNumberFormat="1" applyFont="1" applyFill="1"/>
    <xf numFmtId="37" fontId="51" fillId="0" borderId="0" xfId="14" applyNumberFormat="1"/>
    <xf numFmtId="0" fontId="21" fillId="4" borderId="22" xfId="14" quotePrefix="1" applyFont="1" applyFill="1" applyBorder="1" applyAlignment="1">
      <alignment horizontal="left"/>
    </xf>
    <xf numFmtId="0" fontId="21" fillId="4" borderId="22" xfId="14" applyFont="1" applyFill="1" applyBorder="1" applyAlignment="1">
      <alignment horizontal="left"/>
    </xf>
    <xf numFmtId="0" fontId="51" fillId="4" borderId="0" xfId="14" applyFill="1"/>
    <xf numFmtId="10" fontId="51" fillId="4" borderId="0" xfId="17" applyNumberFormat="1" applyFont="1" applyFill="1"/>
    <xf numFmtId="10" fontId="51" fillId="4" borderId="0" xfId="14" applyNumberFormat="1" applyFill="1"/>
    <xf numFmtId="0" fontId="21" fillId="0" borderId="59" xfId="14" applyFont="1" applyBorder="1"/>
    <xf numFmtId="0" fontId="21" fillId="0" borderId="60" xfId="14" applyFont="1" applyBorder="1"/>
    <xf numFmtId="0" fontId="21" fillId="4" borderId="59" xfId="14" applyFont="1" applyFill="1" applyBorder="1"/>
    <xf numFmtId="0" fontId="21" fillId="4" borderId="60" xfId="14" applyFont="1" applyFill="1" applyBorder="1"/>
    <xf numFmtId="41" fontId="102" fillId="0" borderId="27" xfId="14" applyNumberFormat="1" applyFont="1" applyBorder="1"/>
    <xf numFmtId="41" fontId="102" fillId="0" borderId="13" xfId="14" applyNumberFormat="1" applyFont="1" applyBorder="1"/>
    <xf numFmtId="37" fontId="21" fillId="4" borderId="44" xfId="14" applyNumberFormat="1" applyFont="1" applyFill="1" applyBorder="1"/>
    <xf numFmtId="37" fontId="21" fillId="4" borderId="13" xfId="14" applyNumberFormat="1" applyFont="1" applyFill="1" applyBorder="1"/>
    <xf numFmtId="37" fontId="21" fillId="4" borderId="27" xfId="14" applyNumberFormat="1" applyFont="1" applyFill="1" applyBorder="1"/>
    <xf numFmtId="0" fontId="51" fillId="6" borderId="0" xfId="14" applyFill="1"/>
    <xf numFmtId="165" fontId="23" fillId="6" borderId="0" xfId="14" applyNumberFormat="1" applyFont="1" applyFill="1" applyBorder="1"/>
    <xf numFmtId="37" fontId="21" fillId="6" borderId="41" xfId="14" applyNumberFormat="1" applyFont="1" applyFill="1" applyBorder="1"/>
    <xf numFmtId="37" fontId="21" fillId="6" borderId="0" xfId="14" applyNumberFormat="1" applyFont="1" applyFill="1" applyBorder="1"/>
    <xf numFmtId="37" fontId="21" fillId="6" borderId="23" xfId="14" applyNumberFormat="1" applyFont="1" applyFill="1" applyBorder="1"/>
    <xf numFmtId="0" fontId="21" fillId="6" borderId="0" xfId="14" applyFont="1" applyFill="1"/>
    <xf numFmtId="0" fontId="51" fillId="4" borderId="23" xfId="14" applyFill="1" applyBorder="1"/>
    <xf numFmtId="41" fontId="102" fillId="0" borderId="56" xfId="14" applyNumberFormat="1" applyFont="1" applyBorder="1"/>
    <xf numFmtId="41" fontId="102" fillId="0" borderId="58" xfId="14" applyNumberFormat="1" applyFont="1" applyBorder="1"/>
    <xf numFmtId="37" fontId="102" fillId="0" borderId="13" xfId="14" applyNumberFormat="1" applyFont="1" applyBorder="1"/>
    <xf numFmtId="37" fontId="102" fillId="0" borderId="27" xfId="14" applyNumberFormat="1" applyFont="1" applyBorder="1"/>
    <xf numFmtId="0" fontId="27" fillId="0" borderId="22" xfId="14" applyFont="1" applyBorder="1"/>
    <xf numFmtId="0" fontId="102" fillId="0" borderId="0" xfId="14" applyFont="1" applyBorder="1"/>
    <xf numFmtId="0" fontId="102" fillId="0" borderId="23" xfId="14" applyFont="1" applyBorder="1"/>
    <xf numFmtId="0" fontId="21" fillId="4" borderId="0" xfId="14" applyFont="1" applyFill="1" applyAlignment="1">
      <alignment horizontal="center"/>
    </xf>
    <xf numFmtId="0" fontId="24" fillId="4" borderId="0" xfId="14" applyFont="1" applyFill="1"/>
    <xf numFmtId="0" fontId="78" fillId="4" borderId="0" xfId="14" applyFont="1" applyFill="1" applyAlignment="1">
      <alignment horizontal="center"/>
    </xf>
    <xf numFmtId="41" fontId="51" fillId="4" borderId="0" xfId="14" applyNumberFormat="1" applyFill="1"/>
    <xf numFmtId="41" fontId="51" fillId="4" borderId="0" xfId="6" applyNumberFormat="1" applyFill="1"/>
    <xf numFmtId="0" fontId="102" fillId="0" borderId="13" xfId="14" applyFont="1" applyBorder="1"/>
    <xf numFmtId="0" fontId="102" fillId="0" borderId="27" xfId="14" applyFont="1" applyBorder="1"/>
    <xf numFmtId="41" fontId="51" fillId="10" borderId="0" xfId="14" applyNumberFormat="1" applyFill="1" applyBorder="1"/>
    <xf numFmtId="41" fontId="51" fillId="10" borderId="0" xfId="14" applyNumberFormat="1" applyFill="1"/>
    <xf numFmtId="0" fontId="24" fillId="0" borderId="0" xfId="14" quotePrefix="1" applyFont="1" applyBorder="1" applyAlignment="1">
      <alignment horizontal="left"/>
    </xf>
    <xf numFmtId="0" fontId="62" fillId="0" borderId="0" xfId="14" applyFont="1"/>
    <xf numFmtId="0" fontId="108" fillId="0" borderId="0" xfId="14" applyFont="1" applyAlignment="1">
      <alignment horizontal="center"/>
    </xf>
    <xf numFmtId="0" fontId="109" fillId="0" borderId="0" xfId="14" applyFont="1"/>
    <xf numFmtId="0" fontId="51" fillId="11" borderId="0" xfId="14" applyFill="1"/>
    <xf numFmtId="41" fontId="51" fillId="11" borderId="0" xfId="14" applyNumberFormat="1" applyFill="1"/>
    <xf numFmtId="38" fontId="51" fillId="4" borderId="0" xfId="14" applyNumberFormat="1" applyFill="1"/>
    <xf numFmtId="38" fontId="51" fillId="4" borderId="0" xfId="6" applyNumberFormat="1" applyFill="1"/>
    <xf numFmtId="0" fontId="24" fillId="0" borderId="22" xfId="14" quotePrefix="1" applyFont="1" applyBorder="1" applyAlignment="1">
      <alignment horizontal="left"/>
    </xf>
    <xf numFmtId="174" fontId="102" fillId="0" borderId="0" xfId="10" applyNumberFormat="1" applyFont="1" applyBorder="1"/>
    <xf numFmtId="173" fontId="102" fillId="0" borderId="23" xfId="6" applyNumberFormat="1" applyFont="1" applyBorder="1"/>
    <xf numFmtId="173" fontId="102" fillId="0" borderId="0" xfId="6" applyNumberFormat="1" applyFont="1" applyBorder="1"/>
    <xf numFmtId="174" fontId="21" fillId="0" borderId="0" xfId="10" applyNumberFormat="1" applyFont="1" applyBorder="1"/>
    <xf numFmtId="173" fontId="102" fillId="0" borderId="27" xfId="6" applyNumberFormat="1" applyFont="1" applyBorder="1"/>
    <xf numFmtId="173" fontId="102" fillId="0" borderId="13" xfId="6" applyNumberFormat="1" applyFont="1" applyBorder="1"/>
    <xf numFmtId="174" fontId="21" fillId="0" borderId="0" xfId="14" applyNumberFormat="1" applyFont="1" applyBorder="1"/>
    <xf numFmtId="173" fontId="21" fillId="0" borderId="23" xfId="6" applyNumberFormat="1" applyFont="1" applyBorder="1"/>
    <xf numFmtId="173" fontId="21" fillId="0" borderId="0" xfId="6" applyNumberFormat="1" applyFont="1" applyBorder="1"/>
    <xf numFmtId="168" fontId="21" fillId="0" borderId="23" xfId="14" applyNumberFormat="1" applyFont="1" applyBorder="1"/>
    <xf numFmtId="168" fontId="21" fillId="0" borderId="0" xfId="14" applyNumberFormat="1" applyFont="1" applyBorder="1"/>
    <xf numFmtId="41" fontId="21" fillId="0" borderId="23" xfId="6" applyNumberFormat="1" applyFont="1" applyBorder="1"/>
    <xf numFmtId="41" fontId="21" fillId="0" borderId="0" xfId="6" applyNumberFormat="1" applyFont="1" applyBorder="1"/>
    <xf numFmtId="41" fontId="21" fillId="0" borderId="27" xfId="6" applyNumberFormat="1" applyFont="1" applyBorder="1"/>
    <xf numFmtId="41" fontId="21" fillId="0" borderId="13" xfId="6" applyNumberFormat="1" applyFont="1" applyBorder="1"/>
    <xf numFmtId="1" fontId="21" fillId="0" borderId="27" xfId="14" applyNumberFormat="1" applyFont="1" applyBorder="1"/>
    <xf numFmtId="1" fontId="21" fillId="0" borderId="13" xfId="14" applyNumberFormat="1" applyFont="1" applyBorder="1"/>
    <xf numFmtId="174" fontId="102" fillId="0" borderId="0" xfId="6" applyNumberFormat="1" applyFont="1" applyBorder="1"/>
    <xf numFmtId="173" fontId="21" fillId="0" borderId="23" xfId="14" applyNumberFormat="1" applyFont="1" applyBorder="1"/>
    <xf numFmtId="173" fontId="21" fillId="0" borderId="0" xfId="14" applyNumberFormat="1" applyFont="1" applyBorder="1"/>
    <xf numFmtId="173" fontId="21" fillId="0" borderId="27" xfId="6" applyNumberFormat="1" applyFont="1" applyBorder="1"/>
    <xf numFmtId="173" fontId="21" fillId="0" borderId="13" xfId="6" applyNumberFormat="1" applyFont="1" applyBorder="1"/>
    <xf numFmtId="42" fontId="21" fillId="0" borderId="25" xfId="14" applyNumberFormat="1" applyFont="1" applyBorder="1"/>
    <xf numFmtId="42" fontId="21" fillId="0" borderId="24" xfId="14" applyNumberFormat="1" applyFont="1" applyBorder="1"/>
    <xf numFmtId="168" fontId="21" fillId="0" borderId="13" xfId="14" applyNumberFormat="1" applyFont="1" applyBorder="1"/>
    <xf numFmtId="168" fontId="21" fillId="0" borderId="27" xfId="14" applyNumberFormat="1" applyFont="1" applyBorder="1"/>
    <xf numFmtId="168" fontId="21" fillId="0" borderId="21" xfId="14" applyNumberFormat="1" applyFont="1" applyBorder="1" applyAlignment="1">
      <alignment horizontal="center"/>
    </xf>
    <xf numFmtId="168" fontId="21" fillId="0" borderId="27" xfId="14" applyNumberFormat="1" applyFont="1" applyBorder="1" applyAlignment="1">
      <alignment horizontal="center"/>
    </xf>
    <xf numFmtId="173" fontId="21" fillId="0" borderId="27" xfId="14" applyNumberFormat="1" applyFont="1" applyBorder="1"/>
    <xf numFmtId="173" fontId="21" fillId="0" borderId="13" xfId="14" applyNumberFormat="1" applyFont="1" applyBorder="1"/>
    <xf numFmtId="173" fontId="21" fillId="0" borderId="23" xfId="6" applyNumberFormat="1" applyFont="1" applyBorder="1" applyAlignment="1">
      <alignment horizontal="right"/>
    </xf>
    <xf numFmtId="173" fontId="21" fillId="0" borderId="27" xfId="6" applyNumberFormat="1" applyFont="1" applyBorder="1" applyAlignment="1">
      <alignment horizontal="right"/>
    </xf>
    <xf numFmtId="173" fontId="21" fillId="0" borderId="23" xfId="14" applyNumberFormat="1" applyFont="1" applyBorder="1" applyAlignment="1">
      <alignment horizontal="right"/>
    </xf>
    <xf numFmtId="168" fontId="21" fillId="0" borderId="23" xfId="14" applyNumberFormat="1" applyFont="1" applyBorder="1" applyAlignment="1">
      <alignment horizontal="right"/>
    </xf>
    <xf numFmtId="41" fontId="21" fillId="0" borderId="0" xfId="6" applyNumberFormat="1" applyFont="1" applyBorder="1" applyAlignment="1">
      <alignment horizontal="right"/>
    </xf>
    <xf numFmtId="41" fontId="21" fillId="0" borderId="23" xfId="14" applyNumberFormat="1" applyFont="1" applyBorder="1" applyAlignment="1">
      <alignment horizontal="right"/>
    </xf>
    <xf numFmtId="41" fontId="21" fillId="0" borderId="27" xfId="14" applyNumberFormat="1" applyFont="1" applyBorder="1" applyAlignment="1">
      <alignment horizontal="right"/>
    </xf>
    <xf numFmtId="6" fontId="51" fillId="0" borderId="0" xfId="10" applyNumberFormat="1"/>
    <xf numFmtId="42" fontId="102" fillId="0" borderId="23" xfId="10" applyNumberFormat="1" applyFont="1" applyBorder="1"/>
    <xf numFmtId="42" fontId="102" fillId="0" borderId="0" xfId="14" applyNumberFormat="1" applyFont="1" applyBorder="1"/>
    <xf numFmtId="42" fontId="102" fillId="0" borderId="23" xfId="14" applyNumberFormat="1" applyFont="1" applyBorder="1"/>
    <xf numFmtId="37" fontId="102" fillId="0" borderId="23" xfId="14" applyNumberFormat="1" applyFont="1" applyBorder="1"/>
    <xf numFmtId="37" fontId="102" fillId="0" borderId="0" xfId="14" applyNumberFormat="1" applyFont="1" applyBorder="1"/>
    <xf numFmtId="165" fontId="102" fillId="0" borderId="23" xfId="14" applyNumberFormat="1" applyFont="1" applyBorder="1" applyAlignment="1">
      <alignment horizontal="center"/>
    </xf>
    <xf numFmtId="165" fontId="102" fillId="0" borderId="0" xfId="14" applyNumberFormat="1" applyFont="1" applyBorder="1" applyAlignment="1">
      <alignment horizontal="center"/>
    </xf>
    <xf numFmtId="165" fontId="110" fillId="0" borderId="23" xfId="14" applyNumberFormat="1" applyFont="1" applyBorder="1" applyAlignment="1">
      <alignment horizontal="center"/>
    </xf>
    <xf numFmtId="165" fontId="110" fillId="0" borderId="0" xfId="14" applyNumberFormat="1" applyFont="1" applyBorder="1" applyAlignment="1">
      <alignment horizontal="center"/>
    </xf>
    <xf numFmtId="165" fontId="111" fillId="0" borderId="23" xfId="14" applyNumberFormat="1" applyFont="1" applyBorder="1" applyAlignment="1">
      <alignment horizontal="center"/>
    </xf>
    <xf numFmtId="165" fontId="111" fillId="0" borderId="0" xfId="14" applyNumberFormat="1" applyFont="1" applyBorder="1" applyAlignment="1">
      <alignment horizontal="center"/>
    </xf>
    <xf numFmtId="173" fontId="102" fillId="0" borderId="23" xfId="14" applyNumberFormat="1" applyFont="1" applyBorder="1"/>
    <xf numFmtId="173" fontId="102" fillId="0" borderId="0" xfId="14" applyNumberFormat="1" applyFont="1" applyBorder="1"/>
    <xf numFmtId="41" fontId="102" fillId="0" borderId="0" xfId="14" applyNumberFormat="1" applyFont="1" applyBorder="1" applyAlignment="1">
      <alignment horizontal="right"/>
    </xf>
    <xf numFmtId="41" fontId="109" fillId="0" borderId="27" xfId="14" applyNumberFormat="1" applyFont="1" applyBorder="1"/>
    <xf numFmtId="41" fontId="109" fillId="0" borderId="13" xfId="14" applyNumberFormat="1" applyFont="1" applyBorder="1"/>
    <xf numFmtId="41" fontId="109" fillId="0" borderId="23" xfId="14" applyNumberFormat="1" applyFont="1" applyBorder="1"/>
    <xf numFmtId="41" fontId="109" fillId="0" borderId="0" xfId="14" applyNumberFormat="1" applyFont="1"/>
    <xf numFmtId="42" fontId="102" fillId="0" borderId="0" xfId="14" applyNumberFormat="1" applyFont="1" applyBorder="1" applyAlignment="1">
      <alignment horizontal="right"/>
    </xf>
    <xf numFmtId="165" fontId="102" fillId="0" borderId="23" xfId="14" applyNumberFormat="1" applyFont="1" applyBorder="1"/>
    <xf numFmtId="165" fontId="102" fillId="0" borderId="0" xfId="14" applyNumberFormat="1" applyFont="1" applyBorder="1"/>
    <xf numFmtId="10" fontId="21" fillId="0" borderId="0" xfId="14" applyNumberFormat="1" applyFont="1" applyBorder="1"/>
    <xf numFmtId="41" fontId="21" fillId="0" borderId="0" xfId="14" applyNumberFormat="1" applyFont="1" applyBorder="1" applyAlignment="1">
      <alignment horizontal="right"/>
    </xf>
    <xf numFmtId="42" fontId="21" fillId="0" borderId="27" xfId="14" applyNumberFormat="1" applyFont="1" applyBorder="1"/>
    <xf numFmtId="42" fontId="21" fillId="0" borderId="13" xfId="14" applyNumberFormat="1" applyFont="1" applyBorder="1"/>
    <xf numFmtId="42" fontId="21" fillId="0" borderId="58" xfId="14" applyNumberFormat="1" applyFont="1" applyBorder="1"/>
    <xf numFmtId="42" fontId="21" fillId="0" borderId="56" xfId="14" applyNumberFormat="1" applyFont="1" applyBorder="1"/>
    <xf numFmtId="37" fontId="21" fillId="0" borderId="27" xfId="14" applyNumberFormat="1" applyFont="1" applyBorder="1"/>
    <xf numFmtId="37" fontId="21" fillId="0" borderId="0" xfId="14" applyNumberFormat="1" applyFont="1"/>
    <xf numFmtId="37" fontId="21" fillId="0" borderId="21" xfId="14" applyNumberFormat="1" applyFont="1" applyBorder="1"/>
    <xf numFmtId="37" fontId="21" fillId="0" borderId="2" xfId="14" applyNumberFormat="1" applyFont="1" applyBorder="1"/>
    <xf numFmtId="0" fontId="21" fillId="0" borderId="21" xfId="14" applyFont="1" applyBorder="1"/>
    <xf numFmtId="9" fontId="57" fillId="0" borderId="0" xfId="17" applyNumberFormat="1" applyFont="1" applyFill="1" applyBorder="1"/>
    <xf numFmtId="41" fontId="57" fillId="12" borderId="22" xfId="6" applyNumberFormat="1" applyFont="1" applyFill="1" applyBorder="1"/>
    <xf numFmtId="41" fontId="57" fillId="12" borderId="0" xfId="6" applyNumberFormat="1" applyFont="1" applyFill="1" applyBorder="1"/>
    <xf numFmtId="42" fontId="57" fillId="12" borderId="22" xfId="6" applyNumberFormat="1" applyFont="1" applyFill="1" applyBorder="1"/>
    <xf numFmtId="42" fontId="57" fillId="12" borderId="0" xfId="6" applyNumberFormat="1" applyFont="1" applyFill="1" applyBorder="1"/>
    <xf numFmtId="42" fontId="57" fillId="12" borderId="33" xfId="6" applyNumberFormat="1" applyFont="1" applyFill="1" applyBorder="1"/>
    <xf numFmtId="42" fontId="57" fillId="12" borderId="19" xfId="6" applyNumberFormat="1" applyFont="1" applyFill="1" applyBorder="1"/>
    <xf numFmtId="41" fontId="26" fillId="12" borderId="30" xfId="14" applyNumberFormat="1" applyFont="1" applyFill="1" applyBorder="1"/>
    <xf numFmtId="41" fontId="57" fillId="12" borderId="23" xfId="6" applyNumberFormat="1" applyFont="1" applyFill="1" applyBorder="1"/>
    <xf numFmtId="41" fontId="51" fillId="12" borderId="30" xfId="14" applyNumberFormat="1" applyFont="1" applyFill="1" applyBorder="1"/>
    <xf numFmtId="0" fontId="51" fillId="12" borderId="22" xfId="14" applyFont="1" applyFill="1" applyBorder="1"/>
    <xf numFmtId="0" fontId="51" fillId="12" borderId="0" xfId="14" applyFont="1" applyFill="1" applyBorder="1"/>
    <xf numFmtId="0" fontId="51" fillId="12" borderId="30" xfId="14" applyFont="1" applyFill="1" applyBorder="1"/>
    <xf numFmtId="0" fontId="51" fillId="12" borderId="23" xfId="14" applyFont="1" applyFill="1" applyBorder="1"/>
    <xf numFmtId="41" fontId="51" fillId="12" borderId="22" xfId="14" applyNumberFormat="1" applyFont="1" applyFill="1" applyBorder="1"/>
    <xf numFmtId="42" fontId="51" fillId="12" borderId="22" xfId="14" applyNumberFormat="1" applyFont="1" applyFill="1" applyBorder="1"/>
    <xf numFmtId="42" fontId="57" fillId="12" borderId="23" xfId="6" applyNumberFormat="1" applyFont="1" applyFill="1" applyBorder="1"/>
    <xf numFmtId="42" fontId="57" fillId="12" borderId="34" xfId="6" applyNumberFormat="1" applyFont="1" applyFill="1" applyBorder="1"/>
    <xf numFmtId="165" fontId="57" fillId="12" borderId="22" xfId="17" applyNumberFormat="1" applyFont="1" applyFill="1" applyBorder="1"/>
    <xf numFmtId="165" fontId="57" fillId="12" borderId="0" xfId="17" applyNumberFormat="1" applyFont="1" applyFill="1" applyBorder="1"/>
    <xf numFmtId="41" fontId="57" fillId="12" borderId="0" xfId="14" applyNumberFormat="1" applyFont="1" applyFill="1" applyBorder="1"/>
    <xf numFmtId="41" fontId="57" fillId="12" borderId="23" xfId="14" applyNumberFormat="1" applyFont="1" applyFill="1" applyBorder="1"/>
    <xf numFmtId="42" fontId="57" fillId="12" borderId="22" xfId="14" applyNumberFormat="1" applyFont="1" applyFill="1" applyBorder="1"/>
    <xf numFmtId="42" fontId="57" fillId="12" borderId="0" xfId="14" applyNumberFormat="1" applyFont="1" applyFill="1" applyBorder="1"/>
    <xf numFmtId="42" fontId="57" fillId="12" borderId="23" xfId="14" applyNumberFormat="1" applyFont="1" applyFill="1" applyBorder="1"/>
    <xf numFmtId="41" fontId="57" fillId="12" borderId="35" xfId="14" applyNumberFormat="1" applyFont="1" applyFill="1" applyBorder="1"/>
    <xf numFmtId="41" fontId="57" fillId="12" borderId="36" xfId="14" applyNumberFormat="1" applyFont="1" applyFill="1" applyBorder="1"/>
    <xf numFmtId="41" fontId="57" fillId="12" borderId="37" xfId="14" applyNumberFormat="1" applyFont="1" applyFill="1" applyBorder="1"/>
    <xf numFmtId="41" fontId="57" fillId="12" borderId="22" xfId="14" applyNumberFormat="1" applyFont="1" applyFill="1" applyBorder="1"/>
    <xf numFmtId="41" fontId="51" fillId="0" borderId="22" xfId="0" applyNumberFormat="1" applyFont="1" applyFill="1" applyBorder="1"/>
    <xf numFmtId="42" fontId="51" fillId="0" borderId="22" xfId="0" applyNumberFormat="1" applyFont="1" applyFill="1" applyBorder="1"/>
    <xf numFmtId="42" fontId="51" fillId="0" borderId="33" xfId="0" applyNumberFormat="1" applyFont="1" applyFill="1" applyBorder="1"/>
    <xf numFmtId="41" fontId="51" fillId="12" borderId="22" xfId="0" applyNumberFormat="1" applyFont="1" applyFill="1" applyBorder="1"/>
    <xf numFmtId="42" fontId="51" fillId="12" borderId="22" xfId="0" applyNumberFormat="1" applyFont="1" applyFill="1" applyBorder="1"/>
    <xf numFmtId="0" fontId="28" fillId="7" borderId="22" xfId="0" applyFont="1" applyFill="1" applyBorder="1"/>
    <xf numFmtId="42" fontId="28" fillId="4" borderId="33" xfId="0" applyNumberFormat="1" applyFont="1" applyFill="1" applyBorder="1"/>
    <xf numFmtId="42" fontId="28" fillId="4" borderId="22" xfId="0" applyNumberFormat="1" applyFont="1" applyFill="1" applyBorder="1"/>
    <xf numFmtId="41" fontId="28" fillId="4" borderId="35" xfId="0" applyNumberFormat="1" applyFont="1" applyFill="1" applyBorder="1"/>
    <xf numFmtId="41" fontId="28" fillId="4" borderId="22" xfId="0" applyNumberFormat="1" applyFont="1" applyFill="1" applyBorder="1"/>
    <xf numFmtId="0" fontId="0" fillId="6" borderId="0" xfId="0" applyFill="1" applyBorder="1"/>
    <xf numFmtId="0" fontId="0" fillId="6" borderId="19" xfId="0" applyFill="1" applyBorder="1"/>
    <xf numFmtId="0" fontId="28" fillId="7" borderId="0" xfId="0" applyFont="1" applyFill="1" applyBorder="1"/>
    <xf numFmtId="41" fontId="51" fillId="12" borderId="35" xfId="0" applyNumberFormat="1" applyFont="1" applyFill="1" applyBorder="1"/>
    <xf numFmtId="0" fontId="43" fillId="0" borderId="0" xfId="0" applyFont="1" applyBorder="1" applyAlignment="1" applyProtection="1">
      <alignment vertical="center"/>
    </xf>
    <xf numFmtId="0" fontId="0" fillId="0" borderId="0" xfId="0" applyFill="1" applyBorder="1" applyAlignment="1" applyProtection="1">
      <alignment horizontal="right" vertical="center"/>
    </xf>
    <xf numFmtId="0" fontId="0" fillId="0" borderId="0" xfId="0" applyAlignment="1" applyProtection="1">
      <alignment vertical="center"/>
      <protection locked="0"/>
    </xf>
    <xf numFmtId="0" fontId="0" fillId="0" borderId="0" xfId="0" applyAlignment="1" applyProtection="1">
      <alignment horizontal="center" vertical="center"/>
      <protection locked="0"/>
    </xf>
    <xf numFmtId="0" fontId="0" fillId="0" borderId="0" xfId="0" applyBorder="1" applyAlignment="1" applyProtection="1">
      <alignment vertical="center"/>
      <protection locked="0"/>
    </xf>
    <xf numFmtId="0" fontId="119" fillId="0" borderId="0" xfId="0" applyFont="1" applyBorder="1" applyAlignment="1" applyProtection="1">
      <alignment horizontal="center" vertical="center"/>
    </xf>
    <xf numFmtId="0" fontId="8" fillId="0" borderId="0" xfId="0" applyFont="1" applyFill="1" applyBorder="1" applyAlignment="1" applyProtection="1">
      <alignment horizontal="right" vertical="center"/>
    </xf>
    <xf numFmtId="0" fontId="4" fillId="0" borderId="70" xfId="0" applyFont="1" applyBorder="1" applyAlignment="1" applyProtection="1">
      <alignment horizontal="right" vertical="center"/>
    </xf>
    <xf numFmtId="0" fontId="4" fillId="0" borderId="71" xfId="0" applyFont="1" applyBorder="1" applyAlignment="1" applyProtection="1">
      <alignment horizontal="right" vertical="center"/>
    </xf>
    <xf numFmtId="0" fontId="4" fillId="0" borderId="72" xfId="0" applyFont="1" applyBorder="1" applyAlignment="1" applyProtection="1">
      <alignment horizontal="right" vertical="center"/>
    </xf>
    <xf numFmtId="0" fontId="4" fillId="0" borderId="15" xfId="0" applyFont="1" applyBorder="1" applyAlignment="1" applyProtection="1">
      <alignment horizontal="right" vertical="center"/>
    </xf>
    <xf numFmtId="0" fontId="121" fillId="0" borderId="0" xfId="0" applyFont="1" applyFill="1" applyBorder="1" applyAlignment="1" applyProtection="1">
      <alignment horizontal="right" vertical="center"/>
    </xf>
    <xf numFmtId="0" fontId="117" fillId="0" borderId="0" xfId="0" applyFont="1" applyFill="1" applyBorder="1" applyAlignment="1" applyProtection="1">
      <alignment horizontal="right" vertical="center"/>
    </xf>
    <xf numFmtId="175" fontId="7" fillId="0" borderId="0" xfId="8" applyNumberFormat="1" applyFont="1" applyFill="1" applyBorder="1" applyAlignment="1" applyProtection="1">
      <alignment horizontal="right" vertical="center"/>
    </xf>
    <xf numFmtId="0" fontId="8" fillId="13" borderId="32" xfId="0" applyFont="1" applyFill="1" applyBorder="1" applyAlignment="1" applyProtection="1">
      <alignment horizontal="center" vertical="center" wrapText="1"/>
    </xf>
    <xf numFmtId="0" fontId="117" fillId="0" borderId="0" xfId="0" applyFont="1" applyAlignment="1" applyProtection="1">
      <alignment vertical="center"/>
      <protection locked="0"/>
    </xf>
    <xf numFmtId="0" fontId="125" fillId="0" borderId="0" xfId="0" applyFont="1" applyAlignment="1" applyProtection="1">
      <alignment vertical="center"/>
      <protection locked="0"/>
    </xf>
    <xf numFmtId="0" fontId="8" fillId="0" borderId="32" xfId="0" applyFont="1" applyFill="1" applyBorder="1" applyAlignment="1" applyProtection="1">
      <alignment horizontal="center" vertical="center" wrapText="1"/>
    </xf>
    <xf numFmtId="0" fontId="128" fillId="0" borderId="0" xfId="0" applyFont="1" applyBorder="1" applyAlignment="1" applyProtection="1">
      <alignment horizontal="left" vertical="center"/>
    </xf>
    <xf numFmtId="0" fontId="8" fillId="0" borderId="0" xfId="0" applyFont="1" applyAlignment="1" applyProtection="1">
      <alignment horizontal="center" vertical="center"/>
      <protection locked="0"/>
    </xf>
    <xf numFmtId="0" fontId="0" fillId="14" borderId="0" xfId="0" applyFill="1"/>
    <xf numFmtId="0" fontId="129" fillId="0" borderId="0" xfId="0" applyFont="1"/>
    <xf numFmtId="0" fontId="134" fillId="0" borderId="0" xfId="0" applyFont="1" applyBorder="1"/>
    <xf numFmtId="0" fontId="135" fillId="0" borderId="0" xfId="0" applyFont="1" applyBorder="1" applyAlignment="1">
      <alignment horizontal="right"/>
    </xf>
    <xf numFmtId="17" fontId="135" fillId="0" borderId="0" xfId="0" applyNumberFormat="1" applyFont="1" applyBorder="1" applyAlignment="1">
      <alignment horizontal="center"/>
    </xf>
    <xf numFmtId="0" fontId="129" fillId="14" borderId="0" xfId="0" applyFont="1" applyFill="1"/>
    <xf numFmtId="0" fontId="48" fillId="0" borderId="0" xfId="0" applyFont="1" applyBorder="1"/>
    <xf numFmtId="0" fontId="0" fillId="0" borderId="0" xfId="0" applyAlignment="1">
      <alignment horizontal="center" vertical="center"/>
    </xf>
    <xf numFmtId="176" fontId="136" fillId="13" borderId="0" xfId="3" applyNumberFormat="1" applyFont="1" applyFill="1" applyBorder="1" applyAlignment="1">
      <alignment horizontal="center" vertical="center" wrapText="1"/>
    </xf>
    <xf numFmtId="0" fontId="30" fillId="14" borderId="0" xfId="0" applyFont="1" applyFill="1" applyBorder="1" applyAlignment="1">
      <alignment horizontal="center"/>
    </xf>
    <xf numFmtId="0" fontId="48" fillId="14" borderId="0" xfId="0" applyFont="1" applyFill="1" applyBorder="1" applyAlignment="1">
      <alignment horizontal="center" vertical="center" wrapText="1" shrinkToFit="1"/>
    </xf>
    <xf numFmtId="0" fontId="134" fillId="14" borderId="0" xfId="0" applyFont="1" applyFill="1" applyBorder="1"/>
    <xf numFmtId="0" fontId="12" fillId="14" borderId="0" xfId="0" applyFont="1" applyFill="1" applyBorder="1" applyAlignment="1">
      <alignment horizontal="center"/>
    </xf>
    <xf numFmtId="176" fontId="137" fillId="15" borderId="57" xfId="3" applyNumberFormat="1" applyFont="1" applyFill="1" applyBorder="1" applyAlignment="1">
      <alignment horizontal="center" vertical="center" wrapText="1"/>
    </xf>
    <xf numFmtId="0" fontId="129" fillId="0" borderId="5" xfId="0" applyFont="1" applyBorder="1"/>
    <xf numFmtId="176" fontId="133" fillId="15" borderId="57" xfId="3" applyNumberFormat="1" applyFont="1" applyFill="1" applyBorder="1" applyAlignment="1">
      <alignment horizontal="center" vertical="center" wrapText="1"/>
    </xf>
    <xf numFmtId="176" fontId="7" fillId="0" borderId="32" xfId="3" applyNumberFormat="1" applyFont="1" applyBorder="1" applyAlignment="1">
      <alignment horizontal="center" vertical="center"/>
    </xf>
    <xf numFmtId="0" fontId="7" fillId="0" borderId="0" xfId="0" applyFont="1" applyAlignment="1">
      <alignment horizontal="center" vertical="center"/>
    </xf>
    <xf numFmtId="0" fontId="7" fillId="0" borderId="0" xfId="0" applyFont="1" applyFill="1" applyBorder="1" applyAlignment="1">
      <alignment horizontal="center" vertical="center"/>
    </xf>
    <xf numFmtId="0" fontId="7" fillId="0" borderId="0" xfId="0" applyFont="1" applyFill="1" applyAlignment="1">
      <alignment horizontal="center" vertical="center"/>
    </xf>
    <xf numFmtId="0" fontId="7" fillId="14" borderId="0" xfId="0" applyFont="1" applyFill="1" applyBorder="1" applyAlignment="1">
      <alignment horizontal="center" vertical="center"/>
    </xf>
    <xf numFmtId="0" fontId="48" fillId="0" borderId="32" xfId="0" applyFont="1" applyFill="1" applyBorder="1" applyAlignment="1">
      <alignment horizontal="center" vertical="center" wrapText="1"/>
    </xf>
    <xf numFmtId="0" fontId="48" fillId="14" borderId="0" xfId="0" applyFont="1" applyFill="1" applyBorder="1" applyAlignment="1">
      <alignment horizontal="right" vertical="center"/>
    </xf>
    <xf numFmtId="0" fontId="48" fillId="0" borderId="0" xfId="0" applyFont="1" applyBorder="1" applyAlignment="1">
      <alignment horizontal="right" vertical="center"/>
    </xf>
    <xf numFmtId="0" fontId="32" fillId="0" borderId="0" xfId="0" applyFont="1" applyBorder="1"/>
    <xf numFmtId="0" fontId="48" fillId="0" borderId="0" xfId="0" applyFont="1" applyFill="1" applyBorder="1" applyAlignment="1">
      <alignment horizontal="right" vertical="center"/>
    </xf>
    <xf numFmtId="0" fontId="32" fillId="14" borderId="0" xfId="0" applyFont="1" applyFill="1" applyBorder="1"/>
    <xf numFmtId="0" fontId="32" fillId="0" borderId="3" xfId="0" applyFont="1" applyBorder="1"/>
    <xf numFmtId="0" fontId="32" fillId="0" borderId="0" xfId="0" applyFont="1" applyFill="1" applyBorder="1"/>
    <xf numFmtId="0" fontId="129" fillId="0" borderId="5" xfId="0" applyFont="1" applyFill="1" applyBorder="1"/>
    <xf numFmtId="0" fontId="129" fillId="14" borderId="5" xfId="0" applyFont="1" applyFill="1" applyBorder="1"/>
    <xf numFmtId="0" fontId="134" fillId="0" borderId="5" xfId="0" applyFont="1" applyFill="1" applyBorder="1" applyAlignment="1">
      <alignment vertical="center" textRotation="90" wrapText="1" shrinkToFit="1"/>
    </xf>
    <xf numFmtId="0" fontId="129" fillId="0" borderId="15" xfId="0" applyFont="1" applyBorder="1"/>
    <xf numFmtId="0" fontId="0" fillId="0" borderId="0" xfId="0" applyFill="1"/>
    <xf numFmtId="0" fontId="0" fillId="0" borderId="0" xfId="0" applyFill="1" applyBorder="1"/>
    <xf numFmtId="0" fontId="7" fillId="0" borderId="32" xfId="0" applyFont="1" applyBorder="1" applyAlignment="1">
      <alignment horizontal="center" vertical="center"/>
    </xf>
    <xf numFmtId="0" fontId="145" fillId="0" borderId="0" xfId="0" applyFont="1" applyFill="1" applyBorder="1"/>
    <xf numFmtId="0" fontId="145" fillId="0" borderId="5" xfId="0" applyFont="1" applyFill="1" applyBorder="1"/>
    <xf numFmtId="0" fontId="146" fillId="0" borderId="0" xfId="0" applyFont="1" applyFill="1" applyBorder="1" applyAlignment="1">
      <alignment horizontal="left" vertical="center" wrapText="1" shrinkToFit="1"/>
    </xf>
    <xf numFmtId="0" fontId="147" fillId="0" borderId="0" xfId="0" applyFont="1" applyFill="1" applyBorder="1"/>
    <xf numFmtId="0" fontId="146" fillId="0" borderId="0" xfId="0" applyFont="1" applyFill="1" applyBorder="1" applyAlignment="1">
      <alignment horizontal="right"/>
    </xf>
    <xf numFmtId="176" fontId="139" fillId="0" borderId="11" xfId="3" applyNumberFormat="1" applyFont="1" applyFill="1" applyBorder="1" applyAlignment="1">
      <alignment vertical="center" wrapText="1"/>
    </xf>
    <xf numFmtId="0" fontId="48" fillId="14" borderId="32" xfId="0" applyFont="1" applyFill="1" applyBorder="1" applyAlignment="1">
      <alignment horizontal="center" vertical="center"/>
    </xf>
    <xf numFmtId="0" fontId="32" fillId="0" borderId="3" xfId="0" applyFont="1" applyFill="1" applyBorder="1"/>
    <xf numFmtId="0" fontId="32" fillId="14" borderId="3" xfId="0" applyFont="1" applyFill="1" applyBorder="1"/>
    <xf numFmtId="0" fontId="32" fillId="0" borderId="0" xfId="0" applyFont="1" applyFill="1" applyBorder="1" applyAlignment="1">
      <alignment vertical="top"/>
    </xf>
    <xf numFmtId="0" fontId="48" fillId="0" borderId="0" xfId="0" applyFont="1" applyFill="1" applyBorder="1" applyAlignment="1">
      <alignment horizontal="center" vertical="center" wrapText="1"/>
    </xf>
    <xf numFmtId="0" fontId="32" fillId="0" borderId="0" xfId="0" applyFont="1" applyFill="1" applyBorder="1" applyAlignment="1">
      <alignment horizontal="center" vertical="center" wrapText="1"/>
    </xf>
    <xf numFmtId="9" fontId="9" fillId="13" borderId="0" xfId="17" applyFont="1" applyFill="1" applyBorder="1" applyAlignment="1">
      <alignment horizontal="center" vertical="center"/>
    </xf>
    <xf numFmtId="176" fontId="138" fillId="0" borderId="0" xfId="3" applyNumberFormat="1" applyFont="1" applyFill="1" applyBorder="1" applyAlignment="1">
      <alignment vertical="center" textRotation="90" wrapText="1"/>
    </xf>
    <xf numFmtId="0" fontId="48" fillId="0" borderId="0" xfId="0" applyFont="1" applyFill="1" applyBorder="1" applyAlignment="1">
      <alignment horizontal="center" vertical="center"/>
    </xf>
    <xf numFmtId="0" fontId="32" fillId="0" borderId="0" xfId="0" applyFont="1" applyFill="1" applyBorder="1" applyAlignment="1">
      <alignment horizontal="center"/>
    </xf>
    <xf numFmtId="176" fontId="32" fillId="0" borderId="0" xfId="3" applyNumberFormat="1" applyFont="1" applyFill="1" applyBorder="1" applyAlignment="1">
      <alignment vertical="center"/>
    </xf>
    <xf numFmtId="176" fontId="32" fillId="0" borderId="0" xfId="3" applyNumberFormat="1" applyFont="1" applyFill="1" applyBorder="1" applyAlignment="1">
      <alignment vertical="center" wrapText="1"/>
    </xf>
    <xf numFmtId="0" fontId="129" fillId="16" borderId="5" xfId="0" applyFont="1" applyFill="1" applyBorder="1"/>
    <xf numFmtId="0" fontId="0" fillId="16" borderId="0" xfId="0" applyFill="1"/>
    <xf numFmtId="0" fontId="48" fillId="16" borderId="0" xfId="0" applyFont="1" applyFill="1" applyBorder="1" applyAlignment="1">
      <alignment horizontal="right" vertical="center" wrapText="1" shrinkToFit="1"/>
    </xf>
    <xf numFmtId="0" fontId="134" fillId="16" borderId="5" xfId="0" applyFont="1" applyFill="1" applyBorder="1" applyAlignment="1">
      <alignment vertical="center" textRotation="90" wrapText="1" shrinkToFit="1"/>
    </xf>
    <xf numFmtId="0" fontId="32" fillId="0" borderId="0" xfId="0" applyFont="1" applyFill="1" applyBorder="1" applyAlignment="1">
      <alignment horizontal="center" vertical="center"/>
    </xf>
    <xf numFmtId="0" fontId="134" fillId="0" borderId="3" xfId="0" applyFont="1" applyBorder="1"/>
    <xf numFmtId="176" fontId="125" fillId="16" borderId="0" xfId="3" applyNumberFormat="1" applyFont="1" applyFill="1" applyBorder="1" applyAlignment="1">
      <alignment horizontal="left" vertical="center"/>
    </xf>
    <xf numFmtId="0" fontId="32" fillId="0" borderId="0" xfId="0" applyFont="1" applyFill="1" applyBorder="1" applyAlignment="1">
      <alignment horizontal="center" vertical="center" wrapText="1" shrinkToFit="1"/>
    </xf>
    <xf numFmtId="0" fontId="48" fillId="0" borderId="0" xfId="0" applyFont="1" applyFill="1" applyBorder="1" applyAlignment="1">
      <alignment horizontal="center" vertical="center" wrapText="1" shrinkToFit="1"/>
    </xf>
    <xf numFmtId="0" fontId="48" fillId="0" borderId="32" xfId="0" applyFont="1" applyBorder="1" applyAlignment="1">
      <alignment horizontal="center" vertical="center" wrapText="1" shrinkToFit="1"/>
    </xf>
    <xf numFmtId="0" fontId="48" fillId="14" borderId="22" xfId="0" applyFont="1" applyFill="1" applyBorder="1" applyAlignment="1">
      <alignment vertical="center"/>
    </xf>
    <xf numFmtId="0" fontId="48" fillId="14" borderId="0" xfId="0" applyFont="1" applyFill="1" applyBorder="1" applyAlignment="1">
      <alignment vertical="center"/>
    </xf>
    <xf numFmtId="0" fontId="48" fillId="14" borderId="22" xfId="0" applyFont="1" applyFill="1" applyBorder="1" applyAlignment="1">
      <alignment vertical="center" wrapText="1" shrinkToFit="1"/>
    </xf>
    <xf numFmtId="0" fontId="48" fillId="0" borderId="22" xfId="0" applyFont="1" applyBorder="1" applyAlignment="1">
      <alignment vertical="center"/>
    </xf>
    <xf numFmtId="0" fontId="48" fillId="0" borderId="0" xfId="0" applyFont="1" applyBorder="1" applyAlignment="1">
      <alignment vertical="center"/>
    </xf>
    <xf numFmtId="0" fontId="48" fillId="14" borderId="0" xfId="0" applyFont="1" applyFill="1" applyBorder="1" applyAlignment="1">
      <alignment vertical="center" wrapText="1" shrinkToFit="1"/>
    </xf>
    <xf numFmtId="0" fontId="48" fillId="14" borderId="0" xfId="0" applyFont="1" applyFill="1" applyBorder="1" applyAlignment="1">
      <alignment vertical="center" wrapText="1"/>
    </xf>
    <xf numFmtId="0" fontId="4" fillId="0" borderId="0" xfId="0" applyFont="1" applyFill="1" applyBorder="1" applyAlignment="1">
      <alignment horizontal="center" vertical="center" wrapText="1" shrinkToFit="1"/>
    </xf>
    <xf numFmtId="0" fontId="7" fillId="0" borderId="0" xfId="0" applyFont="1" applyFill="1" applyBorder="1" applyAlignment="1">
      <alignment horizontal="center" vertical="center" wrapText="1"/>
    </xf>
    <xf numFmtId="0" fontId="48" fillId="0" borderId="32" xfId="0" applyFont="1" applyBorder="1" applyAlignment="1">
      <alignment horizontal="center" vertical="center" wrapText="1"/>
    </xf>
    <xf numFmtId="0" fontId="48" fillId="0" borderId="0" xfId="0" applyFont="1" applyFill="1" applyBorder="1" applyAlignment="1">
      <alignment vertical="center"/>
    </xf>
    <xf numFmtId="0" fontId="48" fillId="0" borderId="0" xfId="0" applyFont="1" applyFill="1" applyBorder="1" applyAlignment="1">
      <alignment horizontal="justify" vertical="center" wrapText="1"/>
    </xf>
    <xf numFmtId="0" fontId="32" fillId="0" borderId="0" xfId="0" applyFont="1" applyFill="1" applyBorder="1" applyAlignment="1">
      <alignment horizontal="justify" vertical="center" wrapText="1"/>
    </xf>
    <xf numFmtId="0" fontId="48" fillId="0" borderId="32" xfId="0" quotePrefix="1" applyFont="1" applyFill="1" applyBorder="1" applyAlignment="1">
      <alignment horizontal="center" vertical="center" wrapText="1"/>
    </xf>
    <xf numFmtId="0" fontId="32" fillId="16" borderId="0" xfId="0" applyFont="1" applyFill="1" applyBorder="1"/>
    <xf numFmtId="0" fontId="32" fillId="16" borderId="0" xfId="0" applyFont="1" applyFill="1" applyBorder="1" applyAlignment="1">
      <alignment horizontal="center" vertical="center"/>
    </xf>
    <xf numFmtId="0" fontId="32" fillId="16" borderId="0" xfId="0" applyFont="1" applyFill="1" applyBorder="1" applyAlignment="1">
      <alignment horizontal="center" vertical="center" wrapText="1"/>
    </xf>
    <xf numFmtId="0" fontId="32" fillId="0" borderId="0" xfId="0" applyFont="1" applyFill="1" applyBorder="1" applyAlignment="1">
      <alignment vertical="center" wrapText="1" shrinkToFit="1"/>
    </xf>
    <xf numFmtId="0" fontId="32" fillId="0" borderId="0" xfId="0" applyFont="1" applyFill="1" applyBorder="1" applyAlignment="1">
      <alignment horizontal="left" vertical="center" wrapText="1" shrinkToFit="1"/>
    </xf>
    <xf numFmtId="0" fontId="48" fillId="0" borderId="0" xfId="0" applyFont="1" applyFill="1" applyBorder="1" applyAlignment="1">
      <alignment horizontal="center"/>
    </xf>
    <xf numFmtId="0" fontId="48" fillId="0" borderId="0" xfId="0" applyFont="1" applyFill="1" applyBorder="1"/>
    <xf numFmtId="0" fontId="48" fillId="0" borderId="3" xfId="0" applyFont="1" applyFill="1" applyBorder="1"/>
    <xf numFmtId="0" fontId="48" fillId="16" borderId="0" xfId="0" applyFont="1" applyFill="1" applyBorder="1"/>
    <xf numFmtId="0" fontId="48" fillId="16" borderId="0" xfId="0" applyFont="1" applyFill="1" applyBorder="1" applyAlignment="1">
      <alignment vertical="center"/>
    </xf>
    <xf numFmtId="0" fontId="48" fillId="16" borderId="0" xfId="0" applyFont="1" applyFill="1" applyBorder="1" applyAlignment="1">
      <alignment horizontal="right" vertical="center"/>
    </xf>
    <xf numFmtId="0" fontId="48" fillId="16" borderId="3" xfId="0" applyFont="1" applyFill="1" applyBorder="1"/>
    <xf numFmtId="0" fontId="48" fillId="16" borderId="0" xfId="0" applyFont="1" applyFill="1" applyBorder="1" applyAlignment="1">
      <alignment horizontal="right"/>
    </xf>
    <xf numFmtId="0" fontId="48" fillId="16" borderId="0" xfId="0" applyFont="1" applyFill="1" applyBorder="1" applyAlignment="1">
      <alignment horizontal="center"/>
    </xf>
    <xf numFmtId="0" fontId="32" fillId="16" borderId="3" xfId="0" applyFont="1" applyFill="1" applyBorder="1"/>
    <xf numFmtId="0" fontId="48" fillId="14" borderId="0" xfId="0" applyFont="1" applyFill="1" applyBorder="1" applyAlignment="1">
      <alignment horizontal="left" vertical="top"/>
    </xf>
    <xf numFmtId="0" fontId="32" fillId="0" borderId="3" xfId="0" applyFont="1" applyFill="1" applyBorder="1" applyAlignment="1">
      <alignment vertical="center" wrapText="1" shrinkToFit="1"/>
    </xf>
    <xf numFmtId="0" fontId="32" fillId="0" borderId="19" xfId="0" applyFont="1" applyBorder="1"/>
    <xf numFmtId="0" fontId="32" fillId="0" borderId="19" xfId="0" applyFont="1" applyFill="1" applyBorder="1"/>
    <xf numFmtId="0" fontId="32" fillId="0" borderId="16" xfId="0" applyFont="1" applyBorder="1"/>
    <xf numFmtId="0" fontId="149" fillId="0" borderId="0" xfId="0" applyFont="1" applyFill="1" applyBorder="1"/>
    <xf numFmtId="0" fontId="143" fillId="16" borderId="0" xfId="0" applyFont="1" applyFill="1" applyBorder="1"/>
    <xf numFmtId="0" fontId="143" fillId="0" borderId="19" xfId="0" applyFont="1" applyBorder="1"/>
    <xf numFmtId="0" fontId="143" fillId="0" borderId="0" xfId="0" applyFont="1"/>
    <xf numFmtId="9" fontId="32" fillId="0" borderId="0" xfId="17" applyFont="1" applyFill="1" applyBorder="1" applyAlignment="1">
      <alignment horizontal="center" vertical="center" wrapText="1" shrinkToFit="1"/>
    </xf>
    <xf numFmtId="0" fontId="48" fillId="0" borderId="0" xfId="0" applyFont="1" applyBorder="1" applyAlignment="1">
      <alignment horizontal="right"/>
    </xf>
    <xf numFmtId="0" fontId="32" fillId="0" borderId="3" xfId="0" applyFont="1" applyFill="1" applyBorder="1" applyAlignment="1">
      <alignment horizontal="left" vertical="center" wrapText="1" shrinkToFit="1"/>
    </xf>
    <xf numFmtId="176" fontId="130" fillId="15" borderId="32" xfId="3" applyNumberFormat="1" applyFont="1" applyFill="1" applyBorder="1" applyAlignment="1">
      <alignment horizontal="center" vertical="center" wrapText="1"/>
    </xf>
    <xf numFmtId="0" fontId="7" fillId="0" borderId="32" xfId="0" applyFont="1" applyFill="1" applyBorder="1" applyAlignment="1">
      <alignment horizontal="center" vertical="center"/>
    </xf>
    <xf numFmtId="0" fontId="7" fillId="0" borderId="32" xfId="0" applyFont="1" applyFill="1" applyBorder="1" applyAlignment="1">
      <alignment horizontal="center" vertical="center" wrapText="1" shrinkToFit="1"/>
    </xf>
    <xf numFmtId="0" fontId="7" fillId="0" borderId="32" xfId="0" quotePrefix="1" applyFont="1" applyFill="1" applyBorder="1" applyAlignment="1">
      <alignment horizontal="center" vertical="center"/>
    </xf>
    <xf numFmtId="9" fontId="9" fillId="0" borderId="0" xfId="17" applyFont="1" applyFill="1" applyBorder="1" applyAlignment="1">
      <alignment horizontal="center" vertical="center"/>
    </xf>
    <xf numFmtId="176" fontId="130" fillId="0" borderId="0" xfId="3" applyNumberFormat="1" applyFont="1" applyFill="1" applyBorder="1" applyAlignment="1">
      <alignment horizontal="center" vertical="center" wrapText="1"/>
    </xf>
    <xf numFmtId="9" fontId="7" fillId="0" borderId="0" xfId="17" applyFont="1" applyFill="1" applyBorder="1" applyAlignment="1">
      <alignment horizontal="center" vertical="center"/>
    </xf>
    <xf numFmtId="9" fontId="7" fillId="0" borderId="0" xfId="17" applyFont="1" applyFill="1" applyBorder="1" applyAlignment="1">
      <alignment horizontal="center" vertical="center" wrapText="1" shrinkToFit="1"/>
    </xf>
    <xf numFmtId="0" fontId="4" fillId="0" borderId="0" xfId="0" applyFont="1" applyFill="1" applyBorder="1" applyAlignment="1">
      <alignment horizontal="center" vertical="center"/>
    </xf>
    <xf numFmtId="10" fontId="7" fillId="0" borderId="0" xfId="17" applyNumberFormat="1" applyFont="1" applyFill="1" applyBorder="1" applyAlignment="1">
      <alignment horizontal="center" vertical="center" wrapText="1" shrinkToFit="1"/>
    </xf>
    <xf numFmtId="10" fontId="7" fillId="0" borderId="0" xfId="17" applyNumberFormat="1" applyFont="1" applyFill="1" applyBorder="1" applyAlignment="1">
      <alignment horizontal="center" vertical="center"/>
    </xf>
    <xf numFmtId="176" fontId="130" fillId="13" borderId="0" xfId="3" applyNumberFormat="1" applyFont="1" applyFill="1" applyBorder="1" applyAlignment="1">
      <alignment horizontal="center" vertical="center" wrapText="1"/>
    </xf>
    <xf numFmtId="9" fontId="7" fillId="13" borderId="0" xfId="17" applyFont="1" applyFill="1" applyBorder="1" applyAlignment="1">
      <alignment horizontal="center" vertical="center"/>
    </xf>
    <xf numFmtId="0" fontId="7" fillId="13" borderId="32" xfId="0" applyFont="1" applyFill="1" applyBorder="1" applyAlignment="1">
      <alignment horizontal="center" vertical="center"/>
    </xf>
    <xf numFmtId="0" fontId="7" fillId="14" borderId="32" xfId="0" applyFont="1" applyFill="1" applyBorder="1" applyAlignment="1">
      <alignment horizontal="center" vertical="center"/>
    </xf>
    <xf numFmtId="9" fontId="7" fillId="0" borderId="32" xfId="17" applyFont="1" applyBorder="1" applyAlignment="1">
      <alignment horizontal="center" vertical="center"/>
    </xf>
    <xf numFmtId="0" fontId="7" fillId="16" borderId="0" xfId="0" applyFont="1" applyFill="1" applyAlignment="1">
      <alignment horizontal="center" vertical="center"/>
    </xf>
    <xf numFmtId="0" fontId="7" fillId="16" borderId="0" xfId="0" applyFont="1" applyFill="1" applyBorder="1" applyAlignment="1">
      <alignment horizontal="center" vertical="center"/>
    </xf>
    <xf numFmtId="0" fontId="134" fillId="0" borderId="0" xfId="0" applyFont="1" applyAlignment="1">
      <alignment horizontal="center" vertical="center"/>
    </xf>
    <xf numFmtId="0" fontId="129" fillId="0" borderId="0" xfId="0" applyFont="1" applyAlignment="1">
      <alignment horizontal="center" vertical="center"/>
    </xf>
    <xf numFmtId="0" fontId="7" fillId="0" borderId="0" xfId="0" applyFont="1" applyBorder="1" applyAlignment="1">
      <alignment horizontal="center" vertical="center"/>
    </xf>
    <xf numFmtId="176" fontId="7" fillId="0" borderId="0" xfId="3" applyNumberFormat="1" applyFont="1" applyFill="1" applyBorder="1" applyAlignment="1">
      <alignment horizontal="center" vertical="center"/>
    </xf>
    <xf numFmtId="0" fontId="129" fillId="0" borderId="0" xfId="0" applyFont="1" applyFill="1" applyBorder="1" applyAlignment="1">
      <alignment horizontal="center" vertical="center"/>
    </xf>
    <xf numFmtId="0" fontId="129" fillId="16" borderId="0" xfId="0" applyFont="1" applyFill="1" applyBorder="1" applyAlignment="1">
      <alignment horizontal="center" vertical="center"/>
    </xf>
    <xf numFmtId="0" fontId="4" fillId="16" borderId="0" xfId="0" applyFont="1" applyFill="1" applyBorder="1" applyAlignment="1">
      <alignment horizontal="center" vertical="center" wrapText="1" shrinkToFit="1"/>
    </xf>
    <xf numFmtId="176" fontId="7" fillId="16" borderId="0" xfId="3" applyNumberFormat="1" applyFont="1" applyFill="1" applyBorder="1" applyAlignment="1">
      <alignment horizontal="center" vertical="center" wrapText="1" shrinkToFit="1"/>
    </xf>
    <xf numFmtId="0" fontId="129" fillId="0" borderId="0" xfId="0" applyFont="1" applyFill="1" applyAlignment="1">
      <alignment horizontal="center" vertical="center"/>
    </xf>
    <xf numFmtId="175" fontId="7" fillId="0" borderId="0" xfId="7" applyNumberFormat="1" applyFont="1" applyFill="1" applyBorder="1" applyAlignment="1">
      <alignment horizontal="center" vertical="center"/>
    </xf>
    <xf numFmtId="0" fontId="150" fillId="0" borderId="0" xfId="0" applyFont="1" applyFill="1" applyBorder="1" applyAlignment="1">
      <alignment horizontal="center" vertical="center" wrapText="1" shrinkToFit="1"/>
    </xf>
    <xf numFmtId="0" fontId="129" fillId="16" borderId="0" xfId="0" applyFont="1" applyFill="1" applyAlignment="1">
      <alignment horizontal="center" vertical="center"/>
    </xf>
    <xf numFmtId="0" fontId="129" fillId="14" borderId="0" xfId="0" applyFont="1" applyFill="1" applyBorder="1" applyAlignment="1">
      <alignment horizontal="center" vertical="center"/>
    </xf>
    <xf numFmtId="165" fontId="32" fillId="17" borderId="80" xfId="17" applyNumberFormat="1" applyFont="1" applyFill="1" applyBorder="1" applyAlignment="1">
      <alignment horizontal="center" vertical="center" wrapText="1"/>
    </xf>
    <xf numFmtId="176" fontId="32" fillId="17" borderId="32" xfId="3" applyNumberFormat="1" applyFont="1" applyFill="1" applyBorder="1" applyAlignment="1">
      <alignment horizontal="center" vertical="center" wrapText="1" shrinkToFit="1"/>
    </xf>
    <xf numFmtId="0" fontId="131" fillId="0" borderId="0" xfId="0" applyFont="1" applyAlignment="1" applyProtection="1">
      <alignment vertical="center"/>
      <protection locked="0"/>
    </xf>
    <xf numFmtId="0" fontId="131" fillId="0" borderId="0" xfId="0" applyFont="1" applyAlignment="1" applyProtection="1">
      <alignment horizontal="center" vertical="center"/>
      <protection locked="0"/>
    </xf>
    <xf numFmtId="0" fontId="120" fillId="0" borderId="0" xfId="0" applyFont="1" applyAlignment="1" applyProtection="1">
      <alignment vertical="center"/>
    </xf>
    <xf numFmtId="0" fontId="32" fillId="13" borderId="32" xfId="0" applyFont="1" applyFill="1" applyBorder="1" applyAlignment="1" applyProtection="1">
      <alignment horizontal="center" vertical="center"/>
      <protection locked="0"/>
    </xf>
    <xf numFmtId="0" fontId="32" fillId="18" borderId="32" xfId="0" applyFont="1" applyFill="1" applyBorder="1" applyAlignment="1" applyProtection="1">
      <alignment horizontal="center" vertical="center" wrapText="1"/>
      <protection locked="0"/>
    </xf>
    <xf numFmtId="0" fontId="32" fillId="18" borderId="32" xfId="0" applyFont="1" applyFill="1" applyBorder="1" applyAlignment="1" applyProtection="1">
      <alignment horizontal="center" vertical="center" wrapText="1" shrinkToFit="1"/>
      <protection locked="0"/>
    </xf>
    <xf numFmtId="183" fontId="30" fillId="13" borderId="17" xfId="0" applyNumberFormat="1" applyFont="1" applyFill="1" applyBorder="1" applyAlignment="1" applyProtection="1">
      <alignment horizontal="center" vertical="center" wrapText="1" shrinkToFit="1"/>
      <protection locked="0"/>
    </xf>
    <xf numFmtId="183" fontId="30" fillId="13" borderId="18" xfId="0" applyNumberFormat="1" applyFont="1" applyFill="1" applyBorder="1" applyAlignment="1" applyProtection="1">
      <alignment horizontal="center" vertical="center" wrapText="1" shrinkToFit="1"/>
      <protection locked="0"/>
    </xf>
    <xf numFmtId="0" fontId="0" fillId="14" borderId="19" xfId="0" applyFill="1" applyBorder="1" applyProtection="1"/>
    <xf numFmtId="0" fontId="0" fillId="14" borderId="0" xfId="0" applyFill="1" applyProtection="1"/>
    <xf numFmtId="0" fontId="0" fillId="14" borderId="1" xfId="0" applyFill="1" applyBorder="1" applyProtection="1"/>
    <xf numFmtId="0" fontId="0" fillId="14" borderId="11" xfId="0" applyFill="1" applyBorder="1" applyProtection="1"/>
    <xf numFmtId="0" fontId="0" fillId="14" borderId="6" xfId="0" applyFill="1" applyBorder="1" applyProtection="1"/>
    <xf numFmtId="0" fontId="4" fillId="14" borderId="0" xfId="0" applyFont="1" applyFill="1" applyAlignment="1" applyProtection="1">
      <alignment horizontal="center"/>
    </xf>
    <xf numFmtId="0" fontId="0" fillId="14" borderId="5" xfId="0" applyFill="1" applyBorder="1" applyProtection="1"/>
    <xf numFmtId="0" fontId="0" fillId="14" borderId="0" xfId="0" applyFill="1" applyBorder="1" applyProtection="1"/>
    <xf numFmtId="0" fontId="0" fillId="14" borderId="3" xfId="0" applyFill="1" applyBorder="1" applyProtection="1"/>
    <xf numFmtId="0" fontId="4" fillId="14" borderId="32" xfId="0" applyFont="1" applyFill="1" applyBorder="1" applyAlignment="1" applyProtection="1">
      <alignment horizontal="center"/>
    </xf>
    <xf numFmtId="0" fontId="151" fillId="14" borderId="0" xfId="0" applyFont="1" applyFill="1" applyAlignment="1" applyProtection="1">
      <alignment horizontal="center" vertical="center"/>
    </xf>
    <xf numFmtId="0" fontId="4" fillId="14" borderId="0" xfId="0" applyFont="1" applyFill="1" applyBorder="1" applyProtection="1"/>
    <xf numFmtId="0" fontId="0" fillId="14" borderId="0" xfId="0" applyFill="1" applyBorder="1" applyAlignment="1" applyProtection="1"/>
    <xf numFmtId="0" fontId="4" fillId="14" borderId="0" xfId="0" applyFont="1" applyFill="1" applyProtection="1"/>
    <xf numFmtId="0" fontId="0" fillId="18" borderId="20" xfId="0" applyFill="1" applyBorder="1" applyProtection="1"/>
    <xf numFmtId="0" fontId="0" fillId="18" borderId="2" xfId="0" applyFill="1" applyBorder="1" applyProtection="1"/>
    <xf numFmtId="0" fontId="0" fillId="18" borderId="21" xfId="0" applyFill="1" applyBorder="1" applyProtection="1"/>
    <xf numFmtId="0" fontId="0" fillId="18" borderId="22" xfId="0" applyFill="1" applyBorder="1" applyProtection="1"/>
    <xf numFmtId="0" fontId="0" fillId="18" borderId="0" xfId="0" applyFill="1" applyBorder="1" applyProtection="1"/>
    <xf numFmtId="0" fontId="0" fillId="18" borderId="23" xfId="0" applyFill="1" applyBorder="1" applyProtection="1"/>
    <xf numFmtId="0" fontId="152" fillId="14" borderId="0" xfId="0" applyFont="1" applyFill="1" applyAlignment="1" applyProtection="1">
      <alignment horizontal="center"/>
    </xf>
    <xf numFmtId="0" fontId="142" fillId="14" borderId="0" xfId="0" applyFont="1" applyFill="1" applyBorder="1" applyProtection="1"/>
    <xf numFmtId="0" fontId="132" fillId="3" borderId="0" xfId="0" applyFont="1" applyFill="1" applyBorder="1" applyProtection="1"/>
    <xf numFmtId="0" fontId="0" fillId="3" borderId="0" xfId="0" applyFill="1" applyBorder="1" applyProtection="1"/>
    <xf numFmtId="0" fontId="0" fillId="18" borderId="26" xfId="0" applyFill="1" applyBorder="1" applyProtection="1"/>
    <xf numFmtId="0" fontId="0" fillId="18" borderId="13" xfId="0" applyFill="1" applyBorder="1" applyProtection="1"/>
    <xf numFmtId="0" fontId="0" fillId="18" borderId="27" xfId="0" applyFill="1" applyBorder="1" applyProtection="1"/>
    <xf numFmtId="0" fontId="0" fillId="14" borderId="87" xfId="0" applyFill="1" applyBorder="1" applyAlignment="1" applyProtection="1">
      <alignment horizontal="center"/>
    </xf>
    <xf numFmtId="0" fontId="0" fillId="14" borderId="88" xfId="0" applyFill="1" applyBorder="1" applyAlignment="1" applyProtection="1">
      <alignment horizontal="center"/>
    </xf>
    <xf numFmtId="0" fontId="130" fillId="14" borderId="18" xfId="0" applyFont="1" applyFill="1" applyBorder="1" applyAlignment="1" applyProtection="1">
      <alignment horizontal="center"/>
    </xf>
    <xf numFmtId="0" fontId="0" fillId="17" borderId="18" xfId="0" applyFill="1" applyBorder="1" applyAlignment="1" applyProtection="1">
      <alignment horizontal="center"/>
    </xf>
    <xf numFmtId="0" fontId="30" fillId="14" borderId="0" xfId="0" applyFont="1" applyFill="1" applyBorder="1" applyAlignment="1" applyProtection="1">
      <alignment horizontal="center"/>
    </xf>
    <xf numFmtId="0" fontId="48" fillId="14" borderId="0" xfId="0" applyFont="1" applyFill="1" applyBorder="1" applyAlignment="1" applyProtection="1">
      <alignment horizontal="center" vertical="center" wrapText="1"/>
    </xf>
    <xf numFmtId="0" fontId="140" fillId="14" borderId="31" xfId="0" applyFont="1" applyFill="1" applyBorder="1" applyProtection="1"/>
    <xf numFmtId="0" fontId="0" fillId="14" borderId="24" xfId="0" applyFill="1" applyBorder="1" applyProtection="1"/>
    <xf numFmtId="0" fontId="0" fillId="14" borderId="25" xfId="0" applyFill="1" applyBorder="1" applyProtection="1"/>
    <xf numFmtId="0" fontId="4" fillId="14" borderId="20" xfId="0" applyFont="1" applyFill="1" applyBorder="1" applyProtection="1"/>
    <xf numFmtId="0" fontId="0" fillId="14" borderId="2" xfId="0" applyFill="1" applyBorder="1" applyProtection="1"/>
    <xf numFmtId="0" fontId="0" fillId="14" borderId="21" xfId="0" applyFill="1" applyBorder="1" applyProtection="1"/>
    <xf numFmtId="0" fontId="4" fillId="14" borderId="22" xfId="0" applyFont="1" applyFill="1" applyBorder="1" applyProtection="1"/>
    <xf numFmtId="0" fontId="0" fillId="14" borderId="23" xfId="0" applyFill="1" applyBorder="1" applyProtection="1"/>
    <xf numFmtId="0" fontId="4" fillId="14" borderId="26" xfId="0" applyFont="1" applyFill="1" applyBorder="1" applyProtection="1"/>
    <xf numFmtId="0" fontId="0" fillId="14" borderId="13" xfId="0" applyFill="1" applyBorder="1" applyProtection="1"/>
    <xf numFmtId="0" fontId="0" fillId="14" borderId="27" xfId="0" applyFill="1" applyBorder="1" applyProtection="1"/>
    <xf numFmtId="0" fontId="7" fillId="14" borderId="3" xfId="0" applyFont="1" applyFill="1" applyBorder="1" applyAlignment="1" applyProtection="1">
      <alignment horizontal="left" vertical="top" wrapText="1"/>
    </xf>
    <xf numFmtId="0" fontId="4" fillId="14" borderId="0" xfId="0" applyFont="1" applyFill="1" applyBorder="1" applyAlignment="1" applyProtection="1">
      <alignment horizontal="center"/>
    </xf>
    <xf numFmtId="0" fontId="7" fillId="14" borderId="0" xfId="0" applyFont="1" applyFill="1" applyBorder="1" applyProtection="1"/>
    <xf numFmtId="0" fontId="0" fillId="14" borderId="15" xfId="0" applyFill="1" applyBorder="1" applyProtection="1"/>
    <xf numFmtId="0" fontId="0" fillId="14" borderId="16" xfId="0" applyFill="1" applyBorder="1" applyProtection="1"/>
    <xf numFmtId="0" fontId="8" fillId="0" borderId="69" xfId="0" applyFont="1" applyBorder="1" applyAlignment="1" applyProtection="1">
      <alignment horizontal="right" vertical="center"/>
      <protection locked="0"/>
    </xf>
    <xf numFmtId="0" fontId="8" fillId="0" borderId="90" xfId="0" applyFont="1" applyFill="1" applyBorder="1" applyAlignment="1" applyProtection="1">
      <alignment horizontal="right" vertical="center"/>
    </xf>
    <xf numFmtId="0" fontId="7" fillId="0" borderId="0" xfId="0" applyFont="1" applyAlignment="1" applyProtection="1">
      <alignment vertical="center"/>
      <protection locked="0"/>
    </xf>
    <xf numFmtId="0" fontId="48" fillId="0" borderId="0" xfId="0" applyFont="1" applyBorder="1" applyAlignment="1" applyProtection="1">
      <alignment horizontal="center" vertical="center"/>
    </xf>
    <xf numFmtId="176" fontId="7" fillId="13" borderId="32" xfId="3" applyNumberFormat="1" applyFont="1" applyFill="1" applyBorder="1" applyAlignment="1" applyProtection="1">
      <alignment vertical="center"/>
      <protection locked="0"/>
    </xf>
    <xf numFmtId="0" fontId="7" fillId="13" borderId="29" xfId="13" applyFont="1" applyFill="1" applyBorder="1" applyAlignment="1" applyProtection="1">
      <alignment vertical="center"/>
      <protection locked="0"/>
    </xf>
    <xf numFmtId="0" fontId="7" fillId="13" borderId="29" xfId="13" applyFont="1" applyFill="1" applyBorder="1" applyAlignment="1" applyProtection="1">
      <alignment horizontal="center" vertical="center"/>
      <protection locked="0"/>
    </xf>
    <xf numFmtId="176" fontId="7" fillId="13" borderId="29" xfId="5" applyNumberFormat="1" applyFont="1" applyFill="1" applyBorder="1" applyAlignment="1" applyProtection="1">
      <alignment vertical="center"/>
      <protection locked="0"/>
    </xf>
    <xf numFmtId="43" fontId="7" fillId="13" borderId="32" xfId="13" applyNumberFormat="1" applyFont="1" applyFill="1" applyBorder="1" applyAlignment="1" applyProtection="1">
      <alignment vertical="center"/>
      <protection locked="0"/>
    </xf>
    <xf numFmtId="179" fontId="7" fillId="13" borderId="29" xfId="13" applyNumberFormat="1" applyFont="1" applyFill="1" applyBorder="1" applyAlignment="1" applyProtection="1">
      <alignment vertical="center"/>
      <protection locked="0"/>
    </xf>
    <xf numFmtId="176" fontId="7" fillId="13" borderId="32" xfId="3" applyNumberFormat="1" applyFont="1" applyFill="1" applyBorder="1" applyAlignment="1" applyProtection="1">
      <alignment horizontal="center" vertical="center"/>
      <protection locked="0"/>
    </xf>
    <xf numFmtId="175" fontId="7" fillId="13" borderId="32" xfId="13" applyNumberFormat="1" applyFont="1" applyFill="1" applyBorder="1" applyAlignment="1" applyProtection="1">
      <alignment horizontal="center" vertical="center"/>
      <protection locked="0"/>
    </xf>
    <xf numFmtId="175" fontId="7" fillId="13" borderId="32" xfId="13" applyNumberFormat="1" applyFont="1" applyFill="1" applyBorder="1" applyAlignment="1" applyProtection="1">
      <alignment vertical="center"/>
      <protection locked="0"/>
    </xf>
    <xf numFmtId="0" fontId="7" fillId="0" borderId="0" xfId="13"/>
    <xf numFmtId="165" fontId="32" fillId="13" borderId="32" xfId="17" applyNumberFormat="1" applyFont="1" applyFill="1" applyBorder="1" applyAlignment="1" applyProtection="1">
      <alignment horizontal="center" vertical="center"/>
      <protection locked="0"/>
    </xf>
    <xf numFmtId="1" fontId="32" fillId="13" borderId="32" xfId="17" applyNumberFormat="1" applyFont="1" applyFill="1" applyBorder="1" applyAlignment="1" applyProtection="1">
      <alignment horizontal="center" vertical="center"/>
      <protection locked="0"/>
    </xf>
    <xf numFmtId="0" fontId="9" fillId="0" borderId="0" xfId="16" applyFont="1"/>
    <xf numFmtId="14" fontId="7" fillId="13" borderId="29" xfId="0" applyNumberFormat="1" applyFont="1" applyFill="1" applyBorder="1" applyAlignment="1" applyProtection="1">
      <alignment horizontal="center" vertical="center"/>
      <protection locked="0"/>
    </xf>
    <xf numFmtId="176" fontId="32" fillId="0" borderId="0" xfId="17" applyNumberFormat="1" applyFont="1" applyFill="1" applyBorder="1" applyAlignment="1">
      <alignment horizontal="center" vertical="center" wrapText="1" shrinkToFit="1"/>
    </xf>
    <xf numFmtId="0" fontId="7" fillId="13" borderId="29" xfId="5" applyNumberFormat="1" applyFont="1" applyFill="1" applyBorder="1" applyAlignment="1" applyProtection="1">
      <alignment horizontal="center"/>
      <protection locked="0"/>
    </xf>
    <xf numFmtId="0" fontId="48" fillId="0" borderId="32" xfId="0" applyFont="1" applyBorder="1" applyAlignment="1">
      <alignment horizontal="center" vertical="center"/>
    </xf>
    <xf numFmtId="0" fontId="48" fillId="13" borderId="32" xfId="0" applyFont="1" applyFill="1" applyBorder="1" applyAlignment="1" applyProtection="1">
      <alignment horizontal="left" vertical="center"/>
      <protection locked="0"/>
    </xf>
    <xf numFmtId="0" fontId="45" fillId="13" borderId="86" xfId="13" applyFont="1" applyFill="1" applyBorder="1" applyProtection="1">
      <protection locked="0"/>
    </xf>
    <xf numFmtId="0" fontId="45" fillId="13" borderId="92" xfId="13" applyFont="1" applyFill="1" applyBorder="1" applyProtection="1">
      <protection locked="0"/>
    </xf>
    <xf numFmtId="0" fontId="45" fillId="13" borderId="93" xfId="13" applyFont="1" applyFill="1" applyBorder="1" applyProtection="1">
      <protection locked="0"/>
    </xf>
    <xf numFmtId="37" fontId="9" fillId="13" borderId="62" xfId="13" applyNumberFormat="1" applyFont="1" applyFill="1" applyBorder="1" applyAlignment="1" applyProtection="1">
      <alignment horizontal="center" vertical="center"/>
      <protection locked="0"/>
    </xf>
    <xf numFmtId="0" fontId="32" fillId="13" borderId="32" xfId="0" applyFont="1" applyFill="1" applyBorder="1" applyAlignment="1" applyProtection="1">
      <alignment horizontal="center" vertical="center" wrapText="1"/>
      <protection locked="0"/>
    </xf>
    <xf numFmtId="0" fontId="9" fillId="14" borderId="0" xfId="0" applyFont="1" applyFill="1" applyBorder="1"/>
    <xf numFmtId="0" fontId="7" fillId="0" borderId="0" xfId="0" applyFont="1"/>
    <xf numFmtId="0" fontId="7" fillId="14" borderId="0" xfId="0" applyFont="1" applyFill="1"/>
    <xf numFmtId="0" fontId="32" fillId="16" borderId="3" xfId="0" applyFont="1" applyFill="1" applyBorder="1" applyAlignment="1">
      <alignment vertical="top" wrapText="1"/>
    </xf>
    <xf numFmtId="0" fontId="7" fillId="16" borderId="0" xfId="0" applyFont="1" applyFill="1"/>
    <xf numFmtId="0" fontId="32" fillId="0" borderId="0" xfId="0" applyFont="1" applyFill="1" applyBorder="1" applyAlignment="1">
      <alignment vertical="center" shrinkToFit="1"/>
    </xf>
    <xf numFmtId="0" fontId="7" fillId="0" borderId="0" xfId="0" applyFont="1" applyFill="1" applyBorder="1"/>
    <xf numFmtId="0" fontId="9" fillId="0" borderId="0" xfId="0" applyFont="1" applyFill="1" applyBorder="1"/>
    <xf numFmtId="180" fontId="32" fillId="16" borderId="0" xfId="0" applyNumberFormat="1" applyFont="1" applyFill="1" applyBorder="1" applyAlignment="1">
      <alignment horizontal="center" vertical="center" wrapText="1"/>
    </xf>
    <xf numFmtId="0" fontId="9" fillId="16" borderId="0" xfId="0" applyFont="1" applyFill="1" applyBorder="1"/>
    <xf numFmtId="0" fontId="9" fillId="14" borderId="0" xfId="0" applyFont="1" applyFill="1"/>
    <xf numFmtId="0" fontId="9" fillId="16" borderId="0" xfId="0" applyFont="1" applyFill="1" applyBorder="1" applyAlignment="1"/>
    <xf numFmtId="0" fontId="9" fillId="14" borderId="0" xfId="0" applyFont="1" applyFill="1" applyBorder="1" applyAlignment="1">
      <alignment horizontal="center" vertical="center" wrapText="1" shrinkToFit="1"/>
    </xf>
    <xf numFmtId="0" fontId="7" fillId="0" borderId="0" xfId="0" applyFont="1" applyBorder="1"/>
    <xf numFmtId="0" fontId="156" fillId="0" borderId="0" xfId="0" applyFont="1" applyFill="1" applyBorder="1" applyAlignment="1">
      <alignment horizontal="center"/>
    </xf>
    <xf numFmtId="176" fontId="157" fillId="0" borderId="0" xfId="3" applyNumberFormat="1" applyFont="1" applyFill="1" applyBorder="1" applyAlignment="1">
      <alignment vertical="center" wrapText="1"/>
    </xf>
    <xf numFmtId="176" fontId="158" fillId="0" borderId="0" xfId="3" applyNumberFormat="1" applyFont="1" applyFill="1" applyBorder="1" applyAlignment="1">
      <alignment vertical="center" wrapText="1"/>
    </xf>
    <xf numFmtId="0" fontId="156" fillId="0" borderId="0" xfId="0" applyFont="1" applyFill="1" applyBorder="1"/>
    <xf numFmtId="14" fontId="32" fillId="13" borderId="32" xfId="0" applyNumberFormat="1" applyFont="1" applyFill="1" applyBorder="1" applyProtection="1">
      <protection locked="0"/>
    </xf>
    <xf numFmtId="0" fontId="7" fillId="0" borderId="0" xfId="13" applyProtection="1"/>
    <xf numFmtId="0" fontId="7" fillId="0" borderId="0" xfId="13" applyFont="1" applyFill="1" applyBorder="1" applyAlignment="1" applyProtection="1">
      <alignment vertical="center" wrapText="1"/>
    </xf>
    <xf numFmtId="0" fontId="162" fillId="0" borderId="0" xfId="21" applyFont="1" applyBorder="1" applyAlignment="1" applyProtection="1">
      <alignment horizontal="left" vertical="center" wrapText="1"/>
    </xf>
    <xf numFmtId="0" fontId="113" fillId="0" borderId="0" xfId="21" applyFont="1" applyBorder="1" applyAlignment="1" applyProtection="1">
      <alignment vertical="center"/>
    </xf>
    <xf numFmtId="0" fontId="162" fillId="0" borderId="0" xfId="21" applyFont="1" applyBorder="1" applyAlignment="1" applyProtection="1">
      <alignment vertical="center"/>
    </xf>
    <xf numFmtId="0" fontId="162" fillId="0" borderId="0" xfId="21" applyFont="1" applyBorder="1" applyAlignment="1" applyProtection="1">
      <alignment horizontal="right" vertical="center"/>
    </xf>
    <xf numFmtId="0" fontId="7" fillId="0" borderId="0" xfId="13" applyBorder="1" applyProtection="1"/>
    <xf numFmtId="0" fontId="163" fillId="0" borderId="0" xfId="21" applyFont="1" applyFill="1" applyBorder="1" applyAlignment="1" applyProtection="1">
      <alignment horizontal="left" wrapText="1"/>
    </xf>
    <xf numFmtId="0" fontId="164" fillId="0" borderId="0" xfId="21" applyFont="1" applyFill="1" applyBorder="1" applyProtection="1"/>
    <xf numFmtId="0" fontId="163" fillId="0" borderId="0" xfId="21" applyFont="1" applyFill="1" applyBorder="1" applyProtection="1"/>
    <xf numFmtId="0" fontId="162" fillId="0" borderId="0" xfId="21" applyFont="1" applyFill="1" applyBorder="1" applyProtection="1"/>
    <xf numFmtId="0" fontId="163" fillId="0" borderId="0" xfId="21" applyFont="1" applyFill="1" applyBorder="1" applyAlignment="1" applyProtection="1">
      <alignment horizontal="right"/>
    </xf>
    <xf numFmtId="0" fontId="163" fillId="0" borderId="0" xfId="21" applyFont="1" applyFill="1" applyBorder="1" applyAlignment="1" applyProtection="1">
      <alignment horizontal="center"/>
    </xf>
    <xf numFmtId="0" fontId="4" fillId="0" borderId="18" xfId="13" applyFont="1" applyBorder="1" applyProtection="1"/>
    <xf numFmtId="0" fontId="4" fillId="26" borderId="18" xfId="13" applyFont="1" applyFill="1" applyBorder="1" applyAlignment="1" applyProtection="1">
      <alignment horizontal="center" vertical="center"/>
      <protection locked="0"/>
    </xf>
    <xf numFmtId="0" fontId="4" fillId="26" borderId="18" xfId="13" applyFont="1" applyFill="1" applyBorder="1" applyProtection="1">
      <protection locked="0"/>
    </xf>
    <xf numFmtId="10" fontId="7" fillId="24" borderId="18" xfId="17" applyNumberFormat="1" applyFont="1" applyFill="1" applyBorder="1" applyAlignment="1" applyProtection="1"/>
    <xf numFmtId="0" fontId="131" fillId="0" borderId="18" xfId="13" applyFont="1" applyBorder="1" applyAlignment="1" applyProtection="1">
      <alignment horizontal="center"/>
    </xf>
    <xf numFmtId="0" fontId="131" fillId="0" borderId="17" xfId="13" applyFont="1" applyBorder="1" applyAlignment="1" applyProtection="1">
      <alignment horizontal="center"/>
    </xf>
    <xf numFmtId="0" fontId="131" fillId="0" borderId="0" xfId="13" applyFont="1" applyBorder="1" applyAlignment="1" applyProtection="1">
      <alignment horizontal="center"/>
    </xf>
    <xf numFmtId="0" fontId="11" fillId="27" borderId="8" xfId="21" applyFill="1" applyBorder="1" applyAlignment="1" applyProtection="1">
      <alignment horizontal="left" wrapText="1"/>
    </xf>
    <xf numFmtId="0" fontId="48" fillId="27" borderId="7" xfId="21" applyFont="1" applyFill="1" applyBorder="1" applyProtection="1"/>
    <xf numFmtId="0" fontId="4" fillId="27" borderId="112" xfId="21" applyFont="1" applyFill="1" applyBorder="1" applyAlignment="1" applyProtection="1">
      <alignment horizontal="center"/>
    </xf>
    <xf numFmtId="0" fontId="4" fillId="27" borderId="77" xfId="21" applyFont="1" applyFill="1" applyBorder="1" applyAlignment="1" applyProtection="1">
      <alignment horizontal="center"/>
    </xf>
    <xf numFmtId="0" fontId="10" fillId="0" borderId="70" xfId="21" applyFont="1" applyBorder="1" applyAlignment="1" applyProtection="1">
      <alignment horizontal="left" vertical="center" wrapText="1"/>
    </xf>
    <xf numFmtId="0" fontId="48" fillId="24" borderId="29" xfId="21" applyFont="1" applyFill="1" applyBorder="1" applyAlignment="1" applyProtection="1">
      <alignment horizontal="center" vertical="center"/>
    </xf>
    <xf numFmtId="9" fontId="11" fillId="0" borderId="29" xfId="21" applyNumberFormat="1" applyFont="1" applyBorder="1" applyAlignment="1" applyProtection="1">
      <alignment horizontal="center" vertical="top" wrapText="1"/>
    </xf>
    <xf numFmtId="9" fontId="11" fillId="0" borderId="30" xfId="21" applyNumberFormat="1" applyBorder="1" applyAlignment="1" applyProtection="1">
      <alignment horizontal="center" vertical="top" wrapText="1"/>
    </xf>
    <xf numFmtId="9" fontId="11" fillId="0" borderId="29" xfId="21" applyNumberFormat="1" applyBorder="1" applyAlignment="1" applyProtection="1">
      <alignment horizontal="center" vertical="top" wrapText="1"/>
    </xf>
    <xf numFmtId="9" fontId="11" fillId="0" borderId="79" xfId="21" applyNumberFormat="1" applyFont="1" applyBorder="1" applyAlignment="1" applyProtection="1">
      <alignment horizontal="center" vertical="top" wrapText="1"/>
    </xf>
    <xf numFmtId="0" fontId="11" fillId="0" borderId="71" xfId="21" applyFont="1" applyBorder="1" applyAlignment="1" applyProtection="1">
      <alignment horizontal="left" vertical="center" wrapText="1"/>
    </xf>
    <xf numFmtId="0" fontId="48" fillId="13" borderId="32" xfId="21" applyFont="1" applyFill="1" applyBorder="1" applyAlignment="1" applyProtection="1">
      <alignment horizontal="center" vertical="center"/>
      <protection locked="0"/>
    </xf>
    <xf numFmtId="9" fontId="11" fillId="0" borderId="31" xfId="21" applyNumberFormat="1" applyFont="1" applyBorder="1" applyAlignment="1" applyProtection="1">
      <alignment horizontal="center" vertical="top" wrapText="1"/>
    </xf>
    <xf numFmtId="0" fontId="11" fillId="27" borderId="28" xfId="21" applyFont="1" applyFill="1" applyBorder="1" applyAlignment="1" applyProtection="1">
      <alignment horizontal="center" vertical="top" wrapText="1"/>
    </xf>
    <xf numFmtId="9" fontId="11" fillId="0" borderId="24" xfId="21" applyNumberFormat="1" applyFont="1" applyBorder="1" applyAlignment="1" applyProtection="1">
      <alignment horizontal="center" vertical="top" wrapText="1"/>
    </xf>
    <xf numFmtId="9" fontId="11" fillId="0" borderId="73" xfId="21" applyNumberFormat="1" applyFont="1" applyBorder="1" applyAlignment="1" applyProtection="1">
      <alignment horizontal="center" vertical="top" wrapText="1"/>
    </xf>
    <xf numFmtId="0" fontId="11" fillId="0" borderId="70" xfId="21" applyFont="1" applyBorder="1" applyAlignment="1" applyProtection="1">
      <alignment horizontal="left" vertical="center" wrapText="1"/>
    </xf>
    <xf numFmtId="9" fontId="11" fillId="0" borderId="13" xfId="21" applyNumberFormat="1" applyFont="1" applyBorder="1" applyAlignment="1" applyProtection="1">
      <alignment horizontal="left" vertical="top" wrapText="1"/>
    </xf>
    <xf numFmtId="0" fontId="11" fillId="27" borderId="30" xfId="21" applyFont="1" applyFill="1" applyBorder="1" applyAlignment="1" applyProtection="1">
      <alignment horizontal="left" vertical="top" wrapText="1"/>
    </xf>
    <xf numFmtId="9" fontId="11" fillId="0" borderId="14" xfId="21" applyNumberFormat="1" applyFont="1" applyBorder="1" applyAlignment="1" applyProtection="1">
      <alignment horizontal="left" vertical="top" wrapText="1"/>
    </xf>
    <xf numFmtId="0" fontId="48" fillId="13" borderId="29" xfId="21" applyFont="1" applyFill="1" applyBorder="1" applyAlignment="1" applyProtection="1">
      <alignment horizontal="center" vertical="center" wrapText="1"/>
      <protection locked="0"/>
    </xf>
    <xf numFmtId="0" fontId="11" fillId="0" borderId="13" xfId="21" applyFont="1" applyBorder="1" applyAlignment="1" applyProtection="1">
      <alignment horizontal="left" vertical="top" wrapText="1"/>
    </xf>
    <xf numFmtId="0" fontId="11" fillId="0" borderId="14" xfId="21" applyFont="1" applyBorder="1" applyAlignment="1" applyProtection="1">
      <alignment horizontal="left" vertical="top" wrapText="1"/>
    </xf>
    <xf numFmtId="9" fontId="11" fillId="0" borderId="73" xfId="21" applyNumberFormat="1" applyFont="1" applyBorder="1" applyAlignment="1" applyProtection="1">
      <alignment horizontal="left" vertical="top" wrapText="1"/>
    </xf>
    <xf numFmtId="0" fontId="11" fillId="0" borderId="24" xfId="21" applyFont="1" applyBorder="1" applyAlignment="1" applyProtection="1">
      <alignment horizontal="left" vertical="top" wrapText="1"/>
    </xf>
    <xf numFmtId="0" fontId="11" fillId="27" borderId="29" xfId="21" applyFont="1" applyFill="1" applyBorder="1" applyAlignment="1" applyProtection="1">
      <alignment horizontal="left" vertical="top" wrapText="1"/>
    </xf>
    <xf numFmtId="0" fontId="11" fillId="0" borderId="29" xfId="21" applyFont="1" applyBorder="1" applyAlignment="1" applyProtection="1">
      <alignment horizontal="left" vertical="top" wrapText="1"/>
    </xf>
    <xf numFmtId="0" fontId="11" fillId="0" borderId="32" xfId="21" applyFont="1" applyBorder="1" applyAlignment="1" applyProtection="1">
      <alignment horizontal="left" vertical="top" wrapText="1"/>
    </xf>
    <xf numFmtId="0" fontId="11" fillId="0" borderId="80" xfId="21" applyFont="1" applyBorder="1" applyAlignment="1" applyProtection="1">
      <alignment horizontal="left" vertical="top" wrapText="1"/>
    </xf>
    <xf numFmtId="0" fontId="48" fillId="24" borderId="29" xfId="21" applyFont="1" applyFill="1" applyBorder="1" applyAlignment="1" applyProtection="1">
      <alignment horizontal="center" vertical="center" wrapText="1"/>
      <protection locked="0"/>
    </xf>
    <xf numFmtId="0" fontId="11" fillId="0" borderId="13" xfId="21" applyFont="1" applyBorder="1" applyAlignment="1" applyProtection="1">
      <alignment horizontal="center" vertical="top" wrapText="1"/>
    </xf>
    <xf numFmtId="0" fontId="11" fillId="27" borderId="32" xfId="21" applyFont="1" applyFill="1" applyBorder="1" applyAlignment="1" applyProtection="1">
      <alignment horizontal="center" vertical="top" wrapText="1"/>
    </xf>
    <xf numFmtId="0" fontId="11" fillId="0" borderId="32" xfId="21" applyFont="1" applyBorder="1" applyAlignment="1" applyProtection="1">
      <alignment horizontal="center" vertical="top" wrapText="1"/>
    </xf>
    <xf numFmtId="0" fontId="11" fillId="0" borderId="14" xfId="21" applyFont="1" applyBorder="1" applyAlignment="1" applyProtection="1">
      <alignment horizontal="center" vertical="top" wrapText="1"/>
    </xf>
    <xf numFmtId="0" fontId="10" fillId="0" borderId="113" xfId="21" applyFont="1" applyBorder="1" applyAlignment="1" applyProtection="1">
      <alignment horizontal="left" vertical="center" wrapText="1"/>
    </xf>
    <xf numFmtId="0" fontId="133" fillId="14" borderId="2" xfId="21" applyFont="1" applyFill="1" applyBorder="1" applyAlignment="1" applyProtection="1">
      <alignment horizontal="center"/>
    </xf>
    <xf numFmtId="0" fontId="11" fillId="0" borderId="0" xfId="21" applyBorder="1" applyAlignment="1" applyProtection="1">
      <alignment horizontal="justify" vertical="top"/>
    </xf>
    <xf numFmtId="0" fontId="11" fillId="0" borderId="2" xfId="21" applyBorder="1" applyAlignment="1" applyProtection="1">
      <alignment horizontal="justify" vertical="top"/>
    </xf>
    <xf numFmtId="0" fontId="10" fillId="0" borderId="2" xfId="21" applyFont="1" applyBorder="1" applyAlignment="1" applyProtection="1">
      <alignment horizontal="justify" vertical="top"/>
    </xf>
    <xf numFmtId="0" fontId="11" fillId="0" borderId="4" xfId="21" applyBorder="1" applyAlignment="1" applyProtection="1">
      <alignment horizontal="justify" vertical="top"/>
    </xf>
    <xf numFmtId="0" fontId="10" fillId="0" borderId="71" xfId="21" applyFont="1" applyFill="1" applyBorder="1" applyAlignment="1" applyProtection="1">
      <alignment horizontal="left" vertical="center" wrapText="1"/>
    </xf>
    <xf numFmtId="0" fontId="48" fillId="0" borderId="0" xfId="21" applyFont="1" applyBorder="1" applyProtection="1"/>
    <xf numFmtId="0" fontId="11" fillId="0" borderId="0" xfId="21" applyBorder="1" applyProtection="1"/>
    <xf numFmtId="0" fontId="11" fillId="0" borderId="3" xfId="21" applyBorder="1" applyProtection="1"/>
    <xf numFmtId="0" fontId="11" fillId="0" borderId="0" xfId="21" applyAlignment="1" applyProtection="1">
      <alignment horizontal="left" wrapText="1"/>
    </xf>
    <xf numFmtId="0" fontId="48" fillId="0" borderId="0" xfId="21" applyFont="1" applyProtection="1"/>
    <xf numFmtId="0" fontId="11" fillId="0" borderId="0" xfId="21" applyProtection="1"/>
    <xf numFmtId="0" fontId="11" fillId="0" borderId="1" xfId="21" applyBorder="1" applyAlignment="1" applyProtection="1">
      <alignment horizontal="left" wrapText="1"/>
    </xf>
    <xf numFmtId="0" fontId="48" fillId="0" borderId="11" xfId="21" applyFont="1" applyBorder="1" applyProtection="1"/>
    <xf numFmtId="0" fontId="11" fillId="0" borderId="11" xfId="21" applyBorder="1" applyProtection="1"/>
    <xf numFmtId="0" fontId="11" fillId="0" borderId="6" xfId="21" applyBorder="1" applyProtection="1"/>
    <xf numFmtId="0" fontId="4" fillId="27" borderId="71" xfId="13" applyFont="1" applyFill="1" applyBorder="1" applyAlignment="1" applyProtection="1">
      <alignment horizontal="left" vertical="center" wrapText="1"/>
    </xf>
    <xf numFmtId="0" fontId="4" fillId="27" borderId="32" xfId="13" applyFont="1" applyFill="1" applyBorder="1" applyAlignment="1" applyProtection="1">
      <alignment horizontal="center" vertical="center" wrapText="1"/>
    </xf>
    <xf numFmtId="0" fontId="7" fillId="14" borderId="0" xfId="13" applyFill="1" applyBorder="1" applyProtection="1"/>
    <xf numFmtId="0" fontId="4" fillId="14" borderId="32" xfId="13" applyFont="1" applyFill="1" applyBorder="1" applyAlignment="1" applyProtection="1">
      <alignment horizontal="center" vertical="top" wrapText="1"/>
    </xf>
    <xf numFmtId="0" fontId="4" fillId="14" borderId="80" xfId="13" applyFont="1" applyFill="1" applyBorder="1" applyAlignment="1" applyProtection="1">
      <alignment horizontal="center" vertical="top" wrapText="1"/>
    </xf>
    <xf numFmtId="0" fontId="7" fillId="14" borderId="114" xfId="13" applyFill="1" applyBorder="1" applyAlignment="1" applyProtection="1">
      <alignment horizontal="left" vertical="center" wrapText="1"/>
    </xf>
    <xf numFmtId="0" fontId="48" fillId="13" borderId="115" xfId="13" applyFont="1" applyFill="1" applyBorder="1" applyAlignment="1" applyProtection="1">
      <alignment horizontal="center" vertical="center" wrapText="1"/>
      <protection locked="0"/>
    </xf>
    <xf numFmtId="0" fontId="7" fillId="14" borderId="0" xfId="13" applyFill="1" applyBorder="1" applyAlignment="1" applyProtection="1">
      <alignment horizontal="center" vertical="center" wrapText="1"/>
    </xf>
    <xf numFmtId="0" fontId="7" fillId="14" borderId="32" xfId="13" applyFill="1" applyBorder="1" applyAlignment="1" applyProtection="1">
      <alignment horizontal="center" vertical="center" wrapText="1"/>
    </xf>
    <xf numFmtId="0" fontId="7" fillId="14" borderId="80" xfId="13" applyFill="1" applyBorder="1" applyAlignment="1" applyProtection="1">
      <alignment horizontal="center" vertical="center" wrapText="1"/>
    </xf>
    <xf numFmtId="0" fontId="7" fillId="14" borderId="116" xfId="13" applyFill="1" applyBorder="1" applyAlignment="1" applyProtection="1">
      <alignment horizontal="left" vertical="center" wrapText="1"/>
    </xf>
    <xf numFmtId="0" fontId="48" fillId="13" borderId="117" xfId="13" applyFont="1" applyFill="1" applyBorder="1" applyAlignment="1" applyProtection="1">
      <alignment horizontal="center" vertical="center" wrapText="1"/>
      <protection locked="0"/>
    </xf>
    <xf numFmtId="0" fontId="7" fillId="14" borderId="116" xfId="13" applyFont="1" applyFill="1" applyBorder="1" applyAlignment="1" applyProtection="1">
      <alignment horizontal="left" vertical="center" wrapText="1"/>
    </xf>
    <xf numFmtId="0" fontId="7" fillId="14" borderId="118" xfId="13" applyFill="1" applyBorder="1" applyAlignment="1" applyProtection="1">
      <alignment horizontal="left" vertical="center" wrapText="1"/>
    </xf>
    <xf numFmtId="0" fontId="48" fillId="13" borderId="119" xfId="13" applyFont="1" applyFill="1" applyBorder="1" applyAlignment="1" applyProtection="1">
      <alignment horizontal="center" vertical="center" wrapText="1"/>
      <protection locked="0"/>
    </xf>
    <xf numFmtId="0" fontId="4" fillId="14" borderId="71" xfId="13" applyFont="1" applyFill="1" applyBorder="1" applyAlignment="1" applyProtection="1">
      <alignment horizontal="left" wrapText="1"/>
    </xf>
    <xf numFmtId="0" fontId="48" fillId="24" borderId="32" xfId="13" applyFont="1" applyFill="1" applyBorder="1" applyAlignment="1" applyProtection="1">
      <alignment horizontal="center"/>
      <protection locked="0"/>
    </xf>
    <xf numFmtId="0" fontId="11" fillId="0" borderId="15" xfId="21" applyBorder="1" applyAlignment="1" applyProtection="1">
      <alignment horizontal="left" wrapText="1"/>
    </xf>
    <xf numFmtId="0" fontId="48" fillId="0" borderId="19" xfId="21" applyFont="1" applyBorder="1" applyProtection="1"/>
    <xf numFmtId="0" fontId="11" fillId="0" borderId="19" xfId="21" applyBorder="1" applyProtection="1"/>
    <xf numFmtId="0" fontId="11" fillId="0" borderId="16" xfId="21" applyBorder="1" applyProtection="1"/>
    <xf numFmtId="0" fontId="48" fillId="0" borderId="32" xfId="0" applyFont="1" applyBorder="1" applyAlignment="1">
      <alignment horizontal="center" vertical="center"/>
    </xf>
    <xf numFmtId="0" fontId="48" fillId="13" borderId="32" xfId="0" applyFont="1" applyFill="1" applyBorder="1" applyAlignment="1" applyProtection="1">
      <alignment horizontal="left" vertical="center"/>
      <protection locked="0"/>
    </xf>
    <xf numFmtId="1" fontId="117" fillId="17" borderId="27" xfId="8" applyNumberFormat="1" applyFont="1" applyFill="1" applyBorder="1" applyAlignment="1" applyProtection="1">
      <alignment horizontal="center" vertical="center"/>
    </xf>
    <xf numFmtId="44" fontId="7" fillId="17" borderId="77" xfId="7" applyFont="1" applyFill="1" applyBorder="1" applyAlignment="1" applyProtection="1">
      <alignment horizontal="center" vertical="center"/>
    </xf>
    <xf numFmtId="44" fontId="7" fillId="0" borderId="0" xfId="7" applyFont="1" applyFill="1" applyBorder="1" applyAlignment="1" applyProtection="1">
      <alignment horizontal="center" vertical="center"/>
    </xf>
    <xf numFmtId="44" fontId="7" fillId="17" borderId="78" xfId="7" applyFont="1" applyFill="1" applyBorder="1" applyAlignment="1" applyProtection="1">
      <alignment horizontal="center" vertical="center"/>
    </xf>
    <xf numFmtId="44" fontId="7" fillId="17" borderId="79" xfId="7" applyFont="1" applyFill="1" applyBorder="1" applyAlignment="1" applyProtection="1">
      <alignment horizontal="center" vertical="center"/>
    </xf>
    <xf numFmtId="44" fontId="7" fillId="17" borderId="80" xfId="7" applyFont="1" applyFill="1" applyBorder="1" applyAlignment="1" applyProtection="1">
      <alignment horizontal="center" vertical="center"/>
    </xf>
    <xf numFmtId="44" fontId="7" fillId="17" borderId="81" xfId="7" applyFont="1" applyFill="1" applyBorder="1" applyAlignment="1" applyProtection="1">
      <alignment horizontal="center" vertical="center"/>
    </xf>
    <xf numFmtId="44" fontId="7" fillId="17" borderId="82" xfId="7" applyFont="1" applyFill="1" applyBorder="1" applyAlignment="1" applyProtection="1">
      <alignment horizontal="center" vertical="center"/>
    </xf>
    <xf numFmtId="44" fontId="122" fillId="0" borderId="0" xfId="7" applyFont="1" applyFill="1" applyBorder="1" applyAlignment="1" applyProtection="1">
      <alignment horizontal="left" vertical="center"/>
      <protection locked="0"/>
    </xf>
    <xf numFmtId="44" fontId="0" fillId="17" borderId="89" xfId="7" applyFont="1" applyFill="1" applyBorder="1" applyAlignment="1" applyProtection="1">
      <alignment horizontal="center" vertical="center"/>
    </xf>
    <xf numFmtId="44" fontId="0" fillId="17" borderId="91" xfId="7" applyFont="1" applyFill="1" applyBorder="1" applyAlignment="1" applyProtection="1">
      <alignment horizontal="center" vertical="center"/>
    </xf>
    <xf numFmtId="0" fontId="7" fillId="0" borderId="0" xfId="0" applyFont="1" applyAlignment="1" applyProtection="1">
      <alignment horizontal="center" vertical="center"/>
      <protection locked="0"/>
    </xf>
    <xf numFmtId="0" fontId="4" fillId="0" borderId="0" xfId="0" applyFont="1" applyAlignment="1" applyProtection="1">
      <alignment horizontal="right" vertical="center"/>
    </xf>
    <xf numFmtId="0" fontId="7" fillId="13" borderId="32" xfId="0" applyFont="1" applyFill="1" applyBorder="1" applyAlignment="1" applyProtection="1">
      <alignment vertical="center"/>
      <protection locked="0"/>
    </xf>
    <xf numFmtId="0" fontId="7" fillId="13" borderId="29" xfId="0" applyFont="1" applyFill="1" applyBorder="1" applyAlignment="1" applyProtection="1">
      <alignment vertical="center"/>
      <protection locked="0"/>
    </xf>
    <xf numFmtId="185" fontId="117" fillId="17" borderId="29" xfId="3" applyNumberFormat="1" applyFont="1" applyFill="1" applyBorder="1" applyAlignment="1" applyProtection="1">
      <alignment horizontal="center" vertical="center"/>
    </xf>
    <xf numFmtId="43" fontId="117" fillId="17" borderId="32" xfId="3" applyFont="1" applyFill="1" applyBorder="1" applyAlignment="1" applyProtection="1">
      <alignment vertical="center"/>
    </xf>
    <xf numFmtId="185" fontId="117" fillId="13" borderId="32" xfId="3" applyNumberFormat="1" applyFont="1" applyFill="1" applyBorder="1" applyAlignment="1" applyProtection="1">
      <alignment vertical="center"/>
      <protection locked="0"/>
    </xf>
    <xf numFmtId="185" fontId="117" fillId="17" borderId="27" xfId="3" applyNumberFormat="1" applyFont="1" applyFill="1" applyBorder="1" applyAlignment="1" applyProtection="1">
      <alignment vertical="center"/>
    </xf>
    <xf numFmtId="176" fontId="117" fillId="17" borderId="27" xfId="3" applyNumberFormat="1" applyFont="1" applyFill="1" applyBorder="1" applyAlignment="1" applyProtection="1">
      <alignment vertical="center"/>
    </xf>
    <xf numFmtId="176" fontId="117" fillId="17" borderId="32" xfId="3" applyNumberFormat="1" applyFont="1" applyFill="1" applyBorder="1" applyAlignment="1" applyProtection="1">
      <alignment vertical="center"/>
    </xf>
    <xf numFmtId="43" fontId="7" fillId="13" borderId="29" xfId="3" applyFont="1" applyFill="1" applyBorder="1" applyAlignment="1" applyProtection="1">
      <alignment vertical="center"/>
      <protection locked="0"/>
    </xf>
    <xf numFmtId="176" fontId="117" fillId="17" borderId="29" xfId="3" applyNumberFormat="1" applyFont="1" applyFill="1" applyBorder="1" applyAlignment="1" applyProtection="1">
      <alignment vertical="center"/>
    </xf>
    <xf numFmtId="43" fontId="117" fillId="17" borderId="32" xfId="3" applyNumberFormat="1" applyFont="1" applyFill="1" applyBorder="1" applyAlignment="1" applyProtection="1">
      <alignment vertical="center"/>
    </xf>
    <xf numFmtId="43" fontId="117" fillId="17" borderId="27" xfId="3" applyNumberFormat="1" applyFont="1" applyFill="1" applyBorder="1" applyAlignment="1" applyProtection="1">
      <alignment vertical="center"/>
    </xf>
    <xf numFmtId="185" fontId="7" fillId="17" borderId="27" xfId="3" applyNumberFormat="1" applyFont="1" applyFill="1" applyBorder="1" applyAlignment="1" applyProtection="1">
      <alignment vertical="center"/>
    </xf>
    <xf numFmtId="43" fontId="7" fillId="13" borderId="32" xfId="3" applyFont="1" applyFill="1" applyBorder="1" applyAlignment="1" applyProtection="1">
      <alignment vertical="center"/>
      <protection locked="0"/>
    </xf>
    <xf numFmtId="43" fontId="115" fillId="19" borderId="29" xfId="3" applyFont="1" applyFill="1" applyBorder="1" applyAlignment="1" applyProtection="1">
      <alignment horizontal="center" wrapText="1"/>
      <protection locked="0"/>
    </xf>
    <xf numFmtId="0" fontId="165" fillId="4" borderId="32" xfId="13" applyFont="1" applyFill="1" applyBorder="1"/>
    <xf numFmtId="1" fontId="10" fillId="4" borderId="32" xfId="13" applyNumberFormat="1" applyFont="1" applyFill="1" applyBorder="1"/>
    <xf numFmtId="0" fontId="11" fillId="0" borderId="32" xfId="13" applyFont="1" applyBorder="1"/>
    <xf numFmtId="0" fontId="11" fillId="0" borderId="32" xfId="13" applyFont="1" applyFill="1" applyBorder="1" applyAlignment="1">
      <alignment horizontal="left"/>
    </xf>
    <xf numFmtId="1" fontId="11" fillId="0" borderId="32" xfId="13" applyNumberFormat="1" applyFont="1" applyBorder="1"/>
    <xf numFmtId="0" fontId="11" fillId="4" borderId="32" xfId="13" applyFont="1" applyFill="1" applyBorder="1" applyAlignment="1">
      <alignment horizontal="left"/>
    </xf>
    <xf numFmtId="0" fontId="11" fillId="0" borderId="32" xfId="13" applyFont="1" applyBorder="1" applyAlignment="1">
      <alignment horizontal="left"/>
    </xf>
    <xf numFmtId="0" fontId="11" fillId="14" borderId="32" xfId="13" applyFont="1" applyFill="1" applyBorder="1" applyAlignment="1">
      <alignment vertical="center"/>
    </xf>
    <xf numFmtId="0" fontId="11" fillId="0" borderId="0" xfId="13" applyFont="1"/>
    <xf numFmtId="0" fontId="7" fillId="0" borderId="32" xfId="0" applyFont="1" applyBorder="1" applyAlignment="1">
      <alignment horizontal="center" vertical="center" wrapText="1"/>
    </xf>
    <xf numFmtId="0" fontId="7" fillId="0" borderId="32" xfId="0" applyFont="1" applyFill="1" applyBorder="1" applyAlignment="1">
      <alignment horizontal="center" vertical="center" wrapText="1"/>
    </xf>
    <xf numFmtId="38" fontId="117" fillId="17" borderId="27" xfId="3" applyNumberFormat="1" applyFont="1" applyFill="1" applyBorder="1" applyAlignment="1" applyProtection="1">
      <alignment vertical="center"/>
    </xf>
    <xf numFmtId="0" fontId="4" fillId="0" borderId="32" xfId="0" applyFont="1" applyBorder="1" applyAlignment="1" applyProtection="1">
      <alignment horizontal="center" vertical="center" wrapText="1"/>
    </xf>
    <xf numFmtId="38" fontId="7" fillId="17" borderId="27" xfId="3" applyNumberFormat="1" applyFont="1" applyFill="1" applyBorder="1" applyAlignment="1" applyProtection="1">
      <alignment vertical="center"/>
    </xf>
    <xf numFmtId="38" fontId="117" fillId="17" borderId="29" xfId="3" applyNumberFormat="1" applyFont="1" applyFill="1" applyBorder="1" applyAlignment="1" applyProtection="1">
      <alignment vertical="center"/>
    </xf>
    <xf numFmtId="0" fontId="4" fillId="0" borderId="69" xfId="0" applyFont="1" applyFill="1" applyBorder="1" applyAlignment="1" applyProtection="1">
      <alignment horizontal="right" vertical="center"/>
    </xf>
    <xf numFmtId="38" fontId="32" fillId="17" borderId="80" xfId="3" applyNumberFormat="1" applyFont="1" applyFill="1" applyBorder="1" applyAlignment="1" applyProtection="1">
      <alignment horizontal="center" vertical="center" wrapText="1"/>
    </xf>
    <xf numFmtId="38" fontId="32" fillId="17" borderId="32" xfId="3" applyNumberFormat="1" applyFont="1" applyFill="1" applyBorder="1" applyAlignment="1" applyProtection="1">
      <alignment horizontal="right" vertical="center" wrapText="1" shrinkToFit="1"/>
    </xf>
    <xf numFmtId="165" fontId="32" fillId="17" borderId="32" xfId="17" applyNumberFormat="1" applyFont="1" applyFill="1" applyBorder="1" applyAlignment="1" applyProtection="1">
      <alignment horizontal="center" vertical="center" wrapText="1" shrinkToFit="1"/>
    </xf>
    <xf numFmtId="38" fontId="32" fillId="17" borderId="32" xfId="17" applyNumberFormat="1" applyFont="1" applyFill="1" applyBorder="1" applyAlignment="1" applyProtection="1">
      <alignment horizontal="right" vertical="center" wrapText="1" shrinkToFit="1"/>
    </xf>
    <xf numFmtId="0" fontId="159" fillId="17" borderId="25" xfId="0" applyFont="1" applyFill="1" applyBorder="1" applyAlignment="1">
      <alignment horizontal="center" vertical="center" wrapText="1"/>
    </xf>
    <xf numFmtId="176" fontId="32" fillId="17" borderId="32" xfId="3" applyNumberFormat="1" applyFont="1" applyFill="1" applyBorder="1" applyAlignment="1">
      <alignment horizontal="center" vertical="center" wrapText="1"/>
    </xf>
    <xf numFmtId="38" fontId="32" fillId="13" borderId="32" xfId="0" applyNumberFormat="1" applyFont="1" applyFill="1" applyBorder="1" applyAlignment="1" applyProtection="1">
      <alignment horizontal="center" vertical="center"/>
      <protection locked="0"/>
    </xf>
    <xf numFmtId="186" fontId="32" fillId="13" borderId="32" xfId="0" applyNumberFormat="1" applyFont="1" applyFill="1" applyBorder="1" applyAlignment="1" applyProtection="1">
      <alignment horizontal="center" vertical="center"/>
      <protection locked="0"/>
    </xf>
    <xf numFmtId="38" fontId="32" fillId="13" borderId="32" xfId="7" applyNumberFormat="1" applyFont="1" applyFill="1" applyBorder="1" applyAlignment="1" applyProtection="1">
      <alignment horizontal="center" vertical="center" wrapText="1" shrinkToFit="1"/>
      <protection locked="0"/>
    </xf>
    <xf numFmtId="38" fontId="32" fillId="17" borderId="32" xfId="3" applyNumberFormat="1" applyFont="1" applyFill="1" applyBorder="1" applyAlignment="1">
      <alignment horizontal="center" vertical="center" wrapText="1" shrinkToFit="1"/>
    </xf>
    <xf numFmtId="9" fontId="32" fillId="17" borderId="32" xfId="17" applyFont="1" applyFill="1" applyBorder="1" applyAlignment="1">
      <alignment horizontal="center" vertical="center" wrapText="1" shrinkToFit="1"/>
    </xf>
    <xf numFmtId="0" fontId="48" fillId="14" borderId="32" xfId="0" applyFont="1" applyFill="1" applyBorder="1" applyAlignment="1">
      <alignment horizontal="center" vertical="center" wrapText="1"/>
    </xf>
    <xf numFmtId="186" fontId="32" fillId="17" borderId="32" xfId="3" applyNumberFormat="1" applyFont="1" applyFill="1" applyBorder="1" applyAlignment="1">
      <alignment horizontal="center" vertical="center" wrapText="1" shrinkToFit="1"/>
    </xf>
    <xf numFmtId="186" fontId="32" fillId="13" borderId="32" xfId="7" applyNumberFormat="1" applyFont="1" applyFill="1" applyBorder="1" applyAlignment="1" applyProtection="1">
      <alignment horizontal="center" vertical="center" wrapText="1" shrinkToFit="1"/>
      <protection locked="0"/>
    </xf>
    <xf numFmtId="0" fontId="48" fillId="13" borderId="32" xfId="0" applyFont="1" applyFill="1" applyBorder="1" applyAlignment="1" applyProtection="1">
      <alignment horizontal="center" vertical="center"/>
      <protection locked="0"/>
    </xf>
    <xf numFmtId="0" fontId="166" fillId="0" borderId="0" xfId="0" applyFont="1"/>
    <xf numFmtId="0" fontId="4" fillId="0" borderId="64" xfId="0" applyFont="1" applyFill="1" applyBorder="1" applyAlignment="1" applyProtection="1">
      <alignment horizontal="right" vertical="center"/>
    </xf>
    <xf numFmtId="176" fontId="154" fillId="0" borderId="1" xfId="3" applyNumberFormat="1" applyFont="1" applyFill="1" applyBorder="1" applyAlignment="1"/>
    <xf numFmtId="176" fontId="154" fillId="0" borderId="11" xfId="3" applyNumberFormat="1" applyFont="1" applyFill="1" applyBorder="1" applyAlignment="1"/>
    <xf numFmtId="176" fontId="154" fillId="0" borderId="5" xfId="3" applyNumberFormat="1" applyFont="1" applyFill="1" applyBorder="1" applyAlignment="1"/>
    <xf numFmtId="176" fontId="154" fillId="0" borderId="0" xfId="3" applyNumberFormat="1" applyFont="1" applyFill="1" applyBorder="1" applyAlignment="1"/>
    <xf numFmtId="0" fontId="169" fillId="0" borderId="0" xfId="0" applyFont="1" applyAlignment="1" applyProtection="1">
      <alignment vertical="center"/>
      <protection locked="0"/>
    </xf>
    <xf numFmtId="0" fontId="161" fillId="28" borderId="0" xfId="0" applyFont="1" applyFill="1"/>
    <xf numFmtId="0" fontId="0" fillId="28" borderId="0" xfId="0" applyFill="1"/>
    <xf numFmtId="0" fontId="172" fillId="0" borderId="0" xfId="0" applyFont="1" applyAlignment="1" applyProtection="1">
      <alignment vertical="center"/>
    </xf>
    <xf numFmtId="0" fontId="172" fillId="14" borderId="0" xfId="0" applyFont="1" applyFill="1" applyBorder="1" applyAlignment="1" applyProtection="1">
      <alignment vertical="center"/>
    </xf>
    <xf numFmtId="0" fontId="12" fillId="0" borderId="0" xfId="0" applyFont="1" applyAlignment="1" applyProtection="1">
      <alignment vertical="center"/>
    </xf>
    <xf numFmtId="0" fontId="8" fillId="0" borderId="0" xfId="0" applyFont="1" applyFill="1" applyBorder="1" applyAlignment="1" applyProtection="1">
      <alignment vertical="center"/>
    </xf>
    <xf numFmtId="0" fontId="4" fillId="0" borderId="0" xfId="0" applyFont="1" applyFill="1" applyBorder="1" applyAlignment="1" applyProtection="1">
      <alignment vertical="center"/>
      <protection locked="0"/>
    </xf>
    <xf numFmtId="0" fontId="170" fillId="0" borderId="0" xfId="0" applyFont="1" applyFill="1" applyBorder="1"/>
    <xf numFmtId="0" fontId="170" fillId="0" borderId="0" xfId="0" applyFont="1" applyFill="1" applyBorder="1" applyAlignment="1">
      <alignment horizontal="right"/>
    </xf>
    <xf numFmtId="0" fontId="168" fillId="0" borderId="11" xfId="0" applyFont="1" applyBorder="1" applyAlignment="1"/>
    <xf numFmtId="0" fontId="168" fillId="0" borderId="0" xfId="0" applyFont="1" applyAlignment="1"/>
    <xf numFmtId="0" fontId="0" fillId="29" borderId="0" xfId="0" applyFill="1"/>
    <xf numFmtId="0" fontId="0" fillId="25" borderId="0" xfId="0" applyFill="1"/>
    <xf numFmtId="0" fontId="176" fillId="25" borderId="0" xfId="0" quotePrefix="1" applyFont="1" applyFill="1" applyAlignment="1">
      <alignment horizontal="right"/>
    </xf>
    <xf numFmtId="0" fontId="177" fillId="25" borderId="0" xfId="0" applyFont="1" applyFill="1"/>
    <xf numFmtId="43" fontId="7" fillId="13" borderId="29" xfId="3" applyFont="1" applyFill="1" applyBorder="1" applyAlignment="1" applyProtection="1">
      <alignment horizontal="center" vertical="center"/>
      <protection locked="0"/>
    </xf>
    <xf numFmtId="38" fontId="32" fillId="13" borderId="31" xfId="7" applyNumberFormat="1" applyFont="1" applyFill="1" applyBorder="1" applyAlignment="1" applyProtection="1">
      <alignment horizontal="left" vertical="center" wrapText="1" shrinkToFit="1"/>
      <protection locked="0"/>
    </xf>
    <xf numFmtId="38" fontId="32" fillId="13" borderId="25" xfId="7" applyNumberFormat="1" applyFont="1" applyFill="1" applyBorder="1" applyAlignment="1" applyProtection="1">
      <alignment horizontal="left" vertical="center" wrapText="1" shrinkToFit="1"/>
      <protection locked="0"/>
    </xf>
    <xf numFmtId="0" fontId="32" fillId="0" borderId="0" xfId="0" applyFont="1" applyFill="1" applyBorder="1" applyAlignment="1" applyProtection="1">
      <alignment horizontal="center" vertical="center" wrapText="1"/>
    </xf>
    <xf numFmtId="0" fontId="173" fillId="0" borderId="0" xfId="0" applyFont="1" applyAlignment="1" applyProtection="1">
      <alignment vertical="center"/>
    </xf>
    <xf numFmtId="0" fontId="179" fillId="29" borderId="0" xfId="0" applyFont="1" applyFill="1"/>
    <xf numFmtId="0" fontId="30" fillId="25" borderId="0" xfId="0" applyFont="1" applyFill="1"/>
    <xf numFmtId="0" fontId="30" fillId="0" borderId="0" xfId="0" applyFont="1" applyFill="1"/>
    <xf numFmtId="0" fontId="7" fillId="0" borderId="0" xfId="12" applyAlignment="1">
      <alignment horizontal="center" vertical="center" wrapText="1"/>
    </xf>
    <xf numFmtId="0" fontId="7" fillId="0" borderId="0" xfId="12" applyFont="1" applyAlignment="1">
      <alignment horizontal="center" vertical="center" wrapText="1"/>
    </xf>
    <xf numFmtId="0" fontId="4" fillId="0" borderId="123" xfId="12" applyFont="1" applyFill="1" applyBorder="1" applyAlignment="1">
      <alignment horizontal="center" vertical="center"/>
    </xf>
    <xf numFmtId="0" fontId="4" fillId="0" borderId="0" xfId="12" applyFont="1" applyFill="1" applyBorder="1" applyAlignment="1">
      <alignment horizontal="right" vertical="center"/>
    </xf>
    <xf numFmtId="0" fontId="4" fillId="0" borderId="0" xfId="12" applyFont="1" applyFill="1" applyBorder="1" applyAlignment="1">
      <alignment vertical="center" wrapText="1"/>
    </xf>
    <xf numFmtId="0" fontId="4" fillId="40" borderId="123" xfId="12" applyFont="1" applyFill="1" applyBorder="1" applyAlignment="1">
      <alignment horizontal="center" vertical="center"/>
    </xf>
    <xf numFmtId="0" fontId="7" fillId="0" borderId="0" xfId="12" applyBorder="1" applyAlignment="1">
      <alignment horizontal="center" vertical="center" wrapText="1"/>
    </xf>
    <xf numFmtId="0" fontId="5" fillId="0" borderId="0" xfId="12" applyFont="1" applyFill="1" applyBorder="1" applyAlignment="1">
      <alignment vertical="center" wrapText="1"/>
    </xf>
    <xf numFmtId="0" fontId="7" fillId="0" borderId="0" xfId="12" applyFill="1" applyBorder="1" applyAlignment="1">
      <alignment horizontal="center" vertical="center" wrapText="1"/>
    </xf>
    <xf numFmtId="0" fontId="7" fillId="0" borderId="0" xfId="12" applyFill="1" applyAlignment="1">
      <alignment horizontal="center" vertical="center"/>
    </xf>
    <xf numFmtId="0" fontId="4" fillId="17" borderId="123" xfId="12" applyFont="1" applyFill="1" applyBorder="1" applyAlignment="1">
      <alignment horizontal="center" vertical="center"/>
    </xf>
    <xf numFmtId="0" fontId="5" fillId="0" borderId="41" xfId="12" applyFont="1" applyFill="1" applyBorder="1" applyAlignment="1">
      <alignment vertical="center" wrapText="1"/>
    </xf>
    <xf numFmtId="0" fontId="4" fillId="0" borderId="0" xfId="12" applyFont="1" applyFill="1" applyAlignment="1">
      <alignment horizontal="right" vertical="center"/>
    </xf>
    <xf numFmtId="0" fontId="4" fillId="41" borderId="123" xfId="12" applyFont="1" applyFill="1" applyBorder="1" applyAlignment="1">
      <alignment horizontal="center" vertical="center"/>
    </xf>
    <xf numFmtId="0" fontId="7" fillId="0" borderId="0" xfId="12" applyBorder="1" applyAlignment="1">
      <alignment vertical="center"/>
    </xf>
    <xf numFmtId="0" fontId="7" fillId="0" borderId="0" xfId="12" applyAlignment="1">
      <alignment horizontal="right" vertical="center" wrapText="1"/>
    </xf>
    <xf numFmtId="0" fontId="4" fillId="0" borderId="0" xfId="12" applyFont="1" applyBorder="1" applyAlignment="1">
      <alignment vertical="center" wrapText="1"/>
    </xf>
    <xf numFmtId="1" fontId="4" fillId="17" borderId="123" xfId="17" applyNumberFormat="1" applyFont="1" applyFill="1" applyBorder="1" applyAlignment="1">
      <alignment horizontal="center" vertical="center" wrapText="1"/>
    </xf>
    <xf numFmtId="0" fontId="4" fillId="0" borderId="0" xfId="12" applyFont="1" applyBorder="1" applyAlignment="1">
      <alignment horizontal="right" vertical="center"/>
    </xf>
    <xf numFmtId="0" fontId="7" fillId="0" borderId="0" xfId="12" applyFill="1" applyBorder="1" applyAlignment="1">
      <alignment vertical="center"/>
    </xf>
    <xf numFmtId="0" fontId="185" fillId="0" borderId="0" xfId="12" applyFont="1" applyFill="1" applyBorder="1" applyAlignment="1">
      <alignment vertical="center"/>
    </xf>
    <xf numFmtId="0" fontId="7" fillId="0" borderId="125" xfId="12" applyFill="1" applyBorder="1" applyAlignment="1">
      <alignment vertical="center"/>
    </xf>
    <xf numFmtId="0" fontId="4" fillId="0" borderId="123" xfId="12" applyFont="1" applyFill="1" applyBorder="1" applyAlignment="1">
      <alignment horizontal="center" vertical="center" wrapText="1" shrinkToFit="1"/>
    </xf>
    <xf numFmtId="0" fontId="4" fillId="0" borderId="0" xfId="12" applyFont="1" applyFill="1" applyBorder="1" applyAlignment="1">
      <alignment vertical="center"/>
    </xf>
    <xf numFmtId="0" fontId="4" fillId="0" borderId="0" xfId="12" applyFont="1" applyFill="1" applyBorder="1" applyAlignment="1">
      <alignment horizontal="center" vertical="center" wrapText="1"/>
    </xf>
    <xf numFmtId="0" fontId="7" fillId="0" borderId="0" xfId="12" applyFill="1" applyAlignment="1">
      <alignment horizontal="right" vertical="center"/>
    </xf>
    <xf numFmtId="0" fontId="7" fillId="0" borderId="0" xfId="12" applyFill="1" applyAlignment="1">
      <alignment horizontal="center" vertical="center" wrapText="1"/>
    </xf>
    <xf numFmtId="0" fontId="7" fillId="0" borderId="0" xfId="12" applyFill="1" applyBorder="1" applyAlignment="1">
      <alignment horizontal="right" vertical="center"/>
    </xf>
    <xf numFmtId="0" fontId="4" fillId="0" borderId="0" xfId="12" applyFont="1" applyBorder="1" applyAlignment="1">
      <alignment vertical="top" wrapText="1"/>
    </xf>
    <xf numFmtId="0" fontId="7" fillId="0" borderId="123" xfId="12" applyBorder="1" applyAlignment="1">
      <alignment horizontal="center" vertical="center" wrapText="1"/>
    </xf>
    <xf numFmtId="1" fontId="4" fillId="0" borderId="123" xfId="12" applyNumberFormat="1" applyFont="1" applyFill="1" applyBorder="1" applyAlignment="1">
      <alignment horizontal="center" vertical="center" wrapText="1"/>
    </xf>
    <xf numFmtId="2" fontId="4" fillId="0" borderId="123" xfId="12" applyNumberFormat="1" applyFont="1" applyFill="1" applyBorder="1" applyAlignment="1">
      <alignment horizontal="center" vertical="center" wrapText="1"/>
    </xf>
    <xf numFmtId="0" fontId="4" fillId="0" borderId="0" xfId="12" applyFont="1" applyBorder="1" applyAlignment="1">
      <alignment horizontal="right" vertical="top"/>
    </xf>
    <xf numFmtId="168" fontId="4" fillId="27" borderId="123" xfId="12" applyNumberFormat="1" applyFont="1" applyFill="1" applyBorder="1" applyAlignment="1">
      <alignment horizontal="center" vertical="center" wrapText="1"/>
    </xf>
    <xf numFmtId="0" fontId="4" fillId="0" borderId="0" xfId="12" applyFont="1" applyBorder="1" applyAlignment="1">
      <alignment horizontal="center" vertical="center"/>
    </xf>
    <xf numFmtId="0" fontId="7" fillId="0" borderId="42" xfId="12" applyBorder="1" applyAlignment="1">
      <alignment vertical="top" wrapText="1"/>
    </xf>
    <xf numFmtId="0" fontId="7" fillId="0" borderId="60" xfId="12" applyBorder="1" applyAlignment="1">
      <alignment vertical="top" wrapText="1"/>
    </xf>
    <xf numFmtId="0" fontId="7" fillId="0" borderId="124" xfId="12" applyBorder="1" applyAlignment="1">
      <alignment vertical="top" wrapText="1"/>
    </xf>
    <xf numFmtId="0" fontId="7" fillId="0" borderId="60" xfId="12" applyBorder="1" applyAlignment="1">
      <alignment horizontal="center" vertical="center" wrapText="1"/>
    </xf>
    <xf numFmtId="0" fontId="7" fillId="0" borderId="60" xfId="12" applyFill="1" applyBorder="1" applyAlignment="1">
      <alignment vertical="center"/>
    </xf>
    <xf numFmtId="0" fontId="7" fillId="0" borderId="60" xfId="12" applyFill="1" applyBorder="1" applyAlignment="1">
      <alignment horizontal="center" vertical="center" wrapText="1"/>
    </xf>
    <xf numFmtId="0" fontId="7" fillId="0" borderId="60" xfId="12" applyBorder="1" applyAlignment="1">
      <alignment vertical="center"/>
    </xf>
    <xf numFmtId="0" fontId="7" fillId="0" borderId="124" xfId="12" applyBorder="1" applyAlignment="1">
      <alignment horizontal="center" vertical="center" wrapText="1"/>
    </xf>
    <xf numFmtId="2" fontId="4" fillId="0" borderId="123" xfId="12" applyNumberFormat="1" applyFont="1" applyBorder="1" applyAlignment="1">
      <alignment horizontal="center" vertical="center" wrapText="1"/>
    </xf>
    <xf numFmtId="0" fontId="4" fillId="0" borderId="125" xfId="12" applyFont="1" applyBorder="1" applyAlignment="1">
      <alignment horizontal="left" vertical="center"/>
    </xf>
    <xf numFmtId="0" fontId="7" fillId="0" borderId="41" xfId="12" applyBorder="1" applyAlignment="1">
      <alignment vertical="top" wrapText="1"/>
    </xf>
    <xf numFmtId="0" fontId="7" fillId="0" borderId="0" xfId="12" applyAlignment="1">
      <alignment vertical="top" wrapText="1"/>
    </xf>
    <xf numFmtId="0" fontId="7" fillId="0" borderId="125" xfId="12" applyBorder="1" applyAlignment="1">
      <alignment vertical="top" wrapText="1"/>
    </xf>
    <xf numFmtId="2" fontId="4" fillId="24" borderId="123" xfId="12" applyNumberFormat="1" applyFont="1" applyFill="1" applyBorder="1" applyAlignment="1">
      <alignment horizontal="center" vertical="center" wrapText="1"/>
    </xf>
    <xf numFmtId="0" fontId="7" fillId="0" borderId="125" xfId="12" applyBorder="1" applyAlignment="1">
      <alignment horizontal="left" vertical="center"/>
    </xf>
    <xf numFmtId="2" fontId="4" fillId="41" borderId="123" xfId="12" applyNumberFormat="1" applyFont="1" applyFill="1" applyBorder="1" applyAlignment="1">
      <alignment horizontal="center" vertical="center" wrapText="1"/>
    </xf>
    <xf numFmtId="2" fontId="4" fillId="40" borderId="123" xfId="12" applyNumberFormat="1" applyFont="1" applyFill="1" applyBorder="1" applyAlignment="1">
      <alignment horizontal="center" vertical="center" wrapText="1"/>
    </xf>
    <xf numFmtId="0" fontId="7" fillId="0" borderId="126" xfId="12" applyBorder="1" applyAlignment="1">
      <alignment vertical="top" wrapText="1"/>
    </xf>
    <xf numFmtId="0" fontId="7" fillId="0" borderId="127" xfId="12" applyBorder="1" applyAlignment="1">
      <alignment vertical="top" wrapText="1"/>
    </xf>
    <xf numFmtId="0" fontId="4" fillId="0" borderId="128" xfId="12" applyFont="1" applyFill="1" applyBorder="1" applyAlignment="1">
      <alignment vertical="top" wrapText="1"/>
    </xf>
    <xf numFmtId="0" fontId="7" fillId="0" borderId="127" xfId="12" applyBorder="1" applyAlignment="1">
      <alignment horizontal="center" vertical="center" wrapText="1"/>
    </xf>
    <xf numFmtId="0" fontId="4" fillId="0" borderId="127" xfId="12" applyFont="1" applyFill="1" applyBorder="1" applyAlignment="1">
      <alignment horizontal="center" vertical="center"/>
    </xf>
    <xf numFmtId="0" fontId="7" fillId="0" borderId="127" xfId="12" applyFill="1" applyBorder="1" applyAlignment="1">
      <alignment vertical="center"/>
    </xf>
    <xf numFmtId="0" fontId="7" fillId="0" borderId="127" xfId="12" applyBorder="1" applyAlignment="1">
      <alignment horizontal="centerContinuous" vertical="center"/>
    </xf>
    <xf numFmtId="0" fontId="4" fillId="0" borderId="128" xfId="12" applyFont="1" applyBorder="1" applyAlignment="1">
      <alignment horizontal="left" vertical="center"/>
    </xf>
    <xf numFmtId="0" fontId="125" fillId="0" borderId="0" xfId="12" applyFont="1" applyAlignment="1">
      <alignment horizontal="center" vertical="center" wrapText="1"/>
    </xf>
    <xf numFmtId="0" fontId="4" fillId="0" borderId="0" xfId="12" applyFont="1" applyAlignment="1">
      <alignment horizontal="center" vertical="center" wrapText="1"/>
    </xf>
    <xf numFmtId="0" fontId="4" fillId="0" borderId="0" xfId="12" applyFont="1" applyAlignment="1">
      <alignment vertical="center" wrapText="1"/>
    </xf>
    <xf numFmtId="0" fontId="7" fillId="0" borderId="0" xfId="12" applyBorder="1" applyAlignment="1">
      <alignment horizontal="left" vertical="center" wrapText="1"/>
    </xf>
    <xf numFmtId="0" fontId="4" fillId="0" borderId="0" xfId="12" applyFont="1" applyBorder="1" applyAlignment="1">
      <alignment horizontal="center" vertical="center" wrapText="1"/>
    </xf>
    <xf numFmtId="0" fontId="7" fillId="0" borderId="0" xfId="12" applyBorder="1"/>
    <xf numFmtId="3" fontId="4" fillId="27" borderId="123" xfId="12" applyNumberFormat="1" applyFont="1" applyFill="1" applyBorder="1" applyAlignment="1">
      <alignment horizontal="center" vertical="center" wrapText="1"/>
    </xf>
    <xf numFmtId="9" fontId="4" fillId="27" borderId="123" xfId="17" applyFont="1" applyFill="1" applyBorder="1" applyAlignment="1">
      <alignment horizontal="center" vertical="center" wrapText="1"/>
    </xf>
    <xf numFmtId="0" fontId="181" fillId="0" borderId="0" xfId="23" applyFill="1" applyBorder="1" applyAlignment="1">
      <alignment horizontal="left" vertical="center" wrapText="1"/>
    </xf>
    <xf numFmtId="0" fontId="4" fillId="0" borderId="0" xfId="12" applyFont="1" applyFill="1" applyAlignment="1">
      <alignment horizontal="center" vertical="center" wrapText="1"/>
    </xf>
    <xf numFmtId="0" fontId="4" fillId="40" borderId="123" xfId="12" applyFont="1" applyFill="1" applyBorder="1" applyAlignment="1">
      <alignment horizontal="center" vertical="center" wrapText="1"/>
    </xf>
    <xf numFmtId="0" fontId="4" fillId="17" borderId="123" xfId="12" applyFont="1" applyFill="1" applyBorder="1" applyAlignment="1">
      <alignment horizontal="center" vertical="center" wrapText="1"/>
    </xf>
    <xf numFmtId="0" fontId="4" fillId="0" borderId="0" xfId="12" applyFont="1" applyBorder="1" applyAlignment="1">
      <alignment horizontal="left" vertical="center" wrapText="1"/>
    </xf>
    <xf numFmtId="0" fontId="4" fillId="41" borderId="123" xfId="12" applyFont="1" applyFill="1" applyBorder="1" applyAlignment="1">
      <alignment horizontal="center" vertical="center" wrapText="1"/>
    </xf>
    <xf numFmtId="3" fontId="4" fillId="17" borderId="123" xfId="12" applyNumberFormat="1" applyFont="1" applyFill="1" applyBorder="1" applyAlignment="1">
      <alignment horizontal="center" vertical="center" wrapText="1"/>
    </xf>
    <xf numFmtId="0" fontId="4" fillId="0" borderId="132" xfId="12" applyFont="1" applyBorder="1" applyAlignment="1">
      <alignment vertical="center" wrapText="1"/>
    </xf>
    <xf numFmtId="0" fontId="4" fillId="0" borderId="132" xfId="12" applyFont="1" applyBorder="1" applyAlignment="1">
      <alignment horizontal="center" vertical="center" wrapText="1"/>
    </xf>
    <xf numFmtId="0" fontId="4" fillId="40" borderId="131" xfId="12" applyFont="1" applyFill="1" applyBorder="1" applyAlignment="1">
      <alignment horizontal="left" vertical="center" wrapText="1"/>
    </xf>
    <xf numFmtId="0" fontId="4" fillId="0" borderId="125" xfId="12" applyFont="1" applyBorder="1" applyAlignment="1">
      <alignment horizontal="center" vertical="center" wrapText="1"/>
    </xf>
    <xf numFmtId="0" fontId="4" fillId="17" borderId="131" xfId="12" applyFont="1" applyFill="1" applyBorder="1" applyAlignment="1">
      <alignment vertical="center" wrapText="1"/>
    </xf>
    <xf numFmtId="0" fontId="4" fillId="0" borderId="41" xfId="12" applyFont="1" applyBorder="1" applyAlignment="1">
      <alignment horizontal="center" vertical="center" wrapText="1"/>
    </xf>
    <xf numFmtId="0" fontId="4" fillId="0" borderId="123" xfId="12" applyFont="1" applyBorder="1" applyAlignment="1">
      <alignment horizontal="center" vertical="center" wrapText="1" shrinkToFit="1"/>
    </xf>
    <xf numFmtId="0" fontId="186" fillId="0" borderId="0" xfId="12" applyFont="1" applyBorder="1" applyAlignment="1">
      <alignment horizontal="right" vertical="center"/>
    </xf>
    <xf numFmtId="0" fontId="6" fillId="0" borderId="60" xfId="12" applyFont="1" applyFill="1" applyBorder="1" applyAlignment="1">
      <alignment horizontal="center" vertical="center" wrapText="1"/>
    </xf>
    <xf numFmtId="0" fontId="6" fillId="0" borderId="60" xfId="12" applyFont="1" applyBorder="1" applyAlignment="1">
      <alignment horizontal="center" vertical="center" wrapText="1"/>
    </xf>
    <xf numFmtId="0" fontId="6" fillId="0" borderId="0" xfId="12" applyFont="1" applyAlignment="1">
      <alignment horizontal="center" vertical="center" wrapText="1"/>
    </xf>
    <xf numFmtId="0" fontId="185" fillId="0" borderId="0" xfId="12" applyFont="1" applyBorder="1" applyAlignment="1">
      <alignment vertical="center"/>
    </xf>
    <xf numFmtId="0" fontId="6" fillId="0" borderId="0" xfId="12" applyFont="1" applyFill="1" applyBorder="1" applyAlignment="1">
      <alignment horizontal="center" vertical="center" wrapText="1"/>
    </xf>
    <xf numFmtId="0" fontId="6" fillId="0" borderId="0" xfId="12" applyFont="1" applyBorder="1" applyAlignment="1">
      <alignment horizontal="center" vertical="center" wrapText="1"/>
    </xf>
    <xf numFmtId="0" fontId="187" fillId="0" borderId="0" xfId="12" applyFont="1" applyAlignment="1">
      <alignment horizontal="center" vertical="center" wrapText="1"/>
    </xf>
    <xf numFmtId="0" fontId="187" fillId="0" borderId="0" xfId="12" applyFont="1" applyAlignment="1">
      <alignment horizontal="center" vertical="center"/>
    </xf>
    <xf numFmtId="0" fontId="187" fillId="0" borderId="0" xfId="12" applyFont="1" applyBorder="1" applyAlignment="1">
      <alignment horizontal="center" vertical="center" wrapText="1"/>
    </xf>
    <xf numFmtId="0" fontId="7" fillId="24" borderId="133" xfId="12" applyFont="1" applyFill="1" applyBorder="1" applyAlignment="1">
      <alignment horizontal="center" vertical="center" wrapText="1"/>
    </xf>
    <xf numFmtId="0" fontId="7" fillId="0" borderId="133" xfId="12" applyBorder="1" applyAlignment="1">
      <alignment horizontal="center" vertical="center" wrapText="1"/>
    </xf>
    <xf numFmtId="0" fontId="7" fillId="0" borderId="125" xfId="12" applyBorder="1" applyAlignment="1">
      <alignment horizontal="center" vertical="center" wrapText="1"/>
    </xf>
    <xf numFmtId="0" fontId="7" fillId="0" borderId="42" xfId="12" applyBorder="1" applyAlignment="1">
      <alignment horizontal="center" vertical="center" wrapText="1"/>
    </xf>
    <xf numFmtId="0" fontId="7" fillId="0" borderId="60" xfId="12" applyFont="1" applyBorder="1" applyAlignment="1">
      <alignment vertical="center" wrapText="1"/>
    </xf>
    <xf numFmtId="0" fontId="7" fillId="0" borderId="124" xfId="12" applyFont="1" applyBorder="1"/>
    <xf numFmtId="0" fontId="7" fillId="41" borderId="42" xfId="12" applyFill="1" applyBorder="1" applyAlignment="1">
      <alignment horizontal="center" vertical="center" wrapText="1"/>
    </xf>
    <xf numFmtId="0" fontId="7" fillId="0" borderId="60" xfId="12" applyFont="1" applyBorder="1"/>
    <xf numFmtId="0" fontId="7" fillId="17" borderId="124" xfId="12" applyFont="1" applyFill="1" applyBorder="1"/>
    <xf numFmtId="0" fontId="7" fillId="24" borderId="132" xfId="12" applyFont="1" applyFill="1" applyBorder="1" applyAlignment="1">
      <alignment horizontal="center" vertical="center" wrapText="1"/>
    </xf>
    <xf numFmtId="0" fontId="7" fillId="0" borderId="132" xfId="12" applyBorder="1" applyAlignment="1">
      <alignment horizontal="center" vertical="center" wrapText="1"/>
    </xf>
    <xf numFmtId="0" fontId="7" fillId="0" borderId="41" xfId="12" applyBorder="1" applyAlignment="1">
      <alignment horizontal="center" vertical="center" wrapText="1"/>
    </xf>
    <xf numFmtId="0" fontId="7" fillId="0" borderId="0" xfId="12" applyFont="1" applyBorder="1" applyAlignment="1">
      <alignment horizontal="center" vertical="center" wrapText="1"/>
    </xf>
    <xf numFmtId="0" fontId="7" fillId="0" borderId="125" xfId="12" applyFont="1" applyBorder="1" applyAlignment="1">
      <alignment horizontal="center" vertical="center" wrapText="1"/>
    </xf>
    <xf numFmtId="0" fontId="7" fillId="41" borderId="41" xfId="12" applyFill="1" applyBorder="1" applyAlignment="1">
      <alignment horizontal="center" vertical="center" wrapText="1"/>
    </xf>
    <xf numFmtId="0" fontId="7" fillId="17" borderId="125" xfId="12" applyFont="1" applyFill="1" applyBorder="1" applyAlignment="1">
      <alignment horizontal="center" vertical="center" wrapText="1"/>
    </xf>
    <xf numFmtId="0" fontId="4" fillId="0" borderId="0" xfId="12" applyFont="1" applyAlignment="1">
      <alignment horizontal="right" vertical="center"/>
    </xf>
    <xf numFmtId="0" fontId="4" fillId="41" borderId="41" xfId="12" applyFont="1" applyFill="1" applyBorder="1" applyAlignment="1">
      <alignment horizontal="right" vertical="center" wrapText="1"/>
    </xf>
    <xf numFmtId="0" fontId="7" fillId="24" borderId="134" xfId="12" applyFont="1" applyFill="1" applyBorder="1" applyAlignment="1">
      <alignment horizontal="center" vertical="center" wrapText="1"/>
    </xf>
    <xf numFmtId="0" fontId="7" fillId="0" borderId="134" xfId="12" applyBorder="1" applyAlignment="1">
      <alignment horizontal="center" vertical="center" wrapText="1"/>
    </xf>
    <xf numFmtId="0" fontId="7" fillId="0" borderId="126" xfId="12" applyBorder="1" applyAlignment="1">
      <alignment horizontal="center" vertical="center" wrapText="1"/>
    </xf>
    <xf numFmtId="0" fontId="7" fillId="0" borderId="128" xfId="12" applyBorder="1" applyAlignment="1">
      <alignment horizontal="center" vertical="center" wrapText="1"/>
    </xf>
    <xf numFmtId="0" fontId="7" fillId="41" borderId="126" xfId="12" applyFont="1" applyFill="1" applyBorder="1" applyAlignment="1">
      <alignment horizontal="left" vertical="center" wrapText="1"/>
    </xf>
    <xf numFmtId="0" fontId="7" fillId="0" borderId="127" xfId="12" applyFont="1" applyBorder="1" applyAlignment="1">
      <alignment horizontal="center" vertical="center" wrapText="1"/>
    </xf>
    <xf numFmtId="0" fontId="7" fillId="17" borderId="128" xfId="12" applyFont="1" applyFill="1" applyBorder="1" applyAlignment="1">
      <alignment horizontal="center" vertical="center" wrapText="1"/>
    </xf>
    <xf numFmtId="0" fontId="4" fillId="24" borderId="123" xfId="12" applyFont="1" applyFill="1" applyBorder="1" applyAlignment="1">
      <alignment horizontal="center" vertical="center" wrapText="1"/>
    </xf>
    <xf numFmtId="0" fontId="4" fillId="0" borderId="123" xfId="12" applyFont="1" applyFill="1" applyBorder="1" applyAlignment="1">
      <alignment horizontal="center" vertical="center" wrapText="1"/>
    </xf>
    <xf numFmtId="0" fontId="4" fillId="0" borderId="42" xfId="12" applyFont="1" applyBorder="1" applyAlignment="1">
      <alignment horizontal="center" vertical="center" wrapText="1"/>
    </xf>
    <xf numFmtId="187" fontId="4" fillId="0" borderId="42" xfId="12" applyNumberFormat="1" applyFont="1" applyBorder="1" applyAlignment="1">
      <alignment horizontal="center" vertical="center" wrapText="1"/>
    </xf>
    <xf numFmtId="187" fontId="4" fillId="0" borderId="60" xfId="12" applyNumberFormat="1" applyFont="1" applyBorder="1" applyAlignment="1">
      <alignment horizontal="center" vertical="center" wrapText="1"/>
    </xf>
    <xf numFmtId="0" fontId="4" fillId="0" borderId="124" xfId="12" applyFont="1" applyBorder="1" applyAlignment="1">
      <alignment horizontal="center" vertical="center" wrapText="1"/>
    </xf>
    <xf numFmtId="0" fontId="4" fillId="41" borderId="0" xfId="12" applyFont="1" applyFill="1" applyAlignment="1">
      <alignment horizontal="center" vertical="center" wrapText="1"/>
    </xf>
    <xf numFmtId="0" fontId="4" fillId="24" borderId="0" xfId="12" applyFont="1" applyFill="1" applyBorder="1" applyAlignment="1">
      <alignment horizontal="center" vertical="center" wrapText="1"/>
    </xf>
    <xf numFmtId="187" fontId="4" fillId="0" borderId="0" xfId="12" applyNumberFormat="1" applyFont="1" applyBorder="1" applyAlignment="1">
      <alignment horizontal="center" wrapText="1"/>
    </xf>
    <xf numFmtId="0" fontId="7" fillId="0" borderId="126" xfId="12" applyBorder="1" applyAlignment="1">
      <alignment horizontal="center" wrapText="1"/>
    </xf>
    <xf numFmtId="0" fontId="7" fillId="0" borderId="127" xfId="12" applyBorder="1" applyAlignment="1">
      <alignment horizontal="center" wrapText="1"/>
    </xf>
    <xf numFmtId="0" fontId="4" fillId="0" borderId="128" xfId="12" applyFont="1" applyBorder="1" applyAlignment="1">
      <alignment horizontal="left"/>
    </xf>
    <xf numFmtId="0" fontId="7" fillId="0" borderId="0" xfId="12" applyBorder="1" applyAlignment="1">
      <alignment vertical="center" wrapText="1"/>
    </xf>
    <xf numFmtId="0" fontId="188" fillId="0" borderId="0" xfId="12" applyFont="1" applyAlignment="1">
      <alignment horizontal="center" vertical="center" wrapText="1"/>
    </xf>
    <xf numFmtId="1" fontId="4" fillId="0" borderId="0" xfId="12" applyNumberFormat="1" applyFont="1" applyFill="1" applyBorder="1" applyAlignment="1">
      <alignment vertical="center" wrapText="1"/>
    </xf>
    <xf numFmtId="0" fontId="7" fillId="0" borderId="0" xfId="12" applyBorder="1" applyAlignment="1">
      <alignment horizontal="center" vertical="center"/>
    </xf>
    <xf numFmtId="0" fontId="7" fillId="0" borderId="0" xfId="12" applyAlignment="1">
      <alignment horizontal="center" vertical="center"/>
    </xf>
    <xf numFmtId="1" fontId="4" fillId="0" borderId="123" xfId="12" applyNumberFormat="1" applyFont="1" applyFill="1" applyBorder="1" applyAlignment="1">
      <alignment vertical="center" wrapText="1"/>
    </xf>
    <xf numFmtId="14" fontId="4" fillId="0" borderId="123" xfId="12" applyNumberFormat="1" applyFont="1" applyFill="1" applyBorder="1" applyAlignment="1">
      <alignment vertical="center" wrapText="1"/>
    </xf>
    <xf numFmtId="0" fontId="7" fillId="0" borderId="0" xfId="12" applyAlignment="1">
      <alignment horizontal="left" vertical="center" wrapText="1"/>
    </xf>
    <xf numFmtId="0" fontId="7" fillId="0" borderId="130" xfId="12" applyFill="1" applyBorder="1" applyAlignment="1">
      <alignment horizontal="centerContinuous" vertical="center" wrapText="1" shrinkToFit="1"/>
    </xf>
    <xf numFmtId="0" fontId="161" fillId="0" borderId="131" xfId="12" applyFont="1" applyFill="1" applyBorder="1" applyAlignment="1">
      <alignment horizontal="left" vertical="center" wrapText="1" shrinkToFit="1"/>
    </xf>
    <xf numFmtId="0" fontId="7" fillId="0" borderId="127" xfId="12" applyFill="1" applyBorder="1" applyAlignment="1">
      <alignment horizontal="centerContinuous" vertical="center" wrapText="1" shrinkToFit="1"/>
    </xf>
    <xf numFmtId="0" fontId="161" fillId="0" borderId="128" xfId="12" applyFont="1" applyFill="1" applyBorder="1" applyAlignment="1">
      <alignment horizontal="left" vertical="center" wrapText="1" shrinkToFit="1"/>
    </xf>
    <xf numFmtId="0" fontId="7" fillId="0" borderId="0" xfId="12" applyFont="1" applyBorder="1" applyAlignment="1">
      <alignment horizontal="center" vertical="top" wrapText="1"/>
    </xf>
    <xf numFmtId="0" fontId="4" fillId="0" borderId="0" xfId="12" applyFont="1" applyAlignment="1">
      <alignment horizontal="right" vertical="center" wrapText="1"/>
    </xf>
    <xf numFmtId="0" fontId="7" fillId="0" borderId="0" xfId="12" applyFill="1" applyBorder="1" applyAlignment="1">
      <alignment horizontal="left" vertical="center" wrapText="1"/>
    </xf>
    <xf numFmtId="0" fontId="4" fillId="42" borderId="123" xfId="12" applyFont="1" applyFill="1" applyBorder="1" applyAlignment="1">
      <alignment horizontal="center" vertical="center" wrapText="1" shrinkToFit="1"/>
    </xf>
    <xf numFmtId="0" fontId="4" fillId="0" borderId="132" xfId="12" applyFont="1" applyFill="1" applyBorder="1" applyAlignment="1">
      <alignment horizontal="center" vertical="center" wrapText="1" shrinkToFit="1"/>
    </xf>
    <xf numFmtId="0" fontId="189" fillId="0" borderId="0" xfId="12" applyFont="1" applyFill="1" applyBorder="1" applyAlignment="1">
      <alignment vertical="center"/>
    </xf>
    <xf numFmtId="0" fontId="185" fillId="0" borderId="0" xfId="12" applyFont="1" applyAlignment="1">
      <alignment horizontal="center" vertical="center"/>
    </xf>
    <xf numFmtId="11" fontId="4" fillId="0" borderId="0" xfId="12" applyNumberFormat="1" applyFont="1" applyFill="1" applyAlignment="1">
      <alignment horizontal="right" vertical="center"/>
    </xf>
    <xf numFmtId="0" fontId="185" fillId="0" borderId="125" xfId="12" applyFont="1" applyBorder="1" applyAlignment="1">
      <alignment vertical="center"/>
    </xf>
    <xf numFmtId="0" fontId="125" fillId="0" borderId="0" xfId="12" applyFont="1" applyAlignment="1">
      <alignment horizontal="left" vertical="center"/>
    </xf>
    <xf numFmtId="0" fontId="125" fillId="0" borderId="0" xfId="12" applyFont="1" applyAlignment="1">
      <alignment horizontal="left" vertical="center" wrapText="1"/>
    </xf>
    <xf numFmtId="0" fontId="7" fillId="0" borderId="0" xfId="12" applyFont="1" applyAlignment="1">
      <alignment vertical="center"/>
    </xf>
    <xf numFmtId="0" fontId="7" fillId="0" borderId="0" xfId="12"/>
    <xf numFmtId="0" fontId="185" fillId="0" borderId="125" xfId="12" applyFont="1" applyFill="1" applyBorder="1" applyAlignment="1">
      <alignment vertical="center"/>
    </xf>
    <xf numFmtId="0" fontId="4" fillId="0" borderId="0" xfId="12" applyFont="1" applyFill="1" applyAlignment="1">
      <alignment horizontal="right" vertical="center" wrapText="1"/>
    </xf>
    <xf numFmtId="0" fontId="4" fillId="42" borderId="129" xfId="12" applyFont="1" applyFill="1" applyBorder="1" applyAlignment="1">
      <alignment horizontal="center" vertical="center"/>
    </xf>
    <xf numFmtId="14" fontId="4" fillId="42" borderId="123" xfId="12" applyNumberFormat="1" applyFont="1" applyFill="1" applyBorder="1" applyAlignment="1">
      <alignment horizontal="center" vertical="center" wrapText="1"/>
    </xf>
    <xf numFmtId="0" fontId="40" fillId="0" borderId="0" xfId="12" applyFont="1" applyBorder="1" applyAlignment="1">
      <alignment horizontal="center" vertical="center"/>
    </xf>
    <xf numFmtId="0" fontId="4" fillId="27" borderId="0" xfId="12" applyFont="1" applyFill="1" applyAlignment="1">
      <alignment horizontal="left" vertical="center" wrapText="1"/>
    </xf>
    <xf numFmtId="0" fontId="192" fillId="27" borderId="0" xfId="12" applyFont="1" applyFill="1" applyAlignment="1">
      <alignment vertical="center" wrapText="1"/>
    </xf>
    <xf numFmtId="0" fontId="181" fillId="27" borderId="32" xfId="23" applyFill="1" applyBorder="1" applyAlignment="1">
      <alignment horizontal="left" vertical="center" wrapText="1"/>
    </xf>
    <xf numFmtId="0" fontId="7" fillId="0" borderId="0" xfId="12" applyFont="1"/>
    <xf numFmtId="0" fontId="7" fillId="0" borderId="0" xfId="12" applyFont="1" applyFill="1"/>
    <xf numFmtId="0" fontId="4" fillId="0" borderId="0" xfId="12" applyFont="1"/>
    <xf numFmtId="0" fontId="7" fillId="0" borderId="0" xfId="12" applyAlignment="1">
      <alignment wrapText="1"/>
    </xf>
    <xf numFmtId="0" fontId="7" fillId="0" borderId="0" xfId="12" applyAlignment="1">
      <alignment vertical="top"/>
    </xf>
    <xf numFmtId="0" fontId="7" fillId="0" borderId="0" xfId="12" applyFill="1" applyAlignment="1">
      <alignment wrapText="1"/>
    </xf>
    <xf numFmtId="0" fontId="7" fillId="0" borderId="0" xfId="12" applyFont="1" applyAlignment="1">
      <alignment wrapText="1"/>
    </xf>
    <xf numFmtId="0" fontId="7" fillId="0" borderId="0" xfId="12" applyFont="1" applyFill="1" applyAlignment="1">
      <alignment wrapText="1"/>
    </xf>
    <xf numFmtId="0" fontId="7" fillId="0" borderId="0" xfId="12" applyFont="1" applyFill="1" applyAlignment="1">
      <alignment vertical="top"/>
    </xf>
    <xf numFmtId="0" fontId="7" fillId="0" borderId="0" xfId="12" applyFill="1" applyAlignment="1">
      <alignment vertical="top"/>
    </xf>
    <xf numFmtId="0" fontId="4" fillId="0" borderId="0" xfId="12" applyFont="1" applyAlignment="1">
      <alignment wrapText="1"/>
    </xf>
    <xf numFmtId="0" fontId="4" fillId="0" borderId="0" xfId="12" applyFont="1" applyAlignment="1">
      <alignment vertical="top"/>
    </xf>
    <xf numFmtId="0" fontId="7" fillId="0" borderId="0" xfId="12" applyAlignment="1"/>
    <xf numFmtId="0" fontId="7" fillId="0" borderId="0" xfId="12" applyAlignment="1">
      <alignment horizontal="center"/>
    </xf>
    <xf numFmtId="0" fontId="7" fillId="0" borderId="32" xfId="66" applyNumberFormat="1" applyFont="1" applyBorder="1" applyAlignment="1"/>
    <xf numFmtId="188" fontId="32" fillId="0" borderId="32" xfId="12" applyNumberFormat="1" applyFont="1" applyFill="1" applyBorder="1"/>
    <xf numFmtId="0" fontId="7" fillId="0" borderId="32" xfId="12" applyFont="1" applyFill="1" applyBorder="1" applyAlignment="1">
      <alignment horizontal="center"/>
    </xf>
    <xf numFmtId="0" fontId="194" fillId="0" borderId="0" xfId="12" applyFont="1" applyFill="1" applyBorder="1" applyAlignment="1">
      <alignment horizontal="center"/>
    </xf>
    <xf numFmtId="0" fontId="7" fillId="0" borderId="32" xfId="12" applyBorder="1" applyAlignment="1">
      <alignment horizontal="left"/>
    </xf>
    <xf numFmtId="0" fontId="7" fillId="0" borderId="32" xfId="12" applyFont="1" applyFill="1" applyBorder="1" applyAlignment="1">
      <alignment horizontal="left"/>
    </xf>
    <xf numFmtId="0" fontId="194" fillId="0" borderId="32" xfId="12" applyFont="1" applyFill="1" applyBorder="1" applyAlignment="1">
      <alignment horizontal="center"/>
    </xf>
    <xf numFmtId="0" fontId="7" fillId="0" borderId="32" xfId="12" applyBorder="1" applyAlignment="1"/>
    <xf numFmtId="0" fontId="4" fillId="0" borderId="0" xfId="12" applyFont="1" applyFill="1" applyBorder="1" applyAlignment="1">
      <alignment horizontal="center" vertical="top" wrapText="1"/>
    </xf>
    <xf numFmtId="0" fontId="7" fillId="0" borderId="32" xfId="12" quotePrefix="1" applyBorder="1"/>
    <xf numFmtId="0" fontId="130" fillId="43" borderId="135" xfId="67" applyFont="1" applyFill="1" applyBorder="1" applyAlignment="1">
      <alignment horizontal="center" vertical="top"/>
    </xf>
    <xf numFmtId="0" fontId="4" fillId="0" borderId="32" xfId="12" applyFont="1" applyBorder="1" applyAlignment="1">
      <alignment horizontal="left"/>
    </xf>
    <xf numFmtId="0" fontId="4" fillId="0" borderId="32" xfId="12" applyFont="1" applyBorder="1" applyAlignment="1">
      <alignment horizontal="center"/>
    </xf>
    <xf numFmtId="0" fontId="4" fillId="0" borderId="32" xfId="12" applyFont="1" applyBorder="1"/>
    <xf numFmtId="0" fontId="7" fillId="0" borderId="0" xfId="12" applyFont="1" applyAlignment="1">
      <alignment horizontal="center"/>
    </xf>
    <xf numFmtId="190" fontId="4" fillId="0" borderId="23" xfId="68" applyNumberFormat="1" applyFont="1" applyFill="1" applyBorder="1"/>
    <xf numFmtId="190" fontId="7" fillId="0" borderId="30" xfId="68" applyNumberFormat="1" applyFont="1" applyFill="1" applyBorder="1"/>
    <xf numFmtId="184" fontId="4" fillId="0" borderId="0" xfId="12" applyNumberFormat="1" applyFont="1" applyFill="1" applyBorder="1"/>
    <xf numFmtId="184" fontId="7" fillId="0" borderId="30" xfId="12" applyNumberFormat="1" applyFont="1" applyFill="1" applyBorder="1"/>
    <xf numFmtId="184" fontId="7" fillId="0" borderId="0" xfId="12" applyNumberFormat="1" applyFont="1" applyFill="1" applyBorder="1"/>
    <xf numFmtId="184" fontId="7" fillId="0" borderId="30" xfId="12" applyNumberFormat="1" applyFont="1" applyFill="1" applyBorder="1" applyAlignment="1">
      <alignment horizontal="center"/>
    </xf>
    <xf numFmtId="0" fontId="7" fillId="0" borderId="22" xfId="12" applyFont="1" applyFill="1" applyBorder="1" applyAlignment="1">
      <alignment horizontal="center"/>
    </xf>
    <xf numFmtId="0" fontId="7" fillId="0" borderId="30" xfId="12" applyFont="1" applyFill="1" applyBorder="1" applyAlignment="1"/>
    <xf numFmtId="0" fontId="4" fillId="8" borderId="0" xfId="12" applyFont="1" applyFill="1"/>
    <xf numFmtId="0" fontId="4" fillId="0" borderId="0" xfId="12" applyFont="1" applyFill="1"/>
    <xf numFmtId="184" fontId="4" fillId="0" borderId="136" xfId="12" applyNumberFormat="1" applyFont="1" applyFill="1" applyBorder="1"/>
    <xf numFmtId="190" fontId="7" fillId="0" borderId="22" xfId="68" applyNumberFormat="1" applyFont="1" applyFill="1" applyBorder="1"/>
    <xf numFmtId="184" fontId="7" fillId="0" borderId="23" xfId="12" applyNumberFormat="1" applyFont="1" applyFill="1" applyBorder="1"/>
    <xf numFmtId="191" fontId="7" fillId="0" borderId="23" xfId="68" applyNumberFormat="1" applyFont="1" applyFill="1" applyBorder="1" applyAlignment="1">
      <alignment horizontal="center"/>
    </xf>
    <xf numFmtId="0" fontId="7" fillId="0" borderId="30" xfId="12" applyFont="1" applyFill="1" applyBorder="1" applyAlignment="1">
      <alignment horizontal="center"/>
    </xf>
    <xf numFmtId="0" fontId="7" fillId="0" borderId="22" xfId="12" applyFont="1" applyFill="1" applyBorder="1" applyAlignment="1"/>
    <xf numFmtId="190" fontId="4" fillId="0" borderId="27" xfId="68" applyNumberFormat="1" applyFont="1" applyFill="1" applyBorder="1"/>
    <xf numFmtId="190" fontId="7" fillId="0" borderId="29" xfId="68" applyNumberFormat="1" applyFont="1" applyFill="1" applyBorder="1"/>
    <xf numFmtId="190" fontId="4" fillId="0" borderId="21" xfId="68" applyNumberFormat="1" applyFont="1" applyFill="1" applyBorder="1"/>
    <xf numFmtId="190" fontId="7" fillId="0" borderId="28" xfId="68" applyNumberFormat="1" applyFont="1" applyFill="1" applyBorder="1"/>
    <xf numFmtId="184" fontId="4" fillId="0" borderId="2" xfId="12" applyNumberFormat="1" applyFont="1" applyFill="1" applyBorder="1"/>
    <xf numFmtId="184" fontId="7" fillId="0" borderId="28" xfId="12" applyNumberFormat="1" applyFont="1" applyFill="1" applyBorder="1"/>
    <xf numFmtId="184" fontId="7" fillId="0" borderId="2" xfId="12" applyNumberFormat="1" applyFont="1" applyFill="1" applyBorder="1"/>
    <xf numFmtId="184" fontId="7" fillId="0" borderId="28" xfId="12" applyNumberFormat="1" applyFont="1" applyFill="1" applyBorder="1" applyAlignment="1">
      <alignment horizontal="center"/>
    </xf>
    <xf numFmtId="0" fontId="7" fillId="0" borderId="20" xfId="12" applyFont="1" applyFill="1" applyBorder="1" applyAlignment="1">
      <alignment horizontal="center"/>
    </xf>
    <xf numFmtId="0" fontId="7" fillId="0" borderId="28" xfId="12" applyFont="1" applyFill="1" applyBorder="1" applyAlignment="1"/>
    <xf numFmtId="0" fontId="7" fillId="0" borderId="30" xfId="12" applyFont="1" applyBorder="1"/>
    <xf numFmtId="0" fontId="7" fillId="0" borderId="0" xfId="12" applyFont="1" applyBorder="1" applyAlignment="1">
      <alignment horizontal="center"/>
    </xf>
    <xf numFmtId="0" fontId="7" fillId="0" borderId="0" xfId="12" applyFont="1" applyBorder="1"/>
    <xf numFmtId="0" fontId="4" fillId="0" borderId="30" xfId="12" applyFont="1" applyBorder="1"/>
    <xf numFmtId="0" fontId="116" fillId="0" borderId="30" xfId="12" applyFont="1" applyBorder="1" applyAlignment="1">
      <alignment horizontal="center"/>
    </xf>
    <xf numFmtId="0" fontId="196" fillId="0" borderId="22" xfId="12" applyFont="1" applyBorder="1"/>
    <xf numFmtId="0" fontId="4" fillId="0" borderId="30" xfId="12" applyFont="1" applyBorder="1" applyAlignment="1">
      <alignment horizontal="center"/>
    </xf>
    <xf numFmtId="0" fontId="4" fillId="0" borderId="0" xfId="12" applyFont="1" applyBorder="1" applyAlignment="1">
      <alignment horizontal="center"/>
    </xf>
    <xf numFmtId="0" fontId="4" fillId="0" borderId="30" xfId="12" applyFont="1" applyFill="1" applyBorder="1" applyAlignment="1">
      <alignment horizontal="center"/>
    </xf>
    <xf numFmtId="0" fontId="196" fillId="0" borderId="22" xfId="12" applyFont="1" applyBorder="1" applyAlignment="1">
      <alignment horizontal="center"/>
    </xf>
    <xf numFmtId="0" fontId="7" fillId="0" borderId="28" xfId="12" applyFont="1" applyBorder="1"/>
    <xf numFmtId="0" fontId="7" fillId="0" borderId="2" xfId="12" applyFont="1" applyBorder="1" applyAlignment="1">
      <alignment horizontal="center"/>
    </xf>
    <xf numFmtId="0" fontId="7" fillId="0" borderId="2" xfId="12" applyFont="1" applyBorder="1"/>
    <xf numFmtId="0" fontId="4" fillId="0" borderId="28" xfId="12" applyFont="1" applyBorder="1"/>
    <xf numFmtId="0" fontId="116" fillId="0" borderId="28" xfId="12" applyFont="1" applyBorder="1" applyAlignment="1">
      <alignment horizontal="center"/>
    </xf>
    <xf numFmtId="0" fontId="7" fillId="0" borderId="28" xfId="12" applyFont="1" applyFill="1" applyBorder="1" applyAlignment="1">
      <alignment horizontal="center"/>
    </xf>
    <xf numFmtId="0" fontId="196" fillId="0" borderId="20" xfId="12" applyFont="1" applyBorder="1" applyAlignment="1">
      <alignment horizontal="center"/>
    </xf>
    <xf numFmtId="184" fontId="7" fillId="0" borderId="0" xfId="12" applyNumberFormat="1" applyFont="1" applyAlignment="1">
      <alignment horizontal="center"/>
    </xf>
    <xf numFmtId="0" fontId="30" fillId="0" borderId="0" xfId="12" applyFont="1" applyFill="1" applyBorder="1" applyAlignment="1">
      <alignment horizontal="center"/>
    </xf>
    <xf numFmtId="0" fontId="35" fillId="0" borderId="0" xfId="12" applyFont="1" applyBorder="1" applyAlignment="1">
      <alignment horizontal="left"/>
    </xf>
    <xf numFmtId="0" fontId="197" fillId="0" borderId="0" xfId="12" applyFont="1" applyBorder="1" applyAlignment="1">
      <alignment horizontal="center"/>
    </xf>
    <xf numFmtId="0" fontId="197" fillId="0" borderId="0" xfId="12" applyFont="1" applyFill="1" applyBorder="1" applyAlignment="1">
      <alignment horizontal="center"/>
    </xf>
    <xf numFmtId="0" fontId="7" fillId="0" borderId="0" xfId="12" applyFont="1" applyFill="1" applyAlignment="1">
      <alignment horizontal="center"/>
    </xf>
    <xf numFmtId="0" fontId="196" fillId="0" borderId="0" xfId="12" applyFont="1" applyAlignment="1">
      <alignment horizontal="center"/>
    </xf>
    <xf numFmtId="14" fontId="7" fillId="0" borderId="0" xfId="12" applyNumberFormat="1"/>
    <xf numFmtId="0" fontId="198" fillId="0" borderId="0" xfId="12" applyFont="1" applyAlignment="1">
      <alignment horizontal="left" vertical="center"/>
    </xf>
    <xf numFmtId="0" fontId="161" fillId="0" borderId="0" xfId="12" applyFont="1" applyAlignment="1">
      <alignment horizontal="left" vertical="center"/>
    </xf>
    <xf numFmtId="0" fontId="121" fillId="0" borderId="0" xfId="0" applyFont="1" applyFill="1" applyBorder="1" applyAlignment="1" applyProtection="1">
      <alignment horizontal="center" vertical="center"/>
    </xf>
    <xf numFmtId="0" fontId="7" fillId="13" borderId="29" xfId="0" applyFont="1" applyFill="1" applyBorder="1" applyAlignment="1" applyProtection="1">
      <alignment horizontal="center" vertical="center"/>
      <protection locked="0"/>
    </xf>
    <xf numFmtId="0" fontId="0" fillId="0" borderId="73" xfId="0" applyBorder="1"/>
    <xf numFmtId="0" fontId="32" fillId="13" borderId="32" xfId="0" applyNumberFormat="1" applyFont="1" applyFill="1" applyBorder="1" applyAlignment="1" applyProtection="1">
      <alignment horizontal="center" vertical="center" wrapText="1"/>
      <protection locked="0"/>
    </xf>
    <xf numFmtId="0" fontId="191" fillId="0" borderId="32" xfId="0" applyFont="1" applyFill="1" applyBorder="1" applyAlignment="1">
      <alignment horizontal="center" vertical="center" wrapText="1"/>
    </xf>
    <xf numFmtId="0" fontId="4" fillId="0" borderId="64" xfId="13" applyFont="1" applyFill="1" applyBorder="1" applyAlignment="1">
      <alignment horizontal="left" vertical="center" wrapText="1"/>
    </xf>
    <xf numFmtId="0" fontId="11" fillId="0" borderId="0" xfId="13" applyFont="1" applyFill="1" applyAlignment="1">
      <alignment horizontal="center" vertical="center"/>
    </xf>
    <xf numFmtId="0" fontId="4" fillId="0" borderId="64" xfId="13" applyFont="1" applyFill="1" applyBorder="1" applyAlignment="1">
      <alignment horizontal="left" vertical="center"/>
    </xf>
    <xf numFmtId="0" fontId="200" fillId="13" borderId="17" xfId="13" applyFont="1" applyFill="1" applyBorder="1" applyAlignment="1" applyProtection="1">
      <alignment horizontal="center" vertical="center"/>
      <protection locked="0"/>
    </xf>
    <xf numFmtId="0" fontId="13" fillId="0" borderId="1" xfId="13" applyFont="1" applyBorder="1"/>
    <xf numFmtId="0" fontId="13" fillId="0" borderId="6" xfId="13" applyFont="1" applyBorder="1"/>
    <xf numFmtId="0" fontId="4" fillId="0" borderId="15" xfId="13" applyFont="1" applyBorder="1"/>
    <xf numFmtId="0" fontId="45" fillId="13" borderId="61" xfId="13" applyFont="1" applyFill="1" applyBorder="1" applyAlignment="1" applyProtection="1">
      <alignment horizontal="left" vertical="top" wrapText="1"/>
      <protection locked="0"/>
    </xf>
    <xf numFmtId="0" fontId="4" fillId="0" borderId="5" xfId="13" applyFont="1" applyFill="1" applyBorder="1"/>
    <xf numFmtId="0" fontId="45" fillId="0" borderId="3" xfId="13" applyFont="1" applyFill="1" applyBorder="1"/>
    <xf numFmtId="0" fontId="201" fillId="0" borderId="0" xfId="13" applyFont="1"/>
    <xf numFmtId="0" fontId="41" fillId="0" borderId="1" xfId="13" applyFont="1" applyBorder="1" applyAlignment="1">
      <alignment horizontal="center"/>
    </xf>
    <xf numFmtId="0" fontId="41" fillId="0" borderId="6" xfId="13" applyFont="1" applyBorder="1" applyAlignment="1">
      <alignment horizontal="center"/>
    </xf>
    <xf numFmtId="0" fontId="7" fillId="0" borderId="0" xfId="13" applyAlignment="1">
      <alignment horizontal="centerContinuous"/>
    </xf>
    <xf numFmtId="0" fontId="13" fillId="0" borderId="5" xfId="13" applyFont="1" applyBorder="1"/>
    <xf numFmtId="0" fontId="13" fillId="0" borderId="3" xfId="13" applyFont="1" applyBorder="1"/>
    <xf numFmtId="0" fontId="7" fillId="0" borderId="5" xfId="13" applyBorder="1"/>
    <xf numFmtId="0" fontId="7" fillId="0" borderId="15" xfId="13" applyBorder="1"/>
    <xf numFmtId="0" fontId="7" fillId="0" borderId="5" xfId="13" applyBorder="1" applyProtection="1">
      <protection locked="0"/>
    </xf>
    <xf numFmtId="0" fontId="7" fillId="0" borderId="5" xfId="13" applyBorder="1" applyAlignment="1">
      <alignment horizontal="left" vertical="top"/>
    </xf>
    <xf numFmtId="0" fontId="41" fillId="0" borderId="0" xfId="13" applyFont="1" applyAlignment="1">
      <alignment horizontal="center"/>
    </xf>
    <xf numFmtId="0" fontId="4" fillId="0" borderId="5" xfId="15" applyFont="1" applyBorder="1" applyAlignment="1">
      <alignment horizontal="right" indent="1"/>
    </xf>
    <xf numFmtId="0" fontId="4" fillId="0" borderId="3" xfId="15" applyFont="1" applyBorder="1" applyAlignment="1">
      <alignment wrapText="1"/>
    </xf>
    <xf numFmtId="0" fontId="7" fillId="0" borderId="5" xfId="15" applyBorder="1" applyAlignment="1">
      <alignment horizontal="right" indent="1"/>
    </xf>
    <xf numFmtId="0" fontId="7" fillId="0" borderId="15" xfId="15" applyBorder="1" applyAlignment="1">
      <alignment horizontal="right" indent="1"/>
    </xf>
    <xf numFmtId="0" fontId="4" fillId="0" borderId="16" xfId="15" applyFont="1" applyBorder="1" applyAlignment="1">
      <alignment wrapText="1"/>
    </xf>
    <xf numFmtId="0" fontId="12" fillId="0" borderId="1" xfId="13" applyFont="1" applyFill="1" applyBorder="1" applyAlignment="1">
      <alignment horizontal="left" vertical="center"/>
    </xf>
    <xf numFmtId="0" fontId="4" fillId="0" borderId="6" xfId="15" applyFont="1" applyBorder="1" applyAlignment="1">
      <alignment wrapText="1"/>
    </xf>
    <xf numFmtId="9" fontId="0" fillId="0" borderId="0" xfId="17" applyFont="1"/>
    <xf numFmtId="0" fontId="41" fillId="0" borderId="1" xfId="13" applyFont="1" applyBorder="1" applyAlignment="1">
      <alignment horizontal="centerContinuous" wrapText="1"/>
    </xf>
    <xf numFmtId="0" fontId="7" fillId="0" borderId="6" xfId="13" applyBorder="1" applyAlignment="1">
      <alignment horizontal="centerContinuous"/>
    </xf>
    <xf numFmtId="0" fontId="7" fillId="0" borderId="3" xfId="13" applyBorder="1"/>
    <xf numFmtId="0" fontId="4" fillId="0" borderId="5" xfId="13" applyFont="1" applyBorder="1"/>
    <xf numFmtId="0" fontId="7" fillId="0" borderId="16" xfId="13" applyBorder="1"/>
    <xf numFmtId="0" fontId="41" fillId="0" borderId="1" xfId="13" applyFont="1" applyBorder="1" applyAlignment="1">
      <alignment horizontal="centerContinuous"/>
    </xf>
    <xf numFmtId="0" fontId="7" fillId="0" borderId="0" xfId="15"/>
    <xf numFmtId="0" fontId="4" fillId="0" borderId="1" xfId="13" applyFont="1" applyFill="1" applyBorder="1" applyAlignment="1">
      <alignment vertical="center"/>
    </xf>
    <xf numFmtId="0" fontId="11" fillId="0" borderId="11" xfId="13" applyFont="1" applyFill="1" applyBorder="1" applyAlignment="1">
      <alignment horizontal="centerContinuous" vertical="center"/>
    </xf>
    <xf numFmtId="0" fontId="9" fillId="0" borderId="11" xfId="13" applyFont="1" applyFill="1" applyBorder="1" applyAlignment="1">
      <alignment horizontal="right" vertical="center"/>
    </xf>
    <xf numFmtId="0" fontId="12" fillId="0" borderId="11" xfId="13" applyFont="1" applyFill="1" applyBorder="1" applyAlignment="1">
      <alignment horizontal="right" vertical="center"/>
    </xf>
    <xf numFmtId="0" fontId="7" fillId="0" borderId="0" xfId="13" applyAlignment="1">
      <alignment vertical="center"/>
    </xf>
    <xf numFmtId="0" fontId="12" fillId="0" borderId="5" xfId="13" applyFont="1" applyFill="1" applyBorder="1" applyAlignment="1" applyProtection="1">
      <alignment vertical="center"/>
      <protection locked="0"/>
    </xf>
    <xf numFmtId="0" fontId="9" fillId="0" borderId="0" xfId="13" applyFont="1" applyAlignment="1">
      <alignment vertical="center"/>
    </xf>
    <xf numFmtId="0" fontId="9" fillId="0" borderId="0" xfId="13" applyFont="1" applyFill="1" applyAlignment="1" applyProtection="1">
      <alignment horizontal="left" vertical="center"/>
      <protection locked="0"/>
    </xf>
    <xf numFmtId="0" fontId="37" fillId="0" borderId="0" xfId="13" applyFont="1" applyFill="1" applyAlignment="1">
      <alignment horizontal="right" vertical="center"/>
    </xf>
    <xf numFmtId="178" fontId="113" fillId="13" borderId="18" xfId="13" applyNumberFormat="1" applyFont="1" applyFill="1" applyBorder="1" applyAlignment="1" applyProtection="1">
      <alignment horizontal="center" vertical="center"/>
      <protection locked="0"/>
    </xf>
    <xf numFmtId="0" fontId="12" fillId="0" borderId="0" xfId="13" applyFont="1" applyFill="1" applyAlignment="1">
      <alignment horizontal="left" vertical="center"/>
    </xf>
    <xf numFmtId="0" fontId="12" fillId="0" borderId="5" xfId="13" applyFont="1" applyBorder="1" applyAlignment="1">
      <alignment vertical="center"/>
    </xf>
    <xf numFmtId="0" fontId="11" fillId="0" borderId="0" xfId="13" applyFont="1" applyAlignment="1">
      <alignment horizontal="right" vertical="center"/>
    </xf>
    <xf numFmtId="0" fontId="7" fillId="0" borderId="0" xfId="13" applyFill="1" applyAlignment="1" applyProtection="1">
      <alignment horizontal="center" vertical="center"/>
      <protection locked="0"/>
    </xf>
    <xf numFmtId="14" fontId="9" fillId="0" borderId="0" xfId="13" applyNumberFormat="1" applyFont="1" applyFill="1" applyAlignment="1">
      <alignment horizontal="center" vertical="center"/>
    </xf>
    <xf numFmtId="0" fontId="9" fillId="0" borderId="0" xfId="13" applyFont="1" applyFill="1" applyAlignment="1">
      <alignment vertical="center"/>
    </xf>
    <xf numFmtId="0" fontId="7" fillId="0" borderId="0" xfId="13" applyFill="1" applyAlignment="1">
      <alignment vertical="center"/>
    </xf>
    <xf numFmtId="0" fontId="11" fillId="0" borderId="0" xfId="13" applyFont="1" applyFill="1" applyAlignment="1">
      <alignment horizontal="right" vertical="center"/>
    </xf>
    <xf numFmtId="0" fontId="12" fillId="0" borderId="0" xfId="13" applyFont="1" applyFill="1" applyAlignment="1">
      <alignment horizontal="right" vertical="center"/>
    </xf>
    <xf numFmtId="0" fontId="12" fillId="0" borderId="15" xfId="13" applyFont="1" applyBorder="1" applyAlignment="1">
      <alignment vertical="center"/>
    </xf>
    <xf numFmtId="0" fontId="11" fillId="0" borderId="19" xfId="13" applyFont="1" applyBorder="1" applyAlignment="1">
      <alignment horizontal="right" vertical="center"/>
    </xf>
    <xf numFmtId="0" fontId="7" fillId="0" borderId="19" xfId="13" applyFill="1" applyBorder="1" applyAlignment="1" applyProtection="1">
      <alignment horizontal="center" vertical="center"/>
      <protection locked="0"/>
    </xf>
    <xf numFmtId="0" fontId="11" fillId="0" borderId="19" xfId="13" applyFont="1" applyBorder="1" applyAlignment="1">
      <alignment vertical="center"/>
    </xf>
    <xf numFmtId="0" fontId="7" fillId="0" borderId="19" xfId="13" applyBorder="1" applyAlignment="1">
      <alignment vertical="center"/>
    </xf>
    <xf numFmtId="0" fontId="11" fillId="0" borderId="19" xfId="13" applyFont="1" applyFill="1" applyBorder="1" applyAlignment="1">
      <alignment vertical="center"/>
    </xf>
    <xf numFmtId="0" fontId="7" fillId="0" borderId="16" xfId="13" applyFill="1" applyBorder="1" applyAlignment="1">
      <alignment vertical="center"/>
    </xf>
    <xf numFmtId="0" fontId="9" fillId="0" borderId="12" xfId="13" applyFont="1" applyFill="1" applyBorder="1" applyAlignment="1">
      <alignment horizontal="left" vertical="top" wrapText="1"/>
    </xf>
    <xf numFmtId="0" fontId="9" fillId="0" borderId="13" xfId="13" applyFont="1" applyFill="1" applyBorder="1" applyAlignment="1">
      <alignment horizontal="left" vertical="top"/>
    </xf>
    <xf numFmtId="0" fontId="9" fillId="0" borderId="14" xfId="13" applyFont="1" applyFill="1" applyBorder="1" applyAlignment="1">
      <alignment horizontal="left" vertical="top"/>
    </xf>
    <xf numFmtId="0" fontId="15" fillId="0" borderId="5" xfId="13" applyFont="1" applyBorder="1" applyAlignment="1">
      <alignment vertical="center"/>
    </xf>
    <xf numFmtId="0" fontId="11" fillId="0" borderId="0" xfId="13" applyFont="1" applyAlignment="1">
      <alignment vertical="center"/>
    </xf>
    <xf numFmtId="0" fontId="38" fillId="0" borderId="0" xfId="13" applyFont="1" applyAlignment="1" applyProtection="1">
      <alignment horizontal="center" vertical="center"/>
      <protection hidden="1"/>
    </xf>
    <xf numFmtId="178" fontId="15" fillId="0" borderId="0" xfId="13" applyNumberFormat="1" applyFont="1" applyAlignment="1">
      <alignment horizontal="center"/>
    </xf>
    <xf numFmtId="0" fontId="15" fillId="0" borderId="0" xfId="13" applyFont="1" applyAlignment="1">
      <alignment horizontal="center" vertical="center"/>
    </xf>
    <xf numFmtId="0" fontId="16" fillId="0" borderId="1" xfId="13" applyFont="1" applyFill="1" applyBorder="1" applyAlignment="1">
      <alignment horizontal="left" vertical="center"/>
    </xf>
    <xf numFmtId="0" fontId="16" fillId="0" borderId="11" xfId="13" applyFont="1" applyFill="1" applyBorder="1" applyAlignment="1" applyProtection="1">
      <alignment vertical="center"/>
      <protection locked="0"/>
    </xf>
    <xf numFmtId="0" fontId="16" fillId="0" borderId="6" xfId="13" applyFont="1" applyFill="1" applyBorder="1" applyAlignment="1" applyProtection="1">
      <alignment horizontal="right" vertical="center"/>
      <protection locked="0"/>
    </xf>
    <xf numFmtId="0" fontId="11" fillId="0" borderId="5" xfId="13" applyFont="1" applyBorder="1" applyAlignment="1">
      <alignment horizontal="left" vertical="center" indent="1"/>
    </xf>
    <xf numFmtId="4" fontId="9" fillId="13" borderId="62" xfId="13" applyNumberFormat="1" applyFont="1" applyFill="1" applyBorder="1" applyAlignment="1" applyProtection="1">
      <alignment horizontal="center" vertical="center"/>
      <protection locked="0"/>
    </xf>
    <xf numFmtId="37" fontId="9" fillId="0" borderId="0" xfId="13" applyNumberFormat="1" applyFont="1" applyAlignment="1">
      <alignment horizontal="center" vertical="center"/>
    </xf>
    <xf numFmtId="37" fontId="9" fillId="13" borderId="63" xfId="13" applyNumberFormat="1" applyFont="1" applyFill="1" applyBorder="1" applyAlignment="1" applyProtection="1">
      <alignment horizontal="center" vertical="center"/>
      <protection locked="0"/>
    </xf>
    <xf numFmtId="0" fontId="16" fillId="0" borderId="0" xfId="13" applyFont="1" applyFill="1" applyAlignment="1">
      <alignment horizontal="left" vertical="center"/>
    </xf>
    <xf numFmtId="0" fontId="16" fillId="0" borderId="0" xfId="13" applyFont="1" applyFill="1" applyAlignment="1" applyProtection="1">
      <alignment horizontal="left" vertical="center"/>
      <protection locked="0"/>
    </xf>
    <xf numFmtId="0" fontId="16" fillId="0" borderId="3" xfId="13" applyFont="1" applyFill="1" applyBorder="1" applyAlignment="1" applyProtection="1">
      <alignment horizontal="right" vertical="center"/>
      <protection locked="0"/>
    </xf>
    <xf numFmtId="0" fontId="10" fillId="0" borderId="5" xfId="13" applyFont="1" applyBorder="1" applyAlignment="1">
      <alignment horizontal="left" vertical="center" indent="1"/>
    </xf>
    <xf numFmtId="0" fontId="7" fillId="0" borderId="5" xfId="13" applyBorder="1" applyAlignment="1">
      <alignment vertical="center"/>
    </xf>
    <xf numFmtId="0" fontId="16" fillId="0" borderId="0" xfId="13" applyFont="1" applyFill="1" applyAlignment="1" applyProtection="1">
      <alignment horizontal="center" vertical="center"/>
      <protection locked="0"/>
    </xf>
    <xf numFmtId="165" fontId="9" fillId="13" borderId="62" xfId="13" applyNumberFormat="1" applyFont="1" applyFill="1" applyBorder="1" applyAlignment="1" applyProtection="1">
      <alignment horizontal="center" vertical="center"/>
      <protection locked="0"/>
    </xf>
    <xf numFmtId="4" fontId="9" fillId="0" borderId="0" xfId="13" applyNumberFormat="1" applyFont="1" applyAlignment="1">
      <alignment horizontal="center" vertical="center"/>
    </xf>
    <xf numFmtId="169" fontId="9" fillId="13" borderId="62" xfId="13" applyNumberFormat="1" applyFont="1" applyFill="1" applyBorder="1" applyAlignment="1" applyProtection="1">
      <alignment horizontal="center" vertical="center"/>
      <protection locked="0"/>
    </xf>
    <xf numFmtId="2" fontId="11" fillId="0" borderId="5" xfId="13" applyNumberFormat="1" applyFont="1" applyBorder="1" applyAlignment="1">
      <alignment horizontal="left" vertical="center" indent="1"/>
    </xf>
    <xf numFmtId="7" fontId="9" fillId="0" borderId="0" xfId="13" applyNumberFormat="1" applyFont="1" applyAlignment="1">
      <alignment horizontal="center" vertical="center"/>
    </xf>
    <xf numFmtId="0" fontId="16" fillId="0" borderId="10" xfId="13" applyFont="1" applyFill="1" applyBorder="1" applyAlignment="1">
      <alignment horizontal="left"/>
    </xf>
    <xf numFmtId="0" fontId="9" fillId="0" borderId="2" xfId="13" applyFont="1" applyFill="1" applyBorder="1" applyProtection="1">
      <protection locked="0"/>
    </xf>
    <xf numFmtId="0" fontId="16" fillId="0" borderId="4" xfId="13" applyFont="1" applyFill="1" applyBorder="1" applyAlignment="1" applyProtection="1">
      <alignment horizontal="right" vertical="center"/>
      <protection locked="0"/>
    </xf>
    <xf numFmtId="9" fontId="9" fillId="13" borderId="62" xfId="13" applyNumberFormat="1" applyFont="1" applyFill="1" applyBorder="1" applyAlignment="1" applyProtection="1">
      <alignment horizontal="center" vertical="center"/>
      <protection locked="0"/>
    </xf>
    <xf numFmtId="0" fontId="16" fillId="0" borderId="10" xfId="13" applyFont="1" applyFill="1" applyBorder="1" applyAlignment="1">
      <alignment horizontal="left" vertical="center"/>
    </xf>
    <xf numFmtId="0" fontId="16" fillId="0" borderId="2" xfId="13" applyFont="1" applyFill="1" applyBorder="1" applyAlignment="1" applyProtection="1">
      <alignment horizontal="center" vertical="center"/>
      <protection locked="0"/>
    </xf>
    <xf numFmtId="37" fontId="9" fillId="0" borderId="0" xfId="13" applyNumberFormat="1" applyFont="1" applyAlignment="1">
      <alignment vertical="center"/>
    </xf>
    <xf numFmtId="0" fontId="14" fillId="0" borderId="0" xfId="13" applyFont="1" applyFill="1" applyAlignment="1">
      <alignment vertical="center"/>
    </xf>
    <xf numFmtId="0" fontId="14" fillId="0" borderId="0" xfId="13" applyFont="1" applyAlignment="1">
      <alignment vertical="center"/>
    </xf>
    <xf numFmtId="0" fontId="16" fillId="0" borderId="10" xfId="13" applyFont="1" applyFill="1" applyBorder="1" applyAlignment="1" applyProtection="1">
      <alignment horizontal="left"/>
      <protection locked="0"/>
    </xf>
    <xf numFmtId="0" fontId="16" fillId="0" borderId="2" xfId="13" applyFont="1" applyFill="1" applyBorder="1" applyAlignment="1" applyProtection="1">
      <alignment horizontal="center"/>
      <protection locked="0"/>
    </xf>
    <xf numFmtId="0" fontId="16" fillId="0" borderId="4" xfId="13" applyFont="1" applyFill="1" applyBorder="1" applyAlignment="1" applyProtection="1">
      <alignment horizontal="right"/>
      <protection locked="0"/>
    </xf>
    <xf numFmtId="0" fontId="11" fillId="2" borderId="0" xfId="13" applyFont="1" applyFill="1"/>
    <xf numFmtId="0" fontId="11" fillId="0" borderId="0" xfId="13" applyFont="1" applyFill="1"/>
    <xf numFmtId="0" fontId="15" fillId="0" borderId="1" xfId="13" applyFont="1" applyBorder="1" applyAlignment="1">
      <alignment vertical="center"/>
    </xf>
    <xf numFmtId="0" fontId="7" fillId="0" borderId="11" xfId="13" applyBorder="1" applyAlignment="1">
      <alignment vertical="center"/>
    </xf>
    <xf numFmtId="0" fontId="15" fillId="0" borderId="11" xfId="13" applyFont="1" applyBorder="1" applyAlignment="1">
      <alignment horizontal="center" vertical="center"/>
    </xf>
    <xf numFmtId="0" fontId="4" fillId="0" borderId="0" xfId="13" applyFont="1" applyFill="1" applyAlignment="1">
      <alignment horizontal="center" vertical="center"/>
    </xf>
    <xf numFmtId="37" fontId="9" fillId="0" borderId="62" xfId="13" applyNumberFormat="1" applyFont="1" applyBorder="1" applyAlignment="1">
      <alignment horizontal="center" vertical="center"/>
    </xf>
    <xf numFmtId="37" fontId="9" fillId="0" borderId="63" xfId="13" applyNumberFormat="1" applyFont="1" applyBorder="1" applyAlignment="1">
      <alignment horizontal="center" vertical="center"/>
    </xf>
    <xf numFmtId="0" fontId="9" fillId="0" borderId="0" xfId="13" applyFont="1" applyFill="1" applyAlignment="1">
      <alignment horizontal="center" vertical="center"/>
    </xf>
    <xf numFmtId="9" fontId="7" fillId="13" borderId="71" xfId="13" applyNumberFormat="1" applyFill="1" applyBorder="1" applyAlignment="1" applyProtection="1">
      <alignment horizontal="right" vertical="center"/>
      <protection locked="0"/>
    </xf>
    <xf numFmtId="9" fontId="7" fillId="0" borderId="14" xfId="13" applyNumberFormat="1" applyFill="1" applyBorder="1" applyAlignment="1">
      <alignment horizontal="center" vertical="center"/>
    </xf>
    <xf numFmtId="0" fontId="7" fillId="0" borderId="0" xfId="13" applyFill="1" applyAlignment="1">
      <alignment horizontal="center"/>
    </xf>
    <xf numFmtId="37" fontId="9" fillId="0" borderId="62" xfId="13" applyNumberFormat="1" applyFont="1" applyBorder="1" applyAlignment="1">
      <alignment vertical="center"/>
    </xf>
    <xf numFmtId="37" fontId="9" fillId="0" borderId="63" xfId="13" applyNumberFormat="1" applyFont="1" applyBorder="1" applyAlignment="1">
      <alignment vertical="center"/>
    </xf>
    <xf numFmtId="0" fontId="39" fillId="0" borderId="0" xfId="13" applyFont="1" applyAlignment="1">
      <alignment vertical="center"/>
    </xf>
    <xf numFmtId="0" fontId="10" fillId="0" borderId="15" xfId="13" applyFont="1" applyBorder="1" applyAlignment="1">
      <alignment horizontal="left" vertical="center" indent="1"/>
    </xf>
    <xf numFmtId="0" fontId="9" fillId="0" borderId="83" xfId="13" applyFont="1" applyBorder="1" applyAlignment="1">
      <alignment horizontal="right" vertical="center"/>
    </xf>
    <xf numFmtId="2" fontId="9" fillId="0" borderId="84" xfId="13" applyNumberFormat="1" applyFont="1" applyBorder="1" applyAlignment="1">
      <alignment vertical="center"/>
    </xf>
    <xf numFmtId="0" fontId="32" fillId="0" borderId="0" xfId="13" applyFont="1"/>
    <xf numFmtId="0" fontId="4" fillId="0" borderId="0" xfId="13" applyFont="1" applyAlignment="1">
      <alignment horizontal="centerContinuous"/>
    </xf>
    <xf numFmtId="0" fontId="12" fillId="0" borderId="0" xfId="13" applyFont="1"/>
    <xf numFmtId="0" fontId="7" fillId="0" borderId="0" xfId="13" applyFill="1"/>
    <xf numFmtId="167" fontId="38" fillId="0" borderId="0" xfId="13" applyNumberFormat="1" applyFont="1"/>
    <xf numFmtId="0" fontId="13" fillId="0" borderId="1" xfId="13" applyFont="1" applyFill="1" applyBorder="1"/>
    <xf numFmtId="0" fontId="29" fillId="0" borderId="11" xfId="13" applyFont="1" applyFill="1" applyBorder="1" applyAlignment="1">
      <alignment horizontal="center"/>
    </xf>
    <xf numFmtId="14" fontId="10" fillId="0" borderId="6" xfId="13" applyNumberFormat="1" applyFont="1" applyFill="1" applyBorder="1" applyAlignment="1">
      <alignment horizontal="center"/>
    </xf>
    <xf numFmtId="0" fontId="10" fillId="3" borderId="18" xfId="13" applyFont="1" applyFill="1" applyBorder="1"/>
    <xf numFmtId="0" fontId="7" fillId="3" borderId="8" xfId="13" applyFill="1" applyBorder="1"/>
    <xf numFmtId="0" fontId="7" fillId="3" borderId="17" xfId="13" applyFill="1" applyBorder="1"/>
    <xf numFmtId="0" fontId="15" fillId="0" borderId="0" xfId="13" applyFont="1" applyAlignment="1">
      <alignment horizontal="center"/>
    </xf>
    <xf numFmtId="0" fontId="15" fillId="0" borderId="0" xfId="13" applyFont="1" applyAlignment="1">
      <alignment horizontal="right"/>
    </xf>
    <xf numFmtId="0" fontId="15" fillId="0" borderId="3" xfId="13" applyFont="1" applyBorder="1" applyAlignment="1">
      <alignment horizontal="right"/>
    </xf>
    <xf numFmtId="0" fontId="6" fillId="3" borderId="8" xfId="13" applyFont="1" applyFill="1" applyBorder="1"/>
    <xf numFmtId="0" fontId="36" fillId="0" borderId="7" xfId="13" applyFont="1" applyFill="1" applyBorder="1"/>
    <xf numFmtId="0" fontId="14" fillId="0" borderId="7" xfId="13" applyFont="1" applyFill="1" applyBorder="1"/>
    <xf numFmtId="0" fontId="9" fillId="0" borderId="7" xfId="13" applyFont="1" applyFill="1" applyBorder="1"/>
    <xf numFmtId="0" fontId="14" fillId="0" borderId="8" xfId="13" applyFont="1" applyFill="1" applyBorder="1" applyAlignment="1">
      <alignment horizontal="centerContinuous"/>
    </xf>
    <xf numFmtId="0" fontId="9" fillId="0" borderId="7" xfId="13" applyFont="1" applyFill="1" applyBorder="1" applyAlignment="1">
      <alignment horizontal="centerContinuous"/>
    </xf>
    <xf numFmtId="0" fontId="14" fillId="0" borderId="7" xfId="13" applyFont="1" applyFill="1" applyBorder="1" applyAlignment="1">
      <alignment horizontal="center"/>
    </xf>
    <xf numFmtId="14" fontId="9" fillId="39" borderId="17" xfId="13" applyNumberFormat="1" applyFont="1" applyFill="1" applyBorder="1" applyAlignment="1" applyProtection="1">
      <alignment horizontal="left"/>
      <protection locked="0"/>
    </xf>
    <xf numFmtId="0" fontId="7" fillId="0" borderId="0" xfId="13" applyAlignment="1">
      <alignment horizontal="center"/>
    </xf>
    <xf numFmtId="5" fontId="7" fillId="0" borderId="0" xfId="13" applyNumberFormat="1" applyAlignment="1">
      <alignment horizontal="left"/>
    </xf>
    <xf numFmtId="167" fontId="9" fillId="39" borderId="74" xfId="13" applyNumberFormat="1" applyFont="1" applyFill="1" applyBorder="1" applyProtection="1">
      <protection locked="0"/>
    </xf>
    <xf numFmtId="167" fontId="9" fillId="0" borderId="3" xfId="13" applyNumberFormat="1" applyFont="1" applyBorder="1"/>
    <xf numFmtId="0" fontId="7" fillId="0" borderId="0" xfId="13" applyAlignment="1">
      <alignment horizontal="left"/>
    </xf>
    <xf numFmtId="7" fontId="9" fillId="0" borderId="32" xfId="13" applyNumberFormat="1" applyFont="1" applyFill="1" applyBorder="1" applyAlignment="1" applyProtection="1">
      <alignment horizontal="center"/>
      <protection locked="0"/>
    </xf>
    <xf numFmtId="167" fontId="9" fillId="0" borderId="0" xfId="13" applyNumberFormat="1" applyFont="1" applyFill="1"/>
    <xf numFmtId="167" fontId="9" fillId="0" borderId="0" xfId="13" applyNumberFormat="1" applyFont="1"/>
    <xf numFmtId="167" fontId="9" fillId="39" borderId="75" xfId="13" applyNumberFormat="1" applyFont="1" applyFill="1" applyBorder="1" applyProtection="1">
      <protection locked="0"/>
    </xf>
    <xf numFmtId="167" fontId="9" fillId="0" borderId="9" xfId="13" applyNumberFormat="1" applyFont="1" applyBorder="1"/>
    <xf numFmtId="167" fontId="9" fillId="0" borderId="85" xfId="13" applyNumberFormat="1" applyFont="1" applyBorder="1"/>
    <xf numFmtId="0" fontId="17" fillId="0" borderId="10" xfId="13" applyFont="1" applyBorder="1"/>
    <xf numFmtId="0" fontId="7" fillId="0" borderId="2" xfId="13" applyBorder="1"/>
    <xf numFmtId="0" fontId="9" fillId="0" borderId="2" xfId="13" applyFont="1" applyBorder="1"/>
    <xf numFmtId="0" fontId="9" fillId="0" borderId="4" xfId="13" applyFont="1" applyBorder="1"/>
    <xf numFmtId="0" fontId="33" fillId="0" borderId="0" xfId="13" applyFont="1"/>
    <xf numFmtId="0" fontId="5" fillId="0" borderId="0" xfId="13" applyFont="1" applyFill="1"/>
    <xf numFmtId="0" fontId="34" fillId="0" borderId="0" xfId="13" applyFont="1" applyFill="1"/>
    <xf numFmtId="0" fontId="35" fillId="0" borderId="0" xfId="13" applyFont="1" applyFill="1"/>
    <xf numFmtId="168" fontId="9" fillId="39" borderId="74" xfId="13" applyNumberFormat="1" applyFont="1" applyFill="1" applyBorder="1" applyProtection="1">
      <protection locked="0"/>
    </xf>
    <xf numFmtId="168" fontId="9" fillId="39" borderId="75" xfId="13" applyNumberFormat="1" applyFont="1" applyFill="1" applyBorder="1" applyProtection="1">
      <protection locked="0"/>
    </xf>
    <xf numFmtId="168" fontId="9" fillId="0" borderId="0" xfId="13" applyNumberFormat="1" applyFont="1"/>
    <xf numFmtId="168" fontId="9" fillId="0" borderId="0" xfId="13" applyNumberFormat="1" applyFont="1" applyFill="1"/>
    <xf numFmtId="168" fontId="9" fillId="0" borderId="9" xfId="13" applyNumberFormat="1" applyFont="1" applyBorder="1"/>
    <xf numFmtId="0" fontId="6" fillId="3" borderId="17" xfId="13" applyFont="1" applyFill="1" applyBorder="1"/>
    <xf numFmtId="0" fontId="37" fillId="0" borderId="7" xfId="13" applyFont="1" applyFill="1" applyBorder="1"/>
    <xf numFmtId="0" fontId="12" fillId="39" borderId="7" xfId="13" applyFont="1" applyFill="1" applyBorder="1" applyAlignment="1" applyProtection="1">
      <alignment horizontal="center"/>
      <protection locked="0"/>
    </xf>
    <xf numFmtId="0" fontId="6" fillId="0" borderId="5" xfId="13" applyFont="1" applyBorder="1"/>
    <xf numFmtId="0" fontId="6" fillId="0" borderId="0" xfId="13" applyFont="1"/>
    <xf numFmtId="0" fontId="14" fillId="0" borderId="0" xfId="13" applyFont="1" applyFill="1"/>
    <xf numFmtId="0" fontId="9" fillId="0" borderId="0" xfId="13" applyFont="1" applyFill="1"/>
    <xf numFmtId="0" fontId="14" fillId="0" borderId="0" xfId="13" applyFont="1" applyFill="1" applyAlignment="1">
      <alignment horizontal="centerContinuous"/>
    </xf>
    <xf numFmtId="0" fontId="9" fillId="0" borderId="0" xfId="13" applyFont="1" applyFill="1" applyAlignment="1">
      <alignment horizontal="centerContinuous"/>
    </xf>
    <xf numFmtId="0" fontId="9" fillId="0" borderId="0" xfId="13" applyFont="1" applyFill="1" applyAlignment="1">
      <alignment horizontal="left"/>
    </xf>
    <xf numFmtId="0" fontId="14" fillId="0" borderId="0" xfId="13" applyFont="1" applyFill="1" applyAlignment="1">
      <alignment horizontal="center"/>
    </xf>
    <xf numFmtId="0" fontId="9" fillId="0" borderId="3" xfId="13" applyFont="1" applyFill="1" applyBorder="1" applyAlignment="1">
      <alignment horizontal="left"/>
    </xf>
    <xf numFmtId="167" fontId="9" fillId="39" borderId="76" xfId="13" applyNumberFormat="1" applyFont="1" applyFill="1" applyBorder="1" applyProtection="1">
      <protection locked="0"/>
    </xf>
    <xf numFmtId="167" fontId="9" fillId="39" borderId="62" xfId="13" applyNumberFormat="1" applyFont="1" applyFill="1" applyBorder="1" applyProtection="1">
      <protection locked="0"/>
    </xf>
    <xf numFmtId="0" fontId="7" fillId="0" borderId="0" xfId="13" applyAlignment="1">
      <alignment horizontal="right"/>
    </xf>
    <xf numFmtId="0" fontId="7" fillId="0" borderId="0" xfId="69"/>
    <xf numFmtId="0" fontId="47" fillId="0" borderId="8" xfId="69" applyFont="1" applyBorder="1" applyAlignment="1">
      <alignment horizontal="center" vertical="center" wrapText="1"/>
    </xf>
    <xf numFmtId="0" fontId="47" fillId="0" borderId="7" xfId="69" applyFont="1" applyBorder="1" applyAlignment="1">
      <alignment horizontal="center" vertical="center" wrapText="1"/>
    </xf>
    <xf numFmtId="0" fontId="12" fillId="0" borderId="7" xfId="70" applyFont="1" applyBorder="1" applyAlignment="1">
      <alignment horizontal="right"/>
    </xf>
    <xf numFmtId="49" fontId="9" fillId="0" borderId="18" xfId="70" applyNumberFormat="1" applyFont="1" applyBorder="1" applyAlignment="1">
      <alignment horizontal="center"/>
    </xf>
    <xf numFmtId="0" fontId="12" fillId="0" borderId="5" xfId="70" applyFont="1" applyBorder="1" applyAlignment="1">
      <alignment horizontal="center"/>
    </xf>
    <xf numFmtId="0" fontId="4" fillId="0" borderId="10" xfId="69" applyFont="1" applyBorder="1" applyAlignment="1">
      <alignment horizontal="right" wrapText="1"/>
    </xf>
    <xf numFmtId="0" fontId="4" fillId="0" borderId="24" xfId="69" applyFont="1" applyBorder="1" applyAlignment="1" applyProtection="1">
      <alignment wrapText="1"/>
      <protection locked="0"/>
    </xf>
    <xf numFmtId="0" fontId="4" fillId="0" borderId="0" xfId="69" applyFont="1" applyAlignment="1">
      <alignment wrapText="1"/>
    </xf>
    <xf numFmtId="0" fontId="7" fillId="0" borderId="3" xfId="69" applyBorder="1"/>
    <xf numFmtId="0" fontId="7" fillId="0" borderId="5" xfId="69" applyBorder="1" applyAlignment="1">
      <alignment horizontal="center" vertical="top"/>
    </xf>
    <xf numFmtId="0" fontId="4" fillId="0" borderId="0" xfId="69" applyFont="1"/>
    <xf numFmtId="0" fontId="4" fillId="0" borderId="13" xfId="69" applyFont="1" applyBorder="1" applyAlignment="1" applyProtection="1">
      <alignment wrapText="1"/>
      <protection locked="0"/>
    </xf>
    <xf numFmtId="0" fontId="4" fillId="0" borderId="14" xfId="69" applyFont="1" applyBorder="1" applyProtection="1">
      <protection locked="0"/>
    </xf>
    <xf numFmtId="0" fontId="9" fillId="0" borderId="5" xfId="69" applyFont="1" applyBorder="1" applyAlignment="1">
      <alignment horizontal="center" wrapText="1"/>
    </xf>
    <xf numFmtId="0" fontId="4" fillId="0" borderId="0" xfId="69" applyFont="1" applyAlignment="1">
      <alignment horizontal="center"/>
    </xf>
    <xf numFmtId="0" fontId="7" fillId="0" borderId="5" xfId="69" applyBorder="1" applyAlignment="1">
      <alignment horizontal="center"/>
    </xf>
    <xf numFmtId="0" fontId="7" fillId="0" borderId="15" xfId="69" applyBorder="1" applyAlignment="1">
      <alignment horizontal="center" vertical="top"/>
    </xf>
    <xf numFmtId="0" fontId="7" fillId="0" borderId="19" xfId="69" applyBorder="1"/>
    <xf numFmtId="0" fontId="7" fillId="0" borderId="7" xfId="69" applyBorder="1" applyAlignment="1">
      <alignment horizontal="center" vertical="top"/>
    </xf>
    <xf numFmtId="17" fontId="4" fillId="0" borderId="14" xfId="69" applyNumberFormat="1" applyFont="1" applyBorder="1" applyProtection="1">
      <protection locked="0"/>
    </xf>
    <xf numFmtId="0" fontId="7" fillId="0" borderId="0" xfId="70"/>
    <xf numFmtId="0" fontId="7" fillId="0" borderId="0" xfId="69" applyAlignment="1">
      <alignment vertical="top"/>
    </xf>
    <xf numFmtId="0" fontId="7" fillId="0" borderId="19" xfId="69" applyBorder="1" applyAlignment="1">
      <alignment vertical="top"/>
    </xf>
    <xf numFmtId="0" fontId="7" fillId="0" borderId="0" xfId="69" applyAlignment="1">
      <alignment wrapText="1"/>
    </xf>
    <xf numFmtId="0" fontId="7" fillId="0" borderId="0" xfId="69" applyAlignment="1">
      <alignment vertical="top" wrapText="1"/>
    </xf>
    <xf numFmtId="0" fontId="45" fillId="0" borderId="0" xfId="69" applyFont="1" applyAlignment="1">
      <alignment vertical="top"/>
    </xf>
    <xf numFmtId="0" fontId="9" fillId="0" borderId="12" xfId="69" applyFont="1" applyBorder="1" applyAlignment="1">
      <alignment horizontal="center" wrapText="1"/>
    </xf>
    <xf numFmtId="0" fontId="4" fillId="0" borderId="13" xfId="69" applyFont="1" applyBorder="1" applyAlignment="1">
      <alignment horizontal="center"/>
    </xf>
    <xf numFmtId="0" fontId="7" fillId="13" borderId="65" xfId="69" applyFill="1" applyBorder="1" applyAlignment="1">
      <alignment horizontal="center"/>
    </xf>
    <xf numFmtId="0" fontId="4" fillId="13" borderId="66" xfId="69" applyFont="1" applyFill="1" applyBorder="1"/>
    <xf numFmtId="0" fontId="7" fillId="13" borderId="65" xfId="69" applyFill="1" applyBorder="1" applyAlignment="1">
      <alignment horizontal="center" vertical="top"/>
    </xf>
    <xf numFmtId="0" fontId="7" fillId="13" borderId="66" xfId="69" applyFill="1" applyBorder="1" applyAlignment="1">
      <alignment vertical="top" wrapText="1"/>
    </xf>
    <xf numFmtId="0" fontId="7" fillId="13" borderId="67" xfId="69" applyFill="1" applyBorder="1" applyAlignment="1">
      <alignment horizontal="center" vertical="top"/>
    </xf>
    <xf numFmtId="0" fontId="7" fillId="13" borderId="68" xfId="69" applyFill="1" applyBorder="1" applyAlignment="1">
      <alignment vertical="top" wrapText="1"/>
    </xf>
    <xf numFmtId="0" fontId="7" fillId="13" borderId="15" xfId="69" applyFill="1" applyBorder="1" applyAlignment="1">
      <alignment horizontal="center" vertical="top"/>
    </xf>
    <xf numFmtId="0" fontId="7" fillId="13" borderId="19" xfId="69" applyFill="1" applyBorder="1" applyAlignment="1">
      <alignment vertical="top" wrapText="1"/>
    </xf>
    <xf numFmtId="0" fontId="115" fillId="0" borderId="0" xfId="69" applyFont="1" applyAlignment="1">
      <alignment wrapText="1"/>
    </xf>
    <xf numFmtId="0" fontId="7" fillId="0" borderId="0" xfId="69" applyAlignment="1">
      <alignment horizontal="center"/>
    </xf>
    <xf numFmtId="0" fontId="202" fillId="0" borderId="0" xfId="70" applyFont="1" applyAlignment="1">
      <alignment horizontal="left"/>
    </xf>
    <xf numFmtId="0" fontId="7" fillId="0" borderId="0" xfId="70" applyAlignment="1">
      <alignment wrapText="1"/>
    </xf>
    <xf numFmtId="0" fontId="199" fillId="45" borderId="28" xfId="70" applyFont="1" applyFill="1" applyBorder="1" applyAlignment="1">
      <alignment vertical="top" wrapText="1"/>
    </xf>
    <xf numFmtId="0" fontId="199" fillId="46" borderId="28" xfId="70" applyFont="1" applyFill="1" applyBorder="1" applyAlignment="1">
      <alignment vertical="top" wrapText="1"/>
    </xf>
    <xf numFmtId="0" fontId="199" fillId="47" borderId="28" xfId="70" applyFont="1" applyFill="1" applyBorder="1" applyAlignment="1">
      <alignment vertical="top" wrapText="1"/>
    </xf>
    <xf numFmtId="0" fontId="199" fillId="0" borderId="0" xfId="70" applyFont="1" applyAlignment="1">
      <alignment vertical="top" wrapText="1"/>
    </xf>
    <xf numFmtId="0" fontId="9" fillId="0" borderId="137" xfId="70" applyFont="1" applyBorder="1" applyAlignment="1">
      <alignment vertical="top" wrapText="1"/>
    </xf>
    <xf numFmtId="0" fontId="7" fillId="0" borderId="0" xfId="70" applyAlignment="1">
      <alignment vertical="top" wrapText="1"/>
    </xf>
    <xf numFmtId="0" fontId="204" fillId="0" borderId="0" xfId="70" applyFont="1"/>
    <xf numFmtId="0" fontId="7" fillId="0" borderId="0" xfId="70" applyAlignment="1">
      <alignment horizontal="center"/>
    </xf>
    <xf numFmtId="0" fontId="4" fillId="0" borderId="0" xfId="70" applyFont="1"/>
    <xf numFmtId="0" fontId="7" fillId="0" borderId="32" xfId="70" applyBorder="1"/>
    <xf numFmtId="9" fontId="7" fillId="0" borderId="32" xfId="70" applyNumberFormat="1" applyBorder="1" applyAlignment="1">
      <alignment horizontal="center"/>
    </xf>
    <xf numFmtId="0" fontId="205" fillId="0" borderId="0" xfId="70" applyFont="1"/>
    <xf numFmtId="0" fontId="191" fillId="0" borderId="0" xfId="70" applyFont="1" applyAlignment="1">
      <alignment horizontal="center"/>
    </xf>
    <xf numFmtId="0" fontId="206" fillId="0" borderId="0" xfId="70" applyFont="1"/>
    <xf numFmtId="9" fontId="4" fillId="0" borderId="0" xfId="70" applyNumberFormat="1" applyFont="1" applyAlignment="1">
      <alignment horizontal="center"/>
    </xf>
    <xf numFmtId="0" fontId="161" fillId="0" borderId="0" xfId="70" applyFont="1"/>
    <xf numFmtId="0" fontId="208" fillId="0" borderId="0" xfId="70" applyFont="1"/>
    <xf numFmtId="0" fontId="209" fillId="48" borderId="0" xfId="70" applyFont="1" applyFill="1"/>
    <xf numFmtId="0" fontId="209" fillId="48" borderId="0" xfId="70" applyFont="1" applyFill="1" applyAlignment="1">
      <alignment horizontal="center"/>
    </xf>
    <xf numFmtId="192" fontId="210" fillId="49" borderId="26" xfId="70" applyNumberFormat="1" applyFont="1" applyFill="1" applyBorder="1" applyAlignment="1">
      <alignment horizontal="center"/>
    </xf>
    <xf numFmtId="0" fontId="210" fillId="25" borderId="22" xfId="70" applyFont="1" applyFill="1" applyBorder="1"/>
    <xf numFmtId="0" fontId="210" fillId="25" borderId="0" xfId="70" applyFont="1" applyFill="1" applyAlignment="1">
      <alignment wrapText="1"/>
    </xf>
    <xf numFmtId="0" fontId="7" fillId="0" borderId="20" xfId="70" applyBorder="1" applyAlignment="1">
      <alignment vertical="center" wrapText="1"/>
    </xf>
    <xf numFmtId="0" fontId="7" fillId="0" borderId="20" xfId="70" applyBorder="1" applyAlignment="1">
      <alignment horizontal="center" vertical="center" wrapText="1"/>
    </xf>
    <xf numFmtId="0" fontId="7" fillId="0" borderId="22" xfId="70" applyBorder="1" applyAlignment="1">
      <alignment vertical="center" wrapText="1"/>
    </xf>
    <xf numFmtId="0" fontId="7" fillId="0" borderId="22" xfId="70" applyBorder="1" applyAlignment="1">
      <alignment horizontal="center" vertical="center" wrapText="1"/>
    </xf>
    <xf numFmtId="0" fontId="7" fillId="0" borderId="26" xfId="70" applyBorder="1" applyAlignment="1">
      <alignment vertical="center" wrapText="1"/>
    </xf>
    <xf numFmtId="0" fontId="199" fillId="0" borderId="32" xfId="70" applyFont="1" applyBorder="1" applyAlignment="1">
      <alignment horizontal="center" vertical="center" wrapText="1"/>
    </xf>
    <xf numFmtId="1" fontId="157" fillId="49" borderId="32" xfId="70" applyNumberFormat="1" applyFont="1" applyFill="1" applyBorder="1" applyAlignment="1">
      <alignment horizontal="center" vertical="center" wrapText="1"/>
    </xf>
    <xf numFmtId="0" fontId="7" fillId="25" borderId="32" xfId="70" applyFill="1" applyBorder="1"/>
    <xf numFmtId="0" fontId="7" fillId="25" borderId="32" xfId="70" applyFill="1" applyBorder="1" applyAlignment="1">
      <alignment horizontal="center" vertical="center"/>
    </xf>
    <xf numFmtId="0" fontId="7" fillId="0" borderId="32" xfId="70" applyFill="1" applyBorder="1" applyAlignment="1">
      <alignment horizontal="center" vertical="center"/>
    </xf>
    <xf numFmtId="0" fontId="7" fillId="25" borderId="32" xfId="70" applyFill="1" applyBorder="1" applyAlignment="1">
      <alignment horizontal="left" wrapText="1"/>
    </xf>
    <xf numFmtId="0" fontId="7" fillId="25" borderId="32" xfId="70" applyFill="1" applyBorder="1" applyAlignment="1">
      <alignment horizontal="left"/>
    </xf>
    <xf numFmtId="0" fontId="7" fillId="25" borderId="32" xfId="70" applyFill="1" applyBorder="1" applyAlignment="1">
      <alignment vertical="center"/>
    </xf>
    <xf numFmtId="0" fontId="211" fillId="0" borderId="0" xfId="70" applyFont="1"/>
    <xf numFmtId="0" fontId="139" fillId="0" borderId="0" xfId="70" applyFont="1"/>
    <xf numFmtId="0" fontId="139" fillId="0" borderId="0" xfId="70" applyFont="1" applyAlignment="1">
      <alignment horizontal="center"/>
    </xf>
    <xf numFmtId="0" fontId="212" fillId="0" borderId="0" xfId="70" applyFont="1"/>
    <xf numFmtId="0" fontId="212" fillId="0" borderId="0" xfId="70" quotePrefix="1" applyFont="1"/>
    <xf numFmtId="0" fontId="212" fillId="0" borderId="0" xfId="70" applyFont="1" applyFill="1"/>
    <xf numFmtId="0" fontId="7" fillId="0" borderId="0" xfId="70" applyFill="1"/>
    <xf numFmtId="0" fontId="40" fillId="0" borderId="0" xfId="70" applyFont="1"/>
    <xf numFmtId="0" fontId="199" fillId="0" borderId="0" xfId="70" applyFont="1"/>
    <xf numFmtId="0" fontId="7" fillId="0" borderId="32" xfId="70" applyBorder="1" applyAlignment="1">
      <alignment horizontal="center" vertical="center" wrapText="1"/>
    </xf>
    <xf numFmtId="0" fontId="156" fillId="48" borderId="0" xfId="70" applyFont="1" applyFill="1" applyAlignment="1">
      <alignment horizontal="center" vertical="center"/>
    </xf>
    <xf numFmtId="192" fontId="32" fillId="0" borderId="0" xfId="70" applyNumberFormat="1" applyFont="1" applyAlignment="1">
      <alignment horizontal="center"/>
    </xf>
    <xf numFmtId="0" fontId="199" fillId="0" borderId="0" xfId="70" applyFont="1" applyAlignment="1">
      <alignment horizontal="right"/>
    </xf>
    <xf numFmtId="0" fontId="7" fillId="27" borderId="32" xfId="70" applyFill="1" applyBorder="1" applyAlignment="1">
      <alignment vertical="center" wrapText="1"/>
    </xf>
    <xf numFmtId="1" fontId="191" fillId="50" borderId="32" xfId="70" applyNumberFormat="1" applyFont="1" applyFill="1" applyBorder="1" applyAlignment="1">
      <alignment horizontal="center" vertical="center" wrapText="1"/>
    </xf>
    <xf numFmtId="1" fontId="199" fillId="51" borderId="32" xfId="70" applyNumberFormat="1" applyFont="1" applyFill="1" applyBorder="1" applyAlignment="1">
      <alignment horizontal="center" vertical="center" wrapText="1"/>
    </xf>
    <xf numFmtId="17" fontId="199" fillId="29" borderId="32" xfId="70" applyNumberFormat="1" applyFont="1" applyFill="1" applyBorder="1" applyAlignment="1">
      <alignment horizontal="center" vertical="center" wrapText="1"/>
    </xf>
    <xf numFmtId="0" fontId="7" fillId="0" borderId="0" xfId="70" applyAlignment="1">
      <alignment vertical="center" wrapText="1"/>
    </xf>
    <xf numFmtId="0" fontId="215" fillId="0" borderId="32" xfId="70" applyFont="1" applyBorder="1" applyAlignment="1">
      <alignment horizontal="left" vertical="center" wrapText="1"/>
    </xf>
    <xf numFmtId="0" fontId="7" fillId="0" borderId="32" xfId="70" applyBorder="1" applyAlignment="1">
      <alignment horizontal="center" vertical="center"/>
    </xf>
    <xf numFmtId="0" fontId="7" fillId="46" borderId="32" xfId="70" applyFill="1" applyBorder="1" applyAlignment="1">
      <alignment horizontal="center" vertical="center"/>
    </xf>
    <xf numFmtId="0" fontId="7" fillId="44" borderId="32" xfId="70" applyFill="1" applyBorder="1" applyAlignment="1">
      <alignment horizontal="center" vertical="center"/>
    </xf>
    <xf numFmtId="0" fontId="199" fillId="29" borderId="32" xfId="70" applyFont="1" applyFill="1" applyBorder="1" applyAlignment="1">
      <alignment horizontal="center" vertical="center"/>
    </xf>
    <xf numFmtId="168" fontId="199" fillId="29" borderId="32" xfId="70" applyNumberFormat="1" applyFont="1" applyFill="1" applyBorder="1" applyAlignment="1">
      <alignment horizontal="center" vertical="center"/>
    </xf>
    <xf numFmtId="0" fontId="7" fillId="52" borderId="0" xfId="70" applyFill="1" applyAlignment="1">
      <alignment wrapText="1"/>
    </xf>
    <xf numFmtId="0" fontId="7" fillId="52" borderId="0" xfId="70" applyFill="1"/>
    <xf numFmtId="0" fontId="4" fillId="0" borderId="32" xfId="70" applyFont="1" applyBorder="1"/>
    <xf numFmtId="0" fontId="4" fillId="0" borderId="31" xfId="70" applyFont="1" applyBorder="1"/>
    <xf numFmtId="44" fontId="0" fillId="0" borderId="0" xfId="7" applyFont="1"/>
    <xf numFmtId="0" fontId="199" fillId="0" borderId="0" xfId="70" applyFont="1" applyAlignment="1">
      <alignment horizontal="left" wrapText="1"/>
    </xf>
    <xf numFmtId="0" fontId="199" fillId="0" borderId="0" xfId="70" applyFont="1" applyAlignment="1">
      <alignment horizontal="right" wrapText="1"/>
    </xf>
    <xf numFmtId="0" fontId="216" fillId="0" borderId="0" xfId="70" applyFont="1"/>
    <xf numFmtId="193" fontId="217" fillId="0" borderId="0" xfId="70" applyNumberFormat="1" applyFont="1" applyAlignment="1">
      <alignment horizontal="right" wrapText="1"/>
    </xf>
    <xf numFmtId="0" fontId="218" fillId="28" borderId="32" xfId="70" applyFont="1" applyFill="1" applyBorder="1"/>
    <xf numFmtId="0" fontId="218" fillId="28" borderId="32" xfId="70" applyFont="1" applyFill="1" applyBorder="1" applyAlignment="1">
      <alignment wrapText="1"/>
    </xf>
    <xf numFmtId="0" fontId="219" fillId="52" borderId="0" xfId="70" applyFont="1" applyFill="1" applyAlignment="1">
      <alignment vertical="center"/>
    </xf>
    <xf numFmtId="0" fontId="220" fillId="52" borderId="0" xfId="70" applyFont="1" applyFill="1" applyAlignment="1">
      <alignment horizontal="center" wrapText="1"/>
    </xf>
    <xf numFmtId="0" fontId="221" fillId="0" borderId="32" xfId="70" applyFont="1" applyBorder="1" applyAlignment="1">
      <alignment vertical="center"/>
    </xf>
    <xf numFmtId="6" fontId="221" fillId="0" borderId="32" xfId="70" applyNumberFormat="1" applyFont="1" applyBorder="1" applyAlignment="1">
      <alignment vertical="center" wrapText="1"/>
    </xf>
    <xf numFmtId="193" fontId="221" fillId="0" borderId="32" xfId="7" applyNumberFormat="1" applyFont="1" applyBorder="1" applyAlignment="1">
      <alignment horizontal="center" vertical="center" wrapText="1"/>
    </xf>
    <xf numFmtId="0" fontId="221" fillId="0" borderId="0" xfId="70" applyFont="1" applyAlignment="1">
      <alignment vertical="center"/>
    </xf>
    <xf numFmtId="0" fontId="221" fillId="0" borderId="32" xfId="70" applyFont="1" applyBorder="1" applyAlignment="1">
      <alignment vertical="center" wrapText="1"/>
    </xf>
    <xf numFmtId="193" fontId="220" fillId="0" borderId="32" xfId="7" applyNumberFormat="1" applyFont="1" applyBorder="1" applyAlignment="1">
      <alignment horizontal="center" wrapText="1"/>
    </xf>
    <xf numFmtId="0" fontId="220" fillId="0" borderId="32" xfId="70" applyFont="1" applyBorder="1"/>
    <xf numFmtId="0" fontId="220" fillId="0" borderId="32" xfId="70" applyFont="1" applyBorder="1" applyAlignment="1">
      <alignment horizontal="center" wrapText="1"/>
    </xf>
    <xf numFmtId="193" fontId="220" fillId="52" borderId="0" xfId="7" applyNumberFormat="1" applyFont="1" applyFill="1" applyAlignment="1">
      <alignment horizontal="center" wrapText="1"/>
    </xf>
    <xf numFmtId="0" fontId="220" fillId="0" borderId="32" xfId="70" applyFont="1" applyBorder="1" applyAlignment="1">
      <alignment horizontal="left" wrapText="1"/>
    </xf>
    <xf numFmtId="6" fontId="220" fillId="0" borderId="32" xfId="70" applyNumberFormat="1" applyFont="1" applyBorder="1" applyAlignment="1">
      <alignment horizontal="left" wrapText="1"/>
    </xf>
    <xf numFmtId="6" fontId="220" fillId="0" borderId="32" xfId="70" applyNumberFormat="1" applyFont="1" applyBorder="1" applyAlignment="1">
      <alignment horizontal="center" wrapText="1"/>
    </xf>
    <xf numFmtId="0" fontId="7" fillId="0" borderId="32" xfId="70" applyBorder="1" applyAlignment="1">
      <alignment wrapText="1"/>
    </xf>
    <xf numFmtId="193" fontId="0" fillId="0" borderId="32" xfId="7" applyNumberFormat="1" applyFont="1" applyBorder="1" applyAlignment="1">
      <alignment wrapText="1"/>
    </xf>
    <xf numFmtId="9" fontId="7" fillId="0" borderId="32" xfId="70" applyNumberFormat="1" applyBorder="1" applyAlignment="1">
      <alignment horizontal="center" vertical="center" wrapText="1"/>
    </xf>
    <xf numFmtId="44" fontId="0" fillId="0" borderId="32" xfId="7" applyFont="1" applyBorder="1" applyAlignment="1">
      <alignment wrapText="1"/>
    </xf>
    <xf numFmtId="0" fontId="220" fillId="0" borderId="0" xfId="70" applyFont="1"/>
    <xf numFmtId="0" fontId="7" fillId="0" borderId="0" xfId="70" applyAlignment="1">
      <alignment horizontal="left" wrapText="1"/>
    </xf>
    <xf numFmtId="175" fontId="218" fillId="0" borderId="0" xfId="7" applyNumberFormat="1" applyFont="1" applyAlignment="1">
      <alignment horizontal="right" wrapText="1"/>
    </xf>
    <xf numFmtId="0" fontId="222" fillId="52" borderId="0" xfId="70" applyFont="1" applyFill="1" applyAlignment="1">
      <alignment vertical="center"/>
    </xf>
    <xf numFmtId="175" fontId="221" fillId="0" borderId="32" xfId="7" applyNumberFormat="1" applyFont="1" applyBorder="1" applyAlignment="1">
      <alignment horizontal="center" vertical="center" wrapText="1"/>
    </xf>
    <xf numFmtId="175" fontId="220" fillId="0" borderId="32" xfId="7" applyNumberFormat="1" applyFont="1" applyBorder="1" applyAlignment="1">
      <alignment horizontal="center" wrapText="1"/>
    </xf>
    <xf numFmtId="175" fontId="220" fillId="52" borderId="0" xfId="7" applyNumberFormat="1" applyFont="1" applyFill="1" applyAlignment="1">
      <alignment horizontal="center" wrapText="1"/>
    </xf>
    <xf numFmtId="0" fontId="219" fillId="0" borderId="32" xfId="70" applyFont="1" applyBorder="1" applyAlignment="1">
      <alignment vertical="center"/>
    </xf>
    <xf numFmtId="0" fontId="223" fillId="0" borderId="32" xfId="70" applyFont="1" applyBorder="1" applyAlignment="1">
      <alignment horizontal="center" wrapText="1"/>
    </xf>
    <xf numFmtId="175" fontId="223" fillId="0" borderId="32" xfId="7" applyNumberFormat="1" applyFont="1" applyBorder="1" applyAlignment="1">
      <alignment horizontal="center" wrapText="1"/>
    </xf>
    <xf numFmtId="0" fontId="10" fillId="4" borderId="32" xfId="70" applyFont="1" applyFill="1" applyBorder="1" applyAlignment="1">
      <alignment horizontal="center"/>
    </xf>
    <xf numFmtId="0" fontId="10" fillId="4" borderId="32" xfId="70" applyFont="1" applyFill="1" applyBorder="1"/>
    <xf numFmtId="0" fontId="10" fillId="4" borderId="32" xfId="70" applyFont="1" applyFill="1" applyBorder="1" applyAlignment="1">
      <alignment vertical="center"/>
    </xf>
    <xf numFmtId="0" fontId="11" fillId="0" borderId="32" xfId="70" applyFont="1" applyBorder="1"/>
    <xf numFmtId="0" fontId="11" fillId="0" borderId="32" xfId="70" applyFont="1" applyBorder="1" applyAlignment="1">
      <alignment vertical="center"/>
    </xf>
    <xf numFmtId="0" fontId="11" fillId="3" borderId="0" xfId="70" applyFont="1" applyFill="1"/>
    <xf numFmtId="0" fontId="11" fillId="3" borderId="0" xfId="70" applyFont="1" applyFill="1" applyAlignment="1">
      <alignment vertical="center"/>
    </xf>
    <xf numFmtId="0" fontId="4" fillId="0" borderId="0" xfId="0" applyFont="1" applyFill="1" applyBorder="1" applyAlignment="1">
      <alignment horizontal="center" vertical="center"/>
    </xf>
    <xf numFmtId="0" fontId="48" fillId="0" borderId="0" xfId="0" applyFont="1" applyFill="1" applyBorder="1" applyAlignment="1">
      <alignment horizontal="right" vertical="center" wrapText="1" shrinkToFit="1"/>
    </xf>
    <xf numFmtId="0" fontId="48" fillId="14" borderId="32" xfId="0" applyFont="1" applyFill="1" applyBorder="1" applyAlignment="1">
      <alignment horizontal="center" vertical="center" wrapText="1" shrinkToFit="1"/>
    </xf>
    <xf numFmtId="0" fontId="48" fillId="0" borderId="0" xfId="0" applyFont="1" applyFill="1" applyBorder="1" applyAlignment="1" applyProtection="1">
      <alignment horizontal="right" vertical="center" wrapText="1"/>
    </xf>
    <xf numFmtId="0" fontId="48" fillId="14" borderId="0" xfId="0" applyFont="1" applyFill="1" applyBorder="1" applyAlignment="1">
      <alignment horizontal="right" vertical="center" wrapText="1"/>
    </xf>
    <xf numFmtId="180" fontId="32" fillId="13" borderId="0" xfId="0" applyNumberFormat="1" applyFont="1" applyFill="1" applyBorder="1" applyAlignment="1" applyProtection="1">
      <alignment horizontal="left" vertical="center" wrapText="1"/>
      <protection locked="0"/>
    </xf>
    <xf numFmtId="180" fontId="32" fillId="13" borderId="3" xfId="0" applyNumberFormat="1" applyFont="1" applyFill="1" applyBorder="1" applyAlignment="1" applyProtection="1">
      <alignment horizontal="left" vertical="center" wrapText="1"/>
      <protection locked="0"/>
    </xf>
    <xf numFmtId="180" fontId="32" fillId="13" borderId="0" xfId="0" applyNumberFormat="1" applyFont="1" applyFill="1" applyBorder="1" applyAlignment="1" applyProtection="1">
      <alignment horizontal="left" vertical="top" wrapText="1"/>
      <protection locked="0"/>
    </xf>
    <xf numFmtId="180" fontId="32" fillId="13" borderId="3" xfId="0" applyNumberFormat="1" applyFont="1" applyFill="1" applyBorder="1" applyAlignment="1" applyProtection="1">
      <alignment horizontal="left" vertical="top" wrapText="1"/>
      <protection locked="0"/>
    </xf>
    <xf numFmtId="0" fontId="9" fillId="0" borderId="0" xfId="0" applyFont="1" applyBorder="1" applyAlignment="1">
      <alignment horizontal="center"/>
    </xf>
    <xf numFmtId="0" fontId="32" fillId="0" borderId="0" xfId="0" applyFont="1" applyFill="1" applyBorder="1" applyAlignment="1" applyProtection="1">
      <alignment horizontal="center" vertical="center" wrapText="1"/>
      <protection locked="0"/>
    </xf>
    <xf numFmtId="0" fontId="32" fillId="0" borderId="0" xfId="0" applyNumberFormat="1" applyFont="1" applyFill="1" applyBorder="1" applyAlignment="1" applyProtection="1">
      <alignment horizontal="center" vertical="center" wrapText="1"/>
      <protection locked="0"/>
    </xf>
    <xf numFmtId="38" fontId="32" fillId="0" borderId="0" xfId="0" applyNumberFormat="1" applyFont="1" applyFill="1" applyBorder="1" applyAlignment="1" applyProtection="1">
      <alignment horizontal="center" vertical="center"/>
      <protection locked="0"/>
    </xf>
    <xf numFmtId="38" fontId="32" fillId="0" borderId="0" xfId="17" applyNumberFormat="1" applyFont="1" applyFill="1" applyBorder="1" applyAlignment="1" applyProtection="1">
      <alignment horizontal="right" vertical="center" wrapText="1" shrinkToFit="1"/>
    </xf>
    <xf numFmtId="165" fontId="32" fillId="0" borderId="0" xfId="17" applyNumberFormat="1" applyFont="1" applyFill="1" applyBorder="1" applyAlignment="1" applyProtection="1">
      <alignment horizontal="center" vertical="center" wrapText="1" shrinkToFit="1"/>
    </xf>
    <xf numFmtId="0" fontId="32" fillId="0" borderId="0" xfId="0" applyFont="1" applyFill="1" applyBorder="1" applyAlignment="1" applyProtection="1">
      <alignment horizontal="left" vertical="top" wrapText="1"/>
      <protection locked="0"/>
    </xf>
    <xf numFmtId="186" fontId="32" fillId="0" borderId="0" xfId="0" applyNumberFormat="1" applyFont="1" applyFill="1" applyBorder="1" applyAlignment="1" applyProtection="1">
      <alignment horizontal="center" vertical="center"/>
      <protection locked="0"/>
    </xf>
    <xf numFmtId="0" fontId="229" fillId="0" borderId="0" xfId="0" applyFont="1" applyAlignment="1">
      <alignment vertical="center"/>
    </xf>
    <xf numFmtId="0" fontId="231" fillId="0" borderId="0" xfId="0" applyFont="1" applyAlignment="1">
      <alignment vertical="center"/>
    </xf>
    <xf numFmtId="0" fontId="230" fillId="0" borderId="0" xfId="0" applyFont="1"/>
    <xf numFmtId="0" fontId="233" fillId="0" borderId="5" xfId="0" applyFont="1" applyBorder="1" applyAlignment="1">
      <alignment vertical="center"/>
    </xf>
    <xf numFmtId="0" fontId="233" fillId="0" borderId="3" xfId="0" applyFont="1" applyBorder="1" applyAlignment="1">
      <alignment vertical="center"/>
    </xf>
    <xf numFmtId="0" fontId="233" fillId="0" borderId="15" xfId="0" applyFont="1" applyBorder="1" applyAlignment="1">
      <alignment vertical="center"/>
    </xf>
    <xf numFmtId="0" fontId="233" fillId="0" borderId="19" xfId="0" applyFont="1" applyBorder="1" applyAlignment="1">
      <alignment vertical="center"/>
    </xf>
    <xf numFmtId="0" fontId="233" fillId="0" borderId="16" xfId="0" applyFont="1" applyBorder="1" applyAlignment="1">
      <alignment vertical="center"/>
    </xf>
    <xf numFmtId="0" fontId="231" fillId="0" borderId="11" xfId="0" applyFont="1" applyBorder="1" applyAlignment="1">
      <alignment vertical="center"/>
    </xf>
    <xf numFmtId="0" fontId="230" fillId="0" borderId="11" xfId="0" applyFont="1" applyBorder="1"/>
    <xf numFmtId="0" fontId="232" fillId="0" borderId="6" xfId="0" applyFont="1" applyBorder="1" applyAlignment="1">
      <alignment vertical="center"/>
    </xf>
    <xf numFmtId="0" fontId="232" fillId="0" borderId="3" xfId="0" applyFont="1" applyBorder="1" applyAlignment="1">
      <alignment vertical="center"/>
    </xf>
    <xf numFmtId="0" fontId="232" fillId="0" borderId="16" xfId="0" applyFont="1" applyBorder="1" applyAlignment="1">
      <alignment vertical="center"/>
    </xf>
    <xf numFmtId="0" fontId="230" fillId="0" borderId="3" xfId="0" applyFont="1" applyBorder="1"/>
    <xf numFmtId="0" fontId="230" fillId="0" borderId="19" xfId="0" applyFont="1" applyBorder="1"/>
    <xf numFmtId="0" fontId="230" fillId="0" borderId="16" xfId="0" applyFont="1" applyBorder="1"/>
    <xf numFmtId="0" fontId="235" fillId="0" borderId="6" xfId="0" applyFont="1" applyBorder="1" applyAlignment="1">
      <alignment vertical="center" wrapText="1"/>
    </xf>
    <xf numFmtId="0" fontId="229" fillId="0" borderId="3" xfId="0" applyFont="1" applyBorder="1" applyAlignment="1">
      <alignment vertical="center" wrapText="1"/>
    </xf>
    <xf numFmtId="0" fontId="234" fillId="0" borderId="16" xfId="0" applyFont="1" applyBorder="1" applyAlignment="1">
      <alignment vertical="center" wrapText="1"/>
    </xf>
    <xf numFmtId="0" fontId="235" fillId="0" borderId="3" xfId="0" applyFont="1" applyBorder="1" applyAlignment="1">
      <alignment vertical="center" wrapText="1"/>
    </xf>
    <xf numFmtId="0" fontId="235" fillId="0" borderId="16" xfId="0" applyFont="1" applyBorder="1" applyAlignment="1">
      <alignment vertical="center" wrapText="1"/>
    </xf>
    <xf numFmtId="0" fontId="235" fillId="0" borderId="17" xfId="0" applyFont="1" applyBorder="1" applyAlignment="1">
      <alignment vertical="center" wrapText="1"/>
    </xf>
    <xf numFmtId="0" fontId="232" fillId="0" borderId="0" xfId="0" applyFont="1" applyBorder="1" applyAlignment="1">
      <alignment vertical="center"/>
    </xf>
    <xf numFmtId="0" fontId="233" fillId="0" borderId="0" xfId="0" applyFont="1" applyBorder="1" applyAlignment="1">
      <alignment vertical="center"/>
    </xf>
    <xf numFmtId="0" fontId="235" fillId="0" borderId="87" xfId="0" applyFont="1" applyBorder="1" applyAlignment="1">
      <alignment vertical="center" wrapText="1"/>
    </xf>
    <xf numFmtId="0" fontId="234" fillId="0" borderId="111" xfId="0" applyFont="1" applyBorder="1" applyAlignment="1">
      <alignment vertical="center" wrapText="1"/>
    </xf>
    <xf numFmtId="0" fontId="236" fillId="0" borderId="111" xfId="0" applyFont="1" applyBorder="1" applyAlignment="1">
      <alignment vertical="center" wrapText="1"/>
    </xf>
    <xf numFmtId="0" fontId="236" fillId="0" borderId="88" xfId="0" applyFont="1" applyBorder="1" applyAlignment="1">
      <alignment vertical="center" wrapText="1"/>
    </xf>
    <xf numFmtId="0" fontId="238" fillId="0" borderId="0" xfId="0" applyFont="1" applyAlignment="1">
      <alignment vertical="center"/>
    </xf>
    <xf numFmtId="0" fontId="240" fillId="0" borderId="0" xfId="0" applyFont="1" applyAlignment="1">
      <alignment vertical="center"/>
    </xf>
    <xf numFmtId="0" fontId="239" fillId="48" borderId="18" xfId="0" applyFont="1" applyFill="1" applyBorder="1" applyAlignment="1">
      <alignment vertical="center" wrapText="1"/>
    </xf>
    <xf numFmtId="0" fontId="239" fillId="48" borderId="88" xfId="0" applyFont="1" applyFill="1" applyBorder="1" applyAlignment="1">
      <alignment vertical="center" wrapText="1"/>
    </xf>
    <xf numFmtId="4" fontId="243" fillId="53" borderId="138" xfId="71" applyFont="1" applyFill="1" applyBorder="1" applyAlignment="1">
      <alignment horizontal="center" vertical="center" wrapText="1"/>
    </xf>
    <xf numFmtId="4" fontId="243" fillId="54" borderId="138" xfId="71" applyFont="1" applyFill="1" applyBorder="1" applyAlignment="1">
      <alignment horizontal="center" vertical="center" wrapText="1"/>
    </xf>
    <xf numFmtId="4" fontId="243" fillId="55" borderId="138" xfId="71" applyFont="1" applyFill="1" applyBorder="1" applyAlignment="1">
      <alignment horizontal="center" vertical="center" wrapText="1"/>
    </xf>
    <xf numFmtId="4" fontId="244" fillId="57" borderId="142" xfId="71" applyFont="1" applyFill="1" applyBorder="1" applyAlignment="1" applyProtection="1">
      <alignment horizontal="left" vertical="center" wrapText="1"/>
      <protection locked="0"/>
    </xf>
    <xf numFmtId="4" fontId="244" fillId="0" borderId="142" xfId="71" applyFont="1" applyBorder="1" applyAlignment="1" applyProtection="1">
      <alignment horizontal="left" vertical="center" wrapText="1"/>
      <protection locked="0"/>
    </xf>
    <xf numFmtId="169" fontId="244" fillId="0" borderId="141" xfId="71" applyNumberFormat="1" applyFont="1" applyBorder="1" applyAlignment="1" applyProtection="1">
      <alignment horizontal="left" vertical="center" wrapText="1"/>
      <protection locked="0"/>
    </xf>
    <xf numFmtId="169" fontId="244" fillId="57" borderId="141" xfId="71" applyNumberFormat="1" applyFont="1" applyFill="1" applyBorder="1" applyAlignment="1" applyProtection="1">
      <alignment horizontal="left" vertical="center" wrapText="1"/>
      <protection locked="0"/>
    </xf>
    <xf numFmtId="4" fontId="245" fillId="56" borderId="146" xfId="71" applyFont="1" applyFill="1" applyBorder="1" applyAlignment="1" applyProtection="1">
      <alignment horizontal="left" vertical="center" wrapText="1"/>
      <protection locked="0"/>
    </xf>
    <xf numFmtId="0" fontId="11" fillId="0" borderId="0" xfId="0" applyFont="1" applyAlignment="1">
      <alignment wrapText="1"/>
    </xf>
    <xf numFmtId="0" fontId="244" fillId="56" borderId="139" xfId="71" applyNumberFormat="1" applyFont="1" applyFill="1" applyBorder="1" applyAlignment="1" applyProtection="1">
      <alignment horizontal="center" vertical="center" wrapText="1"/>
      <protection locked="0"/>
    </xf>
    <xf numFmtId="169" fontId="244" fillId="57" borderId="140" xfId="71" applyNumberFormat="1" applyFont="1" applyFill="1" applyBorder="1" applyAlignment="1" applyProtection="1">
      <alignment horizontal="left" vertical="center" wrapText="1"/>
      <protection locked="0"/>
    </xf>
    <xf numFmtId="169" fontId="244" fillId="28" borderId="140" xfId="71" applyNumberFormat="1" applyFont="1" applyFill="1" applyBorder="1" applyAlignment="1" applyProtection="1">
      <alignment horizontal="left" vertical="center" wrapText="1"/>
      <protection locked="0"/>
    </xf>
    <xf numFmtId="2" fontId="244" fillId="56" borderId="139" xfId="71" applyNumberFormat="1" applyFont="1" applyFill="1" applyBorder="1" applyAlignment="1" applyProtection="1">
      <alignment horizontal="center" vertical="center" wrapText="1"/>
      <protection locked="0"/>
    </xf>
    <xf numFmtId="169" fontId="244" fillId="0" borderId="140" xfId="71" applyNumberFormat="1" applyFont="1" applyBorder="1" applyAlignment="1" applyProtection="1">
      <alignment horizontal="left" vertical="center" wrapText="1"/>
      <protection locked="0"/>
    </xf>
    <xf numFmtId="0" fontId="245" fillId="56" borderId="143" xfId="71" applyNumberFormat="1" applyFont="1" applyFill="1" applyBorder="1" applyAlignment="1" applyProtection="1">
      <alignment horizontal="center" vertical="center" wrapText="1"/>
      <protection locked="0"/>
    </xf>
    <xf numFmtId="169" fontId="245" fillId="56" borderId="144" xfId="71" applyNumberFormat="1" applyFont="1" applyFill="1" applyBorder="1" applyAlignment="1" applyProtection="1">
      <alignment horizontal="left" vertical="center" wrapText="1"/>
      <protection locked="0"/>
    </xf>
    <xf numFmtId="169" fontId="245" fillId="56" borderId="145" xfId="71" applyNumberFormat="1" applyFont="1" applyFill="1" applyBorder="1" applyAlignment="1" applyProtection="1">
      <alignment horizontal="left" vertical="center" wrapText="1"/>
      <protection locked="0"/>
    </xf>
    <xf numFmtId="0" fontId="161" fillId="13" borderId="17" xfId="13" applyFont="1" applyFill="1" applyBorder="1" applyAlignment="1" applyProtection="1">
      <alignment horizontal="center" vertical="center"/>
      <protection locked="0"/>
    </xf>
    <xf numFmtId="0" fontId="161" fillId="13" borderId="6" xfId="13" applyFont="1" applyFill="1" applyBorder="1" applyAlignment="1" applyProtection="1">
      <alignment horizontal="center" vertical="center"/>
      <protection locked="0"/>
    </xf>
    <xf numFmtId="8" fontId="7" fillId="13" borderId="29" xfId="3" applyNumberFormat="1" applyFont="1" applyFill="1" applyBorder="1" applyAlignment="1" applyProtection="1">
      <alignment vertical="center"/>
      <protection locked="0"/>
    </xf>
    <xf numFmtId="0" fontId="0" fillId="0" borderId="0" xfId="0" applyAlignment="1" applyProtection="1">
      <alignment vertical="center"/>
      <protection locked="0"/>
    </xf>
    <xf numFmtId="0" fontId="131" fillId="0" borderId="0" xfId="0" applyFont="1" applyAlignment="1" applyProtection="1">
      <alignment vertical="center"/>
      <protection locked="0"/>
    </xf>
    <xf numFmtId="179" fontId="7" fillId="13" borderId="29" xfId="13" applyNumberFormat="1" applyFont="1" applyFill="1" applyBorder="1" applyAlignment="1" applyProtection="1">
      <alignment vertical="center"/>
      <protection locked="0"/>
    </xf>
    <xf numFmtId="14" fontId="7" fillId="13" borderId="29" xfId="0" applyNumberFormat="1" applyFont="1" applyFill="1" applyBorder="1" applyAlignment="1" applyProtection="1">
      <alignment horizontal="center" vertical="center"/>
      <protection locked="0"/>
    </xf>
    <xf numFmtId="37" fontId="9" fillId="13" borderId="62" xfId="13" applyNumberFormat="1" applyFont="1" applyFill="1" applyBorder="1" applyAlignment="1" applyProtection="1">
      <alignment horizontal="center" vertical="center"/>
      <protection locked="0"/>
    </xf>
    <xf numFmtId="0" fontId="7" fillId="13" borderId="32" xfId="0" applyFont="1" applyFill="1" applyBorder="1" applyAlignment="1" applyProtection="1">
      <alignment vertical="center"/>
      <protection locked="0"/>
    </xf>
    <xf numFmtId="0" fontId="7" fillId="13" borderId="29" xfId="0" applyFont="1" applyFill="1" applyBorder="1" applyAlignment="1" applyProtection="1">
      <alignment horizontal="center" vertical="center"/>
      <protection locked="0"/>
    </xf>
    <xf numFmtId="4" fontId="9" fillId="13" borderId="62" xfId="13" applyNumberFormat="1" applyFont="1" applyFill="1" applyBorder="1" applyAlignment="1" applyProtection="1">
      <alignment horizontal="center" vertical="center"/>
      <protection locked="0"/>
    </xf>
    <xf numFmtId="7" fontId="9" fillId="0" borderId="32" xfId="13" applyNumberFormat="1" applyFont="1" applyFill="1" applyBorder="1" applyAlignment="1" applyProtection="1">
      <alignment horizontal="center"/>
      <protection locked="0"/>
    </xf>
    <xf numFmtId="0" fontId="224" fillId="4" borderId="32" xfId="13" applyFont="1" applyFill="1" applyBorder="1"/>
    <xf numFmtId="0" fontId="9" fillId="39" borderId="7" xfId="13" applyFont="1" applyFill="1" applyBorder="1" applyAlignment="1" applyProtection="1">
      <alignment horizontal="center"/>
      <protection locked="0"/>
    </xf>
    <xf numFmtId="0" fontId="45" fillId="13" borderId="3" xfId="70" applyFont="1" applyFill="1" applyBorder="1" applyAlignment="1" applyProtection="1">
      <alignment wrapText="1"/>
      <protection locked="0"/>
    </xf>
    <xf numFmtId="0" fontId="45" fillId="13" borderId="16" xfId="70" applyFont="1" applyFill="1" applyBorder="1" applyAlignment="1" applyProtection="1">
      <alignment wrapText="1"/>
      <protection locked="0"/>
    </xf>
    <xf numFmtId="0" fontId="7" fillId="13" borderId="29" xfId="13" applyFont="1" applyFill="1" applyBorder="1" applyAlignment="1" applyProtection="1">
      <alignment vertical="center"/>
      <protection locked="0"/>
    </xf>
    <xf numFmtId="0" fontId="7" fillId="13" borderId="29" xfId="13" applyFont="1" applyFill="1" applyBorder="1" applyAlignment="1" applyProtection="1">
      <alignment horizontal="center" vertical="center"/>
      <protection locked="0"/>
    </xf>
    <xf numFmtId="43" fontId="7" fillId="13" borderId="29" xfId="3" applyFont="1" applyFill="1" applyBorder="1" applyAlignment="1" applyProtection="1">
      <alignment vertical="center"/>
      <protection locked="0"/>
    </xf>
    <xf numFmtId="43" fontId="7" fillId="13" borderId="29" xfId="3" applyFont="1" applyFill="1" applyBorder="1" applyAlignment="1" applyProtection="1">
      <alignment horizontal="center" vertical="center"/>
      <protection locked="0"/>
    </xf>
    <xf numFmtId="0" fontId="7" fillId="0" borderId="32" xfId="12" applyBorder="1" applyAlignment="1">
      <alignment horizontal="left"/>
    </xf>
    <xf numFmtId="0" fontId="7" fillId="0" borderId="32" xfId="12" applyFont="1" applyFill="1" applyBorder="1" applyAlignment="1">
      <alignment horizontal="left"/>
    </xf>
    <xf numFmtId="0" fontId="194" fillId="0" borderId="32" xfId="12" applyFont="1" applyFill="1" applyBorder="1" applyAlignment="1">
      <alignment horizontal="center"/>
    </xf>
    <xf numFmtId="176" fontId="7" fillId="13" borderId="32" xfId="13" applyNumberFormat="1" applyFont="1" applyFill="1" applyBorder="1" applyAlignment="1" applyProtection="1">
      <alignment vertical="center"/>
      <protection locked="0"/>
    </xf>
    <xf numFmtId="14" fontId="32" fillId="18" borderId="32" xfId="0" applyNumberFormat="1" applyFont="1" applyFill="1" applyBorder="1" applyAlignment="1" applyProtection="1">
      <alignment horizontal="center" vertical="center" wrapText="1" shrinkToFit="1"/>
      <protection locked="0"/>
    </xf>
    <xf numFmtId="176" fontId="7" fillId="13" borderId="32" xfId="3" applyNumberFormat="1" applyFont="1" applyFill="1" applyBorder="1" applyAlignment="1" applyProtection="1">
      <alignment vertical="center"/>
      <protection locked="0"/>
    </xf>
    <xf numFmtId="176" fontId="7" fillId="13" borderId="32" xfId="3" applyNumberFormat="1" applyFont="1" applyFill="1" applyBorder="1" applyAlignment="1" applyProtection="1">
      <alignment horizontal="center" vertical="center"/>
      <protection locked="0"/>
    </xf>
    <xf numFmtId="175" fontId="7" fillId="13" borderId="32" xfId="13" applyNumberFormat="1" applyFont="1" applyFill="1" applyBorder="1" applyAlignment="1" applyProtection="1">
      <alignment horizontal="center" vertical="center"/>
      <protection locked="0"/>
    </xf>
    <xf numFmtId="176" fontId="7" fillId="17" borderId="27" xfId="3" applyNumberFormat="1" applyFont="1" applyFill="1" applyBorder="1" applyAlignment="1" applyProtection="1">
      <alignment vertical="center"/>
    </xf>
    <xf numFmtId="38" fontId="7" fillId="17" borderId="27" xfId="3" applyNumberFormat="1" applyFont="1" applyFill="1" applyBorder="1" applyAlignment="1" applyProtection="1">
      <alignment vertical="center"/>
    </xf>
    <xf numFmtId="0" fontId="11" fillId="0" borderId="32" xfId="13" applyFont="1" applyBorder="1"/>
    <xf numFmtId="0" fontId="1" fillId="0" borderId="0" xfId="83"/>
    <xf numFmtId="0" fontId="30" fillId="0" borderId="0" xfId="0" applyFont="1" applyAlignment="1" applyProtection="1">
      <alignment horizontal="center"/>
    </xf>
    <xf numFmtId="0" fontId="40" fillId="0" borderId="8" xfId="13" applyFont="1" applyBorder="1" applyAlignment="1">
      <alignment horizontal="center" wrapText="1"/>
    </xf>
    <xf numFmtId="0" fontId="7" fillId="0" borderId="17" xfId="13" applyBorder="1" applyAlignment="1">
      <alignment horizontal="center"/>
    </xf>
    <xf numFmtId="0" fontId="45" fillId="13" borderId="1" xfId="13" applyFont="1" applyFill="1" applyBorder="1" applyAlignment="1" applyProtection="1">
      <alignment horizontal="left" vertical="top" wrapText="1"/>
      <protection locked="0"/>
    </xf>
    <xf numFmtId="0" fontId="45" fillId="13" borderId="6" xfId="13" applyFont="1" applyFill="1" applyBorder="1" applyAlignment="1" applyProtection="1">
      <alignment horizontal="left" vertical="top" wrapText="1"/>
      <protection locked="0"/>
    </xf>
    <xf numFmtId="0" fontId="45" fillId="13" borderId="5" xfId="13" applyFont="1" applyFill="1" applyBorder="1" applyAlignment="1" applyProtection="1">
      <alignment horizontal="left" vertical="top" wrapText="1"/>
      <protection locked="0"/>
    </xf>
    <xf numFmtId="0" fontId="45" fillId="13" borderId="3" xfId="13" applyFont="1" applyFill="1" applyBorder="1" applyAlignment="1" applyProtection="1">
      <alignment horizontal="left" vertical="top" wrapText="1"/>
      <protection locked="0"/>
    </xf>
    <xf numFmtId="0" fontId="45" fillId="13" borderId="15" xfId="13" applyFont="1" applyFill="1" applyBorder="1" applyAlignment="1" applyProtection="1">
      <alignment horizontal="left" vertical="top" wrapText="1"/>
      <protection locked="0"/>
    </xf>
    <xf numFmtId="0" fontId="45" fillId="13" borderId="16" xfId="13" applyFont="1" applyFill="1" applyBorder="1" applyAlignment="1" applyProtection="1">
      <alignment horizontal="left" vertical="top" wrapText="1"/>
      <protection locked="0"/>
    </xf>
    <xf numFmtId="0" fontId="45" fillId="0" borderId="3" xfId="13" applyFont="1" applyBorder="1" applyAlignment="1" applyProtection="1">
      <alignment horizontal="left" vertical="top" wrapText="1"/>
      <protection locked="0"/>
    </xf>
    <xf numFmtId="0" fontId="45" fillId="0" borderId="5" xfId="13" applyFont="1" applyBorder="1" applyAlignment="1" applyProtection="1">
      <alignment horizontal="left" vertical="top" wrapText="1"/>
      <protection locked="0"/>
    </xf>
    <xf numFmtId="0" fontId="45" fillId="0" borderId="15" xfId="13" applyFont="1" applyBorder="1" applyAlignment="1" applyProtection="1">
      <alignment horizontal="left" vertical="top" wrapText="1"/>
      <protection locked="0"/>
    </xf>
    <xf numFmtId="0" fontId="45" fillId="0" borderId="16" xfId="13" applyFont="1" applyBorder="1" applyAlignment="1" applyProtection="1">
      <alignment horizontal="left" vertical="top" wrapText="1"/>
      <protection locked="0"/>
    </xf>
    <xf numFmtId="0" fontId="7" fillId="18" borderId="1" xfId="13" applyFill="1" applyBorder="1" applyAlignment="1" applyProtection="1">
      <alignment vertical="top" wrapText="1"/>
      <protection locked="0"/>
    </xf>
    <xf numFmtId="0" fontId="7" fillId="0" borderId="6" xfId="13" applyBorder="1" applyAlignment="1">
      <alignment wrapText="1"/>
    </xf>
    <xf numFmtId="0" fontId="7" fillId="0" borderId="5" xfId="13" applyBorder="1" applyAlignment="1">
      <alignment wrapText="1"/>
    </xf>
    <xf numFmtId="0" fontId="7" fillId="0" borderId="3" xfId="13" applyBorder="1" applyAlignment="1">
      <alignment wrapText="1"/>
    </xf>
    <xf numFmtId="0" fontId="7" fillId="0" borderId="15" xfId="13" applyBorder="1" applyAlignment="1">
      <alignment wrapText="1"/>
    </xf>
    <xf numFmtId="0" fontId="7" fillId="0" borderId="16" xfId="13" applyBorder="1" applyAlignment="1">
      <alignment wrapText="1"/>
    </xf>
    <xf numFmtId="0" fontId="7" fillId="18" borderId="6" xfId="13" applyFill="1" applyBorder="1" applyAlignment="1" applyProtection="1">
      <alignment vertical="top"/>
      <protection locked="0"/>
    </xf>
    <xf numFmtId="0" fontId="7" fillId="18" borderId="5" xfId="13" applyFill="1" applyBorder="1" applyAlignment="1" applyProtection="1">
      <alignment vertical="top"/>
      <protection locked="0"/>
    </xf>
    <xf numFmtId="0" fontId="7" fillId="18" borderId="3" xfId="13" applyFill="1" applyBorder="1" applyAlignment="1" applyProtection="1">
      <alignment vertical="top"/>
      <protection locked="0"/>
    </xf>
    <xf numFmtId="0" fontId="7" fillId="18" borderId="15" xfId="13" applyFill="1" applyBorder="1" applyAlignment="1" applyProtection="1">
      <alignment vertical="top"/>
      <protection locked="0"/>
    </xf>
    <xf numFmtId="0" fontId="7" fillId="18" borderId="16" xfId="13" applyFill="1" applyBorder="1" applyAlignment="1" applyProtection="1">
      <alignment vertical="top"/>
      <protection locked="0"/>
    </xf>
    <xf numFmtId="171" fontId="9" fillId="13" borderId="0" xfId="13" applyNumberFormat="1" applyFont="1" applyFill="1" applyAlignment="1" applyProtection="1">
      <alignment horizontal="left" vertical="center"/>
      <protection locked="0"/>
    </xf>
    <xf numFmtId="171" fontId="9" fillId="13" borderId="3" xfId="13" applyNumberFormat="1" applyFont="1" applyFill="1" applyBorder="1" applyAlignment="1" applyProtection="1">
      <alignment horizontal="left" vertical="center"/>
      <protection locked="0"/>
    </xf>
    <xf numFmtId="0" fontId="40" fillId="0" borderId="1" xfId="15" applyFont="1" applyBorder="1" applyAlignment="1">
      <alignment horizontal="center" vertical="center" wrapText="1"/>
    </xf>
    <xf numFmtId="0" fontId="40" fillId="0" borderId="11" xfId="15" applyFont="1" applyBorder="1" applyAlignment="1">
      <alignment horizontal="center" vertical="center" wrapText="1"/>
    </xf>
    <xf numFmtId="0" fontId="40" fillId="0" borderId="6" xfId="15" applyFont="1" applyBorder="1" applyAlignment="1">
      <alignment horizontal="center" vertical="center" wrapText="1"/>
    </xf>
    <xf numFmtId="0" fontId="9" fillId="0" borderId="11" xfId="13" applyFont="1" applyFill="1" applyBorder="1" applyAlignment="1">
      <alignment horizontal="left" vertical="center"/>
    </xf>
    <xf numFmtId="0" fontId="7" fillId="0" borderId="11" xfId="13" applyBorder="1" applyAlignment="1">
      <alignment vertical="center"/>
    </xf>
    <xf numFmtId="171" fontId="9" fillId="0" borderId="11" xfId="13" applyNumberFormat="1" applyFont="1" applyFill="1" applyBorder="1" applyAlignment="1">
      <alignment horizontal="center" vertical="center"/>
    </xf>
    <xf numFmtId="0" fontId="7" fillId="0" borderId="6" xfId="13" applyFill="1" applyBorder="1" applyAlignment="1">
      <alignment horizontal="center" vertical="center"/>
    </xf>
    <xf numFmtId="0" fontId="9" fillId="0" borderId="0" xfId="13" applyFont="1" applyFill="1" applyAlignment="1">
      <alignment horizontal="center" vertical="center"/>
    </xf>
    <xf numFmtId="0" fontId="9" fillId="13" borderId="5" xfId="13" quotePrefix="1" applyFont="1" applyFill="1" applyBorder="1" applyAlignment="1" applyProtection="1">
      <alignment horizontal="center" wrapText="1"/>
      <protection locked="0"/>
    </xf>
    <xf numFmtId="0" fontId="9" fillId="13" borderId="0" xfId="13" applyFont="1" applyFill="1" applyAlignment="1" applyProtection="1">
      <alignment horizontal="center"/>
      <protection locked="0"/>
    </xf>
    <xf numFmtId="0" fontId="9" fillId="13" borderId="5" xfId="13" applyFont="1" applyFill="1" applyBorder="1" applyAlignment="1" applyProtection="1">
      <alignment horizontal="center"/>
      <protection locked="0"/>
    </xf>
    <xf numFmtId="0" fontId="7" fillId="0" borderId="5" xfId="13" applyBorder="1" applyAlignment="1" applyProtection="1">
      <alignment horizontal="center" wrapText="1"/>
      <protection locked="0"/>
    </xf>
    <xf numFmtId="0" fontId="7" fillId="0" borderId="0" xfId="13" applyAlignment="1" applyProtection="1">
      <alignment horizontal="center" wrapText="1"/>
      <protection locked="0"/>
    </xf>
    <xf numFmtId="0" fontId="7" fillId="0" borderId="3" xfId="13" applyBorder="1" applyAlignment="1" applyProtection="1">
      <alignment horizontal="center" wrapText="1"/>
      <protection locked="0"/>
    </xf>
    <xf numFmtId="0" fontId="7" fillId="0" borderId="15" xfId="13" applyBorder="1" applyAlignment="1" applyProtection="1">
      <alignment horizontal="center" wrapText="1"/>
      <protection locked="0"/>
    </xf>
    <xf numFmtId="0" fontId="7" fillId="0" borderId="19" xfId="13" applyBorder="1" applyAlignment="1" applyProtection="1">
      <alignment horizontal="center" wrapText="1"/>
      <protection locked="0"/>
    </xf>
    <xf numFmtId="0" fontId="7" fillId="0" borderId="16" xfId="13" applyBorder="1" applyAlignment="1" applyProtection="1">
      <alignment horizontal="center" wrapText="1"/>
      <protection locked="0"/>
    </xf>
    <xf numFmtId="0" fontId="10" fillId="2" borderId="7" xfId="13" applyFont="1" applyFill="1" applyBorder="1" applyAlignment="1">
      <alignment horizontal="center"/>
    </xf>
    <xf numFmtId="0" fontId="10" fillId="2" borderId="19" xfId="13" applyFont="1" applyFill="1" applyBorder="1" applyAlignment="1">
      <alignment horizontal="center"/>
    </xf>
    <xf numFmtId="0" fontId="4" fillId="0" borderId="1" xfId="13" applyFont="1" applyBorder="1" applyAlignment="1">
      <alignment horizontal="center" vertical="center"/>
    </xf>
    <xf numFmtId="0" fontId="4" fillId="0" borderId="6" xfId="13" applyFont="1" applyBorder="1" applyAlignment="1">
      <alignment horizontal="center" vertical="center"/>
    </xf>
    <xf numFmtId="0" fontId="10" fillId="0" borderId="8" xfId="13" applyFont="1" applyFill="1" applyBorder="1" applyAlignment="1">
      <alignment horizontal="center"/>
    </xf>
    <xf numFmtId="0" fontId="10" fillId="0" borderId="7" xfId="13" applyFont="1" applyFill="1" applyBorder="1" applyAlignment="1">
      <alignment horizontal="center"/>
    </xf>
    <xf numFmtId="0" fontId="10" fillId="0" borderId="17" xfId="13" applyFont="1" applyFill="1" applyBorder="1" applyAlignment="1">
      <alignment horizontal="center"/>
    </xf>
    <xf numFmtId="0" fontId="9" fillId="0" borderId="5" xfId="13" applyFont="1" applyFill="1" applyBorder="1" applyAlignment="1" applyProtection="1">
      <alignment horizontal="center" vertical="center" wrapText="1"/>
      <protection locked="0"/>
    </xf>
    <xf numFmtId="0" fontId="7" fillId="0" borderId="0" xfId="13" applyAlignment="1" applyProtection="1">
      <alignment horizontal="center" vertical="center" wrapText="1"/>
      <protection locked="0"/>
    </xf>
    <xf numFmtId="0" fontId="7" fillId="0" borderId="3" xfId="13" applyBorder="1" applyAlignment="1" applyProtection="1">
      <alignment horizontal="center" vertical="center" wrapText="1"/>
      <protection locked="0"/>
    </xf>
    <xf numFmtId="0" fontId="7" fillId="0" borderId="5" xfId="13" applyBorder="1" applyAlignment="1" applyProtection="1">
      <alignment horizontal="center" vertical="center" wrapText="1"/>
      <protection locked="0"/>
    </xf>
    <xf numFmtId="0" fontId="7" fillId="0" borderId="12" xfId="13" applyBorder="1" applyAlignment="1" applyProtection="1">
      <alignment horizontal="center" vertical="center" wrapText="1"/>
      <protection locked="0"/>
    </xf>
    <xf numFmtId="0" fontId="7" fillId="0" borderId="13" xfId="13" applyBorder="1" applyAlignment="1" applyProtection="1">
      <alignment horizontal="center" vertical="center" wrapText="1"/>
      <protection locked="0"/>
    </xf>
    <xf numFmtId="0" fontId="7" fillId="0" borderId="14" xfId="13" applyBorder="1" applyAlignment="1" applyProtection="1">
      <alignment horizontal="center" vertical="center" wrapText="1"/>
      <protection locked="0"/>
    </xf>
    <xf numFmtId="0" fontId="16" fillId="0" borderId="0" xfId="13" applyFont="1" applyFill="1" applyAlignment="1">
      <alignment horizontal="center" vertical="center" wrapText="1"/>
    </xf>
    <xf numFmtId="0" fontId="16" fillId="0" borderId="0" xfId="13" quotePrefix="1" applyFont="1" applyFill="1" applyAlignment="1">
      <alignment horizontal="center" vertical="center"/>
    </xf>
    <xf numFmtId="0" fontId="4" fillId="0" borderId="10" xfId="13" applyFont="1" applyBorder="1" applyAlignment="1">
      <alignment horizontal="center" vertical="center"/>
    </xf>
    <xf numFmtId="0" fontId="4" fillId="0" borderId="4" xfId="13" applyFont="1" applyBorder="1" applyAlignment="1">
      <alignment horizontal="center" vertical="center"/>
    </xf>
    <xf numFmtId="166" fontId="32" fillId="0" borderId="5" xfId="13" applyNumberFormat="1" applyFont="1" applyFill="1" applyBorder="1" applyAlignment="1">
      <alignment horizontal="center" vertical="center"/>
    </xf>
    <xf numFmtId="166" fontId="32" fillId="0" borderId="3" xfId="13" applyNumberFormat="1" applyFont="1" applyFill="1" applyBorder="1" applyAlignment="1">
      <alignment horizontal="center" vertical="center"/>
    </xf>
    <xf numFmtId="166" fontId="32" fillId="0" borderId="12" xfId="13" applyNumberFormat="1" applyFont="1" applyFill="1" applyBorder="1" applyAlignment="1">
      <alignment horizontal="center" vertical="center"/>
    </xf>
    <xf numFmtId="166" fontId="32" fillId="0" borderId="14" xfId="13" applyNumberFormat="1" applyFont="1" applyFill="1" applyBorder="1" applyAlignment="1">
      <alignment horizontal="center" vertical="center"/>
    </xf>
    <xf numFmtId="0" fontId="4" fillId="0" borderId="5" xfId="13" applyFont="1" applyBorder="1" applyAlignment="1">
      <alignment horizontal="center" vertical="center"/>
    </xf>
    <xf numFmtId="0" fontId="4" fillId="0" borderId="3" xfId="13" applyFont="1" applyBorder="1" applyAlignment="1">
      <alignment horizontal="center" vertical="center"/>
    </xf>
    <xf numFmtId="168" fontId="32" fillId="0" borderId="5" xfId="13" applyNumberFormat="1" applyFont="1" applyFill="1" applyBorder="1" applyAlignment="1">
      <alignment horizontal="center" vertical="center"/>
    </xf>
    <xf numFmtId="168" fontId="32" fillId="0" borderId="3" xfId="13" applyNumberFormat="1" applyFont="1" applyFill="1" applyBorder="1" applyAlignment="1">
      <alignment horizontal="center" vertical="center"/>
    </xf>
    <xf numFmtId="168" fontId="32" fillId="0" borderId="15" xfId="13" applyNumberFormat="1" applyFont="1" applyFill="1" applyBorder="1" applyAlignment="1">
      <alignment horizontal="center" vertical="center"/>
    </xf>
    <xf numFmtId="168" fontId="32" fillId="0" borderId="16" xfId="13" applyNumberFormat="1" applyFont="1" applyFill="1" applyBorder="1" applyAlignment="1">
      <alignment horizontal="center" vertical="center"/>
    </xf>
    <xf numFmtId="0" fontId="9" fillId="0" borderId="5" xfId="13" applyFont="1" applyBorder="1" applyAlignment="1">
      <alignment horizontal="center" vertical="center"/>
    </xf>
    <xf numFmtId="0" fontId="9" fillId="0" borderId="3" xfId="13" applyFont="1" applyBorder="1" applyAlignment="1">
      <alignment horizontal="center" vertical="center"/>
    </xf>
    <xf numFmtId="170" fontId="32" fillId="0" borderId="5" xfId="13" applyNumberFormat="1" applyFont="1" applyFill="1" applyBorder="1" applyAlignment="1">
      <alignment horizontal="center" vertical="center"/>
    </xf>
    <xf numFmtId="0" fontId="7" fillId="0" borderId="3" xfId="13" applyBorder="1"/>
    <xf numFmtId="0" fontId="7" fillId="0" borderId="12" xfId="13" applyBorder="1"/>
    <xf numFmtId="0" fontId="7" fillId="0" borderId="14" xfId="13" applyBorder="1"/>
    <xf numFmtId="0" fontId="40" fillId="0" borderId="8" xfId="15" applyFont="1" applyBorder="1" applyAlignment="1">
      <alignment horizontal="center" vertical="center" wrapText="1"/>
    </xf>
    <xf numFmtId="0" fontId="40" fillId="0" borderId="7" xfId="15" applyFont="1" applyBorder="1" applyAlignment="1">
      <alignment horizontal="center" vertical="center" wrapText="1"/>
    </xf>
    <xf numFmtId="0" fontId="40" fillId="0" borderId="17" xfId="15" applyFont="1" applyBorder="1" applyAlignment="1">
      <alignment horizontal="center" vertical="center" wrapText="1"/>
    </xf>
    <xf numFmtId="0" fontId="12" fillId="0" borderId="19" xfId="13" applyFont="1" applyBorder="1" applyAlignment="1">
      <alignment horizontal="center"/>
    </xf>
    <xf numFmtId="0" fontId="7" fillId="0" borderId="19" xfId="13" applyBorder="1" applyAlignment="1">
      <alignment horizontal="center"/>
    </xf>
    <xf numFmtId="0" fontId="9" fillId="0" borderId="8" xfId="13" applyFont="1" applyBorder="1" applyAlignment="1">
      <alignment horizontal="center"/>
    </xf>
    <xf numFmtId="0" fontId="9" fillId="0" borderId="17" xfId="13" applyFont="1" applyBorder="1" applyAlignment="1">
      <alignment horizontal="center"/>
    </xf>
    <xf numFmtId="0" fontId="11" fillId="0" borderId="11" xfId="13" applyFont="1" applyFill="1" applyBorder="1" applyAlignment="1">
      <alignment horizontal="left"/>
    </xf>
    <xf numFmtId="0" fontId="7" fillId="0" borderId="11" xfId="13" applyBorder="1"/>
    <xf numFmtId="0" fontId="29" fillId="0" borderId="11" xfId="13" applyFont="1" applyFill="1" applyBorder="1" applyAlignment="1">
      <alignment horizontal="right"/>
    </xf>
    <xf numFmtId="0" fontId="11" fillId="0" borderId="11" xfId="13" applyFont="1" applyFill="1" applyBorder="1" applyAlignment="1">
      <alignment horizontal="center"/>
    </xf>
    <xf numFmtId="0" fontId="9" fillId="18" borderId="10" xfId="13" applyFont="1" applyFill="1" applyBorder="1" applyAlignment="1" applyProtection="1">
      <alignment vertical="top" wrapText="1"/>
      <protection locked="0"/>
    </xf>
    <xf numFmtId="0" fontId="9" fillId="18" borderId="2" xfId="13" applyFont="1" applyFill="1" applyBorder="1" applyAlignment="1" applyProtection="1">
      <alignment vertical="top" wrapText="1"/>
      <protection locked="0"/>
    </xf>
    <xf numFmtId="0" fontId="9" fillId="18" borderId="4" xfId="13" applyFont="1" applyFill="1" applyBorder="1" applyAlignment="1" applyProtection="1">
      <alignment vertical="top" wrapText="1"/>
      <protection locked="0"/>
    </xf>
    <xf numFmtId="0" fontId="9" fillId="18" borderId="5" xfId="13" applyFont="1" applyFill="1" applyBorder="1" applyAlignment="1" applyProtection="1">
      <alignment vertical="top" wrapText="1"/>
      <protection locked="0"/>
    </xf>
    <xf numFmtId="0" fontId="9" fillId="18" borderId="0" xfId="13" applyFont="1" applyFill="1" applyAlignment="1" applyProtection="1">
      <alignment vertical="top" wrapText="1"/>
      <protection locked="0"/>
    </xf>
    <xf numFmtId="0" fontId="9" fillId="18" borderId="3" xfId="13" applyFont="1" applyFill="1" applyBorder="1" applyAlignment="1" applyProtection="1">
      <alignment vertical="top" wrapText="1"/>
      <protection locked="0"/>
    </xf>
    <xf numFmtId="0" fontId="9" fillId="18" borderId="15" xfId="13" applyFont="1" applyFill="1" applyBorder="1" applyAlignment="1" applyProtection="1">
      <alignment vertical="top" wrapText="1"/>
      <protection locked="0"/>
    </xf>
    <xf numFmtId="0" fontId="9" fillId="18" borderId="19" xfId="13" applyFont="1" applyFill="1" applyBorder="1" applyAlignment="1" applyProtection="1">
      <alignment vertical="top" wrapText="1"/>
      <protection locked="0"/>
    </xf>
    <xf numFmtId="0" fontId="9" fillId="18" borderId="16" xfId="13" applyFont="1" applyFill="1" applyBorder="1" applyAlignment="1" applyProtection="1">
      <alignment vertical="top" wrapText="1"/>
      <protection locked="0"/>
    </xf>
    <xf numFmtId="0" fontId="9" fillId="39" borderId="7" xfId="13" applyFont="1" applyFill="1" applyBorder="1" applyAlignment="1" applyProtection="1">
      <alignment horizontal="center"/>
      <protection locked="0"/>
    </xf>
    <xf numFmtId="0" fontId="9" fillId="39" borderId="7" xfId="13" applyFont="1" applyFill="1" applyBorder="1" applyAlignment="1" applyProtection="1">
      <alignment horizontal="left"/>
      <protection locked="0"/>
    </xf>
    <xf numFmtId="0" fontId="40" fillId="0" borderId="1" xfId="69" applyFont="1" applyBorder="1" applyAlignment="1">
      <alignment horizontal="center" vertical="center" wrapText="1"/>
    </xf>
    <xf numFmtId="0" fontId="46" fillId="0" borderId="11" xfId="69" applyFont="1" applyBorder="1" applyAlignment="1">
      <alignment horizontal="center" vertical="center" wrapText="1"/>
    </xf>
    <xf numFmtId="0" fontId="46" fillId="0" borderId="6" xfId="69" applyFont="1" applyBorder="1" applyAlignment="1">
      <alignment horizontal="center" vertical="center" wrapText="1"/>
    </xf>
    <xf numFmtId="0" fontId="48" fillId="3" borderId="108" xfId="69" applyFont="1" applyFill="1" applyBorder="1" applyAlignment="1">
      <alignment horizontal="left" wrapText="1"/>
    </xf>
    <xf numFmtId="0" fontId="48" fillId="3" borderId="109" xfId="69" applyFont="1" applyFill="1" applyBorder="1" applyAlignment="1">
      <alignment horizontal="left" wrapText="1"/>
    </xf>
    <xf numFmtId="0" fontId="48" fillId="3" borderId="110" xfId="69" applyFont="1" applyFill="1" applyBorder="1" applyAlignment="1">
      <alignment horizontal="left" wrapText="1"/>
    </xf>
    <xf numFmtId="0" fontId="4" fillId="0" borderId="2" xfId="69" applyFont="1" applyBorder="1" applyAlignment="1">
      <alignment horizontal="right" wrapText="1"/>
    </xf>
    <xf numFmtId="0" fontId="4" fillId="0" borderId="0" xfId="69" applyFont="1" applyAlignment="1">
      <alignment horizontal="center" wrapText="1"/>
    </xf>
    <xf numFmtId="0" fontId="4" fillId="0" borderId="66" xfId="69" applyFont="1" applyBorder="1" applyAlignment="1">
      <alignment horizontal="center"/>
    </xf>
    <xf numFmtId="0" fontId="4" fillId="0" borderId="102" xfId="69" applyFont="1" applyBorder="1" applyAlignment="1">
      <alignment horizontal="center"/>
    </xf>
    <xf numFmtId="0" fontId="4" fillId="0" borderId="0" xfId="69" applyFont="1" applyAlignment="1">
      <alignment wrapText="1"/>
    </xf>
    <xf numFmtId="0" fontId="4" fillId="0" borderId="103" xfId="69" applyFont="1" applyBorder="1" applyAlignment="1">
      <alignment wrapText="1"/>
    </xf>
    <xf numFmtId="0" fontId="4" fillId="13" borderId="95" xfId="69" applyFont="1" applyFill="1" applyBorder="1" applyAlignment="1" applyProtection="1">
      <alignment wrapText="1"/>
      <protection locked="0"/>
    </xf>
    <xf numFmtId="0" fontId="4" fillId="13" borderId="96" xfId="69" applyFont="1" applyFill="1" applyBorder="1" applyAlignment="1" applyProtection="1">
      <alignment wrapText="1"/>
      <protection locked="0"/>
    </xf>
    <xf numFmtId="0" fontId="4" fillId="0" borderId="0" xfId="69" applyFont="1"/>
    <xf numFmtId="0" fontId="4" fillId="0" borderId="103" xfId="69" applyFont="1" applyBorder="1"/>
    <xf numFmtId="0" fontId="4" fillId="13" borderId="95" xfId="69" applyFont="1" applyFill="1" applyBorder="1" applyProtection="1">
      <protection locked="0"/>
    </xf>
    <xf numFmtId="0" fontId="4" fillId="13" borderId="96" xfId="69" applyFont="1" applyFill="1" applyBorder="1" applyProtection="1">
      <protection locked="0"/>
    </xf>
    <xf numFmtId="0" fontId="4" fillId="0" borderId="19" xfId="69" applyFont="1" applyBorder="1" applyAlignment="1">
      <alignment wrapText="1"/>
    </xf>
    <xf numFmtId="0" fontId="4" fillId="0" borderId="99" xfId="69" applyFont="1" applyBorder="1" applyAlignment="1">
      <alignment wrapText="1"/>
    </xf>
    <xf numFmtId="0" fontId="4" fillId="13" borderId="100" xfId="69" applyFont="1" applyFill="1" applyBorder="1" applyAlignment="1" applyProtection="1">
      <alignment wrapText="1"/>
      <protection locked="0"/>
    </xf>
    <xf numFmtId="0" fontId="4" fillId="13" borderId="101" xfId="69" applyFont="1" applyFill="1" applyBorder="1" applyAlignment="1" applyProtection="1">
      <alignment wrapText="1"/>
      <protection locked="0"/>
    </xf>
    <xf numFmtId="0" fontId="9" fillId="13" borderId="95" xfId="69" applyFont="1" applyFill="1" applyBorder="1" applyProtection="1">
      <protection locked="0"/>
    </xf>
    <xf numFmtId="0" fontId="9" fillId="13" borderId="96" xfId="69" applyFont="1" applyFill="1" applyBorder="1" applyProtection="1">
      <protection locked="0"/>
    </xf>
    <xf numFmtId="0" fontId="4" fillId="0" borderId="0" xfId="69" applyFont="1" applyAlignment="1">
      <alignment vertical="top" wrapText="1"/>
    </xf>
    <xf numFmtId="0" fontId="4" fillId="0" borderId="103" xfId="69" applyFont="1" applyBorder="1" applyAlignment="1">
      <alignment vertical="top" wrapText="1"/>
    </xf>
    <xf numFmtId="0" fontId="7" fillId="13" borderId="95" xfId="69" applyFill="1" applyBorder="1" applyAlignment="1" applyProtection="1">
      <alignment vertical="top" wrapText="1"/>
      <protection locked="0"/>
    </xf>
    <xf numFmtId="0" fontId="7" fillId="13" borderId="96" xfId="69" applyFill="1" applyBorder="1" applyAlignment="1" applyProtection="1">
      <alignment vertical="top" wrapText="1"/>
      <protection locked="0"/>
    </xf>
    <xf numFmtId="0" fontId="7" fillId="0" borderId="7" xfId="69" applyBorder="1" applyAlignment="1">
      <alignment horizontal="center" vertical="top"/>
    </xf>
    <xf numFmtId="0" fontId="48" fillId="3" borderId="1" xfId="69" applyFont="1" applyFill="1" applyBorder="1" applyAlignment="1">
      <alignment horizontal="left" wrapText="1"/>
    </xf>
    <xf numFmtId="0" fontId="48" fillId="3" borderId="11" xfId="69" applyFont="1" applyFill="1" applyBorder="1" applyAlignment="1">
      <alignment horizontal="left" wrapText="1"/>
    </xf>
    <xf numFmtId="0" fontId="48" fillId="3" borderId="6" xfId="69" applyFont="1" applyFill="1" applyBorder="1" applyAlignment="1">
      <alignment horizontal="left" wrapText="1"/>
    </xf>
    <xf numFmtId="0" fontId="4" fillId="0" borderId="66" xfId="69" applyFont="1" applyBorder="1" applyAlignment="1">
      <alignment horizontal="center" wrapText="1"/>
    </xf>
    <xf numFmtId="0" fontId="4" fillId="0" borderId="102" xfId="69" applyFont="1" applyBorder="1" applyAlignment="1">
      <alignment horizontal="center" wrapText="1"/>
    </xf>
    <xf numFmtId="0" fontId="7" fillId="13" borderId="95" xfId="69" applyFill="1" applyBorder="1" applyAlignment="1" applyProtection="1">
      <alignment horizontal="left" vertical="top" wrapText="1"/>
      <protection locked="0"/>
    </xf>
    <xf numFmtId="0" fontId="7" fillId="13" borderId="96" xfId="69" applyFill="1" applyBorder="1" applyAlignment="1" applyProtection="1">
      <alignment horizontal="left" vertical="top" wrapText="1"/>
      <protection locked="0"/>
    </xf>
    <xf numFmtId="0" fontId="7" fillId="13" borderId="104" xfId="69" applyFill="1" applyBorder="1" applyAlignment="1" applyProtection="1">
      <alignment vertical="top" wrapText="1"/>
      <protection locked="0"/>
    </xf>
    <xf numFmtId="0" fontId="7" fillId="13" borderId="105" xfId="69" applyFill="1" applyBorder="1" applyAlignment="1" applyProtection="1">
      <alignment vertical="top" wrapText="1"/>
      <protection locked="0"/>
    </xf>
    <xf numFmtId="0" fontId="7" fillId="13" borderId="106" xfId="69" applyFill="1" applyBorder="1" applyAlignment="1" applyProtection="1">
      <alignment vertical="top" wrapText="1"/>
      <protection locked="0"/>
    </xf>
    <xf numFmtId="0" fontId="7" fillId="13" borderId="107" xfId="69" applyFill="1" applyBorder="1" applyAlignment="1" applyProtection="1">
      <alignment vertical="top" wrapText="1"/>
      <protection locked="0"/>
    </xf>
    <xf numFmtId="0" fontId="4" fillId="0" borderId="0" xfId="69" applyFont="1" applyAlignment="1">
      <alignment vertical="center" wrapText="1"/>
    </xf>
    <xf numFmtId="0" fontId="4" fillId="0" borderId="103" xfId="69" applyFont="1" applyBorder="1" applyAlignment="1">
      <alignment vertical="center" wrapText="1"/>
    </xf>
    <xf numFmtId="0" fontId="4" fillId="0" borderId="19" xfId="69" applyFont="1" applyBorder="1" applyAlignment="1">
      <alignment vertical="top" wrapText="1"/>
    </xf>
    <xf numFmtId="0" fontId="4" fillId="0" borderId="99" xfId="69" applyFont="1" applyBorder="1" applyAlignment="1">
      <alignment vertical="top" wrapText="1"/>
    </xf>
    <xf numFmtId="0" fontId="7" fillId="13" borderId="100" xfId="69" applyFill="1" applyBorder="1" applyAlignment="1" applyProtection="1">
      <alignment vertical="top" wrapText="1"/>
      <protection locked="0"/>
    </xf>
    <xf numFmtId="0" fontId="7" fillId="13" borderId="101" xfId="69" applyFill="1" applyBorder="1" applyAlignment="1" applyProtection="1">
      <alignment vertical="top" wrapText="1"/>
      <protection locked="0"/>
    </xf>
    <xf numFmtId="0" fontId="7" fillId="0" borderId="0" xfId="69" applyAlignment="1">
      <alignment horizontal="left" vertical="top" wrapText="1"/>
    </xf>
    <xf numFmtId="0" fontId="7" fillId="0" borderId="103" xfId="69" applyBorder="1" applyAlignment="1">
      <alignment horizontal="left" vertical="top" wrapText="1"/>
    </xf>
    <xf numFmtId="0" fontId="48" fillId="3" borderId="1" xfId="69" applyFont="1" applyFill="1" applyBorder="1" applyAlignment="1">
      <alignment horizontal="left"/>
    </xf>
    <xf numFmtId="0" fontId="48" fillId="3" borderId="11" xfId="69" applyFont="1" applyFill="1" applyBorder="1" applyAlignment="1">
      <alignment horizontal="left"/>
    </xf>
    <xf numFmtId="0" fontId="48" fillId="3" borderId="6" xfId="69" applyFont="1" applyFill="1" applyBorder="1" applyAlignment="1">
      <alignment horizontal="left"/>
    </xf>
    <xf numFmtId="0" fontId="115" fillId="13" borderId="95" xfId="69" applyFont="1" applyFill="1" applyBorder="1" applyAlignment="1" applyProtection="1">
      <alignment vertical="top" wrapText="1"/>
      <protection locked="0"/>
    </xf>
    <xf numFmtId="0" fontId="115" fillId="13" borderId="96" xfId="69" applyFont="1" applyFill="1" applyBorder="1" applyAlignment="1" applyProtection="1">
      <alignment vertical="top" wrapText="1"/>
      <protection locked="0"/>
    </xf>
    <xf numFmtId="0" fontId="7" fillId="0" borderId="103" xfId="70" applyFill="1" applyBorder="1" applyAlignment="1">
      <alignment vertical="top" wrapText="1"/>
    </xf>
    <xf numFmtId="0" fontId="115" fillId="13" borderId="95" xfId="69" applyFont="1" applyFill="1" applyBorder="1" applyAlignment="1" applyProtection="1">
      <alignment horizontal="left" vertical="top" wrapText="1"/>
      <protection locked="0"/>
    </xf>
    <xf numFmtId="0" fontId="115" fillId="13" borderId="96" xfId="69" applyFont="1" applyFill="1" applyBorder="1" applyAlignment="1" applyProtection="1">
      <alignment horizontal="left" vertical="top" wrapText="1"/>
      <protection locked="0"/>
    </xf>
    <xf numFmtId="0" fontId="4" fillId="13" borderId="66" xfId="69" applyFont="1" applyFill="1" applyBorder="1" applyAlignment="1">
      <alignment horizontal="center"/>
    </xf>
    <xf numFmtId="0" fontId="4" fillId="13" borderId="102" xfId="69" applyFont="1" applyFill="1" applyBorder="1" applyAlignment="1">
      <alignment horizontal="center"/>
    </xf>
    <xf numFmtId="0" fontId="7" fillId="13" borderId="68" xfId="69" applyFill="1" applyBorder="1" applyAlignment="1" applyProtection="1">
      <alignment vertical="top" wrapText="1"/>
      <protection locked="0"/>
    </xf>
    <xf numFmtId="0" fontId="7" fillId="13" borderId="97" xfId="69" applyFill="1" applyBorder="1" applyAlignment="1" applyProtection="1">
      <alignment vertical="top" wrapText="1"/>
      <protection locked="0"/>
    </xf>
    <xf numFmtId="0" fontId="7" fillId="0" borderId="0" xfId="69"/>
    <xf numFmtId="0" fontId="7" fillId="13" borderId="98" xfId="69" applyFill="1" applyBorder="1" applyAlignment="1" applyProtection="1">
      <alignment vertical="top" wrapText="1"/>
      <protection locked="0"/>
    </xf>
    <xf numFmtId="0" fontId="7" fillId="13" borderId="19" xfId="69" applyFill="1" applyBorder="1" applyAlignment="1" applyProtection="1">
      <alignment vertical="top" wrapText="1"/>
      <protection locked="0"/>
    </xf>
    <xf numFmtId="0" fontId="7" fillId="13" borderId="99" xfId="69" applyFill="1" applyBorder="1" applyAlignment="1" applyProtection="1">
      <alignment vertical="top" wrapText="1"/>
      <protection locked="0"/>
    </xf>
    <xf numFmtId="0" fontId="40" fillId="11" borderId="8" xfId="0" applyFont="1" applyFill="1" applyBorder="1" applyAlignment="1" applyProtection="1">
      <alignment horizontal="center" vertical="center"/>
    </xf>
    <xf numFmtId="0" fontId="123" fillId="11" borderId="7" xfId="0" applyFont="1" applyFill="1" applyBorder="1" applyAlignment="1" applyProtection="1">
      <alignment horizontal="center" vertical="center"/>
    </xf>
    <xf numFmtId="0" fontId="123" fillId="11" borderId="17" xfId="0" applyFont="1" applyFill="1" applyBorder="1" applyAlignment="1" applyProtection="1">
      <alignment horizontal="center" vertical="center"/>
    </xf>
    <xf numFmtId="0" fontId="4" fillId="0" borderId="29" xfId="0" applyFont="1" applyBorder="1" applyAlignment="1" applyProtection="1">
      <alignment horizontal="center" vertical="center" wrapText="1"/>
    </xf>
    <xf numFmtId="0" fontId="8" fillId="0" borderId="32" xfId="0" applyFont="1" applyBorder="1" applyAlignment="1" applyProtection="1">
      <alignment horizontal="center" vertical="center"/>
    </xf>
    <xf numFmtId="0" fontId="8" fillId="21" borderId="29" xfId="0" applyFont="1" applyFill="1" applyBorder="1" applyAlignment="1" applyProtection="1">
      <alignment horizontal="center" vertical="center" wrapText="1"/>
    </xf>
    <xf numFmtId="0" fontId="8" fillId="21" borderId="32" xfId="0" applyFont="1" applyFill="1" applyBorder="1" applyAlignment="1" applyProtection="1">
      <alignment horizontal="center" vertical="center" wrapText="1"/>
    </xf>
    <xf numFmtId="0" fontId="123" fillId="17" borderId="8" xfId="0" applyFont="1" applyFill="1" applyBorder="1" applyAlignment="1" applyProtection="1">
      <alignment horizontal="center" vertical="center"/>
    </xf>
    <xf numFmtId="0" fontId="123" fillId="17" borderId="7" xfId="0" applyFont="1" applyFill="1" applyBorder="1" applyAlignment="1" applyProtection="1">
      <alignment horizontal="center" vertical="center"/>
    </xf>
    <xf numFmtId="0" fontId="123" fillId="17" borderId="17" xfId="0" applyFont="1" applyFill="1" applyBorder="1" applyAlignment="1" applyProtection="1">
      <alignment horizontal="center" vertical="center"/>
    </xf>
    <xf numFmtId="0" fontId="4" fillId="20" borderId="94" xfId="0" applyFont="1" applyFill="1" applyBorder="1" applyAlignment="1" applyProtection="1">
      <alignment horizontal="center" vertical="center" wrapText="1"/>
    </xf>
    <xf numFmtId="0" fontId="4" fillId="20" borderId="29" xfId="0" applyFont="1" applyFill="1" applyBorder="1" applyAlignment="1" applyProtection="1">
      <alignment horizontal="center" vertical="center" wrapText="1"/>
    </xf>
    <xf numFmtId="0" fontId="8" fillId="0" borderId="32" xfId="0" applyFont="1" applyBorder="1" applyAlignment="1" applyProtection="1">
      <alignment horizontal="center" vertical="center" wrapText="1"/>
    </xf>
    <xf numFmtId="0" fontId="4" fillId="0" borderId="29" xfId="0" applyFont="1" applyBorder="1" applyAlignment="1" applyProtection="1">
      <alignment horizontal="center" vertical="center"/>
    </xf>
    <xf numFmtId="0" fontId="8" fillId="0" borderId="29" xfId="0" applyFont="1" applyBorder="1" applyAlignment="1" applyProtection="1">
      <alignment horizontal="center" vertical="center" wrapText="1"/>
    </xf>
    <xf numFmtId="0" fontId="4" fillId="0" borderId="94" xfId="0" applyFont="1" applyBorder="1" applyAlignment="1" applyProtection="1">
      <alignment horizontal="center" vertical="center" wrapText="1"/>
    </xf>
    <xf numFmtId="0" fontId="8" fillId="0" borderId="94" xfId="0" applyFont="1" applyBorder="1" applyAlignment="1" applyProtection="1">
      <alignment horizontal="center" vertical="center" wrapText="1"/>
    </xf>
    <xf numFmtId="0" fontId="8" fillId="0" borderId="30" xfId="0" applyFont="1" applyFill="1" applyBorder="1" applyAlignment="1" applyProtection="1">
      <alignment horizontal="center" vertical="center" wrapText="1"/>
    </xf>
    <xf numFmtId="0" fontId="8" fillId="0" borderId="29" xfId="0" applyFont="1" applyFill="1" applyBorder="1" applyAlignment="1" applyProtection="1">
      <alignment horizontal="center" vertical="center" wrapText="1"/>
    </xf>
    <xf numFmtId="0" fontId="4" fillId="0" borderId="30" xfId="0" applyFont="1" applyFill="1" applyBorder="1" applyAlignment="1" applyProtection="1">
      <alignment horizontal="center" vertical="center" wrapText="1"/>
    </xf>
    <xf numFmtId="0" fontId="4" fillId="21" borderId="29" xfId="0" applyFont="1" applyFill="1" applyBorder="1" applyAlignment="1" applyProtection="1">
      <alignment horizontal="center" vertical="center" wrapText="1"/>
    </xf>
    <xf numFmtId="0" fontId="4" fillId="14" borderId="30" xfId="0" applyFont="1" applyFill="1" applyBorder="1" applyAlignment="1" applyProtection="1">
      <alignment horizontal="center" vertical="center" wrapText="1"/>
    </xf>
    <xf numFmtId="0" fontId="4" fillId="14" borderId="29" xfId="0" applyFont="1" applyFill="1" applyBorder="1" applyAlignment="1" applyProtection="1">
      <alignment horizontal="center" vertical="center" wrapText="1"/>
    </xf>
    <xf numFmtId="0" fontId="8" fillId="20" borderId="29" xfId="0" applyFont="1" applyFill="1" applyBorder="1" applyAlignment="1" applyProtection="1">
      <alignment horizontal="center" vertical="center" wrapText="1"/>
    </xf>
    <xf numFmtId="0" fontId="8" fillId="20" borderId="32" xfId="0" applyFont="1" applyFill="1" applyBorder="1" applyAlignment="1" applyProtection="1">
      <alignment horizontal="center" vertical="center" wrapText="1"/>
    </xf>
    <xf numFmtId="0" fontId="4" fillId="21" borderId="32" xfId="0" applyFont="1" applyFill="1" applyBorder="1" applyAlignment="1" applyProtection="1">
      <alignment horizontal="center" vertical="center" wrapText="1"/>
    </xf>
    <xf numFmtId="0" fontId="4" fillId="20" borderId="32" xfId="0" applyFont="1" applyFill="1" applyBorder="1" applyAlignment="1" applyProtection="1">
      <alignment horizontal="center" vertical="center" wrapText="1"/>
    </xf>
    <xf numFmtId="0" fontId="8" fillId="0" borderId="29" xfId="0" applyFont="1" applyBorder="1" applyAlignment="1" applyProtection="1">
      <alignment horizontal="center" vertical="center"/>
    </xf>
    <xf numFmtId="0" fontId="8" fillId="22" borderId="29" xfId="0" applyFont="1" applyFill="1" applyBorder="1" applyAlignment="1" applyProtection="1">
      <alignment horizontal="center" vertical="center"/>
    </xf>
    <xf numFmtId="0" fontId="4" fillId="22" borderId="29" xfId="0" applyFont="1" applyFill="1" applyBorder="1" applyAlignment="1" applyProtection="1">
      <alignment horizontal="center" vertical="center"/>
    </xf>
    <xf numFmtId="0" fontId="4" fillId="8" borderId="30" xfId="0" applyFont="1" applyFill="1" applyBorder="1" applyAlignment="1" applyProtection="1">
      <alignment horizontal="center" vertical="center" wrapText="1"/>
    </xf>
    <xf numFmtId="0" fontId="8" fillId="8" borderId="29" xfId="0" applyFont="1" applyFill="1" applyBorder="1" applyAlignment="1" applyProtection="1">
      <alignment horizontal="center" vertical="center" wrapText="1"/>
    </xf>
    <xf numFmtId="0" fontId="8" fillId="8" borderId="30" xfId="0" applyFont="1" applyFill="1" applyBorder="1" applyAlignment="1" applyProtection="1">
      <alignment horizontal="center" vertical="center" wrapText="1"/>
    </xf>
    <xf numFmtId="0" fontId="48" fillId="22" borderId="8" xfId="0" applyFont="1" applyFill="1" applyBorder="1" applyAlignment="1" applyProtection="1">
      <alignment horizontal="center" vertical="center" wrapText="1"/>
      <protection locked="0"/>
    </xf>
    <xf numFmtId="0" fontId="48" fillId="22" borderId="7" xfId="0" applyFont="1" applyFill="1" applyBorder="1" applyAlignment="1" applyProtection="1">
      <alignment horizontal="center" vertical="center"/>
      <protection locked="0"/>
    </xf>
    <xf numFmtId="0" fontId="48" fillId="22" borderId="17" xfId="0" applyFont="1" applyFill="1" applyBorder="1" applyAlignment="1" applyProtection="1">
      <alignment horizontal="center" vertical="center"/>
      <protection locked="0"/>
    </xf>
    <xf numFmtId="0" fontId="8" fillId="18" borderId="29" xfId="0" applyFont="1" applyFill="1" applyBorder="1" applyAlignment="1" applyProtection="1">
      <alignment horizontal="center" vertical="center" wrapText="1"/>
    </xf>
    <xf numFmtId="0" fontId="4" fillId="18" borderId="29" xfId="0" applyFont="1" applyFill="1" applyBorder="1" applyAlignment="1" applyProtection="1">
      <alignment horizontal="center" vertical="center"/>
    </xf>
    <xf numFmtId="0" fontId="48" fillId="23" borderId="8" xfId="0" applyFont="1" applyFill="1" applyBorder="1" applyAlignment="1" applyProtection="1">
      <alignment horizontal="center" vertical="center" wrapText="1"/>
      <protection locked="0"/>
    </xf>
    <xf numFmtId="0" fontId="48" fillId="23" borderId="7" xfId="0" applyFont="1" applyFill="1" applyBorder="1" applyAlignment="1" applyProtection="1">
      <alignment horizontal="center" vertical="center"/>
      <protection locked="0"/>
    </xf>
    <xf numFmtId="0" fontId="8" fillId="14" borderId="30" xfId="0" applyFont="1" applyFill="1" applyBorder="1" applyAlignment="1" applyProtection="1">
      <alignment horizontal="center" vertical="center" wrapText="1"/>
    </xf>
    <xf numFmtId="0" fontId="8" fillId="14" borderId="29" xfId="0" applyFont="1" applyFill="1" applyBorder="1" applyAlignment="1" applyProtection="1">
      <alignment horizontal="center" vertical="center" wrapText="1"/>
    </xf>
    <xf numFmtId="0" fontId="4" fillId="8" borderId="29" xfId="0" applyFont="1" applyFill="1" applyBorder="1" applyAlignment="1" applyProtection="1">
      <alignment horizontal="center" vertical="center" wrapText="1"/>
    </xf>
    <xf numFmtId="0" fontId="180" fillId="0" borderId="0" xfId="22" applyAlignment="1" applyProtection="1">
      <alignment horizontal="center" vertical="center" wrapText="1"/>
      <protection locked="0"/>
    </xf>
    <xf numFmtId="0" fontId="174" fillId="3" borderId="22" xfId="0" applyFont="1" applyFill="1" applyBorder="1" applyAlignment="1" applyProtection="1">
      <alignment horizontal="center" vertical="center" wrapText="1"/>
    </xf>
    <xf numFmtId="0" fontId="174" fillId="3" borderId="0" xfId="0" applyFont="1" applyFill="1" applyBorder="1" applyAlignment="1" applyProtection="1">
      <alignment horizontal="center" vertical="center" wrapText="1"/>
    </xf>
    <xf numFmtId="0" fontId="8" fillId="13" borderId="8" xfId="0" applyFont="1" applyFill="1" applyBorder="1" applyAlignment="1" applyProtection="1">
      <alignment horizontal="center" vertical="center"/>
    </xf>
    <xf numFmtId="0" fontId="8" fillId="13" borderId="17" xfId="0" applyFont="1" applyFill="1" applyBorder="1" applyAlignment="1" applyProtection="1">
      <alignment horizontal="center" vertical="center"/>
    </xf>
    <xf numFmtId="0" fontId="4" fillId="17" borderId="8" xfId="0" applyFont="1" applyFill="1" applyBorder="1" applyAlignment="1" applyProtection="1">
      <alignment horizontal="center" vertical="center"/>
      <protection locked="0"/>
    </xf>
    <xf numFmtId="0" fontId="4" fillId="17" borderId="17" xfId="0" applyFont="1" applyFill="1" applyBorder="1" applyAlignment="1" applyProtection="1">
      <alignment horizontal="center" vertical="center"/>
      <protection locked="0"/>
    </xf>
    <xf numFmtId="0" fontId="167" fillId="0" borderId="0" xfId="0" applyFont="1" applyAlignment="1" applyProtection="1">
      <alignment horizontal="center"/>
      <protection locked="0"/>
    </xf>
    <xf numFmtId="0" fontId="40" fillId="3" borderId="8" xfId="0" applyFont="1" applyFill="1" applyBorder="1" applyAlignment="1" applyProtection="1">
      <alignment horizontal="center" vertical="center"/>
      <protection locked="0"/>
    </xf>
    <xf numFmtId="0" fontId="40" fillId="3" borderId="7" xfId="0" applyFont="1" applyFill="1" applyBorder="1" applyAlignment="1" applyProtection="1">
      <alignment horizontal="center" vertical="center"/>
      <protection locked="0"/>
    </xf>
    <xf numFmtId="0" fontId="40" fillId="3" borderId="17" xfId="0" applyFont="1" applyFill="1" applyBorder="1" applyAlignment="1" applyProtection="1">
      <alignment horizontal="center" vertical="center"/>
      <protection locked="0"/>
    </xf>
    <xf numFmtId="0" fontId="203" fillId="44" borderId="32" xfId="70" applyFont="1" applyFill="1" applyBorder="1" applyAlignment="1">
      <alignment horizontal="left"/>
    </xf>
    <xf numFmtId="0" fontId="209" fillId="48" borderId="0" xfId="70" applyFont="1" applyFill="1" applyAlignment="1">
      <alignment horizontal="center"/>
    </xf>
    <xf numFmtId="0" fontId="206" fillId="0" borderId="32" xfId="70" applyFont="1" applyBorder="1" applyAlignment="1">
      <alignment horizontal="center"/>
    </xf>
    <xf numFmtId="17" fontId="206" fillId="0" borderId="32" xfId="70" applyNumberFormat="1" applyFont="1" applyBorder="1" applyAlignment="1">
      <alignment horizontal="center"/>
    </xf>
    <xf numFmtId="192" fontId="210" fillId="49" borderId="26" xfId="70" applyNumberFormat="1" applyFont="1" applyFill="1" applyBorder="1" applyAlignment="1">
      <alignment horizontal="center"/>
    </xf>
    <xf numFmtId="192" fontId="210" fillId="49" borderId="27" xfId="70" applyNumberFormat="1" applyFont="1" applyFill="1" applyBorder="1" applyAlignment="1">
      <alignment horizontal="center"/>
    </xf>
    <xf numFmtId="0" fontId="208" fillId="0" borderId="23" xfId="70" applyFont="1" applyBorder="1" applyAlignment="1">
      <alignment horizontal="center" vertical="center" wrapText="1"/>
    </xf>
    <xf numFmtId="0" fontId="7" fillId="0" borderId="20" xfId="70" applyBorder="1" applyAlignment="1">
      <alignment horizontal="center" vertical="center" wrapText="1"/>
    </xf>
    <xf numFmtId="0" fontId="7" fillId="0" borderId="21" xfId="70" applyBorder="1" applyAlignment="1">
      <alignment horizontal="center" vertical="center" wrapText="1"/>
    </xf>
    <xf numFmtId="0" fontId="7" fillId="0" borderId="22" xfId="70" applyBorder="1" applyAlignment="1">
      <alignment horizontal="center" vertical="center" wrapText="1"/>
    </xf>
    <xf numFmtId="0" fontId="7" fillId="0" borderId="23" xfId="70" applyBorder="1" applyAlignment="1">
      <alignment horizontal="center" vertical="center" wrapText="1"/>
    </xf>
    <xf numFmtId="0" fontId="7" fillId="0" borderId="26" xfId="70" applyBorder="1" applyAlignment="1">
      <alignment horizontal="center" vertical="center" wrapText="1"/>
    </xf>
    <xf numFmtId="0" fontId="7" fillId="0" borderId="27" xfId="70" applyBorder="1" applyAlignment="1">
      <alignment horizontal="center" vertical="center" wrapText="1"/>
    </xf>
    <xf numFmtId="0" fontId="143" fillId="3" borderId="21" xfId="70" applyFont="1" applyFill="1" applyBorder="1" applyAlignment="1">
      <alignment horizontal="center" vertical="center" textRotation="90"/>
    </xf>
    <xf numFmtId="0" fontId="143" fillId="3" borderId="23" xfId="70" applyFont="1" applyFill="1" applyBorder="1" applyAlignment="1">
      <alignment horizontal="center" vertical="center" textRotation="90"/>
    </xf>
    <xf numFmtId="0" fontId="48" fillId="14" borderId="0" xfId="0" applyFont="1" applyFill="1" applyBorder="1" applyAlignment="1">
      <alignment horizontal="right" vertical="center" wrapText="1" shrinkToFit="1"/>
    </xf>
    <xf numFmtId="0" fontId="48" fillId="14" borderId="23" xfId="0" applyFont="1" applyFill="1" applyBorder="1" applyAlignment="1">
      <alignment horizontal="right" vertical="center" wrapText="1" shrinkToFit="1"/>
    </xf>
    <xf numFmtId="0" fontId="48" fillId="14" borderId="0" xfId="0" applyFont="1" applyFill="1" applyBorder="1" applyAlignment="1">
      <alignment horizontal="right" vertical="center" wrapText="1"/>
    </xf>
    <xf numFmtId="0" fontId="48" fillId="14" borderId="23" xfId="0" applyFont="1" applyFill="1" applyBorder="1" applyAlignment="1">
      <alignment horizontal="right" vertical="center" wrapText="1"/>
    </xf>
    <xf numFmtId="0" fontId="48" fillId="0" borderId="32" xfId="0" applyFont="1" applyBorder="1" applyAlignment="1">
      <alignment horizontal="center" vertical="center"/>
    </xf>
    <xf numFmtId="0" fontId="48" fillId="13" borderId="32" xfId="0" applyFont="1" applyFill="1" applyBorder="1" applyAlignment="1" applyProtection="1">
      <alignment horizontal="center" vertical="center"/>
      <protection locked="0"/>
    </xf>
    <xf numFmtId="16" fontId="48" fillId="13" borderId="32" xfId="0" applyNumberFormat="1" applyFont="1" applyFill="1" applyBorder="1" applyAlignment="1" applyProtection="1">
      <alignment horizontal="left" vertical="center" wrapText="1" shrinkToFit="1"/>
      <protection locked="0"/>
    </xf>
    <xf numFmtId="0" fontId="48" fillId="13" borderId="32" xfId="0" applyFont="1" applyFill="1" applyBorder="1" applyAlignment="1" applyProtection="1">
      <alignment horizontal="left" vertical="center" wrapText="1" shrinkToFit="1"/>
      <protection locked="0"/>
    </xf>
    <xf numFmtId="0" fontId="48" fillId="13" borderId="80" xfId="0" applyFont="1" applyFill="1" applyBorder="1" applyAlignment="1" applyProtection="1">
      <alignment horizontal="left" vertical="center" wrapText="1" shrinkToFit="1"/>
      <protection locked="0"/>
    </xf>
    <xf numFmtId="0" fontId="48" fillId="14" borderId="32" xfId="0" applyFont="1" applyFill="1" applyBorder="1" applyAlignment="1">
      <alignment horizontal="center" vertical="center" wrapText="1" shrinkToFit="1"/>
    </xf>
    <xf numFmtId="0" fontId="48" fillId="14" borderId="22" xfId="0" applyFont="1" applyFill="1" applyBorder="1" applyAlignment="1">
      <alignment horizontal="right" vertical="center" wrapText="1" shrinkToFit="1"/>
    </xf>
    <xf numFmtId="176" fontId="155" fillId="15" borderId="8" xfId="3" applyNumberFormat="1" applyFont="1" applyFill="1" applyBorder="1" applyAlignment="1">
      <alignment horizontal="center" vertical="center" wrapText="1"/>
    </xf>
    <xf numFmtId="176" fontId="155" fillId="15" borderId="7" xfId="3" applyNumberFormat="1" applyFont="1" applyFill="1" applyBorder="1" applyAlignment="1">
      <alignment horizontal="center" vertical="center" wrapText="1"/>
    </xf>
    <xf numFmtId="176" fontId="155" fillId="15" borderId="17" xfId="3" applyNumberFormat="1" applyFont="1" applyFill="1" applyBorder="1" applyAlignment="1">
      <alignment horizontal="center" vertical="center" wrapText="1"/>
    </xf>
    <xf numFmtId="0" fontId="48" fillId="0" borderId="0" xfId="0" applyFont="1" applyFill="1" applyBorder="1" applyAlignment="1">
      <alignment horizontal="right" vertical="center" wrapText="1" shrinkToFit="1"/>
    </xf>
    <xf numFmtId="165" fontId="32" fillId="13" borderId="31" xfId="17" applyNumberFormat="1" applyFont="1" applyFill="1" applyBorder="1" applyAlignment="1" applyProtection="1">
      <alignment horizontal="center" vertical="center"/>
      <protection locked="0"/>
    </xf>
    <xf numFmtId="165" fontId="32" fillId="13" borderId="73" xfId="17" applyNumberFormat="1" applyFont="1" applyFill="1" applyBorder="1" applyAlignment="1" applyProtection="1">
      <alignment horizontal="center" vertical="center"/>
      <protection locked="0"/>
    </xf>
    <xf numFmtId="180" fontId="32" fillId="13" borderId="20" xfId="0" applyNumberFormat="1" applyFont="1" applyFill="1" applyBorder="1" applyAlignment="1" applyProtection="1">
      <alignment horizontal="left" vertical="top" wrapText="1"/>
      <protection locked="0"/>
    </xf>
    <xf numFmtId="180" fontId="32" fillId="13" borderId="4" xfId="0" applyNumberFormat="1" applyFont="1" applyFill="1" applyBorder="1" applyAlignment="1" applyProtection="1">
      <alignment horizontal="left" vertical="top" wrapText="1"/>
      <protection locked="0"/>
    </xf>
    <xf numFmtId="180" fontId="32" fillId="13" borderId="26" xfId="0" applyNumberFormat="1" applyFont="1" applyFill="1" applyBorder="1" applyAlignment="1" applyProtection="1">
      <alignment horizontal="left" vertical="top" wrapText="1"/>
      <protection locked="0"/>
    </xf>
    <xf numFmtId="180" fontId="32" fillId="13" borderId="14" xfId="0" applyNumberFormat="1" applyFont="1" applyFill="1" applyBorder="1" applyAlignment="1" applyProtection="1">
      <alignment horizontal="left" vertical="top" wrapText="1"/>
      <protection locked="0"/>
    </xf>
    <xf numFmtId="0" fontId="32" fillId="18" borderId="31" xfId="0" applyFont="1" applyFill="1" applyBorder="1" applyAlignment="1" applyProtection="1">
      <alignment horizontal="center" vertical="center" wrapText="1"/>
      <protection locked="0"/>
    </xf>
    <xf numFmtId="0" fontId="32" fillId="18" borderId="73" xfId="0" applyFont="1" applyFill="1" applyBorder="1" applyAlignment="1" applyProtection="1">
      <alignment horizontal="center" vertical="center" wrapText="1"/>
      <protection locked="0"/>
    </xf>
    <xf numFmtId="0" fontId="48" fillId="0" borderId="0" xfId="0" applyFont="1" applyFill="1" applyBorder="1" applyAlignment="1" applyProtection="1">
      <alignment horizontal="right" vertical="center" wrapText="1"/>
    </xf>
    <xf numFmtId="176" fontId="155" fillId="15" borderId="32" xfId="3" applyNumberFormat="1" applyFont="1" applyFill="1" applyBorder="1" applyAlignment="1">
      <alignment horizontal="center" vertical="center" wrapText="1"/>
    </xf>
    <xf numFmtId="176" fontId="171" fillId="0" borderId="11" xfId="3" applyNumberFormat="1" applyFont="1" applyFill="1" applyBorder="1" applyAlignment="1">
      <alignment horizontal="left" vertical="center"/>
    </xf>
    <xf numFmtId="176" fontId="171" fillId="0" borderId="0" xfId="3" applyNumberFormat="1" applyFont="1" applyFill="1" applyBorder="1" applyAlignment="1">
      <alignment horizontal="left" vertical="center"/>
    </xf>
    <xf numFmtId="176" fontId="175" fillId="0" borderId="11" xfId="3" applyNumberFormat="1" applyFont="1" applyFill="1" applyBorder="1" applyAlignment="1">
      <alignment horizontal="left" wrapText="1"/>
    </xf>
    <xf numFmtId="176" fontId="175" fillId="0" borderId="0" xfId="3" applyNumberFormat="1" applyFont="1" applyFill="1" applyBorder="1" applyAlignment="1">
      <alignment horizontal="left" wrapText="1"/>
    </xf>
    <xf numFmtId="0" fontId="48" fillId="18" borderId="31" xfId="0" applyFont="1" applyFill="1" applyBorder="1" applyAlignment="1" applyProtection="1">
      <alignment horizontal="center" vertical="center" wrapText="1"/>
      <protection locked="0"/>
    </xf>
    <xf numFmtId="0" fontId="48" fillId="18" borderId="24" xfId="0" applyFont="1" applyFill="1" applyBorder="1" applyAlignment="1" applyProtection="1">
      <alignment horizontal="center" vertical="center" wrapText="1"/>
      <protection locked="0"/>
    </xf>
    <xf numFmtId="0" fontId="48" fillId="18" borderId="73" xfId="0" applyFont="1" applyFill="1" applyBorder="1" applyAlignment="1" applyProtection="1">
      <alignment horizontal="center" vertical="center" wrapText="1"/>
      <protection locked="0"/>
    </xf>
    <xf numFmtId="182" fontId="48" fillId="13" borderId="32" xfId="0" applyNumberFormat="1" applyFont="1" applyFill="1" applyBorder="1" applyAlignment="1" applyProtection="1">
      <alignment horizontal="left" vertical="center" wrapText="1" shrinkToFit="1"/>
      <protection locked="0"/>
    </xf>
    <xf numFmtId="182" fontId="48" fillId="13" borderId="80" xfId="0" applyNumberFormat="1" applyFont="1" applyFill="1" applyBorder="1" applyAlignment="1" applyProtection="1">
      <alignment horizontal="left" vertical="center" wrapText="1" shrinkToFit="1"/>
      <protection locked="0"/>
    </xf>
    <xf numFmtId="0" fontId="32" fillId="13" borderId="31" xfId="0" applyFont="1" applyFill="1" applyBorder="1" applyAlignment="1" applyProtection="1">
      <alignment horizontal="left" vertical="top" wrapText="1"/>
      <protection locked="0"/>
    </xf>
    <xf numFmtId="0" fontId="32" fillId="13" borderId="24" xfId="0" applyFont="1" applyFill="1" applyBorder="1" applyAlignment="1" applyProtection="1">
      <alignment horizontal="left" vertical="top" wrapText="1"/>
      <protection locked="0"/>
    </xf>
    <xf numFmtId="0" fontId="32" fillId="13" borderId="25" xfId="0" applyFont="1" applyFill="1" applyBorder="1" applyAlignment="1" applyProtection="1">
      <alignment horizontal="left" vertical="top" wrapText="1"/>
      <protection locked="0"/>
    </xf>
    <xf numFmtId="38" fontId="32" fillId="13" borderId="31" xfId="7" applyNumberFormat="1" applyFont="1" applyFill="1" applyBorder="1" applyAlignment="1" applyProtection="1">
      <alignment horizontal="left" vertical="center" wrapText="1" shrinkToFit="1"/>
      <protection locked="0"/>
    </xf>
    <xf numFmtId="38" fontId="32" fillId="13" borderId="25" xfId="7" applyNumberFormat="1" applyFont="1" applyFill="1" applyBorder="1" applyAlignment="1" applyProtection="1">
      <alignment horizontal="left" vertical="center" wrapText="1" shrinkToFit="1"/>
      <protection locked="0"/>
    </xf>
    <xf numFmtId="180" fontId="32" fillId="13" borderId="20" xfId="0" applyNumberFormat="1" applyFont="1" applyFill="1" applyBorder="1" applyAlignment="1" applyProtection="1">
      <alignment horizontal="left" vertical="center" wrapText="1"/>
      <protection locked="0"/>
    </xf>
    <xf numFmtId="180" fontId="32" fillId="13" borderId="4" xfId="0" applyNumberFormat="1" applyFont="1" applyFill="1" applyBorder="1" applyAlignment="1" applyProtection="1">
      <alignment horizontal="left" vertical="center" wrapText="1"/>
      <protection locked="0"/>
    </xf>
    <xf numFmtId="180" fontId="32" fillId="13" borderId="26" xfId="0" applyNumberFormat="1" applyFont="1" applyFill="1" applyBorder="1" applyAlignment="1" applyProtection="1">
      <alignment horizontal="left" vertical="center" wrapText="1"/>
      <protection locked="0"/>
    </xf>
    <xf numFmtId="180" fontId="32" fillId="13" borderId="14" xfId="0" applyNumberFormat="1" applyFont="1" applyFill="1" applyBorder="1" applyAlignment="1" applyProtection="1">
      <alignment horizontal="left" vertical="center" wrapText="1"/>
      <protection locked="0"/>
    </xf>
    <xf numFmtId="0" fontId="148" fillId="13" borderId="11" xfId="0" applyFont="1" applyFill="1" applyBorder="1" applyAlignment="1">
      <alignment horizontal="center" vertical="center" wrapText="1" shrinkToFit="1"/>
    </xf>
    <xf numFmtId="0" fontId="148" fillId="13" borderId="6" xfId="0" applyFont="1" applyFill="1" applyBorder="1" applyAlignment="1">
      <alignment horizontal="center" vertical="center" wrapText="1" shrinkToFit="1"/>
    </xf>
    <xf numFmtId="0" fontId="148" fillId="18" borderId="19" xfId="0" applyFont="1" applyFill="1" applyBorder="1" applyAlignment="1">
      <alignment horizontal="center" vertical="center" wrapText="1" shrinkToFit="1"/>
    </xf>
    <xf numFmtId="0" fontId="148" fillId="18" borderId="16" xfId="0" applyFont="1" applyFill="1" applyBorder="1" applyAlignment="1">
      <alignment horizontal="center" vertical="center" wrapText="1" shrinkToFit="1"/>
    </xf>
    <xf numFmtId="176" fontId="148" fillId="0" borderId="1" xfId="3" applyNumberFormat="1" applyFont="1" applyFill="1" applyBorder="1" applyAlignment="1">
      <alignment horizontal="center" vertical="center" wrapText="1"/>
    </xf>
    <xf numFmtId="176" fontId="148" fillId="0" borderId="11" xfId="3" applyNumberFormat="1" applyFont="1" applyFill="1" applyBorder="1" applyAlignment="1">
      <alignment horizontal="center" vertical="center" wrapText="1"/>
    </xf>
    <xf numFmtId="176" fontId="148" fillId="17" borderId="15" xfId="3" applyNumberFormat="1" applyFont="1" applyFill="1" applyBorder="1" applyAlignment="1">
      <alignment horizontal="center" vertical="center" wrapText="1"/>
    </xf>
    <xf numFmtId="176" fontId="148" fillId="17" borderId="19" xfId="3" applyNumberFormat="1" applyFont="1" applyFill="1" applyBorder="1" applyAlignment="1">
      <alignment horizontal="center" vertical="center" wrapText="1"/>
    </xf>
    <xf numFmtId="9" fontId="32" fillId="18" borderId="29" xfId="17" applyFont="1" applyFill="1" applyBorder="1" applyAlignment="1" applyProtection="1">
      <alignment horizontal="center" vertical="center" wrapText="1"/>
      <protection locked="0"/>
    </xf>
    <xf numFmtId="0" fontId="48" fillId="0" borderId="0" xfId="0" applyFont="1" applyFill="1" applyBorder="1" applyAlignment="1" applyProtection="1">
      <alignment horizontal="left" vertical="center"/>
      <protection locked="0"/>
    </xf>
    <xf numFmtId="0" fontId="48" fillId="0" borderId="0" xfId="0" applyFont="1" applyBorder="1" applyAlignment="1">
      <alignment horizontal="right" vertical="center" wrapText="1"/>
    </xf>
    <xf numFmtId="0" fontId="48" fillId="0" borderId="23" xfId="0" applyFont="1" applyBorder="1" applyAlignment="1">
      <alignment horizontal="right" vertical="center" wrapText="1"/>
    </xf>
    <xf numFmtId="0" fontId="48" fillId="0" borderId="0" xfId="0" applyFont="1" applyFill="1" applyBorder="1" applyAlignment="1">
      <alignment horizontal="center" vertical="center"/>
    </xf>
    <xf numFmtId="0" fontId="48" fillId="0" borderId="22" xfId="0" applyFont="1" applyFill="1" applyBorder="1" applyAlignment="1">
      <alignment horizontal="right" vertical="center" wrapText="1" shrinkToFit="1"/>
    </xf>
    <xf numFmtId="0" fontId="48" fillId="0" borderId="23" xfId="0" applyFont="1" applyFill="1" applyBorder="1" applyAlignment="1">
      <alignment horizontal="right" vertical="center" wrapText="1" shrinkToFit="1"/>
    </xf>
    <xf numFmtId="9" fontId="32" fillId="18" borderId="32" xfId="17" applyFont="1" applyFill="1" applyBorder="1" applyAlignment="1" applyProtection="1">
      <alignment horizontal="center" vertical="center" wrapText="1"/>
      <protection locked="0"/>
    </xf>
    <xf numFmtId="0" fontId="32" fillId="18" borderId="32" xfId="0" applyFont="1" applyFill="1" applyBorder="1" applyProtection="1">
      <protection locked="0"/>
    </xf>
    <xf numFmtId="0" fontId="48" fillId="14" borderId="31" xfId="0" applyFont="1" applyFill="1" applyBorder="1" applyAlignment="1">
      <alignment horizontal="center" vertical="center" wrapText="1" shrinkToFit="1"/>
    </xf>
    <xf numFmtId="0" fontId="48" fillId="14" borderId="25" xfId="0" applyFont="1" applyFill="1" applyBorder="1" applyAlignment="1">
      <alignment horizontal="center" vertical="center" wrapText="1" shrinkToFit="1"/>
    </xf>
    <xf numFmtId="0" fontId="32" fillId="13" borderId="32" xfId="0" applyFont="1" applyFill="1" applyBorder="1" applyAlignment="1" applyProtection="1">
      <alignment horizontal="left" vertical="top" wrapText="1"/>
      <protection locked="0"/>
    </xf>
    <xf numFmtId="0" fontId="7" fillId="0" borderId="0" xfId="0" applyFont="1" applyFill="1" applyBorder="1" applyAlignment="1">
      <alignment horizontal="center" vertical="center" wrapText="1" shrinkToFit="1"/>
    </xf>
    <xf numFmtId="0" fontId="4" fillId="0" borderId="0" xfId="0" applyFont="1" applyFill="1" applyBorder="1" applyAlignment="1">
      <alignment horizontal="center" vertical="center"/>
    </xf>
    <xf numFmtId="176" fontId="144" fillId="15" borderId="87" xfId="3" applyNumberFormat="1" applyFont="1" applyFill="1" applyBorder="1" applyAlignment="1">
      <alignment horizontal="center" vertical="center" textRotation="90" wrapText="1"/>
    </xf>
    <xf numFmtId="176" fontId="144" fillId="15" borderId="111" xfId="3" applyNumberFormat="1" applyFont="1" applyFill="1" applyBorder="1" applyAlignment="1">
      <alignment horizontal="center" vertical="center" textRotation="90" wrapText="1"/>
    </xf>
    <xf numFmtId="176" fontId="144" fillId="15" borderId="88" xfId="3" applyNumberFormat="1" applyFont="1" applyFill="1" applyBorder="1" applyAlignment="1">
      <alignment horizontal="center" vertical="center" textRotation="90" wrapText="1"/>
    </xf>
    <xf numFmtId="0" fontId="32" fillId="13" borderId="31" xfId="0" applyFont="1" applyFill="1" applyBorder="1" applyAlignment="1" applyProtection="1">
      <alignment horizontal="center" vertical="center" wrapText="1" shrinkToFit="1"/>
      <protection locked="0"/>
    </xf>
    <xf numFmtId="0" fontId="32" fillId="13" borderId="24" xfId="0" applyFont="1" applyFill="1" applyBorder="1" applyAlignment="1" applyProtection="1">
      <alignment horizontal="center" vertical="center" wrapText="1" shrinkToFit="1"/>
      <protection locked="0"/>
    </xf>
    <xf numFmtId="0" fontId="32" fillId="13" borderId="25" xfId="0" applyFont="1" applyFill="1" applyBorder="1" applyAlignment="1" applyProtection="1">
      <alignment horizontal="center" vertical="center" wrapText="1" shrinkToFit="1"/>
      <protection locked="0"/>
    </xf>
    <xf numFmtId="176" fontId="144" fillId="15" borderId="11" xfId="3" applyNumberFormat="1" applyFont="1" applyFill="1" applyBorder="1" applyAlignment="1">
      <alignment horizontal="center" vertical="center" textRotation="90" wrapText="1"/>
    </xf>
    <xf numFmtId="176" fontId="144" fillId="15" borderId="0" xfId="3" applyNumberFormat="1" applyFont="1" applyFill="1" applyBorder="1" applyAlignment="1">
      <alignment horizontal="center" vertical="center" textRotation="90" wrapText="1"/>
    </xf>
    <xf numFmtId="176" fontId="32" fillId="17" borderId="31" xfId="3" applyNumberFormat="1" applyFont="1" applyFill="1" applyBorder="1" applyAlignment="1">
      <alignment horizontal="left" vertical="center" wrapText="1"/>
    </xf>
    <xf numFmtId="176" fontId="32" fillId="17" borderId="24" xfId="3" applyNumberFormat="1" applyFont="1" applyFill="1" applyBorder="1" applyAlignment="1">
      <alignment horizontal="left" vertical="center" wrapText="1"/>
    </xf>
    <xf numFmtId="176" fontId="32" fillId="17" borderId="25" xfId="3" applyNumberFormat="1" applyFont="1" applyFill="1" applyBorder="1" applyAlignment="1">
      <alignment horizontal="left" vertical="center" wrapText="1"/>
    </xf>
    <xf numFmtId="0" fontId="159" fillId="17" borderId="32" xfId="0" applyFont="1" applyFill="1" applyBorder="1" applyAlignment="1">
      <alignment horizontal="center" vertical="center" wrapText="1"/>
    </xf>
    <xf numFmtId="0" fontId="159" fillId="17" borderId="80" xfId="0" applyFont="1" applyFill="1" applyBorder="1" applyAlignment="1">
      <alignment horizontal="center" vertical="center" wrapText="1"/>
    </xf>
    <xf numFmtId="0" fontId="48" fillId="0" borderId="0" xfId="0" applyFont="1" applyFill="1" applyBorder="1" applyAlignment="1">
      <alignment horizontal="right" vertical="center" wrapText="1"/>
    </xf>
    <xf numFmtId="0" fontId="48" fillId="0" borderId="23" xfId="0" applyFont="1" applyFill="1" applyBorder="1" applyAlignment="1">
      <alignment horizontal="right" vertical="center" wrapText="1"/>
    </xf>
    <xf numFmtId="0" fontId="48" fillId="0" borderId="0" xfId="0" applyFont="1" applyBorder="1" applyAlignment="1">
      <alignment horizontal="right" vertical="center" wrapText="1" shrinkToFit="1"/>
    </xf>
    <xf numFmtId="0" fontId="113" fillId="0" borderId="10" xfId="21" applyFont="1" applyBorder="1" applyAlignment="1" applyProtection="1">
      <alignment vertical="top" wrapText="1"/>
    </xf>
    <xf numFmtId="0" fontId="113" fillId="0" borderId="2" xfId="21" applyFont="1" applyBorder="1" applyAlignment="1" applyProtection="1">
      <alignment vertical="top" wrapText="1"/>
    </xf>
    <xf numFmtId="0" fontId="113" fillId="0" borderId="4" xfId="21" applyFont="1" applyBorder="1" applyAlignment="1" applyProtection="1">
      <alignment vertical="top" wrapText="1"/>
    </xf>
    <xf numFmtId="0" fontId="113" fillId="0" borderId="5" xfId="21" applyFont="1" applyBorder="1" applyAlignment="1" applyProtection="1">
      <alignment vertical="top" wrapText="1"/>
    </xf>
    <xf numFmtId="0" fontId="113" fillId="0" borderId="0" xfId="21" applyFont="1" applyBorder="1" applyAlignment="1" applyProtection="1">
      <alignment vertical="top" wrapText="1"/>
    </xf>
    <xf numFmtId="0" fontId="113" fillId="0" borderId="3" xfId="21" applyFont="1" applyBorder="1" applyAlignment="1" applyProtection="1">
      <alignment vertical="top" wrapText="1"/>
    </xf>
    <xf numFmtId="0" fontId="113" fillId="0" borderId="15" xfId="21" applyFont="1" applyBorder="1" applyAlignment="1" applyProtection="1">
      <alignment vertical="top" wrapText="1"/>
    </xf>
    <xf numFmtId="0" fontId="113" fillId="0" borderId="19" xfId="21" applyFont="1" applyBorder="1" applyAlignment="1" applyProtection="1">
      <alignment vertical="top" wrapText="1"/>
    </xf>
    <xf numFmtId="0" fontId="113" fillId="0" borderId="16" xfId="21" applyFont="1" applyBorder="1" applyAlignment="1" applyProtection="1">
      <alignment vertical="top" wrapText="1"/>
    </xf>
    <xf numFmtId="0" fontId="160" fillId="0" borderId="1" xfId="13" applyFont="1" applyBorder="1" applyAlignment="1" applyProtection="1">
      <alignment horizontal="center" vertical="center" wrapText="1"/>
    </xf>
    <xf numFmtId="0" fontId="160" fillId="0" borderId="11" xfId="13" applyFont="1" applyBorder="1" applyAlignment="1" applyProtection="1">
      <alignment horizontal="center" vertical="center" wrapText="1"/>
    </xf>
    <xf numFmtId="0" fontId="160" fillId="0" borderId="6" xfId="13" applyFont="1" applyBorder="1" applyAlignment="1" applyProtection="1">
      <alignment horizontal="center" vertical="center" wrapText="1"/>
    </xf>
    <xf numFmtId="0" fontId="160" fillId="0" borderId="5" xfId="13" applyFont="1" applyBorder="1" applyAlignment="1" applyProtection="1">
      <alignment horizontal="center" vertical="center" wrapText="1"/>
    </xf>
    <xf numFmtId="0" fontId="160" fillId="0" borderId="0" xfId="13" applyFont="1" applyBorder="1" applyAlignment="1" applyProtection="1">
      <alignment horizontal="center" vertical="center" wrapText="1"/>
    </xf>
    <xf numFmtId="0" fontId="160" fillId="0" borderId="3" xfId="13" applyFont="1" applyBorder="1" applyAlignment="1" applyProtection="1">
      <alignment horizontal="center" vertical="center" wrapText="1"/>
    </xf>
    <xf numFmtId="0" fontId="160" fillId="0" borderId="15" xfId="13" applyFont="1" applyBorder="1" applyAlignment="1" applyProtection="1">
      <alignment horizontal="center" vertical="center" wrapText="1"/>
    </xf>
    <xf numFmtId="0" fontId="160" fillId="0" borderId="19" xfId="13" applyFont="1" applyBorder="1" applyAlignment="1" applyProtection="1">
      <alignment horizontal="center" vertical="center" wrapText="1"/>
    </xf>
    <xf numFmtId="0" fontId="160" fillId="0" borderId="16" xfId="13" applyFont="1" applyBorder="1" applyAlignment="1" applyProtection="1">
      <alignment horizontal="center" vertical="center" wrapText="1"/>
    </xf>
    <xf numFmtId="0" fontId="161" fillId="13" borderId="0" xfId="21" applyFont="1" applyFill="1" applyBorder="1" applyAlignment="1" applyProtection="1">
      <alignment horizontal="center" vertical="center"/>
    </xf>
    <xf numFmtId="0" fontId="161" fillId="24" borderId="0" xfId="21" applyFont="1" applyFill="1" applyBorder="1" applyAlignment="1" applyProtection="1">
      <alignment horizontal="center" vertical="center"/>
    </xf>
    <xf numFmtId="0" fontId="7" fillId="25" borderId="0" xfId="13" applyFont="1" applyFill="1" applyBorder="1" applyAlignment="1" applyProtection="1">
      <alignment horizontal="center" vertical="center" wrapText="1"/>
    </xf>
    <xf numFmtId="0" fontId="4" fillId="26" borderId="8" xfId="13" applyFont="1" applyFill="1" applyBorder="1" applyAlignment="1" applyProtection="1">
      <alignment horizontal="center" vertical="top" wrapText="1"/>
      <protection locked="0"/>
    </xf>
    <xf numFmtId="0" fontId="4" fillId="26" borderId="17" xfId="13" applyFont="1" applyFill="1" applyBorder="1" applyAlignment="1" applyProtection="1">
      <alignment horizontal="center" vertical="top"/>
      <protection locked="0"/>
    </xf>
    <xf numFmtId="176" fontId="4" fillId="26" borderId="8" xfId="3" applyNumberFormat="1" applyFont="1" applyFill="1" applyBorder="1" applyAlignment="1" applyProtection="1">
      <alignment horizontal="center"/>
      <protection locked="0"/>
    </xf>
    <xf numFmtId="176" fontId="4" fillId="26" borderId="17" xfId="3" applyNumberFormat="1" applyFont="1" applyFill="1" applyBorder="1" applyAlignment="1" applyProtection="1">
      <alignment horizontal="center"/>
      <protection locked="0"/>
    </xf>
    <xf numFmtId="0" fontId="0" fillId="18" borderId="24" xfId="0" applyFill="1" applyBorder="1" applyAlignment="1" applyProtection="1">
      <alignment horizontal="center"/>
      <protection locked="0"/>
    </xf>
    <xf numFmtId="0" fontId="0" fillId="18" borderId="25" xfId="0" applyFill="1" applyBorder="1" applyAlignment="1" applyProtection="1">
      <alignment horizontal="center"/>
      <protection locked="0"/>
    </xf>
    <xf numFmtId="0" fontId="0" fillId="13" borderId="24" xfId="0" applyFill="1" applyBorder="1" applyAlignment="1" applyProtection="1">
      <alignment horizontal="center"/>
      <protection locked="0"/>
    </xf>
    <xf numFmtId="0" fontId="0" fillId="13" borderId="25" xfId="0" applyFill="1" applyBorder="1" applyAlignment="1" applyProtection="1">
      <alignment horizontal="center"/>
      <protection locked="0"/>
    </xf>
    <xf numFmtId="0" fontId="153" fillId="13" borderId="0" xfId="0" applyFont="1" applyFill="1" applyAlignment="1" applyProtection="1">
      <alignment horizontal="center"/>
    </xf>
    <xf numFmtId="0" fontId="153" fillId="18" borderId="0" xfId="0" applyFont="1" applyFill="1" applyAlignment="1" applyProtection="1">
      <alignment horizontal="center"/>
    </xf>
    <xf numFmtId="0" fontId="153" fillId="17" borderId="0" xfId="0" applyFont="1" applyFill="1" applyAlignment="1" applyProtection="1">
      <alignment horizontal="center"/>
    </xf>
    <xf numFmtId="0" fontId="4" fillId="18" borderId="31" xfId="0" applyFont="1" applyFill="1" applyBorder="1" applyAlignment="1" applyProtection="1">
      <alignment horizontal="center"/>
    </xf>
    <xf numFmtId="0" fontId="4" fillId="18" borderId="24" xfId="0" applyFont="1" applyFill="1" applyBorder="1" applyAlignment="1" applyProtection="1">
      <alignment horizontal="center"/>
    </xf>
    <xf numFmtId="0" fontId="4" fillId="18" borderId="25" xfId="0" applyFont="1" applyFill="1" applyBorder="1" applyAlignment="1" applyProtection="1">
      <alignment horizontal="center"/>
    </xf>
    <xf numFmtId="0" fontId="131" fillId="18" borderId="28" xfId="0" applyFont="1" applyFill="1" applyBorder="1" applyAlignment="1" applyProtection="1">
      <alignment horizontal="center" vertical="center" wrapText="1"/>
      <protection locked="0"/>
    </xf>
    <xf numFmtId="0" fontId="131" fillId="18" borderId="30" xfId="0" applyFont="1" applyFill="1" applyBorder="1" applyAlignment="1" applyProtection="1">
      <alignment horizontal="center" vertical="center" wrapText="1"/>
      <protection locked="0"/>
    </xf>
    <xf numFmtId="0" fontId="131" fillId="18" borderId="29" xfId="0" applyFont="1" applyFill="1" applyBorder="1" applyAlignment="1" applyProtection="1">
      <alignment horizontal="center" vertical="center" wrapText="1"/>
      <protection locked="0"/>
    </xf>
    <xf numFmtId="0" fontId="7" fillId="13" borderId="26" xfId="0" applyFont="1" applyFill="1" applyBorder="1" applyAlignment="1" applyProtection="1">
      <alignment horizontal="left" vertical="top" wrapText="1"/>
      <protection locked="0"/>
    </xf>
    <xf numFmtId="0" fontId="7" fillId="13" borderId="13" xfId="0" applyFont="1" applyFill="1" applyBorder="1" applyAlignment="1" applyProtection="1">
      <alignment horizontal="left" vertical="top" wrapText="1"/>
      <protection locked="0"/>
    </xf>
    <xf numFmtId="0" fontId="7" fillId="13" borderId="27" xfId="0" applyFont="1" applyFill="1" applyBorder="1" applyAlignment="1" applyProtection="1">
      <alignment horizontal="left" vertical="top" wrapText="1"/>
      <protection locked="0"/>
    </xf>
    <xf numFmtId="0" fontId="0" fillId="14" borderId="87" xfId="0" applyFill="1" applyBorder="1" applyAlignment="1" applyProtection="1">
      <alignment horizontal="center" vertical="center"/>
    </xf>
    <xf numFmtId="0" fontId="0" fillId="14" borderId="88" xfId="0" applyFill="1" applyBorder="1" applyAlignment="1" applyProtection="1">
      <alignment horizontal="center" vertical="center"/>
    </xf>
    <xf numFmtId="176" fontId="237" fillId="0" borderId="0" xfId="3" applyNumberFormat="1" applyFont="1" applyFill="1" applyBorder="1" applyAlignment="1">
      <alignment horizontal="center" wrapText="1"/>
    </xf>
    <xf numFmtId="0" fontId="239" fillId="48" borderId="87" xfId="0" applyFont="1" applyFill="1" applyBorder="1" applyAlignment="1">
      <alignment vertical="center" wrapText="1"/>
    </xf>
    <xf numFmtId="0" fontId="239" fillId="48" borderId="111" xfId="0" applyFont="1" applyFill="1" applyBorder="1" applyAlignment="1">
      <alignment vertical="center" wrapText="1"/>
    </xf>
    <xf numFmtId="0" fontId="239" fillId="48" borderId="88" xfId="0" applyFont="1" applyFill="1" applyBorder="1" applyAlignment="1">
      <alignment vertical="center" wrapText="1"/>
    </xf>
    <xf numFmtId="0" fontId="234" fillId="0" borderId="0" xfId="0" applyFont="1" applyBorder="1" applyAlignment="1">
      <alignment vertical="center" wrapText="1"/>
    </xf>
    <xf numFmtId="0" fontId="239" fillId="48" borderId="87" xfId="0" applyFont="1" applyFill="1" applyBorder="1" applyAlignment="1">
      <alignment horizontal="center" vertical="center" wrapText="1"/>
    </xf>
    <xf numFmtId="0" fontId="239" fillId="48" borderId="111" xfId="0" applyFont="1" applyFill="1" applyBorder="1" applyAlignment="1">
      <alignment horizontal="center" vertical="center" wrapText="1"/>
    </xf>
    <xf numFmtId="0" fontId="239" fillId="48" borderId="88" xfId="0" applyFont="1" applyFill="1" applyBorder="1" applyAlignment="1">
      <alignment horizontal="center" vertical="center" wrapText="1"/>
    </xf>
    <xf numFmtId="0" fontId="232" fillId="0" borderId="7" xfId="0" applyFont="1" applyBorder="1" applyAlignment="1">
      <alignment vertical="center"/>
    </xf>
    <xf numFmtId="0" fontId="232" fillId="0" borderId="17" xfId="0" applyFont="1" applyBorder="1" applyAlignment="1">
      <alignment vertical="center"/>
    </xf>
    <xf numFmtId="0" fontId="232" fillId="0" borderId="1" xfId="0" applyFont="1" applyBorder="1" applyAlignment="1">
      <alignment vertical="center"/>
    </xf>
    <xf numFmtId="0" fontId="232" fillId="0" borderId="11" xfId="0" applyFont="1" applyBorder="1" applyAlignment="1">
      <alignment vertical="center"/>
    </xf>
    <xf numFmtId="0" fontId="232" fillId="0" borderId="6" xfId="0" applyFont="1" applyBorder="1" applyAlignment="1">
      <alignment vertical="center"/>
    </xf>
    <xf numFmtId="0" fontId="232" fillId="0" borderId="5" xfId="0" applyFont="1" applyBorder="1" applyAlignment="1">
      <alignment vertical="center"/>
    </xf>
    <xf numFmtId="0" fontId="232" fillId="0" borderId="0" xfId="0" applyFont="1" applyBorder="1" applyAlignment="1">
      <alignment vertical="center"/>
    </xf>
    <xf numFmtId="0" fontId="232" fillId="0" borderId="3" xfId="0" applyFont="1" applyBorder="1" applyAlignment="1">
      <alignment vertical="center"/>
    </xf>
    <xf numFmtId="0" fontId="235" fillId="0" borderId="87" xfId="0" applyFont="1" applyBorder="1" applyAlignment="1">
      <alignment vertical="center" wrapText="1"/>
    </xf>
    <xf numFmtId="0" fontId="235" fillId="0" borderId="111" xfId="0" applyFont="1" applyBorder="1" applyAlignment="1">
      <alignment vertical="center" wrapText="1"/>
    </xf>
    <xf numFmtId="0" fontId="235" fillId="0" borderId="88" xfId="0" applyFont="1" applyBorder="1" applyAlignment="1">
      <alignment vertical="center" wrapText="1"/>
    </xf>
    <xf numFmtId="0" fontId="217" fillId="0" borderId="0" xfId="83" applyFont="1" applyAlignment="1">
      <alignment horizontal="center" vertical="center"/>
    </xf>
    <xf numFmtId="0" fontId="4" fillId="0" borderId="128" xfId="12" applyFont="1" applyBorder="1" applyAlignment="1">
      <alignment horizontal="left" vertical="top" wrapText="1"/>
    </xf>
    <xf numFmtId="0" fontId="7" fillId="0" borderId="127" xfId="12" applyBorder="1" applyAlignment="1">
      <alignment vertical="top" wrapText="1"/>
    </xf>
    <xf numFmtId="0" fontId="7" fillId="0" borderId="126" xfId="12" applyBorder="1" applyAlignment="1">
      <alignment vertical="top" wrapText="1"/>
    </xf>
    <xf numFmtId="0" fontId="7" fillId="0" borderId="125" xfId="12" applyBorder="1" applyAlignment="1">
      <alignment vertical="top" wrapText="1"/>
    </xf>
    <xf numFmtId="0" fontId="7" fillId="0" borderId="0" xfId="12" applyAlignment="1">
      <alignment vertical="top" wrapText="1"/>
    </xf>
    <xf numFmtId="0" fontId="7" fillId="0" borderId="41" xfId="12" applyBorder="1" applyAlignment="1">
      <alignment vertical="top" wrapText="1"/>
    </xf>
    <xf numFmtId="0" fontId="7" fillId="0" borderId="124" xfId="12" applyBorder="1" applyAlignment="1">
      <alignment vertical="top" wrapText="1"/>
    </xf>
    <xf numFmtId="0" fontId="7" fillId="0" borderId="60" xfId="12" applyBorder="1" applyAlignment="1">
      <alignment vertical="top" wrapText="1"/>
    </xf>
    <xf numFmtId="0" fontId="7" fillId="0" borderId="42" xfId="12" applyBorder="1" applyAlignment="1">
      <alignment vertical="top" wrapText="1"/>
    </xf>
    <xf numFmtId="0" fontId="7" fillId="40" borderId="131" xfId="12" applyFill="1" applyBorder="1" applyAlignment="1">
      <alignment horizontal="center" vertical="top" wrapText="1"/>
    </xf>
    <xf numFmtId="0" fontId="7" fillId="40" borderId="130" xfId="12" applyFill="1" applyBorder="1" applyAlignment="1">
      <alignment horizontal="center" vertical="top" wrapText="1"/>
    </xf>
    <xf numFmtId="0" fontId="7" fillId="40" borderId="129" xfId="12" applyFill="1" applyBorder="1" applyAlignment="1">
      <alignment horizontal="center" vertical="top" wrapText="1"/>
    </xf>
    <xf numFmtId="0" fontId="7" fillId="41" borderId="131" xfId="12" applyFill="1" applyBorder="1" applyAlignment="1">
      <alignment horizontal="center" vertical="top" wrapText="1"/>
    </xf>
    <xf numFmtId="0" fontId="7" fillId="41" borderId="130" xfId="12" applyFill="1" applyBorder="1" applyAlignment="1">
      <alignment horizontal="center" vertical="top" wrapText="1"/>
    </xf>
    <xf numFmtId="0" fontId="7" fillId="41" borderId="129" xfId="12" applyFill="1" applyBorder="1" applyAlignment="1">
      <alignment horizontal="center" vertical="top" wrapText="1"/>
    </xf>
    <xf numFmtId="0" fontId="7" fillId="40" borderId="125" xfId="12" applyFont="1" applyFill="1" applyBorder="1" applyAlignment="1">
      <alignment horizontal="center" vertical="center" wrapText="1"/>
    </xf>
    <xf numFmtId="0" fontId="7" fillId="40" borderId="41" xfId="12" applyFont="1" applyFill="1" applyBorder="1" applyAlignment="1">
      <alignment horizontal="center" vertical="center" wrapText="1"/>
    </xf>
    <xf numFmtId="0" fontId="4" fillId="42" borderId="128" xfId="12" applyFont="1" applyFill="1" applyBorder="1" applyAlignment="1">
      <alignment horizontal="left" vertical="top" wrapText="1"/>
    </xf>
    <xf numFmtId="0" fontId="7" fillId="42" borderId="127" xfId="12" applyFill="1" applyBorder="1" applyAlignment="1">
      <alignment vertical="top" wrapText="1"/>
    </xf>
    <xf numFmtId="0" fontId="7" fillId="42" borderId="126" xfId="12" applyFill="1" applyBorder="1" applyAlignment="1">
      <alignment vertical="top" wrapText="1"/>
    </xf>
    <xf numFmtId="0" fontId="7" fillId="42" borderId="125" xfId="12" applyFill="1" applyBorder="1" applyAlignment="1">
      <alignment vertical="top" wrapText="1"/>
    </xf>
    <xf numFmtId="0" fontId="7" fillId="42" borderId="0" xfId="12" applyFill="1" applyAlignment="1">
      <alignment vertical="top" wrapText="1"/>
    </xf>
    <xf numFmtId="0" fontId="7" fillId="42" borderId="41" xfId="12" applyFill="1" applyBorder="1" applyAlignment="1">
      <alignment vertical="top" wrapText="1"/>
    </xf>
    <xf numFmtId="0" fontId="7" fillId="42" borderId="124" xfId="12" applyFill="1" applyBorder="1" applyAlignment="1">
      <alignment vertical="top" wrapText="1"/>
    </xf>
    <xf numFmtId="0" fontId="7" fillId="42" borderId="60" xfId="12" applyFill="1" applyBorder="1" applyAlignment="1">
      <alignment vertical="top" wrapText="1"/>
    </xf>
    <xf numFmtId="0" fontId="7" fillId="42" borderId="42" xfId="12" applyFill="1" applyBorder="1" applyAlignment="1">
      <alignment vertical="top" wrapText="1"/>
    </xf>
    <xf numFmtId="0" fontId="7" fillId="24" borderId="131" xfId="12" applyFill="1" applyBorder="1" applyAlignment="1">
      <alignment horizontal="center" vertical="top" wrapText="1"/>
    </xf>
    <xf numFmtId="0" fontId="7" fillId="24" borderId="130" xfId="12" applyFill="1" applyBorder="1" applyAlignment="1">
      <alignment horizontal="center" vertical="top" wrapText="1"/>
    </xf>
    <xf numFmtId="0" fontId="7" fillId="24" borderId="129" xfId="12" applyFill="1" applyBorder="1" applyAlignment="1">
      <alignment horizontal="center" vertical="top" wrapText="1"/>
    </xf>
    <xf numFmtId="0" fontId="7" fillId="0" borderId="131" xfId="12" applyBorder="1" applyAlignment="1">
      <alignment horizontal="center" vertical="top" wrapText="1"/>
    </xf>
    <xf numFmtId="0" fontId="7" fillId="0" borderId="130" xfId="12" applyBorder="1" applyAlignment="1">
      <alignment horizontal="center" vertical="top" wrapText="1"/>
    </xf>
    <xf numFmtId="0" fontId="7" fillId="0" borderId="129" xfId="12" applyBorder="1" applyAlignment="1">
      <alignment horizontal="center" vertical="top" wrapText="1"/>
    </xf>
    <xf numFmtId="49" fontId="9" fillId="0" borderId="125" xfId="12" applyNumberFormat="1" applyFont="1" applyBorder="1" applyAlignment="1">
      <alignment horizontal="center" vertical="center" wrapText="1"/>
    </xf>
    <xf numFmtId="49" fontId="9" fillId="0" borderId="0" xfId="12" applyNumberFormat="1" applyFont="1" applyBorder="1" applyAlignment="1">
      <alignment horizontal="center" vertical="center" wrapText="1"/>
    </xf>
    <xf numFmtId="49" fontId="9" fillId="0" borderId="124" xfId="12" applyNumberFormat="1" applyFont="1" applyBorder="1" applyAlignment="1">
      <alignment horizontal="center" vertical="center" wrapText="1"/>
    </xf>
    <xf numFmtId="49" fontId="9" fillId="0" borderId="60" xfId="12" applyNumberFormat="1" applyFont="1" applyBorder="1" applyAlignment="1">
      <alignment horizontal="center" vertical="center" wrapText="1"/>
    </xf>
    <xf numFmtId="0" fontId="4" fillId="0" borderId="0" xfId="12" applyFont="1" applyFill="1" applyBorder="1" applyAlignment="1">
      <alignment horizontal="center" vertical="center" wrapText="1"/>
    </xf>
    <xf numFmtId="0" fontId="4" fillId="0" borderId="0" xfId="12" applyFont="1" applyBorder="1" applyAlignment="1">
      <alignment horizontal="center" vertical="center"/>
    </xf>
    <xf numFmtId="0" fontId="4" fillId="0" borderId="0" xfId="12" applyFont="1" applyAlignment="1">
      <alignment horizontal="center" vertical="center" wrapText="1"/>
    </xf>
    <xf numFmtId="0" fontId="4" fillId="0" borderId="0" xfId="12" applyFont="1" applyBorder="1" applyAlignment="1">
      <alignment horizontal="center" vertical="center" wrapText="1"/>
    </xf>
    <xf numFmtId="0" fontId="4" fillId="0" borderId="0" xfId="12" applyFont="1" applyAlignment="1">
      <alignment horizontal="center" vertical="center"/>
    </xf>
    <xf numFmtId="0" fontId="7" fillId="0" borderId="0" xfId="12" applyAlignment="1">
      <alignment horizontal="center" vertical="center"/>
    </xf>
    <xf numFmtId="0" fontId="4" fillId="0" borderId="0" xfId="12" applyFont="1" applyFill="1" applyBorder="1" applyAlignment="1">
      <alignment horizontal="center" vertical="center"/>
    </xf>
    <xf numFmtId="49" fontId="9" fillId="0" borderId="128" xfId="12" applyNumberFormat="1" applyFont="1" applyBorder="1" applyAlignment="1">
      <alignment horizontal="center" vertical="center" wrapText="1"/>
    </xf>
    <xf numFmtId="49" fontId="9" fillId="0" borderId="127" xfId="12" applyNumberFormat="1" applyFont="1" applyBorder="1" applyAlignment="1">
      <alignment horizontal="center" vertical="center" wrapText="1"/>
    </xf>
    <xf numFmtId="0" fontId="4" fillId="24" borderId="128" xfId="12" applyFont="1" applyFill="1" applyBorder="1" applyAlignment="1">
      <alignment horizontal="left" vertical="top" wrapText="1"/>
    </xf>
    <xf numFmtId="0" fontId="7" fillId="24" borderId="127" xfId="12" applyFill="1" applyBorder="1" applyAlignment="1">
      <alignment vertical="top" wrapText="1"/>
    </xf>
    <xf numFmtId="0" fontId="7" fillId="24" borderId="126" xfId="12" applyFill="1" applyBorder="1" applyAlignment="1">
      <alignment vertical="top" wrapText="1"/>
    </xf>
    <xf numFmtId="0" fontId="7" fillId="24" borderId="125" xfId="12" applyFill="1" applyBorder="1" applyAlignment="1">
      <alignment vertical="top" wrapText="1"/>
    </xf>
    <xf numFmtId="0" fontId="7" fillId="24" borderId="0" xfId="12" applyFill="1" applyAlignment="1">
      <alignment vertical="top" wrapText="1"/>
    </xf>
    <xf numFmtId="0" fontId="7" fillId="24" borderId="41" xfId="12" applyFill="1" applyBorder="1" applyAlignment="1">
      <alignment vertical="top" wrapText="1"/>
    </xf>
    <xf numFmtId="0" fontId="7" fillId="24" borderId="124" xfId="12" applyFill="1" applyBorder="1" applyAlignment="1">
      <alignment vertical="top" wrapText="1"/>
    </xf>
    <xf numFmtId="0" fontId="7" fillId="24" borderId="60" xfId="12" applyFill="1" applyBorder="1" applyAlignment="1">
      <alignment vertical="top" wrapText="1"/>
    </xf>
    <xf numFmtId="0" fontId="7" fillId="24" borderId="42" xfId="12" applyFill="1" applyBorder="1" applyAlignment="1">
      <alignment vertical="top" wrapText="1"/>
    </xf>
    <xf numFmtId="0" fontId="186" fillId="0" borderId="0" xfId="12" applyFont="1" applyAlignment="1">
      <alignment horizontal="center" vertical="center" wrapText="1"/>
    </xf>
    <xf numFmtId="0" fontId="190" fillId="0" borderId="0" xfId="12" applyFont="1" applyAlignment="1">
      <alignment horizontal="center" vertical="center" wrapText="1"/>
    </xf>
    <xf numFmtId="0" fontId="190" fillId="0" borderId="60" xfId="12" applyFont="1" applyBorder="1" applyAlignment="1">
      <alignment horizontal="center" vertical="center" wrapText="1"/>
    </xf>
    <xf numFmtId="0" fontId="5" fillId="0" borderId="128" xfId="12" applyFont="1" applyFill="1" applyBorder="1" applyAlignment="1">
      <alignment horizontal="center" vertical="center" wrapText="1" shrinkToFit="1"/>
    </xf>
    <xf numFmtId="0" fontId="7" fillId="0" borderId="127" xfId="12" applyBorder="1" applyAlignment="1">
      <alignment vertical="center" wrapText="1"/>
    </xf>
    <xf numFmtId="0" fontId="7" fillId="0" borderId="126" xfId="12" applyBorder="1" applyAlignment="1">
      <alignment vertical="center" wrapText="1"/>
    </xf>
    <xf numFmtId="0" fontId="7" fillId="0" borderId="131" xfId="12" applyBorder="1" applyAlignment="1">
      <alignment horizontal="center" vertical="center" wrapText="1"/>
    </xf>
    <xf numFmtId="0" fontId="7" fillId="0" borderId="130" xfId="12" applyBorder="1" applyAlignment="1">
      <alignment horizontal="center" vertical="center" wrapText="1"/>
    </xf>
    <xf numFmtId="0" fontId="7" fillId="0" borderId="129" xfId="12" applyBorder="1" applyAlignment="1">
      <alignment horizontal="center" vertical="center" wrapText="1"/>
    </xf>
    <xf numFmtId="0" fontId="188" fillId="0" borderId="0" xfId="12" applyFont="1" applyAlignment="1">
      <alignment horizontal="center" vertical="center" wrapText="1"/>
    </xf>
    <xf numFmtId="0" fontId="7" fillId="0" borderId="0" xfId="12" applyFont="1" applyBorder="1" applyAlignment="1">
      <alignment horizontal="center" vertical="center" wrapText="1"/>
    </xf>
    <xf numFmtId="0" fontId="191" fillId="42" borderId="131" xfId="12" applyNumberFormat="1" applyFont="1" applyFill="1" applyBorder="1" applyAlignment="1">
      <alignment horizontal="center" vertical="center" wrapText="1" shrinkToFit="1"/>
    </xf>
    <xf numFmtId="0" fontId="191" fillId="42" borderId="130" xfId="12" quotePrefix="1" applyNumberFormat="1" applyFont="1" applyFill="1" applyBorder="1" applyAlignment="1">
      <alignment horizontal="center" vertical="center" wrapText="1" shrinkToFit="1"/>
    </xf>
    <xf numFmtId="0" fontId="4" fillId="42" borderId="127" xfId="12" applyFont="1" applyFill="1" applyBorder="1" applyAlignment="1">
      <alignment horizontal="left" vertical="top" wrapText="1"/>
    </xf>
    <xf numFmtId="0" fontId="4" fillId="42" borderId="126" xfId="12" applyFont="1" applyFill="1" applyBorder="1" applyAlignment="1">
      <alignment horizontal="left" vertical="top" wrapText="1"/>
    </xf>
    <xf numFmtId="0" fontId="4" fillId="42" borderId="125" xfId="12" applyFont="1" applyFill="1" applyBorder="1" applyAlignment="1">
      <alignment horizontal="left" vertical="top" wrapText="1"/>
    </xf>
    <xf numFmtId="0" fontId="4" fillId="42" borderId="0" xfId="12" applyFont="1" applyFill="1" applyBorder="1" applyAlignment="1">
      <alignment horizontal="left" vertical="top" wrapText="1"/>
    </xf>
    <xf numFmtId="0" fontId="4" fillId="42" borderId="41" xfId="12" applyFont="1" applyFill="1" applyBorder="1" applyAlignment="1">
      <alignment horizontal="left" vertical="top" wrapText="1"/>
    </xf>
    <xf numFmtId="0" fontId="4" fillId="42" borderId="124" xfId="12" applyFont="1" applyFill="1" applyBorder="1" applyAlignment="1">
      <alignment horizontal="left" vertical="top" wrapText="1"/>
    </xf>
    <xf numFmtId="0" fontId="4" fillId="42" borderId="60" xfId="12" applyFont="1" applyFill="1" applyBorder="1" applyAlignment="1">
      <alignment horizontal="left" vertical="top" wrapText="1"/>
    </xf>
    <xf numFmtId="0" fontId="4" fillId="42" borderId="42" xfId="12" applyFont="1" applyFill="1" applyBorder="1" applyAlignment="1">
      <alignment horizontal="left" vertical="top" wrapText="1"/>
    </xf>
    <xf numFmtId="0" fontId="5" fillId="0" borderId="131" xfId="12" applyFont="1" applyFill="1" applyBorder="1" applyAlignment="1">
      <alignment horizontal="center" vertical="center" wrapText="1" shrinkToFit="1"/>
    </xf>
    <xf numFmtId="0" fontId="7" fillId="0" borderId="130" xfId="12" applyBorder="1" applyAlignment="1">
      <alignment vertical="center" wrapText="1"/>
    </xf>
    <xf numFmtId="0" fontId="7" fillId="0" borderId="129" xfId="12" applyBorder="1" applyAlignment="1">
      <alignment vertical="center" wrapText="1"/>
    </xf>
    <xf numFmtId="0" fontId="4" fillId="0" borderId="0" xfId="12" applyFont="1" applyFill="1" applyAlignment="1">
      <alignment horizontal="center" vertical="center" wrapText="1"/>
    </xf>
    <xf numFmtId="0" fontId="7" fillId="0" borderId="128" xfId="12" applyBorder="1" applyAlignment="1">
      <alignment horizontal="center" vertical="center" wrapText="1"/>
    </xf>
    <xf numFmtId="0" fontId="7" fillId="0" borderId="126" xfId="12" applyBorder="1" applyAlignment="1">
      <alignment horizontal="center" vertical="center" wrapText="1"/>
    </xf>
    <xf numFmtId="0" fontId="7" fillId="0" borderId="124" xfId="12" applyBorder="1" applyAlignment="1">
      <alignment horizontal="center" vertical="center" wrapText="1"/>
    </xf>
    <xf numFmtId="0" fontId="7" fillId="0" borderId="42" xfId="12" applyBorder="1" applyAlignment="1">
      <alignment horizontal="center" vertical="center" wrapText="1"/>
    </xf>
    <xf numFmtId="0" fontId="4" fillId="41" borderId="134" xfId="12" applyFont="1" applyFill="1" applyBorder="1" applyAlignment="1">
      <alignment horizontal="center" vertical="center"/>
    </xf>
    <xf numFmtId="0" fontId="7" fillId="0" borderId="133" xfId="12" applyBorder="1" applyAlignment="1">
      <alignment horizontal="center" vertical="center"/>
    </xf>
    <xf numFmtId="0" fontId="7" fillId="0" borderId="131" xfId="12" applyFont="1" applyBorder="1" applyAlignment="1">
      <alignment horizontal="center" vertical="center" wrapText="1"/>
    </xf>
    <xf numFmtId="0" fontId="4" fillId="0" borderId="128" xfId="12" applyFont="1" applyBorder="1" applyAlignment="1">
      <alignment horizontal="left" wrapText="1"/>
    </xf>
    <xf numFmtId="0" fontId="4" fillId="0" borderId="127" xfId="12" applyFont="1" applyBorder="1" applyAlignment="1">
      <alignment horizontal="left" wrapText="1"/>
    </xf>
    <xf numFmtId="0" fontId="4" fillId="0" borderId="126" xfId="12" applyFont="1" applyBorder="1" applyAlignment="1">
      <alignment horizontal="left" wrapText="1"/>
    </xf>
    <xf numFmtId="0" fontId="7" fillId="40" borderId="124" xfId="12" applyFont="1" applyFill="1" applyBorder="1" applyAlignment="1">
      <alignment horizontal="center" vertical="center" wrapText="1"/>
    </xf>
    <xf numFmtId="0" fontId="7" fillId="40" borderId="42" xfId="12" applyFont="1" applyFill="1" applyBorder="1" applyAlignment="1">
      <alignment horizontal="center" vertical="center" wrapText="1"/>
    </xf>
    <xf numFmtId="0" fontId="193" fillId="27" borderId="1" xfId="12" applyFont="1" applyFill="1" applyBorder="1" applyAlignment="1">
      <alignment horizontal="center" vertical="center"/>
    </xf>
    <xf numFmtId="0" fontId="193" fillId="27" borderId="11" xfId="12" applyFont="1" applyFill="1" applyBorder="1" applyAlignment="1">
      <alignment horizontal="center" vertical="center"/>
    </xf>
    <xf numFmtId="0" fontId="7" fillId="27" borderId="11" xfId="12" applyFill="1" applyBorder="1" applyAlignment="1"/>
    <xf numFmtId="0" fontId="7" fillId="27" borderId="15" xfId="12" applyFill="1" applyBorder="1" applyAlignment="1"/>
    <xf numFmtId="0" fontId="7" fillId="27" borderId="19" xfId="12" applyFill="1" applyBorder="1" applyAlignment="1"/>
    <xf numFmtId="0" fontId="4" fillId="0" borderId="124" xfId="12" applyFont="1" applyBorder="1" applyAlignment="1">
      <alignment horizontal="center" vertical="center" wrapText="1"/>
    </xf>
    <xf numFmtId="0" fontId="4" fillId="0" borderId="60" xfId="12" applyFont="1" applyBorder="1" applyAlignment="1">
      <alignment horizontal="center" vertical="center" wrapText="1"/>
    </xf>
    <xf numFmtId="0" fontId="4" fillId="40" borderId="0" xfId="12" applyFont="1" applyFill="1" applyBorder="1" applyAlignment="1">
      <alignment horizontal="center" vertical="center" wrapText="1"/>
    </xf>
    <xf numFmtId="0" fontId="4" fillId="40" borderId="60" xfId="12" applyFont="1" applyFill="1" applyBorder="1" applyAlignment="1">
      <alignment horizontal="center" vertical="center" wrapText="1"/>
    </xf>
    <xf numFmtId="0" fontId="7" fillId="40" borderId="128" xfId="12" applyFont="1" applyFill="1" applyBorder="1" applyAlignment="1">
      <alignment horizontal="center" vertical="center" wrapText="1"/>
    </xf>
    <xf numFmtId="0" fontId="7" fillId="40" borderId="126" xfId="12" applyFont="1" applyFill="1" applyBorder="1" applyAlignment="1">
      <alignment horizontal="center" vertical="center" wrapText="1"/>
    </xf>
    <xf numFmtId="0" fontId="161" fillId="27" borderId="11" xfId="12" applyFont="1" applyFill="1" applyBorder="1" applyAlignment="1">
      <alignment vertical="center" wrapText="1"/>
    </xf>
    <xf numFmtId="0" fontId="161" fillId="27" borderId="11" xfId="12" applyFont="1" applyFill="1" applyBorder="1" applyAlignment="1">
      <alignment vertical="center"/>
    </xf>
    <xf numFmtId="0" fontId="161" fillId="27" borderId="6" xfId="12" applyFont="1" applyFill="1" applyBorder="1" applyAlignment="1">
      <alignment vertical="center"/>
    </xf>
    <xf numFmtId="0" fontId="161" fillId="27" borderId="19" xfId="12" applyFont="1" applyFill="1" applyBorder="1" applyAlignment="1">
      <alignment vertical="center"/>
    </xf>
    <xf numFmtId="0" fontId="161" fillId="27" borderId="16" xfId="12" applyFont="1" applyFill="1" applyBorder="1" applyAlignment="1">
      <alignment vertical="center"/>
    </xf>
    <xf numFmtId="0" fontId="7" fillId="27" borderId="0" xfId="12" applyFont="1" applyFill="1" applyAlignment="1">
      <alignment horizontal="left" vertical="center" wrapText="1"/>
    </xf>
    <xf numFmtId="0" fontId="4" fillId="24" borderId="0" xfId="12" applyFont="1" applyFill="1" applyBorder="1" applyAlignment="1">
      <alignment horizontal="center" vertical="center"/>
    </xf>
    <xf numFmtId="0" fontId="4" fillId="40" borderId="0" xfId="12" applyFont="1" applyFill="1" applyAlignment="1">
      <alignment horizontal="center" vertical="center" wrapText="1"/>
    </xf>
    <xf numFmtId="0" fontId="4" fillId="24" borderId="131" xfId="12" applyFont="1" applyFill="1" applyBorder="1" applyAlignment="1">
      <alignment horizontal="center" vertical="center"/>
    </xf>
    <xf numFmtId="0" fontId="7" fillId="0" borderId="130" xfId="12" applyBorder="1" applyAlignment="1">
      <alignment horizontal="center" vertical="center"/>
    </xf>
    <xf numFmtId="0" fontId="4" fillId="0" borderId="131" xfId="12" applyFont="1" applyFill="1" applyBorder="1" applyAlignment="1">
      <alignment horizontal="center" vertical="center"/>
    </xf>
    <xf numFmtId="0" fontId="4" fillId="0" borderId="130" xfId="12" applyFont="1" applyFill="1" applyBorder="1" applyAlignment="1">
      <alignment horizontal="center" vertical="center"/>
    </xf>
    <xf numFmtId="0" fontId="4" fillId="0" borderId="129" xfId="12" applyFont="1" applyFill="1" applyBorder="1" applyAlignment="1">
      <alignment horizontal="center" vertical="center"/>
    </xf>
    <xf numFmtId="0" fontId="4" fillId="27" borderId="0" xfId="12" applyFont="1" applyFill="1" applyAlignment="1">
      <alignment horizontal="left" vertical="center" wrapText="1"/>
    </xf>
    <xf numFmtId="0" fontId="4" fillId="41" borderId="0" xfId="12" applyFont="1" applyFill="1" applyBorder="1" applyAlignment="1">
      <alignment horizontal="center" vertical="center"/>
    </xf>
    <xf numFmtId="0" fontId="7" fillId="27" borderId="2" xfId="12" applyFont="1" applyFill="1" applyBorder="1" applyAlignment="1">
      <alignment horizontal="center" vertical="center" wrapText="1"/>
    </xf>
    <xf numFmtId="0" fontId="7" fillId="27" borderId="0" xfId="12" applyFont="1" applyFill="1" applyAlignment="1">
      <alignment horizontal="center" vertical="center" wrapText="1"/>
    </xf>
    <xf numFmtId="0" fontId="4" fillId="42" borderId="0" xfId="12" applyFont="1" applyFill="1" applyBorder="1" applyAlignment="1">
      <alignment horizontal="center" vertical="center" wrapText="1"/>
    </xf>
  </cellXfs>
  <cellStyles count="84">
    <cellStyle name="_100225 Data_APM" xfId="24" xr:uid="{00000000-0005-0000-0000-000000000000}"/>
    <cellStyle name="_Juno Phase II" xfId="1" xr:uid="{00000000-0005-0000-0000-000001000000}"/>
    <cellStyle name="_Sheet3" xfId="2" xr:uid="{00000000-0005-0000-0000-000002000000}"/>
    <cellStyle name="Comma" xfId="3" builtinId="3"/>
    <cellStyle name="Comma [0] 2" xfId="78" xr:uid="{74CAA493-1C6B-4EB0-B8EC-99D0D143A7F6}"/>
    <cellStyle name="Comma 2" xfId="4" xr:uid="{00000000-0005-0000-0000-000004000000}"/>
    <cellStyle name="Comma 2 2" xfId="5" xr:uid="{00000000-0005-0000-0000-000005000000}"/>
    <cellStyle name="Comma 2 3" xfId="20" xr:uid="{00000000-0005-0000-0000-000006000000}"/>
    <cellStyle name="Comma 2 3 2" xfId="73" xr:uid="{00000000-0005-0000-0000-000006000000}"/>
    <cellStyle name="Comma 3" xfId="68" xr:uid="{00000000-0005-0000-0000-000007000000}"/>
    <cellStyle name="Comma 4" xfId="75" xr:uid="{F8154427-EF53-469A-9CDC-A53CE7448A32}"/>
    <cellStyle name="Comma 5" xfId="80" xr:uid="{7DEBFDE3-FBBE-4A20-9F18-364EB1E3074E}"/>
    <cellStyle name="Comma 6" xfId="77" xr:uid="{30F889C4-35ED-4650-B7D2-EDC081C5DBA2}"/>
    <cellStyle name="Comma_bcfeForm" xfId="6" xr:uid="{00000000-0005-0000-0000-000008000000}"/>
    <cellStyle name="Currency" xfId="7" builtinId="4"/>
    <cellStyle name="Currency [0] 2" xfId="76" xr:uid="{340CCD7E-23DF-45FD-AFAF-62B9F10D850A}"/>
    <cellStyle name="Currency 2" xfId="8" xr:uid="{00000000-0005-0000-0000-00000A000000}"/>
    <cellStyle name="Currency 2 2" xfId="9" xr:uid="{00000000-0005-0000-0000-00000B000000}"/>
    <cellStyle name="Currency 3" xfId="79" xr:uid="{76839B26-154D-47E3-9643-3E5F80549FCD}"/>
    <cellStyle name="Currency 4" xfId="81" xr:uid="{EB23E379-4F2B-492D-8D9B-A9CCCE1654B5}"/>
    <cellStyle name="Currency 5" xfId="82" xr:uid="{F0DF9B7E-25F7-4C9F-986B-F2B72F658847}"/>
    <cellStyle name="Currency_bcfeForm" xfId="10" xr:uid="{00000000-0005-0000-0000-00000C000000}"/>
    <cellStyle name="Euro" xfId="11" xr:uid="{00000000-0005-0000-0000-00000D000000}"/>
    <cellStyle name="Hyperlink" xfId="22" builtinId="8"/>
    <cellStyle name="Hyperlink 2" xfId="23" xr:uid="{00000000-0005-0000-0000-00000F000000}"/>
    <cellStyle name="l]_x000d__x000a_Path=h:_x000d__x000a_Name=Diana Chang_x000d__x000a_DDEApps=nsf,nsg,nsh,ntf,ns2,ors,org_x000d__x000a_SmartIcons=Read Message_x000d__x000a__x000d__x000a__x000d__x000a_[cc:Edit" xfId="25" xr:uid="{00000000-0005-0000-0000-000010000000}"/>
    <cellStyle name="Normal" xfId="0" builtinId="0"/>
    <cellStyle name="Normal 2" xfId="12" xr:uid="{00000000-0005-0000-0000-000012000000}"/>
    <cellStyle name="Normal 2 2" xfId="70" xr:uid="{166A484B-214F-4195-944B-EB2D3DD69D1E}"/>
    <cellStyle name="Normal 3" xfId="13" xr:uid="{00000000-0005-0000-0000-000013000000}"/>
    <cellStyle name="Normal 3 2" xfId="19" xr:uid="{00000000-0005-0000-0000-000014000000}"/>
    <cellStyle name="Normal 3 2 2" xfId="72" xr:uid="{00000000-0005-0000-0000-000014000000}"/>
    <cellStyle name="Normal 4" xfId="83" xr:uid="{49C0D245-616C-43B3-9D3E-0640E3E47BB2}"/>
    <cellStyle name="Normal_ACCESS Template OTTO view-02262010" xfId="66" xr:uid="{00000000-0005-0000-0000-000015000000}"/>
    <cellStyle name="Normal_bcfeForm" xfId="14" xr:uid="{00000000-0005-0000-0000-000016000000}"/>
    <cellStyle name="Normal_ChartUs" xfId="71" xr:uid="{454CAE4C-845C-40F6-A8B4-7D5634FED26B}"/>
    <cellStyle name="Normal_Impact Analysis rhonda " xfId="15" xr:uid="{00000000-0005-0000-0000-000017000000}"/>
    <cellStyle name="Normal_Impact Analysis rhonda  2 2" xfId="69" xr:uid="{BC236499-3849-4167-9054-D995C9078404}"/>
    <cellStyle name="Normal_Multi criteria risk assessment tool_v5" xfId="21" xr:uid="{00000000-0005-0000-0000-000019000000}"/>
    <cellStyle name="Normal_PR QVE Weight Reduction 48182-830-01" xfId="16" xr:uid="{00000000-0005-0000-0000-00001A000000}"/>
    <cellStyle name="Percent" xfId="17" builtinId="5"/>
    <cellStyle name="Percent 2" xfId="74" xr:uid="{8C7D0A66-3756-47F5-A423-9B6BCF8637D3}"/>
    <cellStyle name="SAPBEXaggData" xfId="26" xr:uid="{00000000-0005-0000-0000-00001C000000}"/>
    <cellStyle name="SAPBEXaggDataEmph" xfId="27" xr:uid="{00000000-0005-0000-0000-00001D000000}"/>
    <cellStyle name="SAPBEXaggItem" xfId="28" xr:uid="{00000000-0005-0000-0000-00001E000000}"/>
    <cellStyle name="SAPBEXaggItemX" xfId="29" xr:uid="{00000000-0005-0000-0000-00001F000000}"/>
    <cellStyle name="SAPBEXchaText" xfId="30" xr:uid="{00000000-0005-0000-0000-000020000000}"/>
    <cellStyle name="SAPBEXexcBad7" xfId="31" xr:uid="{00000000-0005-0000-0000-000021000000}"/>
    <cellStyle name="SAPBEXexcBad8" xfId="32" xr:uid="{00000000-0005-0000-0000-000022000000}"/>
    <cellStyle name="SAPBEXexcBad9" xfId="33" xr:uid="{00000000-0005-0000-0000-000023000000}"/>
    <cellStyle name="SAPBEXexcCritical4" xfId="34" xr:uid="{00000000-0005-0000-0000-000024000000}"/>
    <cellStyle name="SAPBEXexcCritical5" xfId="35" xr:uid="{00000000-0005-0000-0000-000025000000}"/>
    <cellStyle name="SAPBEXexcCritical6" xfId="36" xr:uid="{00000000-0005-0000-0000-000026000000}"/>
    <cellStyle name="SAPBEXexcGood1" xfId="37" xr:uid="{00000000-0005-0000-0000-000027000000}"/>
    <cellStyle name="SAPBEXexcGood2" xfId="38" xr:uid="{00000000-0005-0000-0000-000028000000}"/>
    <cellStyle name="SAPBEXexcGood3" xfId="39" xr:uid="{00000000-0005-0000-0000-000029000000}"/>
    <cellStyle name="SAPBEXfilterDrill" xfId="40" xr:uid="{00000000-0005-0000-0000-00002A000000}"/>
    <cellStyle name="SAPBEXfilterItem" xfId="41" xr:uid="{00000000-0005-0000-0000-00002B000000}"/>
    <cellStyle name="SAPBEXfilterText" xfId="42" xr:uid="{00000000-0005-0000-0000-00002C000000}"/>
    <cellStyle name="SAPBEXformats" xfId="43" xr:uid="{00000000-0005-0000-0000-00002D000000}"/>
    <cellStyle name="SAPBEXheaderItem" xfId="44" xr:uid="{00000000-0005-0000-0000-00002E000000}"/>
    <cellStyle name="SAPBEXheaderText" xfId="45" xr:uid="{00000000-0005-0000-0000-00002F000000}"/>
    <cellStyle name="SAPBEXHLevel0" xfId="46" xr:uid="{00000000-0005-0000-0000-000030000000}"/>
    <cellStyle name="SAPBEXHLevel0X" xfId="47" xr:uid="{00000000-0005-0000-0000-000031000000}"/>
    <cellStyle name="SAPBEXHLevel1" xfId="48" xr:uid="{00000000-0005-0000-0000-000032000000}"/>
    <cellStyle name="SAPBEXHLevel1X" xfId="49" xr:uid="{00000000-0005-0000-0000-000033000000}"/>
    <cellStyle name="SAPBEXHLevel2" xfId="50" xr:uid="{00000000-0005-0000-0000-000034000000}"/>
    <cellStyle name="SAPBEXHLevel2X" xfId="51" xr:uid="{00000000-0005-0000-0000-000035000000}"/>
    <cellStyle name="SAPBEXHLevel3" xfId="52" xr:uid="{00000000-0005-0000-0000-000036000000}"/>
    <cellStyle name="SAPBEXHLevel3X" xfId="53" xr:uid="{00000000-0005-0000-0000-000037000000}"/>
    <cellStyle name="SAPBEXresData" xfId="54" xr:uid="{00000000-0005-0000-0000-000038000000}"/>
    <cellStyle name="SAPBEXresDataEmph" xfId="55" xr:uid="{00000000-0005-0000-0000-000039000000}"/>
    <cellStyle name="SAPBEXresItem" xfId="56" xr:uid="{00000000-0005-0000-0000-00003A000000}"/>
    <cellStyle name="SAPBEXresItemX" xfId="57" xr:uid="{00000000-0005-0000-0000-00003B000000}"/>
    <cellStyle name="SAPBEXstdData" xfId="58" xr:uid="{00000000-0005-0000-0000-00003C000000}"/>
    <cellStyle name="SAPBEXstdDataEmph" xfId="59" xr:uid="{00000000-0005-0000-0000-00003D000000}"/>
    <cellStyle name="SAPBEXstdItem" xfId="60" xr:uid="{00000000-0005-0000-0000-00003E000000}"/>
    <cellStyle name="SAPBEXstdItemX" xfId="61" xr:uid="{00000000-0005-0000-0000-00003F000000}"/>
    <cellStyle name="SAPBEXtitle" xfId="62" xr:uid="{00000000-0005-0000-0000-000040000000}"/>
    <cellStyle name="SAPBEXundefined" xfId="63" xr:uid="{00000000-0005-0000-0000-000041000000}"/>
    <cellStyle name="Style 1" xfId="18" xr:uid="{00000000-0005-0000-0000-000042000000}"/>
    <cellStyle name="Style 1 2" xfId="67" xr:uid="{00000000-0005-0000-0000-000043000000}"/>
    <cellStyle name="xxSSFTableLtGreen" xfId="64" xr:uid="{00000000-0005-0000-0000-000044000000}"/>
    <cellStyle name="常规_Bonus objectives Chine 2004" xfId="65" xr:uid="{00000000-0005-0000-0000-000045000000}"/>
  </cellStyles>
  <dxfs count="65">
    <dxf>
      <font>
        <b/>
        <i val="0"/>
        <condense val="0"/>
        <extend val="0"/>
      </font>
      <fill>
        <patternFill>
          <bgColor indexed="15"/>
        </patternFill>
      </fill>
    </dxf>
    <dxf>
      <font>
        <b/>
        <i val="0"/>
        <condense val="0"/>
        <extend val="0"/>
      </font>
      <fill>
        <patternFill>
          <bgColor indexed="51"/>
        </patternFill>
      </fill>
    </dxf>
    <dxf>
      <font>
        <b/>
        <i val="0"/>
        <condense val="0"/>
        <extend val="0"/>
        <color indexed="8"/>
      </font>
      <fill>
        <patternFill>
          <bgColor indexed="10"/>
        </patternFill>
      </fill>
    </dxf>
    <dxf>
      <font>
        <color theme="0"/>
      </font>
      <fill>
        <patternFill>
          <bgColor theme="1"/>
        </patternFill>
      </fill>
    </dxf>
    <dxf>
      <font>
        <b/>
        <i val="0"/>
        <condense val="0"/>
        <extend val="0"/>
      </font>
      <fill>
        <patternFill>
          <bgColor indexed="52"/>
        </patternFill>
      </fill>
    </dxf>
    <dxf>
      <fill>
        <patternFill>
          <bgColor rgb="FFC00000"/>
        </patternFill>
      </fill>
    </dxf>
    <dxf>
      <fill>
        <patternFill>
          <bgColor rgb="FFFFC000"/>
        </patternFill>
      </fill>
    </dxf>
    <dxf>
      <fill>
        <patternFill>
          <bgColor rgb="FFFFFF00"/>
        </patternFill>
      </fill>
    </dxf>
    <dxf>
      <font>
        <b/>
        <i val="0"/>
        <condense val="0"/>
        <extend val="0"/>
        <color indexed="9"/>
      </font>
      <fill>
        <patternFill>
          <bgColor indexed="17"/>
        </patternFill>
      </fill>
    </dxf>
    <dxf>
      <font>
        <b/>
        <i val="0"/>
        <condense val="0"/>
        <extend val="0"/>
      </font>
      <fill>
        <patternFill>
          <bgColor indexed="13"/>
        </patternFill>
      </fill>
    </dxf>
    <dxf>
      <font>
        <b/>
        <i val="0"/>
        <condense val="0"/>
        <extend val="0"/>
        <color indexed="9"/>
      </font>
      <fill>
        <patternFill>
          <bgColor indexed="10"/>
        </patternFill>
      </fill>
    </dxf>
    <dxf>
      <font>
        <b/>
        <i val="0"/>
        <condense val="0"/>
        <extend val="0"/>
        <color indexed="9"/>
      </font>
      <fill>
        <patternFill>
          <bgColor indexed="17"/>
        </patternFill>
      </fill>
    </dxf>
    <dxf>
      <font>
        <b/>
        <i val="0"/>
        <condense val="0"/>
        <extend val="0"/>
      </font>
      <fill>
        <patternFill>
          <bgColor indexed="13"/>
        </patternFill>
      </fill>
    </dxf>
    <dxf>
      <font>
        <b/>
        <i val="0"/>
        <condense val="0"/>
        <extend val="0"/>
        <color indexed="9"/>
      </font>
      <fill>
        <patternFill>
          <bgColor indexed="10"/>
        </patternFill>
      </fill>
    </dxf>
    <dxf>
      <font>
        <b/>
        <i val="0"/>
        <condense val="0"/>
        <extend val="0"/>
        <color indexed="9"/>
      </font>
      <fill>
        <patternFill>
          <bgColor indexed="17"/>
        </patternFill>
      </fill>
    </dxf>
    <dxf>
      <font>
        <b/>
        <i val="0"/>
        <condense val="0"/>
        <extend val="0"/>
      </font>
      <fill>
        <patternFill>
          <bgColor indexed="13"/>
        </patternFill>
      </fill>
    </dxf>
    <dxf>
      <font>
        <b/>
        <i val="0"/>
        <condense val="0"/>
        <extend val="0"/>
        <color indexed="9"/>
      </font>
      <fill>
        <patternFill>
          <bgColor indexed="10"/>
        </patternFill>
      </fill>
    </dxf>
    <dxf>
      <font>
        <b/>
        <i val="0"/>
        <condense val="0"/>
        <extend val="0"/>
        <color indexed="9"/>
      </font>
      <fill>
        <patternFill>
          <bgColor indexed="17"/>
        </patternFill>
      </fill>
    </dxf>
    <dxf>
      <font>
        <b/>
        <i val="0"/>
        <condense val="0"/>
        <extend val="0"/>
      </font>
      <fill>
        <patternFill>
          <bgColor indexed="13"/>
        </patternFill>
      </fill>
    </dxf>
    <dxf>
      <font>
        <b/>
        <i val="0"/>
        <condense val="0"/>
        <extend val="0"/>
        <color indexed="9"/>
      </font>
      <fill>
        <patternFill>
          <bgColor indexed="10"/>
        </patternFill>
      </fill>
    </dxf>
    <dxf>
      <font>
        <b/>
        <i val="0"/>
        <condense val="0"/>
        <extend val="0"/>
        <color indexed="9"/>
      </font>
      <fill>
        <patternFill>
          <bgColor indexed="17"/>
        </patternFill>
      </fill>
    </dxf>
    <dxf>
      <font>
        <b/>
        <i val="0"/>
        <condense val="0"/>
        <extend val="0"/>
      </font>
      <fill>
        <patternFill>
          <bgColor indexed="13"/>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fill>
        <patternFill>
          <bgColor indexed="9"/>
        </patternFill>
      </fill>
    </dxf>
    <dxf>
      <font>
        <b/>
        <i val="0"/>
        <condense val="0"/>
        <extend val="0"/>
        <color indexed="9"/>
      </font>
      <fill>
        <patternFill>
          <bgColor indexed="10"/>
        </patternFill>
      </fill>
    </dxf>
    <dxf>
      <font>
        <b/>
        <i val="0"/>
        <condense val="0"/>
        <extend val="0"/>
        <color indexed="9"/>
      </font>
      <fill>
        <patternFill>
          <bgColor indexed="17"/>
        </patternFill>
      </fill>
    </dxf>
    <dxf>
      <font>
        <b/>
        <i val="0"/>
        <condense val="0"/>
        <extend val="0"/>
      </font>
      <fill>
        <patternFill>
          <bgColor indexed="13"/>
        </patternFill>
      </fill>
    </dxf>
    <dxf>
      <font>
        <b/>
        <i val="0"/>
        <condense val="0"/>
        <extend val="0"/>
        <color indexed="9"/>
      </font>
      <fill>
        <patternFill>
          <bgColor indexed="10"/>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ill>
        <patternFill>
          <bgColor theme="3" tint="0.79998168889431442"/>
        </patternFill>
      </fill>
    </dxf>
    <dxf>
      <fill>
        <patternFill>
          <bgColor theme="5" tint="0.59996337778862885"/>
        </patternFill>
      </fill>
    </dxf>
    <dxf>
      <font>
        <color theme="0"/>
      </font>
      <fill>
        <patternFill>
          <bgColor rgb="FFFF0000"/>
        </patternFill>
      </fill>
    </dxf>
    <dxf>
      <font>
        <condense val="0"/>
        <extend val="0"/>
        <color indexed="9"/>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8.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externalLink" Target="externalLinks/externalLink9.xml"/><Relationship Id="rId48" Type="http://schemas.openxmlformats.org/officeDocument/2006/relationships/sharedStrings" Target="sharedStrings.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checked="Checked"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Radio" checked="Checked" firstButton="1" lockText="1" noThreeD="1"/>
</file>

<file path=xl/ctrlProps/ctrlProp27.xml><?xml version="1.0" encoding="utf-8"?>
<formControlPr xmlns="http://schemas.microsoft.com/office/spreadsheetml/2009/9/main" objectType="Radio" checked="Checked" firstButton="1"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lockText="1" noThreeD="1"/>
</file>

<file path=xl/ctrlProps/ctrlProp128.xml><?xml version="1.0" encoding="utf-8"?>
<formControlPr xmlns="http://schemas.microsoft.com/office/spreadsheetml/2009/9/main" objectType="CheckBox"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lockText="1" noThreeD="1"/>
</file>

<file path=xl/ctrlProps/ctrlProp133.xml><?xml version="1.0" encoding="utf-8"?>
<formControlPr xmlns="http://schemas.microsoft.com/office/spreadsheetml/2009/9/main" objectType="CheckBox"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ctrlProps/ctrlProp139.xml><?xml version="1.0" encoding="utf-8"?>
<formControlPr xmlns="http://schemas.microsoft.com/office/spreadsheetml/2009/9/main" objectType="CheckBox"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lockText="1" noThreeD="1"/>
</file>

<file path=xl/ctrlProps/ctrlProp142.xml><?xml version="1.0" encoding="utf-8"?>
<formControlPr xmlns="http://schemas.microsoft.com/office/spreadsheetml/2009/9/main" objectType="CheckBox" lockText="1" noThreeD="1"/>
</file>

<file path=xl/ctrlProps/ctrlProp143.xml><?xml version="1.0" encoding="utf-8"?>
<formControlPr xmlns="http://schemas.microsoft.com/office/spreadsheetml/2009/9/main" objectType="CheckBox"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lockText="1" noThreeD="1"/>
</file>

<file path=xl/ctrlProps/ctrlProp150.xml><?xml version="1.0" encoding="utf-8"?>
<formControlPr xmlns="http://schemas.microsoft.com/office/spreadsheetml/2009/9/main" objectType="CheckBox"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lockText="1" noThreeD="1"/>
</file>

<file path=xl/ctrlProps/ctrlProp153.xml><?xml version="1.0" encoding="utf-8"?>
<formControlPr xmlns="http://schemas.microsoft.com/office/spreadsheetml/2009/9/main" objectType="CheckBox" lockText="1" noThreeD="1"/>
</file>

<file path=xl/ctrlProps/ctrlProp154.xml><?xml version="1.0" encoding="utf-8"?>
<formControlPr xmlns="http://schemas.microsoft.com/office/spreadsheetml/2009/9/main" objectType="CheckBox"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lockText="1" noThreeD="1"/>
</file>

<file path=xl/ctrlProps/ctrlProp159.xml><?xml version="1.0" encoding="utf-8"?>
<formControlPr xmlns="http://schemas.microsoft.com/office/spreadsheetml/2009/9/main" objectType="CheckBox" lockText="1" noThreeD="1"/>
</file>

<file path=xl/ctrlProps/ctrlProp160.xml><?xml version="1.0" encoding="utf-8"?>
<formControlPr xmlns="http://schemas.microsoft.com/office/spreadsheetml/2009/9/main" objectType="CheckBox" lockText="1" noThreeD="1"/>
</file>

<file path=xl/ctrlProps/ctrlProp161.xml><?xml version="1.0" encoding="utf-8"?>
<formControlPr xmlns="http://schemas.microsoft.com/office/spreadsheetml/2009/9/main" objectType="CheckBox" lockText="1" noThreeD="1"/>
</file>

<file path=xl/ctrlProps/ctrlProp162.xml><?xml version="1.0" encoding="utf-8"?>
<formControlPr xmlns="http://schemas.microsoft.com/office/spreadsheetml/2009/9/main" objectType="CheckBox"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lockText="1" noThreeD="1"/>
</file>

<file path=xl/ctrlProps/ctrlProp165.xml><?xml version="1.0" encoding="utf-8"?>
<formControlPr xmlns="http://schemas.microsoft.com/office/spreadsheetml/2009/9/main" objectType="CheckBox" lockText="1" noThreeD="1"/>
</file>

<file path=xl/ctrlProps/ctrlProp166.xml><?xml version="1.0" encoding="utf-8"?>
<formControlPr xmlns="http://schemas.microsoft.com/office/spreadsheetml/2009/9/main" objectType="CheckBox"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lockText="1" noThreeD="1"/>
</file>

<file path=xl/ctrlProps/ctrlProp169.xml><?xml version="1.0" encoding="utf-8"?>
<formControlPr xmlns="http://schemas.microsoft.com/office/spreadsheetml/2009/9/main" objectType="CheckBox" lockText="1" noThreeD="1"/>
</file>

<file path=xl/ctrlProps/ctrlProp170.xml><?xml version="1.0" encoding="utf-8"?>
<formControlPr xmlns="http://schemas.microsoft.com/office/spreadsheetml/2009/9/main" objectType="CheckBox" lockText="1" noThreeD="1"/>
</file>

<file path=xl/ctrlProps/ctrlProp171.xml><?xml version="1.0" encoding="utf-8"?>
<formControlPr xmlns="http://schemas.microsoft.com/office/spreadsheetml/2009/9/main" objectType="CheckBox" lockText="1" noThreeD="1"/>
</file>

<file path=xl/ctrlProps/ctrlProp172.xml><?xml version="1.0" encoding="utf-8"?>
<formControlPr xmlns="http://schemas.microsoft.com/office/spreadsheetml/2009/9/main" objectType="CheckBox" lockText="1" noThreeD="1"/>
</file>

<file path=xl/ctrlProps/ctrlProp173.xml><?xml version="1.0" encoding="utf-8"?>
<formControlPr xmlns="http://schemas.microsoft.com/office/spreadsheetml/2009/9/main" objectType="CheckBox" lockText="1" noThreeD="1"/>
</file>

<file path=xl/ctrlProps/ctrlProp174.xml><?xml version="1.0" encoding="utf-8"?>
<formControlPr xmlns="http://schemas.microsoft.com/office/spreadsheetml/2009/9/main" objectType="CheckBox" lockText="1" noThreeD="1"/>
</file>

<file path=xl/ctrlProps/ctrlProp175.xml><?xml version="1.0" encoding="utf-8"?>
<formControlPr xmlns="http://schemas.microsoft.com/office/spreadsheetml/2009/9/main" objectType="CheckBox" lockText="1" noThreeD="1"/>
</file>

<file path=xl/ctrlProps/ctrlProp176.xml><?xml version="1.0" encoding="utf-8"?>
<formControlPr xmlns="http://schemas.microsoft.com/office/spreadsheetml/2009/9/main" objectType="CheckBox" lockText="1" noThreeD="1"/>
</file>

<file path=xl/ctrlProps/ctrlProp177.xml><?xml version="1.0" encoding="utf-8"?>
<formControlPr xmlns="http://schemas.microsoft.com/office/spreadsheetml/2009/9/main" objectType="CheckBox" lockText="1" noThreeD="1"/>
</file>

<file path=xl/ctrlProps/ctrlProp178.xml><?xml version="1.0" encoding="utf-8"?>
<formControlPr xmlns="http://schemas.microsoft.com/office/spreadsheetml/2009/9/main" objectType="CheckBox" lockText="1" noThreeD="1"/>
</file>

<file path=xl/ctrlProps/ctrlProp179.xml><?xml version="1.0" encoding="utf-8"?>
<formControlPr xmlns="http://schemas.microsoft.com/office/spreadsheetml/2009/9/main" objectType="CheckBox" lockText="1" noThreeD="1"/>
</file>

<file path=xl/ctrlProps/ctrlProp180.xml><?xml version="1.0" encoding="utf-8"?>
<formControlPr xmlns="http://schemas.microsoft.com/office/spreadsheetml/2009/9/main" objectType="CheckBox" lockText="1" noThreeD="1"/>
</file>

<file path=xl/ctrlProps/ctrlProp181.xml><?xml version="1.0" encoding="utf-8"?>
<formControlPr xmlns="http://schemas.microsoft.com/office/spreadsheetml/2009/9/main" objectType="CheckBox" lockText="1" noThreeD="1"/>
</file>

<file path=xl/ctrlProps/ctrlProp182.xml><?xml version="1.0" encoding="utf-8"?>
<formControlPr xmlns="http://schemas.microsoft.com/office/spreadsheetml/2009/9/main" objectType="CheckBox" lockText="1" noThreeD="1"/>
</file>

<file path=xl/ctrlProps/ctrlProp183.xml><?xml version="1.0" encoding="utf-8"?>
<formControlPr xmlns="http://schemas.microsoft.com/office/spreadsheetml/2009/9/main" objectType="CheckBox"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lockText="1" noThreeD="1"/>
</file>

<file path=xl/ctrlProps/ctrlProp187.xml><?xml version="1.0" encoding="utf-8"?>
<formControlPr xmlns="http://schemas.microsoft.com/office/spreadsheetml/2009/9/main" objectType="CheckBox" lockText="1" noThreeD="1"/>
</file>

<file path=xl/ctrlProps/ctrlProp188.xml><?xml version="1.0" encoding="utf-8"?>
<formControlPr xmlns="http://schemas.microsoft.com/office/spreadsheetml/2009/9/main" objectType="CheckBox" lockText="1" noThreeD="1"/>
</file>

<file path=xl/ctrlProps/ctrlProp189.xml><?xml version="1.0" encoding="utf-8"?>
<formControlPr xmlns="http://schemas.microsoft.com/office/spreadsheetml/2009/9/main" objectType="CheckBox" lockText="1" noThreeD="1"/>
</file>

<file path=xl/ctrlProps/ctrlProp190.xml><?xml version="1.0" encoding="utf-8"?>
<formControlPr xmlns="http://schemas.microsoft.com/office/spreadsheetml/2009/9/main" objectType="CheckBox" lockText="1" noThreeD="1"/>
</file>

<file path=xl/ctrlProps/ctrlProp191.xml><?xml version="1.0" encoding="utf-8"?>
<formControlPr xmlns="http://schemas.microsoft.com/office/spreadsheetml/2009/9/main" objectType="CheckBox" lockText="1" noThreeD="1"/>
</file>

<file path=xl/ctrlProps/ctrlProp192.xml><?xml version="1.0" encoding="utf-8"?>
<formControlPr xmlns="http://schemas.microsoft.com/office/spreadsheetml/2009/9/main" objectType="CheckBox" lockText="1" noThreeD="1"/>
</file>

<file path=xl/ctrlProps/ctrlProp193.xml><?xml version="1.0" encoding="utf-8"?>
<formControlPr xmlns="http://schemas.microsoft.com/office/spreadsheetml/2009/9/main" objectType="CheckBox" lockText="1" noThreeD="1"/>
</file>

<file path=xl/ctrlProps/ctrlProp194.xml><?xml version="1.0" encoding="utf-8"?>
<formControlPr xmlns="http://schemas.microsoft.com/office/spreadsheetml/2009/9/main" objectType="Button" lockText="1"/>
</file>

<file path=xl/ctrlProps/ctrlProp195.xml><?xml version="1.0" encoding="utf-8"?>
<formControlPr xmlns="http://schemas.microsoft.com/office/spreadsheetml/2009/9/main" objectType="Button" lockText="1"/>
</file>

<file path=xl/ctrlProps/ctrlProp196.xml><?xml version="1.0" encoding="utf-8"?>
<formControlPr xmlns="http://schemas.microsoft.com/office/spreadsheetml/2009/9/main" objectType="Button" lockText="1"/>
</file>

<file path=xl/ctrlProps/ctrlProp197.xml><?xml version="1.0" encoding="utf-8"?>
<formControlPr xmlns="http://schemas.microsoft.com/office/spreadsheetml/2009/9/main" objectType="Button" lockText="1"/>
</file>

<file path=xl/ctrlProps/ctrlProp198.xml><?xml version="1.0" encoding="utf-8"?>
<formControlPr xmlns="http://schemas.microsoft.com/office/spreadsheetml/2009/9/main" objectType="CheckBox" checked="Checked" lockText="1" noThreeD="1"/>
</file>

<file path=xl/ctrlProps/ctrlProp199.xml><?xml version="1.0" encoding="utf-8"?>
<formControlPr xmlns="http://schemas.microsoft.com/office/spreadsheetml/2009/9/main" objectType="CheckBox" checked="Checked" lockText="1" noThreeD="1"/>
</file>

<file path=xl/ctrlProps/ctrlProp200.xml><?xml version="1.0" encoding="utf-8"?>
<formControlPr xmlns="http://schemas.microsoft.com/office/spreadsheetml/2009/9/main" objectType="CheckBox" checked="Checked" lockText="1" noThreeD="1"/>
</file>

<file path=xl/ctrlProps/ctrlProp201.xml><?xml version="1.0" encoding="utf-8"?>
<formControlPr xmlns="http://schemas.microsoft.com/office/spreadsheetml/2009/9/main" objectType="CheckBox" lockText="1" noThreeD="1"/>
</file>

<file path=xl/ctrlProps/ctrlProp202.xml><?xml version="1.0" encoding="utf-8"?>
<formControlPr xmlns="http://schemas.microsoft.com/office/spreadsheetml/2009/9/main" objectType="CheckBox" lockText="1" noThreeD="1"/>
</file>

<file path=xl/ctrlProps/ctrlProp203.xml><?xml version="1.0" encoding="utf-8"?>
<formControlPr xmlns="http://schemas.microsoft.com/office/spreadsheetml/2009/9/main" objectType="CheckBox" lockText="1" noThreeD="1"/>
</file>

<file path=xl/ctrlProps/ctrlProp204.xml><?xml version="1.0" encoding="utf-8"?>
<formControlPr xmlns="http://schemas.microsoft.com/office/spreadsheetml/2009/9/main" objectType="CheckBox" lockText="1" noThreeD="1"/>
</file>

<file path=xl/ctrlProps/ctrlProp205.xml><?xml version="1.0" encoding="utf-8"?>
<formControlPr xmlns="http://schemas.microsoft.com/office/spreadsheetml/2009/9/main" objectType="CheckBox" lockText="1" noThreeD="1"/>
</file>

<file path=xl/ctrlProps/ctrlProp206.xml><?xml version="1.0" encoding="utf-8"?>
<formControlPr xmlns="http://schemas.microsoft.com/office/spreadsheetml/2009/9/main" objectType="CheckBox" lockText="1" noThreeD="1"/>
</file>

<file path=xl/ctrlProps/ctrlProp207.xml><?xml version="1.0" encoding="utf-8"?>
<formControlPr xmlns="http://schemas.microsoft.com/office/spreadsheetml/2009/9/main" objectType="CheckBox" checked="Checked" lockText="1" noThreeD="1"/>
</file>

<file path=xl/ctrlProps/ctrlProp208.xml><?xml version="1.0" encoding="utf-8"?>
<formControlPr xmlns="http://schemas.microsoft.com/office/spreadsheetml/2009/9/main" objectType="CheckBox" checked="Checked" lockText="1" noThreeD="1"/>
</file>

<file path=xl/ctrlProps/ctrlProp209.xml><?xml version="1.0" encoding="utf-8"?>
<formControlPr xmlns="http://schemas.microsoft.com/office/spreadsheetml/2009/9/main" objectType="CheckBox" checked="Checked" lockText="1" noThreeD="1"/>
</file>

<file path=xl/ctrlProps/ctrlProp210.xml><?xml version="1.0" encoding="utf-8"?>
<formControlPr xmlns="http://schemas.microsoft.com/office/spreadsheetml/2009/9/main" objectType="CheckBox" lockText="1" noThreeD="1"/>
</file>

<file path=xl/ctrlProps/ctrlProp211.xml><?xml version="1.0" encoding="utf-8"?>
<formControlPr xmlns="http://schemas.microsoft.com/office/spreadsheetml/2009/9/main" objectType="CheckBox" lockText="1" noThreeD="1"/>
</file>

<file path=xl/ctrlProps/ctrlProp212.xml><?xml version="1.0" encoding="utf-8"?>
<formControlPr xmlns="http://schemas.microsoft.com/office/spreadsheetml/2009/9/main" objectType="CheckBox" lockText="1" noThreeD="1"/>
</file>

<file path=xl/ctrlProps/ctrlProp213.xml><?xml version="1.0" encoding="utf-8"?>
<formControlPr xmlns="http://schemas.microsoft.com/office/spreadsheetml/2009/9/main" objectType="CheckBox" lockText="1" noThreeD="1"/>
</file>

<file path=xl/ctrlProps/ctrlProp214.xml><?xml version="1.0" encoding="utf-8"?>
<formControlPr xmlns="http://schemas.microsoft.com/office/spreadsheetml/2009/9/main" objectType="CheckBox" lockText="1" noThreeD="1"/>
</file>

<file path=xl/ctrlProps/ctrlProp215.xml><?xml version="1.0" encoding="utf-8"?>
<formControlPr xmlns="http://schemas.microsoft.com/office/spreadsheetml/2009/9/main" objectType="CheckBox" lockText="1" noThreeD="1"/>
</file>

<file path=xl/ctrlProps/ctrlProp216.xml><?xml version="1.0" encoding="utf-8"?>
<formControlPr xmlns="http://schemas.microsoft.com/office/spreadsheetml/2009/9/main" objectType="CheckBox" lockText="1" noThreeD="1"/>
</file>

<file path=xl/ctrlProps/ctrlProp217.xml><?xml version="1.0" encoding="utf-8"?>
<formControlPr xmlns="http://schemas.microsoft.com/office/spreadsheetml/2009/9/main" objectType="CheckBox" lockText="1" noThreeD="1"/>
</file>

<file path=xl/ctrlProps/ctrlProp218.xml><?xml version="1.0" encoding="utf-8"?>
<formControlPr xmlns="http://schemas.microsoft.com/office/spreadsheetml/2009/9/main" objectType="CheckBox" lockText="1" noThreeD="1"/>
</file>

<file path=xl/ctrlProps/ctrlProp219.xml><?xml version="1.0" encoding="utf-8"?>
<formControlPr xmlns="http://schemas.microsoft.com/office/spreadsheetml/2009/9/main" objectType="CheckBox" lockText="1" noThreeD="1"/>
</file>

<file path=xl/ctrlProps/ctrlProp220.xml><?xml version="1.0" encoding="utf-8"?>
<formControlPr xmlns="http://schemas.microsoft.com/office/spreadsheetml/2009/9/main" objectType="CheckBox" lockText="1" noThreeD="1"/>
</file>

<file path=xl/ctrlProps/ctrlProp221.xml><?xml version="1.0" encoding="utf-8"?>
<formControlPr xmlns="http://schemas.microsoft.com/office/spreadsheetml/2009/9/main" objectType="CheckBox" lockText="1" noThreeD="1"/>
</file>

<file path=xl/ctrlProps/ctrlProp222.xml><?xml version="1.0" encoding="utf-8"?>
<formControlPr xmlns="http://schemas.microsoft.com/office/spreadsheetml/2009/9/main" objectType="CheckBox" lockText="1" noThreeD="1"/>
</file>

<file path=xl/ctrlProps/ctrlProp223.xml><?xml version="1.0" encoding="utf-8"?>
<formControlPr xmlns="http://schemas.microsoft.com/office/spreadsheetml/2009/9/main" objectType="CheckBox" lockText="1" noThreeD="1"/>
</file>

<file path=xl/ctrlProps/ctrlProp224.xml><?xml version="1.0" encoding="utf-8"?>
<formControlPr xmlns="http://schemas.microsoft.com/office/spreadsheetml/2009/9/main" objectType="CheckBox" lockText="1" noThreeD="1"/>
</file>

<file path=xl/ctrlProps/ctrlProp225.xml><?xml version="1.0" encoding="utf-8"?>
<formControlPr xmlns="http://schemas.microsoft.com/office/spreadsheetml/2009/9/main" objectType="CheckBox" lockText="1" noThreeD="1"/>
</file>

<file path=xl/ctrlProps/ctrlProp226.xml><?xml version="1.0" encoding="utf-8"?>
<formControlPr xmlns="http://schemas.microsoft.com/office/spreadsheetml/2009/9/main" objectType="CheckBox" lockText="1" noThreeD="1"/>
</file>

<file path=xl/ctrlProps/ctrlProp227.xml><?xml version="1.0" encoding="utf-8"?>
<formControlPr xmlns="http://schemas.microsoft.com/office/spreadsheetml/2009/9/main" objectType="CheckBox" lockText="1" noThreeD="1"/>
</file>

<file path=xl/ctrlProps/ctrlProp228.xml><?xml version="1.0" encoding="utf-8"?>
<formControlPr xmlns="http://schemas.microsoft.com/office/spreadsheetml/2009/9/main" objectType="CheckBox" lockText="1" noThreeD="1"/>
</file>

<file path=xl/ctrlProps/ctrlProp229.xml><?xml version="1.0" encoding="utf-8"?>
<formControlPr xmlns="http://schemas.microsoft.com/office/spreadsheetml/2009/9/main" objectType="CheckBox" lockText="1" noThreeD="1"/>
</file>

<file path=xl/ctrlProps/ctrlProp230.xml><?xml version="1.0" encoding="utf-8"?>
<formControlPr xmlns="http://schemas.microsoft.com/office/spreadsheetml/2009/9/main" objectType="CheckBox" lockText="1" noThreeD="1"/>
</file>

<file path=xl/ctrlProps/ctrlProp231.xml><?xml version="1.0" encoding="utf-8"?>
<formControlPr xmlns="http://schemas.microsoft.com/office/spreadsheetml/2009/9/main" objectType="CheckBox" lockText="1" noThreeD="1"/>
</file>

<file path=xl/ctrlProps/ctrlProp232.xml><?xml version="1.0" encoding="utf-8"?>
<formControlPr xmlns="http://schemas.microsoft.com/office/spreadsheetml/2009/9/main" objectType="CheckBox" lockText="1" noThreeD="1"/>
</file>

<file path=xl/ctrlProps/ctrlProp233.xml><?xml version="1.0" encoding="utf-8"?>
<formControlPr xmlns="http://schemas.microsoft.com/office/spreadsheetml/2009/9/main" objectType="CheckBox" lockText="1" noThreeD="1"/>
</file>

<file path=xl/ctrlProps/ctrlProp234.xml><?xml version="1.0" encoding="utf-8"?>
<formControlPr xmlns="http://schemas.microsoft.com/office/spreadsheetml/2009/9/main" objectType="CheckBox" lockText="1" noThreeD="1"/>
</file>

<file path=xl/ctrlProps/ctrlProp235.xml><?xml version="1.0" encoding="utf-8"?>
<formControlPr xmlns="http://schemas.microsoft.com/office/spreadsheetml/2009/9/main" objectType="CheckBox" lockText="1" noThreeD="1"/>
</file>

<file path=xl/ctrlProps/ctrlProp236.xml><?xml version="1.0" encoding="utf-8"?>
<formControlPr xmlns="http://schemas.microsoft.com/office/spreadsheetml/2009/9/main" objectType="CheckBox" lockText="1" noThreeD="1"/>
</file>

<file path=xl/ctrlProps/ctrlProp237.xml><?xml version="1.0" encoding="utf-8"?>
<formControlPr xmlns="http://schemas.microsoft.com/office/spreadsheetml/2009/9/main" objectType="CheckBox" lockText="1" noThreeD="1"/>
</file>

<file path=xl/ctrlProps/ctrlProp238.xml><?xml version="1.0" encoding="utf-8"?>
<formControlPr xmlns="http://schemas.microsoft.com/office/spreadsheetml/2009/9/main" objectType="CheckBox" lockText="1" noThreeD="1"/>
</file>

<file path=xl/ctrlProps/ctrlProp239.xml><?xml version="1.0" encoding="utf-8"?>
<formControlPr xmlns="http://schemas.microsoft.com/office/spreadsheetml/2009/9/main" objectType="CheckBox" lockText="1" noThreeD="1"/>
</file>

<file path=xl/ctrlProps/ctrlProp240.xml><?xml version="1.0" encoding="utf-8"?>
<formControlPr xmlns="http://schemas.microsoft.com/office/spreadsheetml/2009/9/main" objectType="CheckBox" lockText="1" noThreeD="1"/>
</file>

<file path=xl/ctrlProps/ctrlProp241.xml><?xml version="1.0" encoding="utf-8"?>
<formControlPr xmlns="http://schemas.microsoft.com/office/spreadsheetml/2009/9/main" objectType="CheckBox" lockText="1" noThreeD="1"/>
</file>

<file path=xl/ctrlProps/ctrlProp242.xml><?xml version="1.0" encoding="utf-8"?>
<formControlPr xmlns="http://schemas.microsoft.com/office/spreadsheetml/2009/9/main" objectType="CheckBox" lockText="1" noThreeD="1"/>
</file>

<file path=xl/ctrlProps/ctrlProp243.xml><?xml version="1.0" encoding="utf-8"?>
<formControlPr xmlns="http://schemas.microsoft.com/office/spreadsheetml/2009/9/main" objectType="CheckBox" checked="Checked" lockText="1" noThreeD="1"/>
</file>

<file path=xl/ctrlProps/ctrlProp244.xml><?xml version="1.0" encoding="utf-8"?>
<formControlPr xmlns="http://schemas.microsoft.com/office/spreadsheetml/2009/9/main" objectType="CheckBox" checked="Checked" lockText="1" noThreeD="1"/>
</file>

<file path=xl/ctrlProps/ctrlProp245.xml><?xml version="1.0" encoding="utf-8"?>
<formControlPr xmlns="http://schemas.microsoft.com/office/spreadsheetml/2009/9/main" objectType="CheckBox" lockText="1" noThreeD="1"/>
</file>

<file path=xl/ctrlProps/ctrlProp246.xml><?xml version="1.0" encoding="utf-8"?>
<formControlPr xmlns="http://schemas.microsoft.com/office/spreadsheetml/2009/9/main" objectType="CheckBox" lockText="1" noThreeD="1"/>
</file>

<file path=xl/ctrlProps/ctrlProp247.xml><?xml version="1.0" encoding="utf-8"?>
<formControlPr xmlns="http://schemas.microsoft.com/office/spreadsheetml/2009/9/main" objectType="CheckBox" lockText="1" noThreeD="1"/>
</file>

<file path=xl/ctrlProps/ctrlProp248.xml><?xml version="1.0" encoding="utf-8"?>
<formControlPr xmlns="http://schemas.microsoft.com/office/spreadsheetml/2009/9/main" objectType="CheckBox" lockText="1" noThreeD="1"/>
</file>

<file path=xl/ctrlProps/ctrlProp249.xml><?xml version="1.0" encoding="utf-8"?>
<formControlPr xmlns="http://schemas.microsoft.com/office/spreadsheetml/2009/9/main" objectType="CheckBox" lockText="1" noThreeD="1"/>
</file>

<file path=xl/ctrlProps/ctrlProp250.xml><?xml version="1.0" encoding="utf-8"?>
<formControlPr xmlns="http://schemas.microsoft.com/office/spreadsheetml/2009/9/main" objectType="CheckBox" lockText="1" noThreeD="1"/>
</file>

<file path=xl/ctrlProps/ctrlProp251.xml><?xml version="1.0" encoding="utf-8"?>
<formControlPr xmlns="http://schemas.microsoft.com/office/spreadsheetml/2009/9/main" objectType="CheckBox" lockText="1" noThreeD="1"/>
</file>

<file path=xl/ctrlProps/ctrlProp252.xml><?xml version="1.0" encoding="utf-8"?>
<formControlPr xmlns="http://schemas.microsoft.com/office/spreadsheetml/2009/9/main" objectType="CheckBox" lockText="1" noThreeD="1"/>
</file>

<file path=xl/ctrlProps/ctrlProp253.xml><?xml version="1.0" encoding="utf-8"?>
<formControlPr xmlns="http://schemas.microsoft.com/office/spreadsheetml/2009/9/main" objectType="CheckBox" lockText="1" noThreeD="1"/>
</file>

<file path=xl/ctrlProps/ctrlProp254.xml><?xml version="1.0" encoding="utf-8"?>
<formControlPr xmlns="http://schemas.microsoft.com/office/spreadsheetml/2009/9/main" objectType="CheckBox" lockText="1" noThreeD="1"/>
</file>

<file path=xl/ctrlProps/ctrlProp255.xml><?xml version="1.0" encoding="utf-8"?>
<formControlPr xmlns="http://schemas.microsoft.com/office/spreadsheetml/2009/9/main" objectType="CheckBox" lockText="1" noThreeD="1"/>
</file>

<file path=xl/ctrlProps/ctrlProp256.xml><?xml version="1.0" encoding="utf-8"?>
<formControlPr xmlns="http://schemas.microsoft.com/office/spreadsheetml/2009/9/main" objectType="CheckBox" checked="Checked" lockText="1" noThreeD="1"/>
</file>

<file path=xl/ctrlProps/ctrlProp257.xml><?xml version="1.0" encoding="utf-8"?>
<formControlPr xmlns="http://schemas.microsoft.com/office/spreadsheetml/2009/9/main" objectType="CheckBox" lockText="1" noThreeD="1"/>
</file>

<file path=xl/ctrlProps/ctrlProp25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jpeg"/><Relationship Id="rId5" Type="http://schemas.openxmlformats.org/officeDocument/2006/relationships/image" Target="../media/image18.png"/><Relationship Id="rId4" Type="http://schemas.openxmlformats.org/officeDocument/2006/relationships/image" Target="../media/image17.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7.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23.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21" Type="http://schemas.openxmlformats.org/officeDocument/2006/relationships/image" Target="../media/image4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5" Type="http://schemas.openxmlformats.org/officeDocument/2006/relationships/image" Target="../media/image42.png"/><Relationship Id="rId10" Type="http://schemas.openxmlformats.org/officeDocument/2006/relationships/image" Target="../media/image37.png"/><Relationship Id="rId19" Type="http://schemas.openxmlformats.org/officeDocument/2006/relationships/image" Target="../media/image46.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xdr:from>
      <xdr:col>2</xdr:col>
      <xdr:colOff>44450</xdr:colOff>
      <xdr:row>0</xdr:row>
      <xdr:rowOff>88900</xdr:rowOff>
    </xdr:from>
    <xdr:to>
      <xdr:col>4</xdr:col>
      <xdr:colOff>372431</xdr:colOff>
      <xdr:row>0</xdr:row>
      <xdr:rowOff>385114</xdr:rowOff>
    </xdr:to>
    <xdr:sp macro="" textlink="">
      <xdr:nvSpPr>
        <xdr:cNvPr id="2" name="Text 5">
          <a:extLst>
            <a:ext uri="{FF2B5EF4-FFF2-40B4-BE49-F238E27FC236}">
              <a16:creationId xmlns:a16="http://schemas.microsoft.com/office/drawing/2014/main" id="{00000000-0008-0000-0200-000002000000}"/>
            </a:ext>
          </a:extLst>
        </xdr:cNvPr>
        <xdr:cNvSpPr>
          <a:spLocks noChangeArrowheads="1"/>
        </xdr:cNvSpPr>
      </xdr:nvSpPr>
      <xdr:spPr bwMode="auto">
        <a:xfrm>
          <a:off x="9118600" y="88900"/>
          <a:ext cx="1547181" cy="296214"/>
        </a:xfrm>
        <a:prstGeom prst="roundRect">
          <a:avLst>
            <a:gd name="adj" fmla="val 16667"/>
          </a:avLst>
        </a:prstGeom>
        <a:solidFill>
          <a:srgbClr val="C0C0FF"/>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Fiil in all yellow highlighted areas.</a:t>
          </a:r>
        </a:p>
        <a:p>
          <a:pPr algn="l" rtl="0">
            <a:defRPr sz="1000"/>
          </a:pPr>
          <a:r>
            <a:rPr lang="en-US" sz="800" b="0" i="0" strike="noStrike">
              <a:solidFill>
                <a:srgbClr val="000000"/>
              </a:solidFill>
              <a:latin typeface="Arial"/>
              <a:cs typeface="Arial"/>
            </a:rPr>
            <a:t>Check appropriate boxes.</a:t>
          </a:r>
        </a:p>
        <a:p>
          <a:pPr algn="l" rtl="0">
            <a:defRPr sz="1000"/>
          </a:pPr>
          <a:r>
            <a:rPr lang="en-US" sz="800" b="0" i="0" strike="noStrike">
              <a:solidFill>
                <a:srgbClr val="000000"/>
              </a:solidFill>
              <a:latin typeface="Arial"/>
              <a:cs typeface="Arial"/>
            </a:rPr>
            <a:t>Fill in teal text boxes.</a:t>
          </a:r>
        </a:p>
        <a:p>
          <a:pPr algn="l" rtl="0">
            <a:defRPr sz="1000"/>
          </a:pPr>
          <a:endParaRPr lang="en-US" sz="800" b="0" i="0" strike="noStrike">
            <a:solidFill>
              <a:srgbClr val="000000"/>
            </a:solidFill>
            <a:latin typeface="Arial"/>
            <a:cs typeface="Arial"/>
          </a:endParaRPr>
        </a:p>
      </xdr:txBody>
    </xdr:sp>
    <xdr:clientData fPrintsWithSheet="0"/>
  </xdr:twoCellAnchor>
  <xdr:twoCellAnchor>
    <xdr:from>
      <xdr:col>0</xdr:col>
      <xdr:colOff>31750</xdr:colOff>
      <xdr:row>0</xdr:row>
      <xdr:rowOff>63500</xdr:rowOff>
    </xdr:from>
    <xdr:to>
      <xdr:col>0</xdr:col>
      <xdr:colOff>806450</xdr:colOff>
      <xdr:row>0</xdr:row>
      <xdr:rowOff>368300</xdr:rowOff>
    </xdr:to>
    <xdr:pic>
      <xdr:nvPicPr>
        <xdr:cNvPr id="3" name="Picture 29" descr="3d_color_selectric">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750" y="63500"/>
          <a:ext cx="7747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44450</xdr:colOff>
      <xdr:row>0</xdr:row>
      <xdr:rowOff>88900</xdr:rowOff>
    </xdr:from>
    <xdr:to>
      <xdr:col>4</xdr:col>
      <xdr:colOff>372431</xdr:colOff>
      <xdr:row>0</xdr:row>
      <xdr:rowOff>385114</xdr:rowOff>
    </xdr:to>
    <xdr:sp macro="" textlink="">
      <xdr:nvSpPr>
        <xdr:cNvPr id="5" name="Text 5">
          <a:extLst>
            <a:ext uri="{FF2B5EF4-FFF2-40B4-BE49-F238E27FC236}">
              <a16:creationId xmlns:a16="http://schemas.microsoft.com/office/drawing/2014/main" id="{00000000-0008-0000-0200-000005000000}"/>
            </a:ext>
          </a:extLst>
        </xdr:cNvPr>
        <xdr:cNvSpPr>
          <a:spLocks noChangeArrowheads="1"/>
        </xdr:cNvSpPr>
      </xdr:nvSpPr>
      <xdr:spPr bwMode="auto">
        <a:xfrm>
          <a:off x="9118600" y="88900"/>
          <a:ext cx="1547181" cy="296214"/>
        </a:xfrm>
        <a:prstGeom prst="roundRect">
          <a:avLst>
            <a:gd name="adj" fmla="val 16667"/>
          </a:avLst>
        </a:prstGeom>
        <a:solidFill>
          <a:srgbClr val="C0C0FF"/>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Fill in all yellow highlighted areas.</a:t>
          </a:r>
        </a:p>
        <a:p>
          <a:pPr algn="l" rtl="0">
            <a:defRPr sz="1000"/>
          </a:pPr>
          <a:r>
            <a:rPr lang="en-US" sz="800" b="0" i="0" strike="noStrike">
              <a:solidFill>
                <a:srgbClr val="000000"/>
              </a:solidFill>
              <a:latin typeface="Arial"/>
              <a:cs typeface="Arial"/>
            </a:rPr>
            <a:t>Check appropriate boxes.</a:t>
          </a:r>
        </a:p>
        <a:p>
          <a:pPr algn="l" rtl="0">
            <a:defRPr sz="1000"/>
          </a:pPr>
          <a:r>
            <a:rPr lang="en-US" sz="800" b="0" i="0" strike="noStrike">
              <a:solidFill>
                <a:srgbClr val="000000"/>
              </a:solidFill>
              <a:latin typeface="Arial"/>
              <a:cs typeface="Arial"/>
            </a:rPr>
            <a:t>Fill in teal text boxes.</a:t>
          </a:r>
        </a:p>
        <a:p>
          <a:pPr algn="l" rtl="0">
            <a:defRPr sz="1000"/>
          </a:pPr>
          <a:endParaRPr lang="en-US" sz="800" b="0" i="0" strike="noStrike">
            <a:solidFill>
              <a:srgbClr val="000000"/>
            </a:solidFill>
            <a:latin typeface="Arial"/>
            <a:cs typeface="Arial"/>
          </a:endParaRPr>
        </a:p>
      </xdr:txBody>
    </xdr:sp>
    <xdr:clientData fPrintsWithSheet="0"/>
  </xdr:twoCellAnchor>
  <xdr:twoCellAnchor>
    <xdr:from>
      <xdr:col>0</xdr:col>
      <xdr:colOff>31750</xdr:colOff>
      <xdr:row>0</xdr:row>
      <xdr:rowOff>63500</xdr:rowOff>
    </xdr:from>
    <xdr:to>
      <xdr:col>0</xdr:col>
      <xdr:colOff>806450</xdr:colOff>
      <xdr:row>0</xdr:row>
      <xdr:rowOff>368300</xdr:rowOff>
    </xdr:to>
    <xdr:pic>
      <xdr:nvPicPr>
        <xdr:cNvPr id="6" name="Picture 46" descr="3d_color_selectric">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750" y="63500"/>
          <a:ext cx="7747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3838575</xdr:colOff>
      <xdr:row>0</xdr:row>
      <xdr:rowOff>82550</xdr:rowOff>
    </xdr:from>
    <xdr:to>
      <xdr:col>1</xdr:col>
      <xdr:colOff>4543425</xdr:colOff>
      <xdr:row>0</xdr:row>
      <xdr:rowOff>495300</xdr:rowOff>
    </xdr:to>
    <xdr:pic>
      <xdr:nvPicPr>
        <xdr:cNvPr id="7" name="Picture 47" descr="PEP_Moyen_BaseLine">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b="5373"/>
        <a:stretch>
          <a:fillRect/>
        </a:stretch>
      </xdr:blipFill>
      <xdr:spPr bwMode="auto">
        <a:xfrm>
          <a:off x="5822950" y="82550"/>
          <a:ext cx="704850" cy="412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75301</xdr:colOff>
      <xdr:row>0</xdr:row>
      <xdr:rowOff>469900</xdr:rowOff>
    </xdr:from>
    <xdr:to>
      <xdr:col>5</xdr:col>
      <xdr:colOff>380101</xdr:colOff>
      <xdr:row>4</xdr:row>
      <xdr:rowOff>127000</xdr:rowOff>
    </xdr:to>
    <xdr:sp macro="" textlink="">
      <xdr:nvSpPr>
        <xdr:cNvPr id="8" name="Text 5">
          <a:extLst>
            <a:ext uri="{FF2B5EF4-FFF2-40B4-BE49-F238E27FC236}">
              <a16:creationId xmlns:a16="http://schemas.microsoft.com/office/drawing/2014/main" id="{00000000-0008-0000-0200-000008000000}"/>
            </a:ext>
          </a:extLst>
        </xdr:cNvPr>
        <xdr:cNvSpPr>
          <a:spLocks noChangeArrowheads="1"/>
        </xdr:cNvSpPr>
      </xdr:nvSpPr>
      <xdr:spPr bwMode="auto">
        <a:xfrm>
          <a:off x="9149451" y="469900"/>
          <a:ext cx="2133600" cy="825500"/>
        </a:xfrm>
        <a:prstGeom prst="roundRect">
          <a:avLst>
            <a:gd name="adj" fmla="val 16667"/>
          </a:avLst>
        </a:prstGeom>
        <a:solidFill>
          <a:srgbClr val="00FF00"/>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1" i="0" strike="noStrike">
              <a:solidFill>
                <a:srgbClr val="000000"/>
              </a:solidFill>
              <a:latin typeface="Arial"/>
              <a:cs typeface="Arial"/>
            </a:rPr>
            <a:t>Project name</a:t>
          </a:r>
          <a:r>
            <a:rPr lang="en-US" sz="800" b="0" i="0" strike="noStrike">
              <a:solidFill>
                <a:srgbClr val="000000"/>
              </a:solidFill>
              <a:latin typeface="Arial"/>
              <a:cs typeface="Arial"/>
            </a:rPr>
            <a:t> should match the one generated within the Tempo tool.</a:t>
          </a:r>
        </a:p>
        <a:p>
          <a:pPr algn="l" rtl="0">
            <a:defRPr sz="1000"/>
          </a:pPr>
          <a:r>
            <a:rPr lang="en-US" sz="800" b="1" i="0" strike="noStrike">
              <a:solidFill>
                <a:srgbClr val="000000"/>
              </a:solidFill>
              <a:latin typeface="Arial"/>
              <a:cs typeface="Arial"/>
            </a:rPr>
            <a:t>Project/PCR number</a:t>
          </a:r>
          <a:r>
            <a:rPr lang="en-US" sz="800" b="0" i="0" strike="noStrike">
              <a:solidFill>
                <a:srgbClr val="000000"/>
              </a:solidFill>
              <a:latin typeface="Arial"/>
              <a:cs typeface="Arial"/>
            </a:rPr>
            <a:t> is generated by Tempo for the respective PCR (i.e. PEP0012345R)</a:t>
          </a:r>
        </a:p>
      </xdr:txBody>
    </xdr:sp>
    <xdr:clientData fPrintsWithSheet="0"/>
  </xdr:twoCellAnchor>
  <mc:AlternateContent xmlns:mc="http://schemas.openxmlformats.org/markup-compatibility/2006">
    <mc:Choice xmlns:a14="http://schemas.microsoft.com/office/drawing/2010/main" Requires="a14">
      <xdr:twoCellAnchor editAs="oneCell">
        <xdr:from>
          <xdr:col>0</xdr:col>
          <xdr:colOff>1092200</xdr:colOff>
          <xdr:row>30</xdr:row>
          <xdr:rowOff>107950</xdr:rowOff>
        </xdr:from>
        <xdr:to>
          <xdr:col>0</xdr:col>
          <xdr:colOff>1314450</xdr:colOff>
          <xdr:row>32</xdr:row>
          <xdr:rowOff>19050</xdr:rowOff>
        </xdr:to>
        <xdr:sp macro="" textlink="">
          <xdr:nvSpPr>
            <xdr:cNvPr id="49153" name="Check Box 1" hidden="1">
              <a:extLst>
                <a:ext uri="{63B3BB69-23CF-44E3-9099-C40C66FF867C}">
                  <a14:compatExt spid="_x0000_s49153"/>
                </a:ext>
                <a:ext uri="{FF2B5EF4-FFF2-40B4-BE49-F238E27FC236}">
                  <a16:creationId xmlns:a16="http://schemas.microsoft.com/office/drawing/2014/main" id="{00000000-0008-0000-0200-000001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1092200</xdr:colOff>
          <xdr:row>31</xdr:row>
          <xdr:rowOff>107950</xdr:rowOff>
        </xdr:from>
        <xdr:to>
          <xdr:col>0</xdr:col>
          <xdr:colOff>1314450</xdr:colOff>
          <xdr:row>33</xdr:row>
          <xdr:rowOff>19050</xdr:rowOff>
        </xdr:to>
        <xdr:sp macro="" textlink="">
          <xdr:nvSpPr>
            <xdr:cNvPr id="49154" name="Check Box 2" hidden="1">
              <a:extLst>
                <a:ext uri="{63B3BB69-23CF-44E3-9099-C40C66FF867C}">
                  <a14:compatExt spid="_x0000_s49154"/>
                </a:ext>
                <a:ext uri="{FF2B5EF4-FFF2-40B4-BE49-F238E27FC236}">
                  <a16:creationId xmlns:a16="http://schemas.microsoft.com/office/drawing/2014/main" id="{00000000-0008-0000-0200-000002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1092200</xdr:colOff>
          <xdr:row>35</xdr:row>
          <xdr:rowOff>19050</xdr:rowOff>
        </xdr:from>
        <xdr:to>
          <xdr:col>0</xdr:col>
          <xdr:colOff>1314450</xdr:colOff>
          <xdr:row>36</xdr:row>
          <xdr:rowOff>31750</xdr:rowOff>
        </xdr:to>
        <xdr:sp macro="" textlink="">
          <xdr:nvSpPr>
            <xdr:cNvPr id="49155" name="Check Box 3" hidden="1">
              <a:extLst>
                <a:ext uri="{63B3BB69-23CF-44E3-9099-C40C66FF867C}">
                  <a14:compatExt spid="_x0000_s49155"/>
                </a:ext>
                <a:ext uri="{FF2B5EF4-FFF2-40B4-BE49-F238E27FC236}">
                  <a16:creationId xmlns:a16="http://schemas.microsoft.com/office/drawing/2014/main" id="{00000000-0008-0000-0200-000003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1092200</xdr:colOff>
          <xdr:row>33</xdr:row>
          <xdr:rowOff>107950</xdr:rowOff>
        </xdr:from>
        <xdr:to>
          <xdr:col>0</xdr:col>
          <xdr:colOff>1314450</xdr:colOff>
          <xdr:row>35</xdr:row>
          <xdr:rowOff>19050</xdr:rowOff>
        </xdr:to>
        <xdr:sp macro="" textlink="">
          <xdr:nvSpPr>
            <xdr:cNvPr id="49156" name="Check Box 4" hidden="1">
              <a:extLst>
                <a:ext uri="{63B3BB69-23CF-44E3-9099-C40C66FF867C}">
                  <a14:compatExt spid="_x0000_s49156"/>
                </a:ext>
                <a:ext uri="{FF2B5EF4-FFF2-40B4-BE49-F238E27FC236}">
                  <a16:creationId xmlns:a16="http://schemas.microsoft.com/office/drawing/2014/main" id="{00000000-0008-0000-0200-000004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1092200</xdr:colOff>
          <xdr:row>36</xdr:row>
          <xdr:rowOff>19050</xdr:rowOff>
        </xdr:from>
        <xdr:to>
          <xdr:col>0</xdr:col>
          <xdr:colOff>1314450</xdr:colOff>
          <xdr:row>37</xdr:row>
          <xdr:rowOff>31750</xdr:rowOff>
        </xdr:to>
        <xdr:sp macro="" textlink="">
          <xdr:nvSpPr>
            <xdr:cNvPr id="49157" name="Check Box 5" hidden="1">
              <a:extLst>
                <a:ext uri="{63B3BB69-23CF-44E3-9099-C40C66FF867C}">
                  <a14:compatExt spid="_x0000_s49157"/>
                </a:ext>
                <a:ext uri="{FF2B5EF4-FFF2-40B4-BE49-F238E27FC236}">
                  <a16:creationId xmlns:a16="http://schemas.microsoft.com/office/drawing/2014/main" id="{00000000-0008-0000-0200-000005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1092200</xdr:colOff>
          <xdr:row>36</xdr:row>
          <xdr:rowOff>107950</xdr:rowOff>
        </xdr:from>
        <xdr:to>
          <xdr:col>0</xdr:col>
          <xdr:colOff>1314450</xdr:colOff>
          <xdr:row>38</xdr:row>
          <xdr:rowOff>12700</xdr:rowOff>
        </xdr:to>
        <xdr:sp macro="" textlink="">
          <xdr:nvSpPr>
            <xdr:cNvPr id="49158" name="Check Box 6" hidden="1">
              <a:extLst>
                <a:ext uri="{63B3BB69-23CF-44E3-9099-C40C66FF867C}">
                  <a14:compatExt spid="_x0000_s49158"/>
                </a:ext>
                <a:ext uri="{FF2B5EF4-FFF2-40B4-BE49-F238E27FC236}">
                  <a16:creationId xmlns:a16="http://schemas.microsoft.com/office/drawing/2014/main" id="{00000000-0008-0000-0200-000006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1092200</xdr:colOff>
          <xdr:row>29</xdr:row>
          <xdr:rowOff>88900</xdr:rowOff>
        </xdr:from>
        <xdr:to>
          <xdr:col>0</xdr:col>
          <xdr:colOff>1314450</xdr:colOff>
          <xdr:row>31</xdr:row>
          <xdr:rowOff>19050</xdr:rowOff>
        </xdr:to>
        <xdr:sp macro="" textlink="">
          <xdr:nvSpPr>
            <xdr:cNvPr id="49159" name="Check Box 7" hidden="1">
              <a:extLst>
                <a:ext uri="{63B3BB69-23CF-44E3-9099-C40C66FF867C}">
                  <a14:compatExt spid="_x0000_s49159"/>
                </a:ext>
                <a:ext uri="{FF2B5EF4-FFF2-40B4-BE49-F238E27FC236}">
                  <a16:creationId xmlns:a16="http://schemas.microsoft.com/office/drawing/2014/main" id="{00000000-0008-0000-0200-000007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1085850</xdr:colOff>
          <xdr:row>22</xdr:row>
          <xdr:rowOff>107950</xdr:rowOff>
        </xdr:from>
        <xdr:to>
          <xdr:col>0</xdr:col>
          <xdr:colOff>1308100</xdr:colOff>
          <xdr:row>24</xdr:row>
          <xdr:rowOff>19050</xdr:rowOff>
        </xdr:to>
        <xdr:sp macro="" textlink="">
          <xdr:nvSpPr>
            <xdr:cNvPr id="49160" name="Check Box 8" hidden="1">
              <a:extLst>
                <a:ext uri="{63B3BB69-23CF-44E3-9099-C40C66FF867C}">
                  <a14:compatExt spid="_x0000_s49160"/>
                </a:ext>
                <a:ext uri="{FF2B5EF4-FFF2-40B4-BE49-F238E27FC236}">
                  <a16:creationId xmlns:a16="http://schemas.microsoft.com/office/drawing/2014/main" id="{00000000-0008-0000-0200-000008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1085850</xdr:colOff>
          <xdr:row>21</xdr:row>
          <xdr:rowOff>107950</xdr:rowOff>
        </xdr:from>
        <xdr:to>
          <xdr:col>0</xdr:col>
          <xdr:colOff>1308100</xdr:colOff>
          <xdr:row>23</xdr:row>
          <xdr:rowOff>19050</xdr:rowOff>
        </xdr:to>
        <xdr:sp macro="" textlink="">
          <xdr:nvSpPr>
            <xdr:cNvPr id="49161" name="Check Box 9" hidden="1">
              <a:extLst>
                <a:ext uri="{63B3BB69-23CF-44E3-9099-C40C66FF867C}">
                  <a14:compatExt spid="_x0000_s49161"/>
                </a:ext>
                <a:ext uri="{FF2B5EF4-FFF2-40B4-BE49-F238E27FC236}">
                  <a16:creationId xmlns:a16="http://schemas.microsoft.com/office/drawing/2014/main" id="{00000000-0008-0000-0200-000009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1085850</xdr:colOff>
          <xdr:row>25</xdr:row>
          <xdr:rowOff>196850</xdr:rowOff>
        </xdr:from>
        <xdr:to>
          <xdr:col>0</xdr:col>
          <xdr:colOff>1308100</xdr:colOff>
          <xdr:row>27</xdr:row>
          <xdr:rowOff>50800</xdr:rowOff>
        </xdr:to>
        <xdr:sp macro="" textlink="">
          <xdr:nvSpPr>
            <xdr:cNvPr id="49162" name="Check Box 10" hidden="1">
              <a:extLst>
                <a:ext uri="{63B3BB69-23CF-44E3-9099-C40C66FF867C}">
                  <a14:compatExt spid="_x0000_s49162"/>
                </a:ext>
                <a:ext uri="{FF2B5EF4-FFF2-40B4-BE49-F238E27FC236}">
                  <a16:creationId xmlns:a16="http://schemas.microsoft.com/office/drawing/2014/main" id="{00000000-0008-0000-0200-00000A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1085850</xdr:colOff>
          <xdr:row>25</xdr:row>
          <xdr:rowOff>6350</xdr:rowOff>
        </xdr:from>
        <xdr:to>
          <xdr:col>0</xdr:col>
          <xdr:colOff>1308100</xdr:colOff>
          <xdr:row>26</xdr:row>
          <xdr:rowOff>50800</xdr:rowOff>
        </xdr:to>
        <xdr:sp macro="" textlink="">
          <xdr:nvSpPr>
            <xdr:cNvPr id="49163" name="Check Box 11" hidden="1">
              <a:extLst>
                <a:ext uri="{63B3BB69-23CF-44E3-9099-C40C66FF867C}">
                  <a14:compatExt spid="_x0000_s49163"/>
                </a:ext>
                <a:ext uri="{FF2B5EF4-FFF2-40B4-BE49-F238E27FC236}">
                  <a16:creationId xmlns:a16="http://schemas.microsoft.com/office/drawing/2014/main" id="{00000000-0008-0000-0200-00000B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1085850</xdr:colOff>
          <xdr:row>20</xdr:row>
          <xdr:rowOff>88900</xdr:rowOff>
        </xdr:from>
        <xdr:to>
          <xdr:col>0</xdr:col>
          <xdr:colOff>1308100</xdr:colOff>
          <xdr:row>22</xdr:row>
          <xdr:rowOff>0</xdr:rowOff>
        </xdr:to>
        <xdr:sp macro="" textlink="">
          <xdr:nvSpPr>
            <xdr:cNvPr id="49164" name="Check Box 12" hidden="1">
              <a:extLst>
                <a:ext uri="{63B3BB69-23CF-44E3-9099-C40C66FF867C}">
                  <a14:compatExt spid="_x0000_s49164"/>
                </a:ext>
                <a:ext uri="{FF2B5EF4-FFF2-40B4-BE49-F238E27FC236}">
                  <a16:creationId xmlns:a16="http://schemas.microsoft.com/office/drawing/2014/main" id="{00000000-0008-0000-0200-00000C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1085850</xdr:colOff>
          <xdr:row>24</xdr:row>
          <xdr:rowOff>19050</xdr:rowOff>
        </xdr:from>
        <xdr:to>
          <xdr:col>0</xdr:col>
          <xdr:colOff>1308100</xdr:colOff>
          <xdr:row>25</xdr:row>
          <xdr:rowOff>31750</xdr:rowOff>
        </xdr:to>
        <xdr:sp macro="" textlink="">
          <xdr:nvSpPr>
            <xdr:cNvPr id="49165" name="Check Box 13" hidden="1">
              <a:extLst>
                <a:ext uri="{63B3BB69-23CF-44E3-9099-C40C66FF867C}">
                  <a14:compatExt spid="_x0000_s49165"/>
                </a:ext>
                <a:ext uri="{FF2B5EF4-FFF2-40B4-BE49-F238E27FC236}">
                  <a16:creationId xmlns:a16="http://schemas.microsoft.com/office/drawing/2014/main" id="{00000000-0008-0000-0200-00000D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1092200</xdr:colOff>
          <xdr:row>32</xdr:row>
          <xdr:rowOff>107950</xdr:rowOff>
        </xdr:from>
        <xdr:to>
          <xdr:col>0</xdr:col>
          <xdr:colOff>1314450</xdr:colOff>
          <xdr:row>34</xdr:row>
          <xdr:rowOff>19050</xdr:rowOff>
        </xdr:to>
        <xdr:sp macro="" textlink="">
          <xdr:nvSpPr>
            <xdr:cNvPr id="49166" name="Check Box 14" hidden="1">
              <a:extLst>
                <a:ext uri="{63B3BB69-23CF-44E3-9099-C40C66FF867C}">
                  <a14:compatExt spid="_x0000_s49166"/>
                </a:ext>
                <a:ext uri="{FF2B5EF4-FFF2-40B4-BE49-F238E27FC236}">
                  <a16:creationId xmlns:a16="http://schemas.microsoft.com/office/drawing/2014/main" id="{00000000-0008-0000-0200-00000E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1092200</xdr:colOff>
          <xdr:row>29</xdr:row>
          <xdr:rowOff>88900</xdr:rowOff>
        </xdr:from>
        <xdr:to>
          <xdr:col>0</xdr:col>
          <xdr:colOff>1314450</xdr:colOff>
          <xdr:row>31</xdr:row>
          <xdr:rowOff>19050</xdr:rowOff>
        </xdr:to>
        <xdr:sp macro="" textlink="">
          <xdr:nvSpPr>
            <xdr:cNvPr id="49167" name="Check Box 15" hidden="1">
              <a:extLst>
                <a:ext uri="{63B3BB69-23CF-44E3-9099-C40C66FF867C}">
                  <a14:compatExt spid="_x0000_s49167"/>
                </a:ext>
                <a:ext uri="{FF2B5EF4-FFF2-40B4-BE49-F238E27FC236}">
                  <a16:creationId xmlns:a16="http://schemas.microsoft.com/office/drawing/2014/main" id="{00000000-0008-0000-0200-00000F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1085850</xdr:colOff>
          <xdr:row>25</xdr:row>
          <xdr:rowOff>196850</xdr:rowOff>
        </xdr:from>
        <xdr:to>
          <xdr:col>0</xdr:col>
          <xdr:colOff>1308100</xdr:colOff>
          <xdr:row>27</xdr:row>
          <xdr:rowOff>50800</xdr:rowOff>
        </xdr:to>
        <xdr:sp macro="" textlink="">
          <xdr:nvSpPr>
            <xdr:cNvPr id="49168" name="Check Box 16" hidden="1">
              <a:extLst>
                <a:ext uri="{63B3BB69-23CF-44E3-9099-C40C66FF867C}">
                  <a14:compatExt spid="_x0000_s49168"/>
                </a:ext>
                <a:ext uri="{FF2B5EF4-FFF2-40B4-BE49-F238E27FC236}">
                  <a16:creationId xmlns:a16="http://schemas.microsoft.com/office/drawing/2014/main" id="{00000000-0008-0000-0200-000010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12</xdr:col>
      <xdr:colOff>78476</xdr:colOff>
      <xdr:row>0</xdr:row>
      <xdr:rowOff>133350</xdr:rowOff>
    </xdr:from>
    <xdr:to>
      <xdr:col>14</xdr:col>
      <xdr:colOff>61712</xdr:colOff>
      <xdr:row>0</xdr:row>
      <xdr:rowOff>421248</xdr:rowOff>
    </xdr:to>
    <xdr:sp macro="" textlink="">
      <xdr:nvSpPr>
        <xdr:cNvPr id="2" name="Text 5">
          <a:extLst>
            <a:ext uri="{FF2B5EF4-FFF2-40B4-BE49-F238E27FC236}">
              <a16:creationId xmlns:a16="http://schemas.microsoft.com/office/drawing/2014/main" id="{00000000-0008-0000-0300-000002000000}"/>
            </a:ext>
          </a:extLst>
        </xdr:cNvPr>
        <xdr:cNvSpPr>
          <a:spLocks noChangeArrowheads="1"/>
        </xdr:cNvSpPr>
      </xdr:nvSpPr>
      <xdr:spPr bwMode="auto">
        <a:xfrm>
          <a:off x="8244576" y="133350"/>
          <a:ext cx="1831086" cy="287898"/>
        </a:xfrm>
        <a:prstGeom prst="roundRect">
          <a:avLst>
            <a:gd name="adj" fmla="val 16667"/>
          </a:avLst>
        </a:prstGeom>
        <a:solidFill>
          <a:srgbClr val="C0C0FF"/>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Fiil in all yellow highlighted areas.</a:t>
          </a:r>
        </a:p>
        <a:p>
          <a:pPr algn="l" rtl="0">
            <a:defRPr sz="1000"/>
          </a:pPr>
          <a:r>
            <a:rPr lang="en-US" sz="800" b="0" i="0" strike="noStrike">
              <a:solidFill>
                <a:srgbClr val="000000"/>
              </a:solidFill>
              <a:latin typeface="Arial"/>
              <a:cs typeface="Arial"/>
            </a:rPr>
            <a:t>Check appropriate boxes</a:t>
          </a:r>
        </a:p>
        <a:p>
          <a:pPr algn="l" rtl="0">
            <a:defRPr sz="1000"/>
          </a:pPr>
          <a:endParaRPr lang="en-US" sz="800" b="0" i="0" strike="noStrike">
            <a:solidFill>
              <a:srgbClr val="000000"/>
            </a:solidFill>
            <a:latin typeface="Arial"/>
            <a:cs typeface="Arial"/>
          </a:endParaRPr>
        </a:p>
      </xdr:txBody>
    </xdr:sp>
    <xdr:clientData fPrintsWithSheet="0"/>
  </xdr:twoCellAnchor>
  <xdr:twoCellAnchor>
    <xdr:from>
      <xdr:col>0</xdr:col>
      <xdr:colOff>95250</xdr:colOff>
      <xdr:row>39</xdr:row>
      <xdr:rowOff>0</xdr:rowOff>
    </xdr:from>
    <xdr:to>
      <xdr:col>9</xdr:col>
      <xdr:colOff>425450</xdr:colOff>
      <xdr:row>39</xdr:row>
      <xdr:rowOff>0</xdr:rowOff>
    </xdr:to>
    <xdr:sp macro="" textlink="">
      <xdr:nvSpPr>
        <xdr:cNvPr id="3" name="Line 17">
          <a:extLst>
            <a:ext uri="{FF2B5EF4-FFF2-40B4-BE49-F238E27FC236}">
              <a16:creationId xmlns:a16="http://schemas.microsoft.com/office/drawing/2014/main" id="{00000000-0008-0000-0300-000003000000}"/>
            </a:ext>
          </a:extLst>
        </xdr:cNvPr>
        <xdr:cNvSpPr>
          <a:spLocks noChangeShapeType="1"/>
        </xdr:cNvSpPr>
      </xdr:nvSpPr>
      <xdr:spPr bwMode="auto">
        <a:xfrm>
          <a:off x="95250" y="6235700"/>
          <a:ext cx="65722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95250</xdr:colOff>
      <xdr:row>12</xdr:row>
      <xdr:rowOff>0</xdr:rowOff>
    </xdr:from>
    <xdr:to>
      <xdr:col>8</xdr:col>
      <xdr:colOff>469900</xdr:colOff>
      <xdr:row>12</xdr:row>
      <xdr:rowOff>0</xdr:rowOff>
    </xdr:to>
    <xdr:sp macro="" textlink="">
      <xdr:nvSpPr>
        <xdr:cNvPr id="4" name="Line 18">
          <a:extLst>
            <a:ext uri="{FF2B5EF4-FFF2-40B4-BE49-F238E27FC236}">
              <a16:creationId xmlns:a16="http://schemas.microsoft.com/office/drawing/2014/main" id="{00000000-0008-0000-0300-000004000000}"/>
            </a:ext>
          </a:extLst>
        </xdr:cNvPr>
        <xdr:cNvSpPr>
          <a:spLocks noChangeShapeType="1"/>
        </xdr:cNvSpPr>
      </xdr:nvSpPr>
      <xdr:spPr bwMode="auto">
        <a:xfrm>
          <a:off x="95250" y="2393950"/>
          <a:ext cx="58864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95250</xdr:colOff>
      <xdr:row>21</xdr:row>
      <xdr:rowOff>0</xdr:rowOff>
    </xdr:from>
    <xdr:to>
      <xdr:col>8</xdr:col>
      <xdr:colOff>469900</xdr:colOff>
      <xdr:row>21</xdr:row>
      <xdr:rowOff>0</xdr:rowOff>
    </xdr:to>
    <xdr:sp macro="" textlink="">
      <xdr:nvSpPr>
        <xdr:cNvPr id="5" name="Line 21">
          <a:extLst>
            <a:ext uri="{FF2B5EF4-FFF2-40B4-BE49-F238E27FC236}">
              <a16:creationId xmlns:a16="http://schemas.microsoft.com/office/drawing/2014/main" id="{00000000-0008-0000-0300-000005000000}"/>
            </a:ext>
          </a:extLst>
        </xdr:cNvPr>
        <xdr:cNvSpPr>
          <a:spLocks noChangeShapeType="1"/>
        </xdr:cNvSpPr>
      </xdr:nvSpPr>
      <xdr:spPr bwMode="auto">
        <a:xfrm>
          <a:off x="95250" y="3651250"/>
          <a:ext cx="58864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95250</xdr:colOff>
      <xdr:row>43</xdr:row>
      <xdr:rowOff>0</xdr:rowOff>
    </xdr:from>
    <xdr:to>
      <xdr:col>9</xdr:col>
      <xdr:colOff>425450</xdr:colOff>
      <xdr:row>43</xdr:row>
      <xdr:rowOff>0</xdr:rowOff>
    </xdr:to>
    <xdr:sp macro="" textlink="">
      <xdr:nvSpPr>
        <xdr:cNvPr id="6" name="Line 22">
          <a:extLst>
            <a:ext uri="{FF2B5EF4-FFF2-40B4-BE49-F238E27FC236}">
              <a16:creationId xmlns:a16="http://schemas.microsoft.com/office/drawing/2014/main" id="{00000000-0008-0000-0300-000006000000}"/>
            </a:ext>
          </a:extLst>
        </xdr:cNvPr>
        <xdr:cNvSpPr>
          <a:spLocks noChangeShapeType="1"/>
        </xdr:cNvSpPr>
      </xdr:nvSpPr>
      <xdr:spPr bwMode="auto">
        <a:xfrm>
          <a:off x="95250" y="6877050"/>
          <a:ext cx="65722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95250</xdr:colOff>
      <xdr:row>45</xdr:row>
      <xdr:rowOff>0</xdr:rowOff>
    </xdr:from>
    <xdr:to>
      <xdr:col>10</xdr:col>
      <xdr:colOff>19050</xdr:colOff>
      <xdr:row>45</xdr:row>
      <xdr:rowOff>0</xdr:rowOff>
    </xdr:to>
    <xdr:sp macro="" textlink="">
      <xdr:nvSpPr>
        <xdr:cNvPr id="7" name="Line 23">
          <a:extLst>
            <a:ext uri="{FF2B5EF4-FFF2-40B4-BE49-F238E27FC236}">
              <a16:creationId xmlns:a16="http://schemas.microsoft.com/office/drawing/2014/main" id="{00000000-0008-0000-0300-000007000000}"/>
            </a:ext>
          </a:extLst>
        </xdr:cNvPr>
        <xdr:cNvSpPr>
          <a:spLocks noChangeShapeType="1"/>
        </xdr:cNvSpPr>
      </xdr:nvSpPr>
      <xdr:spPr bwMode="auto">
        <a:xfrm>
          <a:off x="95250" y="7194550"/>
          <a:ext cx="68326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158750</xdr:colOff>
      <xdr:row>0</xdr:row>
      <xdr:rowOff>63500</xdr:rowOff>
    </xdr:from>
    <xdr:to>
      <xdr:col>2</xdr:col>
      <xdr:colOff>38100</xdr:colOff>
      <xdr:row>0</xdr:row>
      <xdr:rowOff>457200</xdr:rowOff>
    </xdr:to>
    <xdr:pic>
      <xdr:nvPicPr>
        <xdr:cNvPr id="8" name="Picture 32" descr="3d_color_selectric">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750" y="63500"/>
          <a:ext cx="1555750" cy="393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19050</xdr:colOff>
      <xdr:row>24</xdr:row>
      <xdr:rowOff>50800</xdr:rowOff>
    </xdr:from>
    <xdr:to>
      <xdr:col>14</xdr:col>
      <xdr:colOff>19050</xdr:colOff>
      <xdr:row>28</xdr:row>
      <xdr:rowOff>12700</xdr:rowOff>
    </xdr:to>
    <xdr:sp macro="" textlink="">
      <xdr:nvSpPr>
        <xdr:cNvPr id="9" name="Text 5">
          <a:extLst>
            <a:ext uri="{FF2B5EF4-FFF2-40B4-BE49-F238E27FC236}">
              <a16:creationId xmlns:a16="http://schemas.microsoft.com/office/drawing/2014/main" id="{00000000-0008-0000-0300-000009000000}"/>
            </a:ext>
          </a:extLst>
        </xdr:cNvPr>
        <xdr:cNvSpPr>
          <a:spLocks noChangeArrowheads="1"/>
        </xdr:cNvSpPr>
      </xdr:nvSpPr>
      <xdr:spPr bwMode="auto">
        <a:xfrm>
          <a:off x="8185150" y="4121150"/>
          <a:ext cx="1847850" cy="495300"/>
        </a:xfrm>
        <a:prstGeom prst="roundRect">
          <a:avLst>
            <a:gd name="adj" fmla="val 16667"/>
          </a:avLst>
        </a:prstGeom>
        <a:solidFill>
          <a:srgbClr val="00FF00"/>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If Defend, enter only the percentage of revenue impacted.</a:t>
          </a:r>
        </a:p>
      </xdr:txBody>
    </xdr:sp>
    <xdr:clientData fPrintsWithSheet="0"/>
  </xdr:twoCellAnchor>
  <xdr:twoCellAnchor>
    <xdr:from>
      <xdr:col>0</xdr:col>
      <xdr:colOff>95250</xdr:colOff>
      <xdr:row>28</xdr:row>
      <xdr:rowOff>6350</xdr:rowOff>
    </xdr:from>
    <xdr:to>
      <xdr:col>8</xdr:col>
      <xdr:colOff>469900</xdr:colOff>
      <xdr:row>28</xdr:row>
      <xdr:rowOff>6350</xdr:rowOff>
    </xdr:to>
    <xdr:sp macro="" textlink="">
      <xdr:nvSpPr>
        <xdr:cNvPr id="10" name="Line 34">
          <a:extLst>
            <a:ext uri="{FF2B5EF4-FFF2-40B4-BE49-F238E27FC236}">
              <a16:creationId xmlns:a16="http://schemas.microsoft.com/office/drawing/2014/main" id="{00000000-0008-0000-0300-00000A000000}"/>
            </a:ext>
          </a:extLst>
        </xdr:cNvPr>
        <xdr:cNvSpPr>
          <a:spLocks noChangeShapeType="1"/>
        </xdr:cNvSpPr>
      </xdr:nvSpPr>
      <xdr:spPr bwMode="auto">
        <a:xfrm>
          <a:off x="95250" y="4610100"/>
          <a:ext cx="58864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20955</xdr:colOff>
      <xdr:row>34</xdr:row>
      <xdr:rowOff>6350</xdr:rowOff>
    </xdr:from>
    <xdr:to>
      <xdr:col>14</xdr:col>
      <xdr:colOff>179095</xdr:colOff>
      <xdr:row>37</xdr:row>
      <xdr:rowOff>0</xdr:rowOff>
    </xdr:to>
    <xdr:sp macro="" textlink="">
      <xdr:nvSpPr>
        <xdr:cNvPr id="11" name="Text 5">
          <a:extLst>
            <a:ext uri="{FF2B5EF4-FFF2-40B4-BE49-F238E27FC236}">
              <a16:creationId xmlns:a16="http://schemas.microsoft.com/office/drawing/2014/main" id="{00000000-0008-0000-0300-00000B000000}"/>
            </a:ext>
          </a:extLst>
        </xdr:cNvPr>
        <xdr:cNvSpPr>
          <a:spLocks noChangeArrowheads="1"/>
        </xdr:cNvSpPr>
      </xdr:nvSpPr>
      <xdr:spPr bwMode="auto">
        <a:xfrm>
          <a:off x="8187055" y="5416550"/>
          <a:ext cx="2005990" cy="501650"/>
        </a:xfrm>
        <a:prstGeom prst="roundRect">
          <a:avLst>
            <a:gd name="adj" fmla="val 16667"/>
          </a:avLst>
        </a:prstGeom>
        <a:solidFill>
          <a:srgbClr val="00FF00"/>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Reminder: Enter .084 for North America. (formula will round </a:t>
          </a:r>
          <a:r>
            <a:rPr lang="en-US" sz="800" b="0" i="0" strike="noStrike" baseline="0">
              <a:solidFill>
                <a:srgbClr val="000000"/>
              </a:solidFill>
              <a:latin typeface="Arial"/>
              <a:cs typeface="Arial"/>
            </a:rPr>
            <a:t> down </a:t>
          </a:r>
          <a:r>
            <a:rPr lang="en-US" sz="800" b="0" i="0" strike="noStrike">
              <a:solidFill>
                <a:srgbClr val="000000"/>
              </a:solidFill>
              <a:latin typeface="Arial"/>
              <a:cs typeface="Arial"/>
            </a:rPr>
            <a:t>to 8)   May be different for other parts of the world.</a:t>
          </a:r>
        </a:p>
      </xdr:txBody>
    </xdr:sp>
    <xdr:clientData fPrintsWithSheet="0"/>
  </xdr:twoCellAnchor>
  <xdr:twoCellAnchor>
    <xdr:from>
      <xdr:col>12</xdr:col>
      <xdr:colOff>61595</xdr:colOff>
      <xdr:row>37</xdr:row>
      <xdr:rowOff>63500</xdr:rowOff>
    </xdr:from>
    <xdr:to>
      <xdr:col>14</xdr:col>
      <xdr:colOff>104799</xdr:colOff>
      <xdr:row>47</xdr:row>
      <xdr:rowOff>14729</xdr:rowOff>
    </xdr:to>
    <xdr:sp macro="" textlink="">
      <xdr:nvSpPr>
        <xdr:cNvPr id="12" name="Text 5">
          <a:extLst>
            <a:ext uri="{FF2B5EF4-FFF2-40B4-BE49-F238E27FC236}">
              <a16:creationId xmlns:a16="http://schemas.microsoft.com/office/drawing/2014/main" id="{00000000-0008-0000-0300-00000C000000}"/>
            </a:ext>
          </a:extLst>
        </xdr:cNvPr>
        <xdr:cNvSpPr>
          <a:spLocks noChangeArrowheads="1"/>
        </xdr:cNvSpPr>
      </xdr:nvSpPr>
      <xdr:spPr bwMode="auto">
        <a:xfrm>
          <a:off x="8227695" y="5981700"/>
          <a:ext cx="1891054" cy="1576829"/>
        </a:xfrm>
        <a:prstGeom prst="roundRect">
          <a:avLst>
            <a:gd name="adj" fmla="val 16667"/>
          </a:avLst>
        </a:prstGeom>
        <a:solidFill>
          <a:srgbClr val="00FF00"/>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If "#DIV/0!" in IRR, the IRR didn't compute due to missing or inaccurate  inputs (discount rate, benefits, etc).</a:t>
          </a:r>
        </a:p>
        <a:p>
          <a:pPr algn="l" rtl="0">
            <a:defRPr sz="1000"/>
          </a:pPr>
          <a:r>
            <a:rPr lang="en-US" sz="800" b="0" i="0" strike="noStrike">
              <a:solidFill>
                <a:srgbClr val="000000"/>
              </a:solidFill>
              <a:latin typeface="Arial"/>
              <a:cs typeface="Arial"/>
            </a:rPr>
            <a:t>If "#NUM!" in IRR, a hurdle rate may not have been met or was exceeded.</a:t>
          </a:r>
        </a:p>
        <a:p>
          <a:pPr algn="l" rtl="0">
            <a:lnSpc>
              <a:spcPts val="800"/>
            </a:lnSpc>
            <a:defRPr sz="1000"/>
          </a:pPr>
          <a:r>
            <a:rPr lang="en-US" sz="800" b="0" i="0" strike="noStrike">
              <a:solidFill>
                <a:srgbClr val="000000"/>
              </a:solidFill>
              <a:latin typeface="Arial"/>
              <a:cs typeface="Arial"/>
            </a:rPr>
            <a:t>If "n/a" in IRR, benefits are larger than costs during first year and IRR would be very large.</a:t>
          </a:r>
        </a:p>
      </xdr:txBody>
    </xdr:sp>
    <xdr:clientData fPrintsWithSheet="0"/>
  </xdr:twoCellAnchor>
  <xdr:twoCellAnchor>
    <xdr:from>
      <xdr:col>12</xdr:col>
      <xdr:colOff>44450</xdr:colOff>
      <xdr:row>14</xdr:row>
      <xdr:rowOff>88900</xdr:rowOff>
    </xdr:from>
    <xdr:to>
      <xdr:col>14</xdr:col>
      <xdr:colOff>44450</xdr:colOff>
      <xdr:row>18</xdr:row>
      <xdr:rowOff>141027</xdr:rowOff>
    </xdr:to>
    <xdr:sp macro="" textlink="">
      <xdr:nvSpPr>
        <xdr:cNvPr id="13" name="Text 5">
          <a:extLst>
            <a:ext uri="{FF2B5EF4-FFF2-40B4-BE49-F238E27FC236}">
              <a16:creationId xmlns:a16="http://schemas.microsoft.com/office/drawing/2014/main" id="{00000000-0008-0000-0300-00000D000000}"/>
            </a:ext>
          </a:extLst>
        </xdr:cNvPr>
        <xdr:cNvSpPr>
          <a:spLocks noChangeArrowheads="1"/>
        </xdr:cNvSpPr>
      </xdr:nvSpPr>
      <xdr:spPr bwMode="auto">
        <a:xfrm>
          <a:off x="8210550" y="2762250"/>
          <a:ext cx="1847850" cy="610927"/>
        </a:xfrm>
        <a:prstGeom prst="roundRect">
          <a:avLst>
            <a:gd name="adj" fmla="val 16667"/>
          </a:avLst>
        </a:prstGeom>
        <a:solidFill>
          <a:srgbClr val="00FF00"/>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This form must be signed at the Open stage gate or prior and, if revised, at the Implement stage gate.</a:t>
          </a:r>
        </a:p>
      </xdr:txBody>
    </xdr:sp>
    <xdr:clientData fPrintsWithSheet="0"/>
  </xdr:twoCellAnchor>
  <xdr:twoCellAnchor>
    <xdr:from>
      <xdr:col>12</xdr:col>
      <xdr:colOff>61595</xdr:colOff>
      <xdr:row>47</xdr:row>
      <xdr:rowOff>77206</xdr:rowOff>
    </xdr:from>
    <xdr:to>
      <xdr:col>14</xdr:col>
      <xdr:colOff>109125</xdr:colOff>
      <xdr:row>51</xdr:row>
      <xdr:rowOff>69887</xdr:rowOff>
    </xdr:to>
    <xdr:sp macro="" textlink="">
      <xdr:nvSpPr>
        <xdr:cNvPr id="14" name="Text 5">
          <a:extLst>
            <a:ext uri="{FF2B5EF4-FFF2-40B4-BE49-F238E27FC236}">
              <a16:creationId xmlns:a16="http://schemas.microsoft.com/office/drawing/2014/main" id="{00000000-0008-0000-0300-00000E000000}"/>
            </a:ext>
          </a:extLst>
        </xdr:cNvPr>
        <xdr:cNvSpPr>
          <a:spLocks noChangeArrowheads="1"/>
        </xdr:cNvSpPr>
      </xdr:nvSpPr>
      <xdr:spPr bwMode="auto">
        <a:xfrm>
          <a:off x="8227695" y="7621006"/>
          <a:ext cx="1895380" cy="665781"/>
        </a:xfrm>
        <a:prstGeom prst="roundRect">
          <a:avLst>
            <a:gd name="adj" fmla="val 16667"/>
          </a:avLst>
        </a:prstGeom>
        <a:solidFill>
          <a:srgbClr val="00FF00"/>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PEP Payback is non discounted expenses/benefits to be used for prioritization.  It cannot be compared to BCFE PAF Payback.</a:t>
          </a:r>
        </a:p>
      </xdr:txBody>
    </xdr:sp>
    <xdr:clientData fPrintsWithSheet="0"/>
  </xdr:twoCellAnchor>
  <mc:AlternateContent xmlns:mc="http://schemas.openxmlformats.org/markup-compatibility/2006">
    <mc:Choice xmlns:a14="http://schemas.microsoft.com/office/drawing/2010/main" Requires="a14">
      <xdr:twoCellAnchor editAs="oneCell">
        <xdr:from>
          <xdr:col>2</xdr:col>
          <xdr:colOff>44450</xdr:colOff>
          <xdr:row>3</xdr:row>
          <xdr:rowOff>82550</xdr:rowOff>
        </xdr:from>
        <xdr:to>
          <xdr:col>4</xdr:col>
          <xdr:colOff>127000</xdr:colOff>
          <xdr:row>5</xdr:row>
          <xdr:rowOff>12700</xdr:rowOff>
        </xdr:to>
        <xdr:sp macro="" textlink="">
          <xdr:nvSpPr>
            <xdr:cNvPr id="50177" name="Check Box 1" hidden="1">
              <a:extLst>
                <a:ext uri="{63B3BB69-23CF-44E3-9099-C40C66FF867C}">
                  <a14:compatExt spid="_x0000_s50177"/>
                </a:ext>
                <a:ext uri="{FF2B5EF4-FFF2-40B4-BE49-F238E27FC236}">
                  <a16:creationId xmlns:a16="http://schemas.microsoft.com/office/drawing/2014/main" id="{00000000-0008-0000-0300-000001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Growth/ Mkt Share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171450</xdr:colOff>
          <xdr:row>3</xdr:row>
          <xdr:rowOff>82550</xdr:rowOff>
        </xdr:from>
        <xdr:to>
          <xdr:col>8</xdr:col>
          <xdr:colOff>88900</xdr:colOff>
          <xdr:row>5</xdr:row>
          <xdr:rowOff>12700</xdr:rowOff>
        </xdr:to>
        <xdr:sp macro="" textlink="">
          <xdr:nvSpPr>
            <xdr:cNvPr id="50178" name="Check Box 2" hidden="1">
              <a:extLst>
                <a:ext uri="{63B3BB69-23CF-44E3-9099-C40C66FF867C}">
                  <a14:compatExt spid="_x0000_s50178"/>
                </a:ext>
                <a:ext uri="{FF2B5EF4-FFF2-40B4-BE49-F238E27FC236}">
                  <a16:creationId xmlns:a16="http://schemas.microsoft.com/office/drawing/2014/main" id="{00000000-0008-0000-0300-000002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482600</xdr:colOff>
          <xdr:row>3</xdr:row>
          <xdr:rowOff>88900</xdr:rowOff>
        </xdr:from>
        <xdr:to>
          <xdr:col>2</xdr:col>
          <xdr:colOff>12700</xdr:colOff>
          <xdr:row>5</xdr:row>
          <xdr:rowOff>12700</xdr:rowOff>
        </xdr:to>
        <xdr:sp macro="" textlink="">
          <xdr:nvSpPr>
            <xdr:cNvPr id="50179" name="Check Box 3" hidden="1">
              <a:extLst>
                <a:ext uri="{63B3BB69-23CF-44E3-9099-C40C66FF867C}">
                  <a14:compatExt spid="_x0000_s50179"/>
                </a:ext>
                <a:ext uri="{FF2B5EF4-FFF2-40B4-BE49-F238E27FC236}">
                  <a16:creationId xmlns:a16="http://schemas.microsoft.com/office/drawing/2014/main" id="{00000000-0008-0000-0300-000003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Cost Reduction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196850</xdr:colOff>
          <xdr:row>3</xdr:row>
          <xdr:rowOff>82550</xdr:rowOff>
        </xdr:from>
        <xdr:to>
          <xdr:col>7</xdr:col>
          <xdr:colOff>88900</xdr:colOff>
          <xdr:row>5</xdr:row>
          <xdr:rowOff>12700</xdr:rowOff>
        </xdr:to>
        <xdr:sp macro="" textlink="">
          <xdr:nvSpPr>
            <xdr:cNvPr id="50180" name="Check Box 4" hidden="1">
              <a:extLst>
                <a:ext uri="{63B3BB69-23CF-44E3-9099-C40C66FF867C}">
                  <a14:compatExt spid="_x0000_s50180"/>
                </a:ext>
                <a:ext uri="{FF2B5EF4-FFF2-40B4-BE49-F238E27FC236}">
                  <a16:creationId xmlns:a16="http://schemas.microsoft.com/office/drawing/2014/main" id="{00000000-0008-0000-0300-000004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Codes/Stds/Quality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342900</xdr:colOff>
          <xdr:row>2</xdr:row>
          <xdr:rowOff>88900</xdr:rowOff>
        </xdr:from>
        <xdr:to>
          <xdr:col>1</xdr:col>
          <xdr:colOff>323850</xdr:colOff>
          <xdr:row>4</xdr:row>
          <xdr:rowOff>19050</xdr:rowOff>
        </xdr:to>
        <xdr:sp macro="" textlink="">
          <xdr:nvSpPr>
            <xdr:cNvPr id="50181" name="Check Box 5" hidden="1">
              <a:extLst>
                <a:ext uri="{63B3BB69-23CF-44E3-9099-C40C66FF867C}">
                  <a14:compatExt spid="_x0000_s50181"/>
                </a:ext>
                <a:ext uri="{FF2B5EF4-FFF2-40B4-BE49-F238E27FC236}">
                  <a16:creationId xmlns:a16="http://schemas.microsoft.com/office/drawing/2014/main" id="{00000000-0008-0000-0300-000005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Investigation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273050</xdr:colOff>
          <xdr:row>2</xdr:row>
          <xdr:rowOff>88900</xdr:rowOff>
        </xdr:from>
        <xdr:to>
          <xdr:col>3</xdr:col>
          <xdr:colOff>76200</xdr:colOff>
          <xdr:row>4</xdr:row>
          <xdr:rowOff>19050</xdr:rowOff>
        </xdr:to>
        <xdr:sp macro="" textlink="">
          <xdr:nvSpPr>
            <xdr:cNvPr id="50182" name="Check Box 6" hidden="1">
              <a:extLst>
                <a:ext uri="{63B3BB69-23CF-44E3-9099-C40C66FF867C}">
                  <a14:compatExt spid="_x0000_s50182"/>
                </a:ext>
                <a:ext uri="{FF2B5EF4-FFF2-40B4-BE49-F238E27FC236}">
                  <a16:creationId xmlns:a16="http://schemas.microsoft.com/office/drawing/2014/main" id="{00000000-0008-0000-0300-000006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Development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69850</xdr:colOff>
          <xdr:row>2</xdr:row>
          <xdr:rowOff>88900</xdr:rowOff>
        </xdr:from>
        <xdr:to>
          <xdr:col>3</xdr:col>
          <xdr:colOff>419100</xdr:colOff>
          <xdr:row>4</xdr:row>
          <xdr:rowOff>19050</xdr:rowOff>
        </xdr:to>
        <xdr:sp macro="" textlink="">
          <xdr:nvSpPr>
            <xdr:cNvPr id="50183" name="Check Box 7" hidden="1">
              <a:extLst>
                <a:ext uri="{63B3BB69-23CF-44E3-9099-C40C66FF867C}">
                  <a14:compatExt spid="_x0000_s50183"/>
                </a:ext>
                <a:ext uri="{FF2B5EF4-FFF2-40B4-BE49-F238E27FC236}">
                  <a16:creationId xmlns:a16="http://schemas.microsoft.com/office/drawing/2014/main" id="{00000000-0008-0000-0300-000007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3</xdr:row>
          <xdr:rowOff>82550</xdr:rowOff>
        </xdr:from>
        <xdr:to>
          <xdr:col>5</xdr:col>
          <xdr:colOff>114300</xdr:colOff>
          <xdr:row>5</xdr:row>
          <xdr:rowOff>12700</xdr:rowOff>
        </xdr:to>
        <xdr:sp macro="" textlink="">
          <xdr:nvSpPr>
            <xdr:cNvPr id="50184" name="Check Box 8" hidden="1">
              <a:extLst>
                <a:ext uri="{63B3BB69-23CF-44E3-9099-C40C66FF867C}">
                  <a14:compatExt spid="_x0000_s50184"/>
                </a:ext>
                <a:ext uri="{FF2B5EF4-FFF2-40B4-BE49-F238E27FC236}">
                  <a16:creationId xmlns:a16="http://schemas.microsoft.com/office/drawing/2014/main" id="{00000000-0008-0000-0300-000008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Defend</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165100</xdr:colOff>
      <xdr:row>0</xdr:row>
      <xdr:rowOff>63500</xdr:rowOff>
    </xdr:from>
    <xdr:to>
      <xdr:col>2</xdr:col>
      <xdr:colOff>25400</xdr:colOff>
      <xdr:row>0</xdr:row>
      <xdr:rowOff>457200</xdr:rowOff>
    </xdr:to>
    <xdr:pic>
      <xdr:nvPicPr>
        <xdr:cNvPr id="2" name="Picture 15" descr="3d_color_selectric">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5100" y="63500"/>
          <a:ext cx="1739900" cy="393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129169</xdr:colOff>
      <xdr:row>0</xdr:row>
      <xdr:rowOff>114300</xdr:rowOff>
    </xdr:from>
    <xdr:to>
      <xdr:col>15</xdr:col>
      <xdr:colOff>32409</xdr:colOff>
      <xdr:row>0</xdr:row>
      <xdr:rowOff>415494</xdr:rowOff>
    </xdr:to>
    <xdr:sp macro="" textlink="">
      <xdr:nvSpPr>
        <xdr:cNvPr id="3" name="Text 5">
          <a:extLst>
            <a:ext uri="{FF2B5EF4-FFF2-40B4-BE49-F238E27FC236}">
              <a16:creationId xmlns:a16="http://schemas.microsoft.com/office/drawing/2014/main" id="{00000000-0008-0000-0400-000003000000}"/>
            </a:ext>
          </a:extLst>
        </xdr:cNvPr>
        <xdr:cNvSpPr>
          <a:spLocks noChangeArrowheads="1"/>
        </xdr:cNvSpPr>
      </xdr:nvSpPr>
      <xdr:spPr bwMode="auto">
        <a:xfrm>
          <a:off x="7482469" y="114300"/>
          <a:ext cx="1884440" cy="301194"/>
        </a:xfrm>
        <a:prstGeom prst="roundRect">
          <a:avLst>
            <a:gd name="adj" fmla="val 16667"/>
          </a:avLst>
        </a:prstGeom>
        <a:solidFill>
          <a:srgbClr val="C0C0FF"/>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Fiil in all yellow highlighted areas.</a:t>
          </a:r>
        </a:p>
        <a:p>
          <a:pPr algn="l" rtl="0">
            <a:defRPr sz="1000"/>
          </a:pPr>
          <a:r>
            <a:rPr lang="en-US" sz="800" b="0" i="0" strike="noStrike">
              <a:solidFill>
                <a:srgbClr val="000000"/>
              </a:solidFill>
              <a:latin typeface="Arial"/>
              <a:cs typeface="Arial"/>
            </a:rPr>
            <a:t>Check appropriate boxes.</a:t>
          </a:r>
        </a:p>
        <a:p>
          <a:pPr algn="l" rtl="0">
            <a:defRPr sz="1000"/>
          </a:pPr>
          <a:r>
            <a:rPr lang="en-US" sz="800" b="0" i="0" strike="noStrike">
              <a:solidFill>
                <a:srgbClr val="000000"/>
              </a:solidFill>
              <a:latin typeface="Arial"/>
              <a:cs typeface="Arial"/>
            </a:rPr>
            <a:t>Fill in teal text boxes.</a:t>
          </a:r>
        </a:p>
        <a:p>
          <a:pPr algn="l" rtl="0">
            <a:defRPr sz="1000"/>
          </a:pPr>
          <a:endParaRPr lang="en-US" sz="800" b="0" i="0" strike="noStrike">
            <a:solidFill>
              <a:srgbClr val="000000"/>
            </a:solidFill>
            <a:latin typeface="Arial"/>
            <a:cs typeface="Arial"/>
          </a:endParaRPr>
        </a:p>
      </xdr:txBody>
    </xdr:sp>
    <xdr:clientData fPrintsWithSheet="0"/>
  </xdr:twoCellAnchor>
  <xdr:twoCellAnchor>
    <xdr:from>
      <xdr:col>0</xdr:col>
      <xdr:colOff>165100</xdr:colOff>
      <xdr:row>0</xdr:row>
      <xdr:rowOff>63500</xdr:rowOff>
    </xdr:from>
    <xdr:to>
      <xdr:col>2</xdr:col>
      <xdr:colOff>25400</xdr:colOff>
      <xdr:row>0</xdr:row>
      <xdr:rowOff>457200</xdr:rowOff>
    </xdr:to>
    <xdr:pic>
      <xdr:nvPicPr>
        <xdr:cNvPr id="4" name="Picture 18" descr="3d_color_selectric">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5100" y="63500"/>
          <a:ext cx="1739900" cy="393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129169</xdr:colOff>
      <xdr:row>0</xdr:row>
      <xdr:rowOff>114300</xdr:rowOff>
    </xdr:from>
    <xdr:to>
      <xdr:col>15</xdr:col>
      <xdr:colOff>32409</xdr:colOff>
      <xdr:row>0</xdr:row>
      <xdr:rowOff>415494</xdr:rowOff>
    </xdr:to>
    <xdr:sp macro="" textlink="">
      <xdr:nvSpPr>
        <xdr:cNvPr id="5" name="Text 5" descr="Rounded Rectangle: Fill in all yellow highlighted areas.&#10;Check appropriate boxes.&#10;Fill in teal text boxes.&#10;">
          <a:extLst>
            <a:ext uri="{FF2B5EF4-FFF2-40B4-BE49-F238E27FC236}">
              <a16:creationId xmlns:a16="http://schemas.microsoft.com/office/drawing/2014/main" id="{00000000-0008-0000-0400-000005000000}"/>
            </a:ext>
          </a:extLst>
        </xdr:cNvPr>
        <xdr:cNvSpPr>
          <a:spLocks noChangeArrowheads="1"/>
        </xdr:cNvSpPr>
      </xdr:nvSpPr>
      <xdr:spPr bwMode="auto">
        <a:xfrm>
          <a:off x="7482469" y="114300"/>
          <a:ext cx="1884440" cy="301194"/>
        </a:xfrm>
        <a:prstGeom prst="roundRect">
          <a:avLst>
            <a:gd name="adj" fmla="val 16667"/>
          </a:avLst>
        </a:prstGeom>
        <a:solidFill>
          <a:srgbClr val="C0C0FF"/>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strike="noStrike">
              <a:solidFill>
                <a:srgbClr val="000000"/>
              </a:solidFill>
              <a:latin typeface="Arial"/>
              <a:cs typeface="Arial"/>
            </a:rPr>
            <a:t>Fiil in all yellow highlighted areas.</a:t>
          </a:r>
        </a:p>
        <a:p>
          <a:pPr algn="l" rtl="0">
            <a:defRPr sz="1000"/>
          </a:pPr>
          <a:r>
            <a:rPr lang="en-US" sz="800" b="0" i="0" strike="noStrike">
              <a:solidFill>
                <a:srgbClr val="000000"/>
              </a:solidFill>
              <a:latin typeface="Arial"/>
              <a:cs typeface="Arial"/>
            </a:rPr>
            <a:t>Check appropriate boxes.</a:t>
          </a:r>
        </a:p>
        <a:p>
          <a:pPr algn="l" rtl="0">
            <a:defRPr sz="1000"/>
          </a:pPr>
          <a:r>
            <a:rPr lang="en-US" sz="800" b="0" i="0" strike="noStrike">
              <a:solidFill>
                <a:srgbClr val="000000"/>
              </a:solidFill>
              <a:latin typeface="Arial"/>
              <a:cs typeface="Arial"/>
            </a:rPr>
            <a:t>Fill in teal text boxes.</a:t>
          </a:r>
        </a:p>
        <a:p>
          <a:pPr algn="l" rtl="0">
            <a:defRPr sz="1000"/>
          </a:pPr>
          <a:endParaRPr lang="en-US" sz="800" b="0" i="0" strike="noStrike">
            <a:solidFill>
              <a:srgbClr val="000000"/>
            </a:solidFill>
            <a:latin typeface="Arial"/>
            <a:cs typeface="Arial"/>
          </a:endParaRPr>
        </a:p>
      </xdr:txBody>
    </xdr:sp>
    <xdr:clientData fPrintsWithSheet="0"/>
  </xdr:twoCellAnchor>
  <mc:AlternateContent xmlns:mc="http://schemas.openxmlformats.org/markup-compatibility/2006">
    <mc:Choice xmlns:a14="http://schemas.microsoft.com/office/drawing/2010/main" Requires="a14">
      <xdr:twoCellAnchor editAs="oneCell">
        <xdr:from>
          <xdr:col>2</xdr:col>
          <xdr:colOff>19050</xdr:colOff>
          <xdr:row>31</xdr:row>
          <xdr:rowOff>6350</xdr:rowOff>
        </xdr:from>
        <xdr:to>
          <xdr:col>4</xdr:col>
          <xdr:colOff>127000</xdr:colOff>
          <xdr:row>33</xdr:row>
          <xdr:rowOff>31750</xdr:rowOff>
        </xdr:to>
        <xdr:sp macro="" textlink="">
          <xdr:nvSpPr>
            <xdr:cNvPr id="51201" name="Group Box 1" hidden="1">
              <a:extLst>
                <a:ext uri="{63B3BB69-23CF-44E3-9099-C40C66FF867C}">
                  <a14:compatExt spid="_x0000_s51201"/>
                </a:ext>
                <a:ext uri="{FF2B5EF4-FFF2-40B4-BE49-F238E27FC236}">
                  <a16:creationId xmlns:a16="http://schemas.microsoft.com/office/drawing/2014/main" id="{00000000-0008-0000-0400-000001C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none" lIns="36576" tIns="22860" rIns="0" bIns="0" anchor="t" upright="1"/>
            <a:lstStyle/>
            <a:p>
              <a:pPr algn="l" rtl="0">
                <a:defRPr sz="1000"/>
              </a:pPr>
              <a:r>
                <a:rPr lang="en-US" sz="800" b="0" i="0" u="none" strike="noStrike" baseline="0">
                  <a:solidFill>
                    <a:srgbClr val="000000"/>
                  </a:solidFill>
                  <a:latin typeface="Tahoma"/>
                  <a:ea typeface="Tahoma"/>
                  <a:cs typeface="Tahoma"/>
                </a:rPr>
                <a:t>BCFE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139700</xdr:colOff>
          <xdr:row>31</xdr:row>
          <xdr:rowOff>25400</xdr:rowOff>
        </xdr:from>
        <xdr:to>
          <xdr:col>3</xdr:col>
          <xdr:colOff>107950</xdr:colOff>
          <xdr:row>33</xdr:row>
          <xdr:rowOff>31750</xdr:rowOff>
        </xdr:to>
        <xdr:sp macro="" textlink="">
          <xdr:nvSpPr>
            <xdr:cNvPr id="51202" name="Option Button 2" hidden="1">
              <a:extLst>
                <a:ext uri="{63B3BB69-23CF-44E3-9099-C40C66FF867C}">
                  <a14:compatExt spid="_x0000_s51202"/>
                </a:ext>
                <a:ext uri="{FF2B5EF4-FFF2-40B4-BE49-F238E27FC236}">
                  <a16:creationId xmlns:a16="http://schemas.microsoft.com/office/drawing/2014/main" id="{00000000-0008-0000-0400-000002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31</xdr:row>
          <xdr:rowOff>25400</xdr:rowOff>
        </xdr:from>
        <xdr:to>
          <xdr:col>4</xdr:col>
          <xdr:colOff>133350</xdr:colOff>
          <xdr:row>33</xdr:row>
          <xdr:rowOff>31750</xdr:rowOff>
        </xdr:to>
        <xdr:sp macro="" textlink="">
          <xdr:nvSpPr>
            <xdr:cNvPr id="51203" name="Option Button 3" hidden="1">
              <a:extLst>
                <a:ext uri="{63B3BB69-23CF-44E3-9099-C40C66FF867C}">
                  <a14:compatExt spid="_x0000_s51203"/>
                </a:ext>
                <a:ext uri="{FF2B5EF4-FFF2-40B4-BE49-F238E27FC236}">
                  <a16:creationId xmlns:a16="http://schemas.microsoft.com/office/drawing/2014/main" id="{00000000-0008-0000-0400-000003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US" sz="800" b="0" i="0" u="none" strike="noStrike" baseline="0">
                  <a:solidFill>
                    <a:srgbClr val="000000"/>
                  </a:solidFill>
                  <a:latin typeface="Tahoma"/>
                  <a:ea typeface="Tahoma"/>
                  <a:cs typeface="Tahoma"/>
                </a:rPr>
                <a:t>No</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4</xdr:col>
      <xdr:colOff>304800</xdr:colOff>
      <xdr:row>0</xdr:row>
      <xdr:rowOff>31750</xdr:rowOff>
    </xdr:from>
    <xdr:to>
      <xdr:col>4</xdr:col>
      <xdr:colOff>1123950</xdr:colOff>
      <xdr:row>0</xdr:row>
      <xdr:rowOff>508000</xdr:rowOff>
    </xdr:to>
    <xdr:pic>
      <xdr:nvPicPr>
        <xdr:cNvPr id="2" name="Picture 1" descr="PEP_Moyen_BaseLine">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b="5373"/>
        <a:stretch>
          <a:fillRect/>
        </a:stretch>
      </xdr:blipFill>
      <xdr:spPr bwMode="auto">
        <a:xfrm>
          <a:off x="1771650" y="31750"/>
          <a:ext cx="8191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107950</xdr:colOff>
      <xdr:row>0</xdr:row>
      <xdr:rowOff>107950</xdr:rowOff>
    </xdr:from>
    <xdr:to>
      <xdr:col>3</xdr:col>
      <xdr:colOff>469900</xdr:colOff>
      <xdr:row>0</xdr:row>
      <xdr:rowOff>508000</xdr:rowOff>
    </xdr:to>
    <xdr:pic>
      <xdr:nvPicPr>
        <xdr:cNvPr id="3" name="Picture 2" descr="3d_color_selectric">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7950" y="107950"/>
          <a:ext cx="130810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304800</xdr:colOff>
      <xdr:row>0</xdr:row>
      <xdr:rowOff>31750</xdr:rowOff>
    </xdr:from>
    <xdr:to>
      <xdr:col>6</xdr:col>
      <xdr:colOff>1117600</xdr:colOff>
      <xdr:row>0</xdr:row>
      <xdr:rowOff>508000</xdr:rowOff>
    </xdr:to>
    <xdr:pic>
      <xdr:nvPicPr>
        <xdr:cNvPr id="4" name="Picture 87" descr="PEP_Moyen_BaseLine">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b="5373"/>
        <a:stretch>
          <a:fillRect/>
        </a:stretch>
      </xdr:blipFill>
      <xdr:spPr bwMode="auto">
        <a:xfrm>
          <a:off x="5746750" y="31750"/>
          <a:ext cx="8128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205476</xdr:colOff>
      <xdr:row>0</xdr:row>
      <xdr:rowOff>133350</xdr:rowOff>
    </xdr:from>
    <xdr:to>
      <xdr:col>10</xdr:col>
      <xdr:colOff>90191</xdr:colOff>
      <xdr:row>0</xdr:row>
      <xdr:rowOff>440238</xdr:rowOff>
    </xdr:to>
    <xdr:sp macro="" textlink="">
      <xdr:nvSpPr>
        <xdr:cNvPr id="5" name="Text 5">
          <a:extLst>
            <a:ext uri="{FF2B5EF4-FFF2-40B4-BE49-F238E27FC236}">
              <a16:creationId xmlns:a16="http://schemas.microsoft.com/office/drawing/2014/main" id="{00000000-0008-0000-0500-000005000000}"/>
            </a:ext>
          </a:extLst>
        </xdr:cNvPr>
        <xdr:cNvSpPr>
          <a:spLocks noChangeArrowheads="1"/>
        </xdr:cNvSpPr>
      </xdr:nvSpPr>
      <xdr:spPr bwMode="auto">
        <a:xfrm>
          <a:off x="8231876" y="133350"/>
          <a:ext cx="5428265" cy="306888"/>
        </a:xfrm>
        <a:prstGeom prst="roundRect">
          <a:avLst>
            <a:gd name="adj" fmla="val 16667"/>
          </a:avLst>
        </a:prstGeom>
        <a:solidFill>
          <a:srgbClr val="CCCCFF"/>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Check appropriate boxes. </a:t>
          </a:r>
        </a:p>
        <a:p>
          <a:pPr algn="l" rtl="0">
            <a:defRPr sz="1000"/>
          </a:pPr>
          <a:r>
            <a:rPr lang="en-US" sz="800" b="0" i="0" u="none" strike="noStrike" baseline="0">
              <a:solidFill>
                <a:srgbClr val="000000"/>
              </a:solidFill>
              <a:latin typeface="Arial"/>
              <a:cs typeface="Arial"/>
            </a:rPr>
            <a:t>Additional comments are optional in the highlighted yellow areas.</a:t>
          </a:r>
        </a:p>
        <a:p>
          <a:pPr algn="l" rtl="0">
            <a:defRPr sz="1000"/>
          </a:pPr>
          <a:r>
            <a:rPr lang="en-US" sz="800" b="0" i="0" u="none" strike="noStrike" baseline="0">
              <a:solidFill>
                <a:srgbClr val="000000"/>
              </a:solidFill>
              <a:latin typeface="Arial"/>
              <a:cs typeface="Arial"/>
            </a:rPr>
            <a:t>List other impacts at bottom.</a:t>
          </a:r>
        </a:p>
        <a:p>
          <a:pPr algn="l" rtl="0">
            <a:defRPr sz="1000"/>
          </a:pPr>
          <a:endParaRPr lang="en-US" sz="800" b="0" i="0" u="none" strike="noStrike" baseline="0">
            <a:solidFill>
              <a:srgbClr val="000000"/>
            </a:solidFill>
            <a:latin typeface="Arial"/>
            <a:cs typeface="Arial"/>
          </a:endParaRPr>
        </a:p>
      </xdr:txBody>
    </xdr:sp>
    <xdr:clientData fPrintsWithSheet="0"/>
  </xdr:twoCellAnchor>
  <xdr:twoCellAnchor editAs="oneCell">
    <xdr:from>
      <xdr:col>7</xdr:col>
      <xdr:colOff>203200</xdr:colOff>
      <xdr:row>23</xdr:row>
      <xdr:rowOff>177800</xdr:rowOff>
    </xdr:from>
    <xdr:to>
      <xdr:col>7</xdr:col>
      <xdr:colOff>254000</xdr:colOff>
      <xdr:row>24</xdr:row>
      <xdr:rowOff>120650</xdr:rowOff>
    </xdr:to>
    <xdr:sp macro="" textlink="">
      <xdr:nvSpPr>
        <xdr:cNvPr id="6" name="Text Box 151">
          <a:extLst>
            <a:ext uri="{FF2B5EF4-FFF2-40B4-BE49-F238E27FC236}">
              <a16:creationId xmlns:a16="http://schemas.microsoft.com/office/drawing/2014/main" id="{00000000-0008-0000-0500-000006000000}"/>
            </a:ext>
          </a:extLst>
        </xdr:cNvPr>
        <xdr:cNvSpPr txBox="1">
          <a:spLocks noChangeArrowheads="1"/>
        </xdr:cNvSpPr>
      </xdr:nvSpPr>
      <xdr:spPr bwMode="auto">
        <a:xfrm>
          <a:off x="8229600" y="6775450"/>
          <a:ext cx="50800" cy="24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sp>
    <xdr:clientData/>
  </xdr:twoCellAnchor>
  <xdr:twoCellAnchor>
    <xdr:from>
      <xdr:col>0</xdr:col>
      <xdr:colOff>127000</xdr:colOff>
      <xdr:row>0</xdr:row>
      <xdr:rowOff>107950</xdr:rowOff>
    </xdr:from>
    <xdr:to>
      <xdr:col>4</xdr:col>
      <xdr:colOff>133350</xdr:colOff>
      <xdr:row>0</xdr:row>
      <xdr:rowOff>508000</xdr:rowOff>
    </xdr:to>
    <xdr:pic>
      <xdr:nvPicPr>
        <xdr:cNvPr id="7" name="Picture 174" descr="3d_color_selectric">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7000" y="107950"/>
          <a:ext cx="147320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1</xdr:col>
          <xdr:colOff>25400</xdr:colOff>
          <xdr:row>5</xdr:row>
          <xdr:rowOff>88900</xdr:rowOff>
        </xdr:from>
        <xdr:to>
          <xdr:col>2</xdr:col>
          <xdr:colOff>31750</xdr:colOff>
          <xdr:row>7</xdr:row>
          <xdr:rowOff>31750</xdr:rowOff>
        </xdr:to>
        <xdr:sp macro="" textlink="">
          <xdr:nvSpPr>
            <xdr:cNvPr id="52225" name="Check Box 1" hidden="1">
              <a:extLst>
                <a:ext uri="{63B3BB69-23CF-44E3-9099-C40C66FF867C}">
                  <a14:compatExt spid="_x0000_s52225"/>
                </a:ext>
                <a:ext uri="{FF2B5EF4-FFF2-40B4-BE49-F238E27FC236}">
                  <a16:creationId xmlns:a16="http://schemas.microsoft.com/office/drawing/2014/main" id="{00000000-0008-0000-0500-00000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xdr:row>
          <xdr:rowOff>88900</xdr:rowOff>
        </xdr:from>
        <xdr:to>
          <xdr:col>2</xdr:col>
          <xdr:colOff>31750</xdr:colOff>
          <xdr:row>8</xdr:row>
          <xdr:rowOff>31750</xdr:rowOff>
        </xdr:to>
        <xdr:sp macro="" textlink="">
          <xdr:nvSpPr>
            <xdr:cNvPr id="52226" name="Check Box 2" hidden="1">
              <a:extLst>
                <a:ext uri="{63B3BB69-23CF-44E3-9099-C40C66FF867C}">
                  <a14:compatExt spid="_x0000_s52226"/>
                </a:ext>
                <a:ext uri="{FF2B5EF4-FFF2-40B4-BE49-F238E27FC236}">
                  <a16:creationId xmlns:a16="http://schemas.microsoft.com/office/drawing/2014/main" id="{00000000-0008-0000-0500-00000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7</xdr:row>
          <xdr:rowOff>88900</xdr:rowOff>
        </xdr:from>
        <xdr:to>
          <xdr:col>2</xdr:col>
          <xdr:colOff>31750</xdr:colOff>
          <xdr:row>9</xdr:row>
          <xdr:rowOff>31750</xdr:rowOff>
        </xdr:to>
        <xdr:sp macro="" textlink="">
          <xdr:nvSpPr>
            <xdr:cNvPr id="52227" name="Check Box 3" hidden="1">
              <a:extLst>
                <a:ext uri="{63B3BB69-23CF-44E3-9099-C40C66FF867C}">
                  <a14:compatExt spid="_x0000_s52227"/>
                </a:ext>
                <a:ext uri="{FF2B5EF4-FFF2-40B4-BE49-F238E27FC236}">
                  <a16:creationId xmlns:a16="http://schemas.microsoft.com/office/drawing/2014/main" id="{00000000-0008-0000-0500-00000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8</xdr:row>
          <xdr:rowOff>88900</xdr:rowOff>
        </xdr:from>
        <xdr:to>
          <xdr:col>2</xdr:col>
          <xdr:colOff>31750</xdr:colOff>
          <xdr:row>10</xdr:row>
          <xdr:rowOff>31750</xdr:rowOff>
        </xdr:to>
        <xdr:sp macro="" textlink="">
          <xdr:nvSpPr>
            <xdr:cNvPr id="52228" name="Check Box 4" hidden="1">
              <a:extLst>
                <a:ext uri="{63B3BB69-23CF-44E3-9099-C40C66FF867C}">
                  <a14:compatExt spid="_x0000_s52228"/>
                </a:ext>
                <a:ext uri="{FF2B5EF4-FFF2-40B4-BE49-F238E27FC236}">
                  <a16:creationId xmlns:a16="http://schemas.microsoft.com/office/drawing/2014/main" id="{00000000-0008-0000-0500-00000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9</xdr:row>
          <xdr:rowOff>88900</xdr:rowOff>
        </xdr:from>
        <xdr:to>
          <xdr:col>2</xdr:col>
          <xdr:colOff>31750</xdr:colOff>
          <xdr:row>11</xdr:row>
          <xdr:rowOff>31750</xdr:rowOff>
        </xdr:to>
        <xdr:sp macro="" textlink="">
          <xdr:nvSpPr>
            <xdr:cNvPr id="52229" name="Check Box 5" hidden="1">
              <a:extLst>
                <a:ext uri="{63B3BB69-23CF-44E3-9099-C40C66FF867C}">
                  <a14:compatExt spid="_x0000_s52229"/>
                </a:ext>
                <a:ext uri="{FF2B5EF4-FFF2-40B4-BE49-F238E27FC236}">
                  <a16:creationId xmlns:a16="http://schemas.microsoft.com/office/drawing/2014/main" id="{00000000-0008-0000-0500-00000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xdr:row>
          <xdr:rowOff>88900</xdr:rowOff>
        </xdr:from>
        <xdr:to>
          <xdr:col>2</xdr:col>
          <xdr:colOff>31750</xdr:colOff>
          <xdr:row>12</xdr:row>
          <xdr:rowOff>31750</xdr:rowOff>
        </xdr:to>
        <xdr:sp macro="" textlink="">
          <xdr:nvSpPr>
            <xdr:cNvPr id="52230" name="Check Box 6" hidden="1">
              <a:extLst>
                <a:ext uri="{63B3BB69-23CF-44E3-9099-C40C66FF867C}">
                  <a14:compatExt spid="_x0000_s52230"/>
                </a:ext>
                <a:ext uri="{FF2B5EF4-FFF2-40B4-BE49-F238E27FC236}">
                  <a16:creationId xmlns:a16="http://schemas.microsoft.com/office/drawing/2014/main" id="{00000000-0008-0000-0500-00000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xdr:row>
          <xdr:rowOff>88900</xdr:rowOff>
        </xdr:from>
        <xdr:to>
          <xdr:col>2</xdr:col>
          <xdr:colOff>31750</xdr:colOff>
          <xdr:row>12</xdr:row>
          <xdr:rowOff>127000</xdr:rowOff>
        </xdr:to>
        <xdr:sp macro="" textlink="">
          <xdr:nvSpPr>
            <xdr:cNvPr id="52231" name="Check Box 7" hidden="1">
              <a:extLst>
                <a:ext uri="{63B3BB69-23CF-44E3-9099-C40C66FF867C}">
                  <a14:compatExt spid="_x0000_s52231"/>
                </a:ext>
                <a:ext uri="{FF2B5EF4-FFF2-40B4-BE49-F238E27FC236}">
                  <a16:creationId xmlns:a16="http://schemas.microsoft.com/office/drawing/2014/main" id="{00000000-0008-0000-0500-00000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16</xdr:row>
          <xdr:rowOff>203200</xdr:rowOff>
        </xdr:from>
        <xdr:to>
          <xdr:col>2</xdr:col>
          <xdr:colOff>31750</xdr:colOff>
          <xdr:row>17</xdr:row>
          <xdr:rowOff>146050</xdr:rowOff>
        </xdr:to>
        <xdr:sp macro="" textlink="">
          <xdr:nvSpPr>
            <xdr:cNvPr id="52232" name="Check Box 8" hidden="1">
              <a:extLst>
                <a:ext uri="{63B3BB69-23CF-44E3-9099-C40C66FF867C}">
                  <a14:compatExt spid="_x0000_s52232"/>
                </a:ext>
                <a:ext uri="{FF2B5EF4-FFF2-40B4-BE49-F238E27FC236}">
                  <a16:creationId xmlns:a16="http://schemas.microsoft.com/office/drawing/2014/main" id="{00000000-0008-0000-0500-00000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16</xdr:row>
          <xdr:rowOff>203200</xdr:rowOff>
        </xdr:from>
        <xdr:to>
          <xdr:col>3</xdr:col>
          <xdr:colOff>31750</xdr:colOff>
          <xdr:row>17</xdr:row>
          <xdr:rowOff>146050</xdr:rowOff>
        </xdr:to>
        <xdr:sp macro="" textlink="">
          <xdr:nvSpPr>
            <xdr:cNvPr id="52233" name="Check Box 9" hidden="1">
              <a:extLst>
                <a:ext uri="{63B3BB69-23CF-44E3-9099-C40C66FF867C}">
                  <a14:compatExt spid="_x0000_s52233"/>
                </a:ext>
                <a:ext uri="{FF2B5EF4-FFF2-40B4-BE49-F238E27FC236}">
                  <a16:creationId xmlns:a16="http://schemas.microsoft.com/office/drawing/2014/main" id="{00000000-0008-0000-0500-00000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35</xdr:row>
          <xdr:rowOff>0</xdr:rowOff>
        </xdr:from>
        <xdr:to>
          <xdr:col>2</xdr:col>
          <xdr:colOff>31750</xdr:colOff>
          <xdr:row>35</xdr:row>
          <xdr:rowOff>152400</xdr:rowOff>
        </xdr:to>
        <xdr:sp macro="" textlink="">
          <xdr:nvSpPr>
            <xdr:cNvPr id="52234" name="Check Box 10" hidden="1">
              <a:extLst>
                <a:ext uri="{63B3BB69-23CF-44E3-9099-C40C66FF867C}">
                  <a14:compatExt spid="_x0000_s52234"/>
                </a:ext>
                <a:ext uri="{FF2B5EF4-FFF2-40B4-BE49-F238E27FC236}">
                  <a16:creationId xmlns:a16="http://schemas.microsoft.com/office/drawing/2014/main" id="{00000000-0008-0000-0500-00000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35</xdr:row>
          <xdr:rowOff>0</xdr:rowOff>
        </xdr:from>
        <xdr:to>
          <xdr:col>3</xdr:col>
          <xdr:colOff>31750</xdr:colOff>
          <xdr:row>35</xdr:row>
          <xdr:rowOff>152400</xdr:rowOff>
        </xdr:to>
        <xdr:sp macro="" textlink="">
          <xdr:nvSpPr>
            <xdr:cNvPr id="52235" name="Check Box 11" hidden="1">
              <a:extLst>
                <a:ext uri="{63B3BB69-23CF-44E3-9099-C40C66FF867C}">
                  <a14:compatExt spid="_x0000_s52235"/>
                </a:ext>
                <a:ext uri="{FF2B5EF4-FFF2-40B4-BE49-F238E27FC236}">
                  <a16:creationId xmlns:a16="http://schemas.microsoft.com/office/drawing/2014/main" id="{00000000-0008-0000-0500-00000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17</xdr:row>
          <xdr:rowOff>190500</xdr:rowOff>
        </xdr:from>
        <xdr:to>
          <xdr:col>2</xdr:col>
          <xdr:colOff>31750</xdr:colOff>
          <xdr:row>17</xdr:row>
          <xdr:rowOff>342900</xdr:rowOff>
        </xdr:to>
        <xdr:sp macro="" textlink="">
          <xdr:nvSpPr>
            <xdr:cNvPr id="52236" name="Check Box 12" hidden="1">
              <a:extLst>
                <a:ext uri="{63B3BB69-23CF-44E3-9099-C40C66FF867C}">
                  <a14:compatExt spid="_x0000_s52236"/>
                </a:ext>
                <a:ext uri="{FF2B5EF4-FFF2-40B4-BE49-F238E27FC236}">
                  <a16:creationId xmlns:a16="http://schemas.microsoft.com/office/drawing/2014/main" id="{00000000-0008-0000-0500-00000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17</xdr:row>
          <xdr:rowOff>190500</xdr:rowOff>
        </xdr:from>
        <xdr:to>
          <xdr:col>3</xdr:col>
          <xdr:colOff>31750</xdr:colOff>
          <xdr:row>17</xdr:row>
          <xdr:rowOff>342900</xdr:rowOff>
        </xdr:to>
        <xdr:sp macro="" textlink="">
          <xdr:nvSpPr>
            <xdr:cNvPr id="52237" name="Check Box 13" hidden="1">
              <a:extLst>
                <a:ext uri="{63B3BB69-23CF-44E3-9099-C40C66FF867C}">
                  <a14:compatExt spid="_x0000_s52237"/>
                </a:ext>
                <a:ext uri="{FF2B5EF4-FFF2-40B4-BE49-F238E27FC236}">
                  <a16:creationId xmlns:a16="http://schemas.microsoft.com/office/drawing/2014/main" id="{00000000-0008-0000-0500-00000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19</xdr:row>
          <xdr:rowOff>228600</xdr:rowOff>
        </xdr:from>
        <xdr:to>
          <xdr:col>2</xdr:col>
          <xdr:colOff>31750</xdr:colOff>
          <xdr:row>20</xdr:row>
          <xdr:rowOff>114300</xdr:rowOff>
        </xdr:to>
        <xdr:sp macro="" textlink="">
          <xdr:nvSpPr>
            <xdr:cNvPr id="52238" name="Check Box 14" hidden="1">
              <a:extLst>
                <a:ext uri="{63B3BB69-23CF-44E3-9099-C40C66FF867C}">
                  <a14:compatExt spid="_x0000_s52238"/>
                </a:ext>
                <a:ext uri="{FF2B5EF4-FFF2-40B4-BE49-F238E27FC236}">
                  <a16:creationId xmlns:a16="http://schemas.microsoft.com/office/drawing/2014/main" id="{00000000-0008-0000-0500-00000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20</xdr:row>
          <xdr:rowOff>279400</xdr:rowOff>
        </xdr:from>
        <xdr:to>
          <xdr:col>2</xdr:col>
          <xdr:colOff>31750</xdr:colOff>
          <xdr:row>21</xdr:row>
          <xdr:rowOff>146050</xdr:rowOff>
        </xdr:to>
        <xdr:sp macro="" textlink="">
          <xdr:nvSpPr>
            <xdr:cNvPr id="52239" name="Check Box 15" hidden="1">
              <a:extLst>
                <a:ext uri="{63B3BB69-23CF-44E3-9099-C40C66FF867C}">
                  <a14:compatExt spid="_x0000_s52239"/>
                </a:ext>
                <a:ext uri="{FF2B5EF4-FFF2-40B4-BE49-F238E27FC236}">
                  <a16:creationId xmlns:a16="http://schemas.microsoft.com/office/drawing/2014/main" id="{00000000-0008-0000-0500-00000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20</xdr:row>
          <xdr:rowOff>279400</xdr:rowOff>
        </xdr:from>
        <xdr:to>
          <xdr:col>3</xdr:col>
          <xdr:colOff>31750</xdr:colOff>
          <xdr:row>21</xdr:row>
          <xdr:rowOff>146050</xdr:rowOff>
        </xdr:to>
        <xdr:sp macro="" textlink="">
          <xdr:nvSpPr>
            <xdr:cNvPr id="52240" name="Check Box 16" hidden="1">
              <a:extLst>
                <a:ext uri="{63B3BB69-23CF-44E3-9099-C40C66FF867C}">
                  <a14:compatExt spid="_x0000_s52240"/>
                </a:ext>
                <a:ext uri="{FF2B5EF4-FFF2-40B4-BE49-F238E27FC236}">
                  <a16:creationId xmlns:a16="http://schemas.microsoft.com/office/drawing/2014/main" id="{00000000-0008-0000-0500-00001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22</xdr:row>
          <xdr:rowOff>184150</xdr:rowOff>
        </xdr:from>
        <xdr:to>
          <xdr:col>2</xdr:col>
          <xdr:colOff>31750</xdr:colOff>
          <xdr:row>23</xdr:row>
          <xdr:rowOff>127000</xdr:rowOff>
        </xdr:to>
        <xdr:sp macro="" textlink="">
          <xdr:nvSpPr>
            <xdr:cNvPr id="52241" name="Check Box 17" hidden="1">
              <a:extLst>
                <a:ext uri="{63B3BB69-23CF-44E3-9099-C40C66FF867C}">
                  <a14:compatExt spid="_x0000_s52241"/>
                </a:ext>
                <a:ext uri="{FF2B5EF4-FFF2-40B4-BE49-F238E27FC236}">
                  <a16:creationId xmlns:a16="http://schemas.microsoft.com/office/drawing/2014/main" id="{00000000-0008-0000-0500-00001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22</xdr:row>
          <xdr:rowOff>184150</xdr:rowOff>
        </xdr:from>
        <xdr:to>
          <xdr:col>3</xdr:col>
          <xdr:colOff>31750</xdr:colOff>
          <xdr:row>23</xdr:row>
          <xdr:rowOff>127000</xdr:rowOff>
        </xdr:to>
        <xdr:sp macro="" textlink="">
          <xdr:nvSpPr>
            <xdr:cNvPr id="52242" name="Check Box 18" hidden="1">
              <a:extLst>
                <a:ext uri="{63B3BB69-23CF-44E3-9099-C40C66FF867C}">
                  <a14:compatExt spid="_x0000_s52242"/>
                </a:ext>
                <a:ext uri="{FF2B5EF4-FFF2-40B4-BE49-F238E27FC236}">
                  <a16:creationId xmlns:a16="http://schemas.microsoft.com/office/drawing/2014/main" id="{00000000-0008-0000-0500-00001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23</xdr:row>
          <xdr:rowOff>190500</xdr:rowOff>
        </xdr:from>
        <xdr:to>
          <xdr:col>2</xdr:col>
          <xdr:colOff>31750</xdr:colOff>
          <xdr:row>24</xdr:row>
          <xdr:rowOff>127000</xdr:rowOff>
        </xdr:to>
        <xdr:sp macro="" textlink="">
          <xdr:nvSpPr>
            <xdr:cNvPr id="52243" name="Check Box 19" hidden="1">
              <a:extLst>
                <a:ext uri="{63B3BB69-23CF-44E3-9099-C40C66FF867C}">
                  <a14:compatExt spid="_x0000_s52243"/>
                </a:ext>
                <a:ext uri="{FF2B5EF4-FFF2-40B4-BE49-F238E27FC236}">
                  <a16:creationId xmlns:a16="http://schemas.microsoft.com/office/drawing/2014/main" id="{00000000-0008-0000-0500-00001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23</xdr:row>
          <xdr:rowOff>190500</xdr:rowOff>
        </xdr:from>
        <xdr:to>
          <xdr:col>3</xdr:col>
          <xdr:colOff>31750</xdr:colOff>
          <xdr:row>24</xdr:row>
          <xdr:rowOff>127000</xdr:rowOff>
        </xdr:to>
        <xdr:sp macro="" textlink="">
          <xdr:nvSpPr>
            <xdr:cNvPr id="52244" name="Check Box 20" hidden="1">
              <a:extLst>
                <a:ext uri="{63B3BB69-23CF-44E3-9099-C40C66FF867C}">
                  <a14:compatExt spid="_x0000_s52244"/>
                </a:ext>
                <a:ext uri="{FF2B5EF4-FFF2-40B4-BE49-F238E27FC236}">
                  <a16:creationId xmlns:a16="http://schemas.microsoft.com/office/drawing/2014/main" id="{00000000-0008-0000-0500-00001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24</xdr:row>
          <xdr:rowOff>177800</xdr:rowOff>
        </xdr:from>
        <xdr:to>
          <xdr:col>2</xdr:col>
          <xdr:colOff>31750</xdr:colOff>
          <xdr:row>25</xdr:row>
          <xdr:rowOff>127000</xdr:rowOff>
        </xdr:to>
        <xdr:sp macro="" textlink="">
          <xdr:nvSpPr>
            <xdr:cNvPr id="52245" name="Check Box 21" hidden="1">
              <a:extLst>
                <a:ext uri="{63B3BB69-23CF-44E3-9099-C40C66FF867C}">
                  <a14:compatExt spid="_x0000_s52245"/>
                </a:ext>
                <a:ext uri="{FF2B5EF4-FFF2-40B4-BE49-F238E27FC236}">
                  <a16:creationId xmlns:a16="http://schemas.microsoft.com/office/drawing/2014/main" id="{00000000-0008-0000-0500-00001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24</xdr:row>
          <xdr:rowOff>177800</xdr:rowOff>
        </xdr:from>
        <xdr:to>
          <xdr:col>3</xdr:col>
          <xdr:colOff>31750</xdr:colOff>
          <xdr:row>25</xdr:row>
          <xdr:rowOff>127000</xdr:rowOff>
        </xdr:to>
        <xdr:sp macro="" textlink="">
          <xdr:nvSpPr>
            <xdr:cNvPr id="52246" name="Check Box 22" hidden="1">
              <a:extLst>
                <a:ext uri="{63B3BB69-23CF-44E3-9099-C40C66FF867C}">
                  <a14:compatExt spid="_x0000_s52246"/>
                </a:ext>
                <a:ext uri="{FF2B5EF4-FFF2-40B4-BE49-F238E27FC236}">
                  <a16:creationId xmlns:a16="http://schemas.microsoft.com/office/drawing/2014/main" id="{00000000-0008-0000-0500-00001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25</xdr:row>
          <xdr:rowOff>177800</xdr:rowOff>
        </xdr:from>
        <xdr:to>
          <xdr:col>2</xdr:col>
          <xdr:colOff>31750</xdr:colOff>
          <xdr:row>26</xdr:row>
          <xdr:rowOff>127000</xdr:rowOff>
        </xdr:to>
        <xdr:sp macro="" textlink="">
          <xdr:nvSpPr>
            <xdr:cNvPr id="52247" name="Check Box 23" hidden="1">
              <a:extLst>
                <a:ext uri="{63B3BB69-23CF-44E3-9099-C40C66FF867C}">
                  <a14:compatExt spid="_x0000_s52247"/>
                </a:ext>
                <a:ext uri="{FF2B5EF4-FFF2-40B4-BE49-F238E27FC236}">
                  <a16:creationId xmlns:a16="http://schemas.microsoft.com/office/drawing/2014/main" id="{00000000-0008-0000-0500-00001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25</xdr:row>
          <xdr:rowOff>177800</xdr:rowOff>
        </xdr:from>
        <xdr:to>
          <xdr:col>3</xdr:col>
          <xdr:colOff>31750</xdr:colOff>
          <xdr:row>26</xdr:row>
          <xdr:rowOff>127000</xdr:rowOff>
        </xdr:to>
        <xdr:sp macro="" textlink="">
          <xdr:nvSpPr>
            <xdr:cNvPr id="52248" name="Check Box 24" hidden="1">
              <a:extLst>
                <a:ext uri="{63B3BB69-23CF-44E3-9099-C40C66FF867C}">
                  <a14:compatExt spid="_x0000_s52248"/>
                </a:ext>
                <a:ext uri="{FF2B5EF4-FFF2-40B4-BE49-F238E27FC236}">
                  <a16:creationId xmlns:a16="http://schemas.microsoft.com/office/drawing/2014/main" id="{00000000-0008-0000-0500-00001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26</xdr:row>
          <xdr:rowOff>190500</xdr:rowOff>
        </xdr:from>
        <xdr:to>
          <xdr:col>2</xdr:col>
          <xdr:colOff>31750</xdr:colOff>
          <xdr:row>27</xdr:row>
          <xdr:rowOff>127000</xdr:rowOff>
        </xdr:to>
        <xdr:sp macro="" textlink="">
          <xdr:nvSpPr>
            <xdr:cNvPr id="52249" name="Check Box 25" hidden="1">
              <a:extLst>
                <a:ext uri="{63B3BB69-23CF-44E3-9099-C40C66FF867C}">
                  <a14:compatExt spid="_x0000_s52249"/>
                </a:ext>
                <a:ext uri="{FF2B5EF4-FFF2-40B4-BE49-F238E27FC236}">
                  <a16:creationId xmlns:a16="http://schemas.microsoft.com/office/drawing/2014/main" id="{00000000-0008-0000-0500-00001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26</xdr:row>
          <xdr:rowOff>190500</xdr:rowOff>
        </xdr:from>
        <xdr:to>
          <xdr:col>3</xdr:col>
          <xdr:colOff>31750</xdr:colOff>
          <xdr:row>27</xdr:row>
          <xdr:rowOff>127000</xdr:rowOff>
        </xdr:to>
        <xdr:sp macro="" textlink="">
          <xdr:nvSpPr>
            <xdr:cNvPr id="52250" name="Check Box 26" hidden="1">
              <a:extLst>
                <a:ext uri="{63B3BB69-23CF-44E3-9099-C40C66FF867C}">
                  <a14:compatExt spid="_x0000_s52250"/>
                </a:ext>
                <a:ext uri="{FF2B5EF4-FFF2-40B4-BE49-F238E27FC236}">
                  <a16:creationId xmlns:a16="http://schemas.microsoft.com/office/drawing/2014/main" id="{00000000-0008-0000-0500-00001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27</xdr:row>
          <xdr:rowOff>152400</xdr:rowOff>
        </xdr:from>
        <xdr:to>
          <xdr:col>2</xdr:col>
          <xdr:colOff>31750</xdr:colOff>
          <xdr:row>28</xdr:row>
          <xdr:rowOff>165100</xdr:rowOff>
        </xdr:to>
        <xdr:sp macro="" textlink="">
          <xdr:nvSpPr>
            <xdr:cNvPr id="52251" name="Check Box 27" hidden="1">
              <a:extLst>
                <a:ext uri="{63B3BB69-23CF-44E3-9099-C40C66FF867C}">
                  <a14:compatExt spid="_x0000_s52251"/>
                </a:ext>
                <a:ext uri="{FF2B5EF4-FFF2-40B4-BE49-F238E27FC236}">
                  <a16:creationId xmlns:a16="http://schemas.microsoft.com/office/drawing/2014/main" id="{00000000-0008-0000-0500-00001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27</xdr:row>
          <xdr:rowOff>152400</xdr:rowOff>
        </xdr:from>
        <xdr:to>
          <xdr:col>3</xdr:col>
          <xdr:colOff>31750</xdr:colOff>
          <xdr:row>28</xdr:row>
          <xdr:rowOff>165100</xdr:rowOff>
        </xdr:to>
        <xdr:sp macro="" textlink="">
          <xdr:nvSpPr>
            <xdr:cNvPr id="52252" name="Check Box 28" hidden="1">
              <a:extLst>
                <a:ext uri="{63B3BB69-23CF-44E3-9099-C40C66FF867C}">
                  <a14:compatExt spid="_x0000_s52252"/>
                </a:ext>
                <a:ext uri="{FF2B5EF4-FFF2-40B4-BE49-F238E27FC236}">
                  <a16:creationId xmlns:a16="http://schemas.microsoft.com/office/drawing/2014/main" id="{00000000-0008-0000-0500-00001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28</xdr:row>
          <xdr:rowOff>273050</xdr:rowOff>
        </xdr:from>
        <xdr:to>
          <xdr:col>2</xdr:col>
          <xdr:colOff>31750</xdr:colOff>
          <xdr:row>29</xdr:row>
          <xdr:rowOff>152400</xdr:rowOff>
        </xdr:to>
        <xdr:sp macro="" textlink="">
          <xdr:nvSpPr>
            <xdr:cNvPr id="52253" name="Check Box 29" hidden="1">
              <a:extLst>
                <a:ext uri="{63B3BB69-23CF-44E3-9099-C40C66FF867C}">
                  <a14:compatExt spid="_x0000_s52253"/>
                </a:ext>
                <a:ext uri="{FF2B5EF4-FFF2-40B4-BE49-F238E27FC236}">
                  <a16:creationId xmlns:a16="http://schemas.microsoft.com/office/drawing/2014/main" id="{00000000-0008-0000-0500-00001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28</xdr:row>
          <xdr:rowOff>273050</xdr:rowOff>
        </xdr:from>
        <xdr:to>
          <xdr:col>3</xdr:col>
          <xdr:colOff>31750</xdr:colOff>
          <xdr:row>29</xdr:row>
          <xdr:rowOff>152400</xdr:rowOff>
        </xdr:to>
        <xdr:sp macro="" textlink="">
          <xdr:nvSpPr>
            <xdr:cNvPr id="52254" name="Check Box 30" hidden="1">
              <a:extLst>
                <a:ext uri="{63B3BB69-23CF-44E3-9099-C40C66FF867C}">
                  <a14:compatExt spid="_x0000_s52254"/>
                </a:ext>
                <a:ext uri="{FF2B5EF4-FFF2-40B4-BE49-F238E27FC236}">
                  <a16:creationId xmlns:a16="http://schemas.microsoft.com/office/drawing/2014/main" id="{00000000-0008-0000-0500-00001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35</xdr:row>
          <xdr:rowOff>152400</xdr:rowOff>
        </xdr:from>
        <xdr:to>
          <xdr:col>2</xdr:col>
          <xdr:colOff>31750</xdr:colOff>
          <xdr:row>36</xdr:row>
          <xdr:rowOff>165100</xdr:rowOff>
        </xdr:to>
        <xdr:sp macro="" textlink="">
          <xdr:nvSpPr>
            <xdr:cNvPr id="52255" name="Check Box 31" hidden="1">
              <a:extLst>
                <a:ext uri="{63B3BB69-23CF-44E3-9099-C40C66FF867C}">
                  <a14:compatExt spid="_x0000_s52255"/>
                </a:ext>
                <a:ext uri="{FF2B5EF4-FFF2-40B4-BE49-F238E27FC236}">
                  <a16:creationId xmlns:a16="http://schemas.microsoft.com/office/drawing/2014/main" id="{00000000-0008-0000-0500-00001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35</xdr:row>
          <xdr:rowOff>152400</xdr:rowOff>
        </xdr:from>
        <xdr:to>
          <xdr:col>3</xdr:col>
          <xdr:colOff>31750</xdr:colOff>
          <xdr:row>36</xdr:row>
          <xdr:rowOff>165100</xdr:rowOff>
        </xdr:to>
        <xdr:sp macro="" textlink="">
          <xdr:nvSpPr>
            <xdr:cNvPr id="52256" name="Check Box 32" hidden="1">
              <a:extLst>
                <a:ext uri="{63B3BB69-23CF-44E3-9099-C40C66FF867C}">
                  <a14:compatExt spid="_x0000_s52256"/>
                </a:ext>
                <a:ext uri="{FF2B5EF4-FFF2-40B4-BE49-F238E27FC236}">
                  <a16:creationId xmlns:a16="http://schemas.microsoft.com/office/drawing/2014/main" id="{00000000-0008-0000-0500-00002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36</xdr:row>
          <xdr:rowOff>285750</xdr:rowOff>
        </xdr:from>
        <xdr:to>
          <xdr:col>2</xdr:col>
          <xdr:colOff>31750</xdr:colOff>
          <xdr:row>37</xdr:row>
          <xdr:rowOff>127000</xdr:rowOff>
        </xdr:to>
        <xdr:sp macro="" textlink="">
          <xdr:nvSpPr>
            <xdr:cNvPr id="52257" name="Check Box 33" hidden="1">
              <a:extLst>
                <a:ext uri="{63B3BB69-23CF-44E3-9099-C40C66FF867C}">
                  <a14:compatExt spid="_x0000_s52257"/>
                </a:ext>
                <a:ext uri="{FF2B5EF4-FFF2-40B4-BE49-F238E27FC236}">
                  <a16:creationId xmlns:a16="http://schemas.microsoft.com/office/drawing/2014/main" id="{00000000-0008-0000-0500-00002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39</xdr:row>
          <xdr:rowOff>190500</xdr:rowOff>
        </xdr:from>
        <xdr:to>
          <xdr:col>2</xdr:col>
          <xdr:colOff>31750</xdr:colOff>
          <xdr:row>40</xdr:row>
          <xdr:rowOff>127000</xdr:rowOff>
        </xdr:to>
        <xdr:sp macro="" textlink="">
          <xdr:nvSpPr>
            <xdr:cNvPr id="52258" name="Check Box 34" hidden="1">
              <a:extLst>
                <a:ext uri="{63B3BB69-23CF-44E3-9099-C40C66FF867C}">
                  <a14:compatExt spid="_x0000_s52258"/>
                </a:ext>
                <a:ext uri="{FF2B5EF4-FFF2-40B4-BE49-F238E27FC236}">
                  <a16:creationId xmlns:a16="http://schemas.microsoft.com/office/drawing/2014/main" id="{00000000-0008-0000-0500-00002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39</xdr:row>
          <xdr:rowOff>190500</xdr:rowOff>
        </xdr:from>
        <xdr:to>
          <xdr:col>3</xdr:col>
          <xdr:colOff>31750</xdr:colOff>
          <xdr:row>40</xdr:row>
          <xdr:rowOff>127000</xdr:rowOff>
        </xdr:to>
        <xdr:sp macro="" textlink="">
          <xdr:nvSpPr>
            <xdr:cNvPr id="52259" name="Check Box 35" hidden="1">
              <a:extLst>
                <a:ext uri="{63B3BB69-23CF-44E3-9099-C40C66FF867C}">
                  <a14:compatExt spid="_x0000_s52259"/>
                </a:ext>
                <a:ext uri="{FF2B5EF4-FFF2-40B4-BE49-F238E27FC236}">
                  <a16:creationId xmlns:a16="http://schemas.microsoft.com/office/drawing/2014/main" id="{00000000-0008-0000-0500-00002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42</xdr:row>
          <xdr:rowOff>177800</xdr:rowOff>
        </xdr:from>
        <xdr:to>
          <xdr:col>2</xdr:col>
          <xdr:colOff>31750</xdr:colOff>
          <xdr:row>43</xdr:row>
          <xdr:rowOff>127000</xdr:rowOff>
        </xdr:to>
        <xdr:sp macro="" textlink="">
          <xdr:nvSpPr>
            <xdr:cNvPr id="52260" name="Check Box 36" hidden="1">
              <a:extLst>
                <a:ext uri="{63B3BB69-23CF-44E3-9099-C40C66FF867C}">
                  <a14:compatExt spid="_x0000_s52260"/>
                </a:ext>
                <a:ext uri="{FF2B5EF4-FFF2-40B4-BE49-F238E27FC236}">
                  <a16:creationId xmlns:a16="http://schemas.microsoft.com/office/drawing/2014/main" id="{00000000-0008-0000-0500-00002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42</xdr:row>
          <xdr:rowOff>177800</xdr:rowOff>
        </xdr:from>
        <xdr:to>
          <xdr:col>3</xdr:col>
          <xdr:colOff>31750</xdr:colOff>
          <xdr:row>43</xdr:row>
          <xdr:rowOff>127000</xdr:rowOff>
        </xdr:to>
        <xdr:sp macro="" textlink="">
          <xdr:nvSpPr>
            <xdr:cNvPr id="52261" name="Check Box 37" hidden="1">
              <a:extLst>
                <a:ext uri="{63B3BB69-23CF-44E3-9099-C40C66FF867C}">
                  <a14:compatExt spid="_x0000_s52261"/>
                </a:ext>
                <a:ext uri="{FF2B5EF4-FFF2-40B4-BE49-F238E27FC236}">
                  <a16:creationId xmlns:a16="http://schemas.microsoft.com/office/drawing/2014/main" id="{00000000-0008-0000-0500-00002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43</xdr:row>
          <xdr:rowOff>152400</xdr:rowOff>
        </xdr:from>
        <xdr:to>
          <xdr:col>2</xdr:col>
          <xdr:colOff>31750</xdr:colOff>
          <xdr:row>44</xdr:row>
          <xdr:rowOff>165100</xdr:rowOff>
        </xdr:to>
        <xdr:sp macro="" textlink="">
          <xdr:nvSpPr>
            <xdr:cNvPr id="52262" name="Check Box 38" hidden="1">
              <a:extLst>
                <a:ext uri="{63B3BB69-23CF-44E3-9099-C40C66FF867C}">
                  <a14:compatExt spid="_x0000_s52262"/>
                </a:ext>
                <a:ext uri="{FF2B5EF4-FFF2-40B4-BE49-F238E27FC236}">
                  <a16:creationId xmlns:a16="http://schemas.microsoft.com/office/drawing/2014/main" id="{00000000-0008-0000-0500-00002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43</xdr:row>
          <xdr:rowOff>152400</xdr:rowOff>
        </xdr:from>
        <xdr:to>
          <xdr:col>3</xdr:col>
          <xdr:colOff>31750</xdr:colOff>
          <xdr:row>44</xdr:row>
          <xdr:rowOff>165100</xdr:rowOff>
        </xdr:to>
        <xdr:sp macro="" textlink="">
          <xdr:nvSpPr>
            <xdr:cNvPr id="52263" name="Check Box 39" hidden="1">
              <a:extLst>
                <a:ext uri="{63B3BB69-23CF-44E3-9099-C40C66FF867C}">
                  <a14:compatExt spid="_x0000_s52263"/>
                </a:ext>
                <a:ext uri="{FF2B5EF4-FFF2-40B4-BE49-F238E27FC236}">
                  <a16:creationId xmlns:a16="http://schemas.microsoft.com/office/drawing/2014/main" id="{00000000-0008-0000-0500-00002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44</xdr:row>
          <xdr:rowOff>279400</xdr:rowOff>
        </xdr:from>
        <xdr:to>
          <xdr:col>2</xdr:col>
          <xdr:colOff>31750</xdr:colOff>
          <xdr:row>45</xdr:row>
          <xdr:rowOff>127000</xdr:rowOff>
        </xdr:to>
        <xdr:sp macro="" textlink="">
          <xdr:nvSpPr>
            <xdr:cNvPr id="52264" name="Check Box 40" hidden="1">
              <a:extLst>
                <a:ext uri="{63B3BB69-23CF-44E3-9099-C40C66FF867C}">
                  <a14:compatExt spid="_x0000_s52264"/>
                </a:ext>
                <a:ext uri="{FF2B5EF4-FFF2-40B4-BE49-F238E27FC236}">
                  <a16:creationId xmlns:a16="http://schemas.microsoft.com/office/drawing/2014/main" id="{00000000-0008-0000-0500-00002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44</xdr:row>
          <xdr:rowOff>279400</xdr:rowOff>
        </xdr:from>
        <xdr:to>
          <xdr:col>3</xdr:col>
          <xdr:colOff>31750</xdr:colOff>
          <xdr:row>45</xdr:row>
          <xdr:rowOff>127000</xdr:rowOff>
        </xdr:to>
        <xdr:sp macro="" textlink="">
          <xdr:nvSpPr>
            <xdr:cNvPr id="52265" name="Check Box 41" hidden="1">
              <a:extLst>
                <a:ext uri="{63B3BB69-23CF-44E3-9099-C40C66FF867C}">
                  <a14:compatExt spid="_x0000_s52265"/>
                </a:ext>
                <a:ext uri="{FF2B5EF4-FFF2-40B4-BE49-F238E27FC236}">
                  <a16:creationId xmlns:a16="http://schemas.microsoft.com/office/drawing/2014/main" id="{00000000-0008-0000-0500-00002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45</xdr:row>
          <xdr:rowOff>190500</xdr:rowOff>
        </xdr:from>
        <xdr:to>
          <xdr:col>2</xdr:col>
          <xdr:colOff>31750</xdr:colOff>
          <xdr:row>46</xdr:row>
          <xdr:rowOff>127000</xdr:rowOff>
        </xdr:to>
        <xdr:sp macro="" textlink="">
          <xdr:nvSpPr>
            <xdr:cNvPr id="52266" name="Check Box 42" hidden="1">
              <a:extLst>
                <a:ext uri="{63B3BB69-23CF-44E3-9099-C40C66FF867C}">
                  <a14:compatExt spid="_x0000_s52266"/>
                </a:ext>
                <a:ext uri="{FF2B5EF4-FFF2-40B4-BE49-F238E27FC236}">
                  <a16:creationId xmlns:a16="http://schemas.microsoft.com/office/drawing/2014/main" id="{00000000-0008-0000-0500-00002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45</xdr:row>
          <xdr:rowOff>190500</xdr:rowOff>
        </xdr:from>
        <xdr:to>
          <xdr:col>3</xdr:col>
          <xdr:colOff>31750</xdr:colOff>
          <xdr:row>46</xdr:row>
          <xdr:rowOff>127000</xdr:rowOff>
        </xdr:to>
        <xdr:sp macro="" textlink="">
          <xdr:nvSpPr>
            <xdr:cNvPr id="52267" name="Check Box 43" hidden="1">
              <a:extLst>
                <a:ext uri="{63B3BB69-23CF-44E3-9099-C40C66FF867C}">
                  <a14:compatExt spid="_x0000_s52267"/>
                </a:ext>
                <a:ext uri="{FF2B5EF4-FFF2-40B4-BE49-F238E27FC236}">
                  <a16:creationId xmlns:a16="http://schemas.microsoft.com/office/drawing/2014/main" id="{00000000-0008-0000-0500-00002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46</xdr:row>
          <xdr:rowOff>190500</xdr:rowOff>
        </xdr:from>
        <xdr:to>
          <xdr:col>2</xdr:col>
          <xdr:colOff>31750</xdr:colOff>
          <xdr:row>47</xdr:row>
          <xdr:rowOff>127000</xdr:rowOff>
        </xdr:to>
        <xdr:sp macro="" textlink="">
          <xdr:nvSpPr>
            <xdr:cNvPr id="52268" name="Check Box 44" hidden="1">
              <a:extLst>
                <a:ext uri="{63B3BB69-23CF-44E3-9099-C40C66FF867C}">
                  <a14:compatExt spid="_x0000_s52268"/>
                </a:ext>
                <a:ext uri="{FF2B5EF4-FFF2-40B4-BE49-F238E27FC236}">
                  <a16:creationId xmlns:a16="http://schemas.microsoft.com/office/drawing/2014/main" id="{00000000-0008-0000-0500-00002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47</xdr:row>
          <xdr:rowOff>152400</xdr:rowOff>
        </xdr:from>
        <xdr:to>
          <xdr:col>2</xdr:col>
          <xdr:colOff>31750</xdr:colOff>
          <xdr:row>48</xdr:row>
          <xdr:rowOff>190500</xdr:rowOff>
        </xdr:to>
        <xdr:sp macro="" textlink="">
          <xdr:nvSpPr>
            <xdr:cNvPr id="52269" name="Check Box 45" hidden="1">
              <a:extLst>
                <a:ext uri="{63B3BB69-23CF-44E3-9099-C40C66FF867C}">
                  <a14:compatExt spid="_x0000_s52269"/>
                </a:ext>
                <a:ext uri="{FF2B5EF4-FFF2-40B4-BE49-F238E27FC236}">
                  <a16:creationId xmlns:a16="http://schemas.microsoft.com/office/drawing/2014/main" id="{00000000-0008-0000-0500-00002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49</xdr:row>
          <xdr:rowOff>190500</xdr:rowOff>
        </xdr:from>
        <xdr:to>
          <xdr:col>2</xdr:col>
          <xdr:colOff>31750</xdr:colOff>
          <xdr:row>50</xdr:row>
          <xdr:rowOff>127000</xdr:rowOff>
        </xdr:to>
        <xdr:sp macro="" textlink="">
          <xdr:nvSpPr>
            <xdr:cNvPr id="52270" name="Check Box 46" hidden="1">
              <a:extLst>
                <a:ext uri="{63B3BB69-23CF-44E3-9099-C40C66FF867C}">
                  <a14:compatExt spid="_x0000_s52270"/>
                </a:ext>
                <a:ext uri="{FF2B5EF4-FFF2-40B4-BE49-F238E27FC236}">
                  <a16:creationId xmlns:a16="http://schemas.microsoft.com/office/drawing/2014/main" id="{00000000-0008-0000-0500-00002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49</xdr:row>
          <xdr:rowOff>190500</xdr:rowOff>
        </xdr:from>
        <xdr:to>
          <xdr:col>3</xdr:col>
          <xdr:colOff>31750</xdr:colOff>
          <xdr:row>50</xdr:row>
          <xdr:rowOff>127000</xdr:rowOff>
        </xdr:to>
        <xdr:sp macro="" textlink="">
          <xdr:nvSpPr>
            <xdr:cNvPr id="52271" name="Check Box 47" hidden="1">
              <a:extLst>
                <a:ext uri="{63B3BB69-23CF-44E3-9099-C40C66FF867C}">
                  <a14:compatExt spid="_x0000_s52271"/>
                </a:ext>
                <a:ext uri="{FF2B5EF4-FFF2-40B4-BE49-F238E27FC236}">
                  <a16:creationId xmlns:a16="http://schemas.microsoft.com/office/drawing/2014/main" id="{00000000-0008-0000-0500-00002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67</xdr:row>
          <xdr:rowOff>50800</xdr:rowOff>
        </xdr:from>
        <xdr:to>
          <xdr:col>2</xdr:col>
          <xdr:colOff>31750</xdr:colOff>
          <xdr:row>69</xdr:row>
          <xdr:rowOff>31750</xdr:rowOff>
        </xdr:to>
        <xdr:sp macro="" textlink="">
          <xdr:nvSpPr>
            <xdr:cNvPr id="52272" name="Check Box 48" hidden="1">
              <a:extLst>
                <a:ext uri="{63B3BB69-23CF-44E3-9099-C40C66FF867C}">
                  <a14:compatExt spid="_x0000_s52272"/>
                </a:ext>
                <a:ext uri="{FF2B5EF4-FFF2-40B4-BE49-F238E27FC236}">
                  <a16:creationId xmlns:a16="http://schemas.microsoft.com/office/drawing/2014/main" id="{00000000-0008-0000-0500-00003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67</xdr:row>
          <xdr:rowOff>63500</xdr:rowOff>
        </xdr:from>
        <xdr:to>
          <xdr:col>3</xdr:col>
          <xdr:colOff>31750</xdr:colOff>
          <xdr:row>69</xdr:row>
          <xdr:rowOff>50800</xdr:rowOff>
        </xdr:to>
        <xdr:sp macro="" textlink="">
          <xdr:nvSpPr>
            <xdr:cNvPr id="52273" name="Check Box 49" hidden="1">
              <a:extLst>
                <a:ext uri="{63B3BB69-23CF-44E3-9099-C40C66FF867C}">
                  <a14:compatExt spid="_x0000_s52273"/>
                </a:ext>
                <a:ext uri="{FF2B5EF4-FFF2-40B4-BE49-F238E27FC236}">
                  <a16:creationId xmlns:a16="http://schemas.microsoft.com/office/drawing/2014/main" id="{00000000-0008-0000-0500-00003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68</xdr:row>
          <xdr:rowOff>190500</xdr:rowOff>
        </xdr:from>
        <xdr:to>
          <xdr:col>2</xdr:col>
          <xdr:colOff>31750</xdr:colOff>
          <xdr:row>69</xdr:row>
          <xdr:rowOff>107950</xdr:rowOff>
        </xdr:to>
        <xdr:sp macro="" textlink="">
          <xdr:nvSpPr>
            <xdr:cNvPr id="52274" name="Check Box 50" hidden="1">
              <a:extLst>
                <a:ext uri="{63B3BB69-23CF-44E3-9099-C40C66FF867C}">
                  <a14:compatExt spid="_x0000_s52274"/>
                </a:ext>
                <a:ext uri="{FF2B5EF4-FFF2-40B4-BE49-F238E27FC236}">
                  <a16:creationId xmlns:a16="http://schemas.microsoft.com/office/drawing/2014/main" id="{00000000-0008-0000-0500-00003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68</xdr:row>
          <xdr:rowOff>190500</xdr:rowOff>
        </xdr:from>
        <xdr:to>
          <xdr:col>3</xdr:col>
          <xdr:colOff>31750</xdr:colOff>
          <xdr:row>69</xdr:row>
          <xdr:rowOff>107950</xdr:rowOff>
        </xdr:to>
        <xdr:sp macro="" textlink="">
          <xdr:nvSpPr>
            <xdr:cNvPr id="52275" name="Check Box 51" hidden="1">
              <a:extLst>
                <a:ext uri="{63B3BB69-23CF-44E3-9099-C40C66FF867C}">
                  <a14:compatExt spid="_x0000_s52275"/>
                </a:ext>
                <a:ext uri="{FF2B5EF4-FFF2-40B4-BE49-F238E27FC236}">
                  <a16:creationId xmlns:a16="http://schemas.microsoft.com/office/drawing/2014/main" id="{00000000-0008-0000-0500-00003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69</xdr:row>
          <xdr:rowOff>279400</xdr:rowOff>
        </xdr:from>
        <xdr:to>
          <xdr:col>2</xdr:col>
          <xdr:colOff>31750</xdr:colOff>
          <xdr:row>70</xdr:row>
          <xdr:rowOff>127000</xdr:rowOff>
        </xdr:to>
        <xdr:sp macro="" textlink="">
          <xdr:nvSpPr>
            <xdr:cNvPr id="52276" name="Check Box 52" hidden="1">
              <a:extLst>
                <a:ext uri="{63B3BB69-23CF-44E3-9099-C40C66FF867C}">
                  <a14:compatExt spid="_x0000_s52276"/>
                </a:ext>
                <a:ext uri="{FF2B5EF4-FFF2-40B4-BE49-F238E27FC236}">
                  <a16:creationId xmlns:a16="http://schemas.microsoft.com/office/drawing/2014/main" id="{00000000-0008-0000-0500-00003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69</xdr:row>
          <xdr:rowOff>279400</xdr:rowOff>
        </xdr:from>
        <xdr:to>
          <xdr:col>3</xdr:col>
          <xdr:colOff>31750</xdr:colOff>
          <xdr:row>70</xdr:row>
          <xdr:rowOff>127000</xdr:rowOff>
        </xdr:to>
        <xdr:sp macro="" textlink="">
          <xdr:nvSpPr>
            <xdr:cNvPr id="52277" name="Check Box 53" hidden="1">
              <a:extLst>
                <a:ext uri="{63B3BB69-23CF-44E3-9099-C40C66FF867C}">
                  <a14:compatExt spid="_x0000_s52277"/>
                </a:ext>
                <a:ext uri="{FF2B5EF4-FFF2-40B4-BE49-F238E27FC236}">
                  <a16:creationId xmlns:a16="http://schemas.microsoft.com/office/drawing/2014/main" id="{00000000-0008-0000-0500-00003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70</xdr:row>
          <xdr:rowOff>171450</xdr:rowOff>
        </xdr:from>
        <xdr:to>
          <xdr:col>2</xdr:col>
          <xdr:colOff>31750</xdr:colOff>
          <xdr:row>71</xdr:row>
          <xdr:rowOff>146050</xdr:rowOff>
        </xdr:to>
        <xdr:sp macro="" textlink="">
          <xdr:nvSpPr>
            <xdr:cNvPr id="52278" name="Check Box 54" hidden="1">
              <a:extLst>
                <a:ext uri="{63B3BB69-23CF-44E3-9099-C40C66FF867C}">
                  <a14:compatExt spid="_x0000_s52278"/>
                </a:ext>
                <a:ext uri="{FF2B5EF4-FFF2-40B4-BE49-F238E27FC236}">
                  <a16:creationId xmlns:a16="http://schemas.microsoft.com/office/drawing/2014/main" id="{00000000-0008-0000-0500-00003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70</xdr:row>
          <xdr:rowOff>171450</xdr:rowOff>
        </xdr:from>
        <xdr:to>
          <xdr:col>3</xdr:col>
          <xdr:colOff>31750</xdr:colOff>
          <xdr:row>71</xdr:row>
          <xdr:rowOff>146050</xdr:rowOff>
        </xdr:to>
        <xdr:sp macro="" textlink="">
          <xdr:nvSpPr>
            <xdr:cNvPr id="52279" name="Check Box 55" hidden="1">
              <a:extLst>
                <a:ext uri="{63B3BB69-23CF-44E3-9099-C40C66FF867C}">
                  <a14:compatExt spid="_x0000_s52279"/>
                </a:ext>
                <a:ext uri="{FF2B5EF4-FFF2-40B4-BE49-F238E27FC236}">
                  <a16:creationId xmlns:a16="http://schemas.microsoft.com/office/drawing/2014/main" id="{00000000-0008-0000-0500-00003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77</xdr:row>
          <xdr:rowOff>184150</xdr:rowOff>
        </xdr:from>
        <xdr:to>
          <xdr:col>2</xdr:col>
          <xdr:colOff>31750</xdr:colOff>
          <xdr:row>79</xdr:row>
          <xdr:rowOff>0</xdr:rowOff>
        </xdr:to>
        <xdr:sp macro="" textlink="">
          <xdr:nvSpPr>
            <xdr:cNvPr id="52280" name="Check Box 56" hidden="1">
              <a:extLst>
                <a:ext uri="{63B3BB69-23CF-44E3-9099-C40C66FF867C}">
                  <a14:compatExt spid="_x0000_s52280"/>
                </a:ext>
                <a:ext uri="{FF2B5EF4-FFF2-40B4-BE49-F238E27FC236}">
                  <a16:creationId xmlns:a16="http://schemas.microsoft.com/office/drawing/2014/main" id="{00000000-0008-0000-0500-00003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77</xdr:row>
          <xdr:rowOff>184150</xdr:rowOff>
        </xdr:from>
        <xdr:to>
          <xdr:col>3</xdr:col>
          <xdr:colOff>31750</xdr:colOff>
          <xdr:row>79</xdr:row>
          <xdr:rowOff>0</xdr:rowOff>
        </xdr:to>
        <xdr:sp macro="" textlink="">
          <xdr:nvSpPr>
            <xdr:cNvPr id="52281" name="Check Box 57" hidden="1">
              <a:extLst>
                <a:ext uri="{63B3BB69-23CF-44E3-9099-C40C66FF867C}">
                  <a14:compatExt spid="_x0000_s52281"/>
                </a:ext>
                <a:ext uri="{FF2B5EF4-FFF2-40B4-BE49-F238E27FC236}">
                  <a16:creationId xmlns:a16="http://schemas.microsoft.com/office/drawing/2014/main" id="{00000000-0008-0000-0500-00003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78</xdr:row>
          <xdr:rowOff>184150</xdr:rowOff>
        </xdr:from>
        <xdr:to>
          <xdr:col>2</xdr:col>
          <xdr:colOff>31750</xdr:colOff>
          <xdr:row>79</xdr:row>
          <xdr:rowOff>146050</xdr:rowOff>
        </xdr:to>
        <xdr:sp macro="" textlink="">
          <xdr:nvSpPr>
            <xdr:cNvPr id="52282" name="Check Box 58" hidden="1">
              <a:extLst>
                <a:ext uri="{63B3BB69-23CF-44E3-9099-C40C66FF867C}">
                  <a14:compatExt spid="_x0000_s52282"/>
                </a:ext>
                <a:ext uri="{FF2B5EF4-FFF2-40B4-BE49-F238E27FC236}">
                  <a16:creationId xmlns:a16="http://schemas.microsoft.com/office/drawing/2014/main" id="{00000000-0008-0000-0500-00003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78</xdr:row>
          <xdr:rowOff>184150</xdr:rowOff>
        </xdr:from>
        <xdr:to>
          <xdr:col>3</xdr:col>
          <xdr:colOff>31750</xdr:colOff>
          <xdr:row>79</xdr:row>
          <xdr:rowOff>146050</xdr:rowOff>
        </xdr:to>
        <xdr:sp macro="" textlink="">
          <xdr:nvSpPr>
            <xdr:cNvPr id="52283" name="Check Box 59" hidden="1">
              <a:extLst>
                <a:ext uri="{63B3BB69-23CF-44E3-9099-C40C66FF867C}">
                  <a14:compatExt spid="_x0000_s52283"/>
                </a:ext>
                <a:ext uri="{FF2B5EF4-FFF2-40B4-BE49-F238E27FC236}">
                  <a16:creationId xmlns:a16="http://schemas.microsoft.com/office/drawing/2014/main" id="{00000000-0008-0000-0500-00003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51</xdr:row>
          <xdr:rowOff>107950</xdr:rowOff>
        </xdr:from>
        <xdr:to>
          <xdr:col>2</xdr:col>
          <xdr:colOff>31750</xdr:colOff>
          <xdr:row>53</xdr:row>
          <xdr:rowOff>19050</xdr:rowOff>
        </xdr:to>
        <xdr:sp macro="" textlink="">
          <xdr:nvSpPr>
            <xdr:cNvPr id="52284" name="Check Box 60" hidden="1">
              <a:extLst>
                <a:ext uri="{63B3BB69-23CF-44E3-9099-C40C66FF867C}">
                  <a14:compatExt spid="_x0000_s52284"/>
                </a:ext>
                <a:ext uri="{FF2B5EF4-FFF2-40B4-BE49-F238E27FC236}">
                  <a16:creationId xmlns:a16="http://schemas.microsoft.com/office/drawing/2014/main" id="{00000000-0008-0000-0500-00003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51</xdr:row>
          <xdr:rowOff>101600</xdr:rowOff>
        </xdr:from>
        <xdr:to>
          <xdr:col>3</xdr:col>
          <xdr:colOff>31750</xdr:colOff>
          <xdr:row>53</xdr:row>
          <xdr:rowOff>31750</xdr:rowOff>
        </xdr:to>
        <xdr:sp macro="" textlink="">
          <xdr:nvSpPr>
            <xdr:cNvPr id="52285" name="Check Box 61" hidden="1">
              <a:extLst>
                <a:ext uri="{63B3BB69-23CF-44E3-9099-C40C66FF867C}">
                  <a14:compatExt spid="_x0000_s52285"/>
                </a:ext>
                <a:ext uri="{FF2B5EF4-FFF2-40B4-BE49-F238E27FC236}">
                  <a16:creationId xmlns:a16="http://schemas.microsoft.com/office/drawing/2014/main" id="{00000000-0008-0000-0500-00003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44450</xdr:colOff>
          <xdr:row>18</xdr:row>
          <xdr:rowOff>190500</xdr:rowOff>
        </xdr:from>
        <xdr:to>
          <xdr:col>2</xdr:col>
          <xdr:colOff>31750</xdr:colOff>
          <xdr:row>19</xdr:row>
          <xdr:rowOff>146050</xdr:rowOff>
        </xdr:to>
        <xdr:sp macro="" textlink="">
          <xdr:nvSpPr>
            <xdr:cNvPr id="52286" name="Check Box 62" hidden="1">
              <a:extLst>
                <a:ext uri="{63B3BB69-23CF-44E3-9099-C40C66FF867C}">
                  <a14:compatExt spid="_x0000_s52286"/>
                </a:ext>
                <a:ext uri="{FF2B5EF4-FFF2-40B4-BE49-F238E27FC236}">
                  <a16:creationId xmlns:a16="http://schemas.microsoft.com/office/drawing/2014/main" id="{00000000-0008-0000-0500-00003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18</xdr:row>
          <xdr:rowOff>190500</xdr:rowOff>
        </xdr:from>
        <xdr:to>
          <xdr:col>3</xdr:col>
          <xdr:colOff>31750</xdr:colOff>
          <xdr:row>19</xdr:row>
          <xdr:rowOff>146050</xdr:rowOff>
        </xdr:to>
        <xdr:sp macro="" textlink="">
          <xdr:nvSpPr>
            <xdr:cNvPr id="52287" name="Check Box 63" hidden="1">
              <a:extLst>
                <a:ext uri="{63B3BB69-23CF-44E3-9099-C40C66FF867C}">
                  <a14:compatExt spid="_x0000_s52287"/>
                </a:ext>
                <a:ext uri="{FF2B5EF4-FFF2-40B4-BE49-F238E27FC236}">
                  <a16:creationId xmlns:a16="http://schemas.microsoft.com/office/drawing/2014/main" id="{00000000-0008-0000-0500-00003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80</xdr:row>
          <xdr:rowOff>146050</xdr:rowOff>
        </xdr:from>
        <xdr:to>
          <xdr:col>3</xdr:col>
          <xdr:colOff>31750</xdr:colOff>
          <xdr:row>81</xdr:row>
          <xdr:rowOff>184150</xdr:rowOff>
        </xdr:to>
        <xdr:sp macro="" textlink="">
          <xdr:nvSpPr>
            <xdr:cNvPr id="52288" name="Check Box 64" hidden="1">
              <a:extLst>
                <a:ext uri="{63B3BB69-23CF-44E3-9099-C40C66FF867C}">
                  <a14:compatExt spid="_x0000_s52288"/>
                </a:ext>
                <a:ext uri="{FF2B5EF4-FFF2-40B4-BE49-F238E27FC236}">
                  <a16:creationId xmlns:a16="http://schemas.microsoft.com/office/drawing/2014/main" id="{00000000-0008-0000-0500-00004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82</xdr:row>
          <xdr:rowOff>190500</xdr:rowOff>
        </xdr:from>
        <xdr:to>
          <xdr:col>2</xdr:col>
          <xdr:colOff>31750</xdr:colOff>
          <xdr:row>82</xdr:row>
          <xdr:rowOff>336550</xdr:rowOff>
        </xdr:to>
        <xdr:sp macro="" textlink="">
          <xdr:nvSpPr>
            <xdr:cNvPr id="52289" name="Check Box 65" hidden="1">
              <a:extLst>
                <a:ext uri="{63B3BB69-23CF-44E3-9099-C40C66FF867C}">
                  <a14:compatExt spid="_x0000_s52289"/>
                </a:ext>
                <a:ext uri="{FF2B5EF4-FFF2-40B4-BE49-F238E27FC236}">
                  <a16:creationId xmlns:a16="http://schemas.microsoft.com/office/drawing/2014/main" id="{00000000-0008-0000-0500-00004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82</xdr:row>
          <xdr:rowOff>190500</xdr:rowOff>
        </xdr:from>
        <xdr:to>
          <xdr:col>3</xdr:col>
          <xdr:colOff>31750</xdr:colOff>
          <xdr:row>82</xdr:row>
          <xdr:rowOff>336550</xdr:rowOff>
        </xdr:to>
        <xdr:sp macro="" textlink="">
          <xdr:nvSpPr>
            <xdr:cNvPr id="52290" name="Check Box 66" hidden="1">
              <a:extLst>
                <a:ext uri="{63B3BB69-23CF-44E3-9099-C40C66FF867C}">
                  <a14:compatExt spid="_x0000_s52290"/>
                </a:ext>
                <a:ext uri="{FF2B5EF4-FFF2-40B4-BE49-F238E27FC236}">
                  <a16:creationId xmlns:a16="http://schemas.microsoft.com/office/drawing/2014/main" id="{00000000-0008-0000-0500-00004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83</xdr:row>
          <xdr:rowOff>177800</xdr:rowOff>
        </xdr:from>
        <xdr:to>
          <xdr:col>2</xdr:col>
          <xdr:colOff>31750</xdr:colOff>
          <xdr:row>84</xdr:row>
          <xdr:rowOff>127000</xdr:rowOff>
        </xdr:to>
        <xdr:sp macro="" textlink="">
          <xdr:nvSpPr>
            <xdr:cNvPr id="52291" name="Check Box 67" hidden="1">
              <a:extLst>
                <a:ext uri="{63B3BB69-23CF-44E3-9099-C40C66FF867C}">
                  <a14:compatExt spid="_x0000_s52291"/>
                </a:ext>
                <a:ext uri="{FF2B5EF4-FFF2-40B4-BE49-F238E27FC236}">
                  <a16:creationId xmlns:a16="http://schemas.microsoft.com/office/drawing/2014/main" id="{00000000-0008-0000-0500-00004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83</xdr:row>
          <xdr:rowOff>177800</xdr:rowOff>
        </xdr:from>
        <xdr:to>
          <xdr:col>3</xdr:col>
          <xdr:colOff>31750</xdr:colOff>
          <xdr:row>84</xdr:row>
          <xdr:rowOff>127000</xdr:rowOff>
        </xdr:to>
        <xdr:sp macro="" textlink="">
          <xdr:nvSpPr>
            <xdr:cNvPr id="52292" name="Check Box 68" hidden="1">
              <a:extLst>
                <a:ext uri="{63B3BB69-23CF-44E3-9099-C40C66FF867C}">
                  <a14:compatExt spid="_x0000_s52292"/>
                </a:ext>
                <a:ext uri="{FF2B5EF4-FFF2-40B4-BE49-F238E27FC236}">
                  <a16:creationId xmlns:a16="http://schemas.microsoft.com/office/drawing/2014/main" id="{00000000-0008-0000-0500-00004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89</xdr:row>
          <xdr:rowOff>31750</xdr:rowOff>
        </xdr:from>
        <xdr:to>
          <xdr:col>2</xdr:col>
          <xdr:colOff>31750</xdr:colOff>
          <xdr:row>89</xdr:row>
          <xdr:rowOff>184150</xdr:rowOff>
        </xdr:to>
        <xdr:sp macro="" textlink="">
          <xdr:nvSpPr>
            <xdr:cNvPr id="52293" name="Check Box 69" hidden="1">
              <a:extLst>
                <a:ext uri="{63B3BB69-23CF-44E3-9099-C40C66FF867C}">
                  <a14:compatExt spid="_x0000_s52293"/>
                </a:ext>
                <a:ext uri="{FF2B5EF4-FFF2-40B4-BE49-F238E27FC236}">
                  <a16:creationId xmlns:a16="http://schemas.microsoft.com/office/drawing/2014/main" id="{00000000-0008-0000-0500-00004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90</xdr:row>
          <xdr:rowOff>31750</xdr:rowOff>
        </xdr:from>
        <xdr:to>
          <xdr:col>2</xdr:col>
          <xdr:colOff>31750</xdr:colOff>
          <xdr:row>90</xdr:row>
          <xdr:rowOff>184150</xdr:rowOff>
        </xdr:to>
        <xdr:sp macro="" textlink="">
          <xdr:nvSpPr>
            <xdr:cNvPr id="52294" name="Check Box 70" hidden="1">
              <a:extLst>
                <a:ext uri="{63B3BB69-23CF-44E3-9099-C40C66FF867C}">
                  <a14:compatExt spid="_x0000_s52294"/>
                </a:ext>
                <a:ext uri="{FF2B5EF4-FFF2-40B4-BE49-F238E27FC236}">
                  <a16:creationId xmlns:a16="http://schemas.microsoft.com/office/drawing/2014/main" id="{00000000-0008-0000-0500-00004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91</xdr:row>
          <xdr:rowOff>31750</xdr:rowOff>
        </xdr:from>
        <xdr:to>
          <xdr:col>2</xdr:col>
          <xdr:colOff>31750</xdr:colOff>
          <xdr:row>91</xdr:row>
          <xdr:rowOff>184150</xdr:rowOff>
        </xdr:to>
        <xdr:sp macro="" textlink="">
          <xdr:nvSpPr>
            <xdr:cNvPr id="52295" name="Check Box 71" hidden="1">
              <a:extLst>
                <a:ext uri="{63B3BB69-23CF-44E3-9099-C40C66FF867C}">
                  <a14:compatExt spid="_x0000_s52295"/>
                </a:ext>
                <a:ext uri="{FF2B5EF4-FFF2-40B4-BE49-F238E27FC236}">
                  <a16:creationId xmlns:a16="http://schemas.microsoft.com/office/drawing/2014/main" id="{00000000-0008-0000-0500-00004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92</xdr:row>
          <xdr:rowOff>31750</xdr:rowOff>
        </xdr:from>
        <xdr:to>
          <xdr:col>2</xdr:col>
          <xdr:colOff>31750</xdr:colOff>
          <xdr:row>92</xdr:row>
          <xdr:rowOff>184150</xdr:rowOff>
        </xdr:to>
        <xdr:sp macro="" textlink="">
          <xdr:nvSpPr>
            <xdr:cNvPr id="52296" name="Check Box 72" hidden="1">
              <a:extLst>
                <a:ext uri="{63B3BB69-23CF-44E3-9099-C40C66FF867C}">
                  <a14:compatExt spid="_x0000_s52296"/>
                </a:ext>
                <a:ext uri="{FF2B5EF4-FFF2-40B4-BE49-F238E27FC236}">
                  <a16:creationId xmlns:a16="http://schemas.microsoft.com/office/drawing/2014/main" id="{00000000-0008-0000-0500-00004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93</xdr:row>
          <xdr:rowOff>31750</xdr:rowOff>
        </xdr:from>
        <xdr:to>
          <xdr:col>2</xdr:col>
          <xdr:colOff>31750</xdr:colOff>
          <xdr:row>93</xdr:row>
          <xdr:rowOff>184150</xdr:rowOff>
        </xdr:to>
        <xdr:sp macro="" textlink="">
          <xdr:nvSpPr>
            <xdr:cNvPr id="52297" name="Check Box 73" hidden="1">
              <a:extLst>
                <a:ext uri="{63B3BB69-23CF-44E3-9099-C40C66FF867C}">
                  <a14:compatExt spid="_x0000_s52297"/>
                </a:ext>
                <a:ext uri="{FF2B5EF4-FFF2-40B4-BE49-F238E27FC236}">
                  <a16:creationId xmlns:a16="http://schemas.microsoft.com/office/drawing/2014/main" id="{00000000-0008-0000-0500-00004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94</xdr:row>
          <xdr:rowOff>31750</xdr:rowOff>
        </xdr:from>
        <xdr:to>
          <xdr:col>2</xdr:col>
          <xdr:colOff>31750</xdr:colOff>
          <xdr:row>94</xdr:row>
          <xdr:rowOff>184150</xdr:rowOff>
        </xdr:to>
        <xdr:sp macro="" textlink="">
          <xdr:nvSpPr>
            <xdr:cNvPr id="52298" name="Check Box 74" hidden="1">
              <a:extLst>
                <a:ext uri="{63B3BB69-23CF-44E3-9099-C40C66FF867C}">
                  <a14:compatExt spid="_x0000_s52298"/>
                </a:ext>
                <a:ext uri="{FF2B5EF4-FFF2-40B4-BE49-F238E27FC236}">
                  <a16:creationId xmlns:a16="http://schemas.microsoft.com/office/drawing/2014/main" id="{00000000-0008-0000-0500-00004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82</xdr:row>
          <xdr:rowOff>190500</xdr:rowOff>
        </xdr:from>
        <xdr:to>
          <xdr:col>3</xdr:col>
          <xdr:colOff>31750</xdr:colOff>
          <xdr:row>82</xdr:row>
          <xdr:rowOff>336550</xdr:rowOff>
        </xdr:to>
        <xdr:sp macro="" textlink="">
          <xdr:nvSpPr>
            <xdr:cNvPr id="52299" name="Check Box 75" hidden="1">
              <a:extLst>
                <a:ext uri="{63B3BB69-23CF-44E3-9099-C40C66FF867C}">
                  <a14:compatExt spid="_x0000_s52299"/>
                </a:ext>
                <a:ext uri="{FF2B5EF4-FFF2-40B4-BE49-F238E27FC236}">
                  <a16:creationId xmlns:a16="http://schemas.microsoft.com/office/drawing/2014/main" id="{00000000-0008-0000-0500-00004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82</xdr:row>
          <xdr:rowOff>190500</xdr:rowOff>
        </xdr:from>
        <xdr:to>
          <xdr:col>3</xdr:col>
          <xdr:colOff>31750</xdr:colOff>
          <xdr:row>82</xdr:row>
          <xdr:rowOff>336550</xdr:rowOff>
        </xdr:to>
        <xdr:sp macro="" textlink="">
          <xdr:nvSpPr>
            <xdr:cNvPr id="52300" name="Check Box 76" hidden="1">
              <a:extLst>
                <a:ext uri="{63B3BB69-23CF-44E3-9099-C40C66FF867C}">
                  <a14:compatExt spid="_x0000_s52300"/>
                </a:ext>
                <a:ext uri="{FF2B5EF4-FFF2-40B4-BE49-F238E27FC236}">
                  <a16:creationId xmlns:a16="http://schemas.microsoft.com/office/drawing/2014/main" id="{00000000-0008-0000-0500-00004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80</xdr:row>
          <xdr:rowOff>196850</xdr:rowOff>
        </xdr:from>
        <xdr:to>
          <xdr:col>2</xdr:col>
          <xdr:colOff>31750</xdr:colOff>
          <xdr:row>81</xdr:row>
          <xdr:rowOff>146050</xdr:rowOff>
        </xdr:to>
        <xdr:sp macro="" textlink="">
          <xdr:nvSpPr>
            <xdr:cNvPr id="52301" name="Check Box 77" hidden="1">
              <a:extLst>
                <a:ext uri="{63B3BB69-23CF-44E3-9099-C40C66FF867C}">
                  <a14:compatExt spid="_x0000_s52301"/>
                </a:ext>
                <a:ext uri="{FF2B5EF4-FFF2-40B4-BE49-F238E27FC236}">
                  <a16:creationId xmlns:a16="http://schemas.microsoft.com/office/drawing/2014/main" id="{00000000-0008-0000-0500-00004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81</xdr:row>
          <xdr:rowOff>190500</xdr:rowOff>
        </xdr:from>
        <xdr:to>
          <xdr:col>2</xdr:col>
          <xdr:colOff>31750</xdr:colOff>
          <xdr:row>82</xdr:row>
          <xdr:rowOff>114300</xdr:rowOff>
        </xdr:to>
        <xdr:sp macro="" textlink="">
          <xdr:nvSpPr>
            <xdr:cNvPr id="52302" name="Check Box 78" hidden="1">
              <a:extLst>
                <a:ext uri="{63B3BB69-23CF-44E3-9099-C40C66FF867C}">
                  <a14:compatExt spid="_x0000_s52302"/>
                </a:ext>
                <a:ext uri="{FF2B5EF4-FFF2-40B4-BE49-F238E27FC236}">
                  <a16:creationId xmlns:a16="http://schemas.microsoft.com/office/drawing/2014/main" id="{00000000-0008-0000-0500-00004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81</xdr:row>
          <xdr:rowOff>190500</xdr:rowOff>
        </xdr:from>
        <xdr:to>
          <xdr:col>3</xdr:col>
          <xdr:colOff>31750</xdr:colOff>
          <xdr:row>82</xdr:row>
          <xdr:rowOff>114300</xdr:rowOff>
        </xdr:to>
        <xdr:sp macro="" textlink="">
          <xdr:nvSpPr>
            <xdr:cNvPr id="52303" name="Check Box 79" hidden="1">
              <a:extLst>
                <a:ext uri="{63B3BB69-23CF-44E3-9099-C40C66FF867C}">
                  <a14:compatExt spid="_x0000_s52303"/>
                </a:ext>
                <a:ext uri="{FF2B5EF4-FFF2-40B4-BE49-F238E27FC236}">
                  <a16:creationId xmlns:a16="http://schemas.microsoft.com/office/drawing/2014/main" id="{00000000-0008-0000-0500-00004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xdr:row>
          <xdr:rowOff>88900</xdr:rowOff>
        </xdr:from>
        <xdr:to>
          <xdr:col>2</xdr:col>
          <xdr:colOff>31750</xdr:colOff>
          <xdr:row>7</xdr:row>
          <xdr:rowOff>31750</xdr:rowOff>
        </xdr:to>
        <xdr:sp macro="" textlink="">
          <xdr:nvSpPr>
            <xdr:cNvPr id="52304" name="Check Box 80" hidden="1">
              <a:extLst>
                <a:ext uri="{63B3BB69-23CF-44E3-9099-C40C66FF867C}">
                  <a14:compatExt spid="_x0000_s52304"/>
                </a:ext>
                <a:ext uri="{FF2B5EF4-FFF2-40B4-BE49-F238E27FC236}">
                  <a16:creationId xmlns:a16="http://schemas.microsoft.com/office/drawing/2014/main" id="{00000000-0008-0000-0500-00005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xdr:row>
          <xdr:rowOff>88900</xdr:rowOff>
        </xdr:from>
        <xdr:to>
          <xdr:col>2</xdr:col>
          <xdr:colOff>31750</xdr:colOff>
          <xdr:row>8</xdr:row>
          <xdr:rowOff>31750</xdr:rowOff>
        </xdr:to>
        <xdr:sp macro="" textlink="">
          <xdr:nvSpPr>
            <xdr:cNvPr id="52305" name="Check Box 81" hidden="1">
              <a:extLst>
                <a:ext uri="{63B3BB69-23CF-44E3-9099-C40C66FF867C}">
                  <a14:compatExt spid="_x0000_s52305"/>
                </a:ext>
                <a:ext uri="{FF2B5EF4-FFF2-40B4-BE49-F238E27FC236}">
                  <a16:creationId xmlns:a16="http://schemas.microsoft.com/office/drawing/2014/main" id="{00000000-0008-0000-0500-00005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7</xdr:row>
          <xdr:rowOff>88900</xdr:rowOff>
        </xdr:from>
        <xdr:to>
          <xdr:col>2</xdr:col>
          <xdr:colOff>31750</xdr:colOff>
          <xdr:row>9</xdr:row>
          <xdr:rowOff>31750</xdr:rowOff>
        </xdr:to>
        <xdr:sp macro="" textlink="">
          <xdr:nvSpPr>
            <xdr:cNvPr id="52306" name="Check Box 82" hidden="1">
              <a:extLst>
                <a:ext uri="{63B3BB69-23CF-44E3-9099-C40C66FF867C}">
                  <a14:compatExt spid="_x0000_s52306"/>
                </a:ext>
                <a:ext uri="{FF2B5EF4-FFF2-40B4-BE49-F238E27FC236}">
                  <a16:creationId xmlns:a16="http://schemas.microsoft.com/office/drawing/2014/main" id="{00000000-0008-0000-0500-00005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8</xdr:row>
          <xdr:rowOff>88900</xdr:rowOff>
        </xdr:from>
        <xdr:to>
          <xdr:col>2</xdr:col>
          <xdr:colOff>31750</xdr:colOff>
          <xdr:row>10</xdr:row>
          <xdr:rowOff>31750</xdr:rowOff>
        </xdr:to>
        <xdr:sp macro="" textlink="">
          <xdr:nvSpPr>
            <xdr:cNvPr id="52307" name="Check Box 83" hidden="1">
              <a:extLst>
                <a:ext uri="{63B3BB69-23CF-44E3-9099-C40C66FF867C}">
                  <a14:compatExt spid="_x0000_s52307"/>
                </a:ext>
                <a:ext uri="{FF2B5EF4-FFF2-40B4-BE49-F238E27FC236}">
                  <a16:creationId xmlns:a16="http://schemas.microsoft.com/office/drawing/2014/main" id="{00000000-0008-0000-0500-00005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9</xdr:row>
          <xdr:rowOff>88900</xdr:rowOff>
        </xdr:from>
        <xdr:to>
          <xdr:col>2</xdr:col>
          <xdr:colOff>31750</xdr:colOff>
          <xdr:row>11</xdr:row>
          <xdr:rowOff>31750</xdr:rowOff>
        </xdr:to>
        <xdr:sp macro="" textlink="">
          <xdr:nvSpPr>
            <xdr:cNvPr id="52308" name="Check Box 84" hidden="1">
              <a:extLst>
                <a:ext uri="{63B3BB69-23CF-44E3-9099-C40C66FF867C}">
                  <a14:compatExt spid="_x0000_s52308"/>
                </a:ext>
                <a:ext uri="{FF2B5EF4-FFF2-40B4-BE49-F238E27FC236}">
                  <a16:creationId xmlns:a16="http://schemas.microsoft.com/office/drawing/2014/main" id="{00000000-0008-0000-0500-00005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xdr:row>
          <xdr:rowOff>88900</xdr:rowOff>
        </xdr:from>
        <xdr:to>
          <xdr:col>2</xdr:col>
          <xdr:colOff>31750</xdr:colOff>
          <xdr:row>12</xdr:row>
          <xdr:rowOff>31750</xdr:rowOff>
        </xdr:to>
        <xdr:sp macro="" textlink="">
          <xdr:nvSpPr>
            <xdr:cNvPr id="52309" name="Check Box 85" hidden="1">
              <a:extLst>
                <a:ext uri="{63B3BB69-23CF-44E3-9099-C40C66FF867C}">
                  <a14:compatExt spid="_x0000_s52309"/>
                </a:ext>
                <a:ext uri="{FF2B5EF4-FFF2-40B4-BE49-F238E27FC236}">
                  <a16:creationId xmlns:a16="http://schemas.microsoft.com/office/drawing/2014/main" id="{00000000-0008-0000-0500-00005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xdr:row>
          <xdr:rowOff>88900</xdr:rowOff>
        </xdr:from>
        <xdr:to>
          <xdr:col>2</xdr:col>
          <xdr:colOff>31750</xdr:colOff>
          <xdr:row>12</xdr:row>
          <xdr:rowOff>127000</xdr:rowOff>
        </xdr:to>
        <xdr:sp macro="" textlink="">
          <xdr:nvSpPr>
            <xdr:cNvPr id="52310" name="Check Box 86" hidden="1">
              <a:extLst>
                <a:ext uri="{63B3BB69-23CF-44E3-9099-C40C66FF867C}">
                  <a14:compatExt spid="_x0000_s52310"/>
                </a:ext>
                <a:ext uri="{FF2B5EF4-FFF2-40B4-BE49-F238E27FC236}">
                  <a16:creationId xmlns:a16="http://schemas.microsoft.com/office/drawing/2014/main" id="{00000000-0008-0000-0500-00005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16</xdr:row>
          <xdr:rowOff>203200</xdr:rowOff>
        </xdr:from>
        <xdr:to>
          <xdr:col>2</xdr:col>
          <xdr:colOff>31750</xdr:colOff>
          <xdr:row>17</xdr:row>
          <xdr:rowOff>146050</xdr:rowOff>
        </xdr:to>
        <xdr:sp macro="" textlink="">
          <xdr:nvSpPr>
            <xdr:cNvPr id="52311" name="Check Box 87" hidden="1">
              <a:extLst>
                <a:ext uri="{63B3BB69-23CF-44E3-9099-C40C66FF867C}">
                  <a14:compatExt spid="_x0000_s52311"/>
                </a:ext>
                <a:ext uri="{FF2B5EF4-FFF2-40B4-BE49-F238E27FC236}">
                  <a16:creationId xmlns:a16="http://schemas.microsoft.com/office/drawing/2014/main" id="{00000000-0008-0000-0500-00005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16</xdr:row>
          <xdr:rowOff>203200</xdr:rowOff>
        </xdr:from>
        <xdr:to>
          <xdr:col>3</xdr:col>
          <xdr:colOff>31750</xdr:colOff>
          <xdr:row>17</xdr:row>
          <xdr:rowOff>146050</xdr:rowOff>
        </xdr:to>
        <xdr:sp macro="" textlink="">
          <xdr:nvSpPr>
            <xdr:cNvPr id="52312" name="Check Box 88" hidden="1">
              <a:extLst>
                <a:ext uri="{63B3BB69-23CF-44E3-9099-C40C66FF867C}">
                  <a14:compatExt spid="_x0000_s52312"/>
                </a:ext>
                <a:ext uri="{FF2B5EF4-FFF2-40B4-BE49-F238E27FC236}">
                  <a16:creationId xmlns:a16="http://schemas.microsoft.com/office/drawing/2014/main" id="{00000000-0008-0000-0500-00005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59</xdr:row>
          <xdr:rowOff>203200</xdr:rowOff>
        </xdr:from>
        <xdr:to>
          <xdr:col>2</xdr:col>
          <xdr:colOff>31750</xdr:colOff>
          <xdr:row>60</xdr:row>
          <xdr:rowOff>146050</xdr:rowOff>
        </xdr:to>
        <xdr:sp macro="" textlink="">
          <xdr:nvSpPr>
            <xdr:cNvPr id="52313" name="Check Box 89" hidden="1">
              <a:extLst>
                <a:ext uri="{63B3BB69-23CF-44E3-9099-C40C66FF867C}">
                  <a14:compatExt spid="_x0000_s52313"/>
                </a:ext>
                <a:ext uri="{FF2B5EF4-FFF2-40B4-BE49-F238E27FC236}">
                  <a16:creationId xmlns:a16="http://schemas.microsoft.com/office/drawing/2014/main" id="{00000000-0008-0000-0500-00005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59</xdr:row>
          <xdr:rowOff>203200</xdr:rowOff>
        </xdr:from>
        <xdr:to>
          <xdr:col>3</xdr:col>
          <xdr:colOff>31750</xdr:colOff>
          <xdr:row>60</xdr:row>
          <xdr:rowOff>146050</xdr:rowOff>
        </xdr:to>
        <xdr:sp macro="" textlink="">
          <xdr:nvSpPr>
            <xdr:cNvPr id="52314" name="Check Box 90" hidden="1">
              <a:extLst>
                <a:ext uri="{63B3BB69-23CF-44E3-9099-C40C66FF867C}">
                  <a14:compatExt spid="_x0000_s52314"/>
                </a:ext>
                <a:ext uri="{FF2B5EF4-FFF2-40B4-BE49-F238E27FC236}">
                  <a16:creationId xmlns:a16="http://schemas.microsoft.com/office/drawing/2014/main" id="{00000000-0008-0000-0500-00005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17</xdr:row>
          <xdr:rowOff>190500</xdr:rowOff>
        </xdr:from>
        <xdr:to>
          <xdr:col>2</xdr:col>
          <xdr:colOff>31750</xdr:colOff>
          <xdr:row>17</xdr:row>
          <xdr:rowOff>342900</xdr:rowOff>
        </xdr:to>
        <xdr:sp macro="" textlink="">
          <xdr:nvSpPr>
            <xdr:cNvPr id="52315" name="Check Box 91" hidden="1">
              <a:extLst>
                <a:ext uri="{63B3BB69-23CF-44E3-9099-C40C66FF867C}">
                  <a14:compatExt spid="_x0000_s52315"/>
                </a:ext>
                <a:ext uri="{FF2B5EF4-FFF2-40B4-BE49-F238E27FC236}">
                  <a16:creationId xmlns:a16="http://schemas.microsoft.com/office/drawing/2014/main" id="{00000000-0008-0000-0500-00005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17</xdr:row>
          <xdr:rowOff>190500</xdr:rowOff>
        </xdr:from>
        <xdr:to>
          <xdr:col>3</xdr:col>
          <xdr:colOff>31750</xdr:colOff>
          <xdr:row>17</xdr:row>
          <xdr:rowOff>342900</xdr:rowOff>
        </xdr:to>
        <xdr:sp macro="" textlink="">
          <xdr:nvSpPr>
            <xdr:cNvPr id="52316" name="Check Box 92" hidden="1">
              <a:extLst>
                <a:ext uri="{63B3BB69-23CF-44E3-9099-C40C66FF867C}">
                  <a14:compatExt spid="_x0000_s52316"/>
                </a:ext>
                <a:ext uri="{FF2B5EF4-FFF2-40B4-BE49-F238E27FC236}">
                  <a16:creationId xmlns:a16="http://schemas.microsoft.com/office/drawing/2014/main" id="{00000000-0008-0000-0500-00005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20</xdr:row>
          <xdr:rowOff>279400</xdr:rowOff>
        </xdr:from>
        <xdr:to>
          <xdr:col>2</xdr:col>
          <xdr:colOff>31750</xdr:colOff>
          <xdr:row>21</xdr:row>
          <xdr:rowOff>146050</xdr:rowOff>
        </xdr:to>
        <xdr:sp macro="" textlink="">
          <xdr:nvSpPr>
            <xdr:cNvPr id="52317" name="Check Box 93" hidden="1">
              <a:extLst>
                <a:ext uri="{63B3BB69-23CF-44E3-9099-C40C66FF867C}">
                  <a14:compatExt spid="_x0000_s52317"/>
                </a:ext>
                <a:ext uri="{FF2B5EF4-FFF2-40B4-BE49-F238E27FC236}">
                  <a16:creationId xmlns:a16="http://schemas.microsoft.com/office/drawing/2014/main" id="{00000000-0008-0000-0500-00005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20</xdr:row>
          <xdr:rowOff>279400</xdr:rowOff>
        </xdr:from>
        <xdr:to>
          <xdr:col>3</xdr:col>
          <xdr:colOff>31750</xdr:colOff>
          <xdr:row>21</xdr:row>
          <xdr:rowOff>146050</xdr:rowOff>
        </xdr:to>
        <xdr:sp macro="" textlink="">
          <xdr:nvSpPr>
            <xdr:cNvPr id="52318" name="Check Box 94" hidden="1">
              <a:extLst>
                <a:ext uri="{63B3BB69-23CF-44E3-9099-C40C66FF867C}">
                  <a14:compatExt spid="_x0000_s52318"/>
                </a:ext>
                <a:ext uri="{FF2B5EF4-FFF2-40B4-BE49-F238E27FC236}">
                  <a16:creationId xmlns:a16="http://schemas.microsoft.com/office/drawing/2014/main" id="{00000000-0008-0000-0500-00005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21</xdr:row>
          <xdr:rowOff>279400</xdr:rowOff>
        </xdr:from>
        <xdr:to>
          <xdr:col>2</xdr:col>
          <xdr:colOff>31750</xdr:colOff>
          <xdr:row>22</xdr:row>
          <xdr:rowOff>152400</xdr:rowOff>
        </xdr:to>
        <xdr:sp macro="" textlink="">
          <xdr:nvSpPr>
            <xdr:cNvPr id="52319" name="Check Box 95" hidden="1">
              <a:extLst>
                <a:ext uri="{63B3BB69-23CF-44E3-9099-C40C66FF867C}">
                  <a14:compatExt spid="_x0000_s52319"/>
                </a:ext>
                <a:ext uri="{FF2B5EF4-FFF2-40B4-BE49-F238E27FC236}">
                  <a16:creationId xmlns:a16="http://schemas.microsoft.com/office/drawing/2014/main" id="{00000000-0008-0000-0500-00005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21</xdr:row>
          <xdr:rowOff>279400</xdr:rowOff>
        </xdr:from>
        <xdr:to>
          <xdr:col>3</xdr:col>
          <xdr:colOff>31750</xdr:colOff>
          <xdr:row>22</xdr:row>
          <xdr:rowOff>152400</xdr:rowOff>
        </xdr:to>
        <xdr:sp macro="" textlink="">
          <xdr:nvSpPr>
            <xdr:cNvPr id="52320" name="Check Box 96" hidden="1">
              <a:extLst>
                <a:ext uri="{63B3BB69-23CF-44E3-9099-C40C66FF867C}">
                  <a14:compatExt spid="_x0000_s52320"/>
                </a:ext>
                <a:ext uri="{FF2B5EF4-FFF2-40B4-BE49-F238E27FC236}">
                  <a16:creationId xmlns:a16="http://schemas.microsoft.com/office/drawing/2014/main" id="{00000000-0008-0000-0500-00006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22</xdr:row>
          <xdr:rowOff>184150</xdr:rowOff>
        </xdr:from>
        <xdr:to>
          <xdr:col>2</xdr:col>
          <xdr:colOff>31750</xdr:colOff>
          <xdr:row>23</xdr:row>
          <xdr:rowOff>127000</xdr:rowOff>
        </xdr:to>
        <xdr:sp macro="" textlink="">
          <xdr:nvSpPr>
            <xdr:cNvPr id="52321" name="Check Box 97" hidden="1">
              <a:extLst>
                <a:ext uri="{63B3BB69-23CF-44E3-9099-C40C66FF867C}">
                  <a14:compatExt spid="_x0000_s52321"/>
                </a:ext>
                <a:ext uri="{FF2B5EF4-FFF2-40B4-BE49-F238E27FC236}">
                  <a16:creationId xmlns:a16="http://schemas.microsoft.com/office/drawing/2014/main" id="{00000000-0008-0000-0500-00006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22</xdr:row>
          <xdr:rowOff>184150</xdr:rowOff>
        </xdr:from>
        <xdr:to>
          <xdr:col>3</xdr:col>
          <xdr:colOff>31750</xdr:colOff>
          <xdr:row>23</xdr:row>
          <xdr:rowOff>127000</xdr:rowOff>
        </xdr:to>
        <xdr:sp macro="" textlink="">
          <xdr:nvSpPr>
            <xdr:cNvPr id="52322" name="Check Box 98" hidden="1">
              <a:extLst>
                <a:ext uri="{63B3BB69-23CF-44E3-9099-C40C66FF867C}">
                  <a14:compatExt spid="_x0000_s52322"/>
                </a:ext>
                <a:ext uri="{FF2B5EF4-FFF2-40B4-BE49-F238E27FC236}">
                  <a16:creationId xmlns:a16="http://schemas.microsoft.com/office/drawing/2014/main" id="{00000000-0008-0000-0500-00006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23</xdr:row>
          <xdr:rowOff>190500</xdr:rowOff>
        </xdr:from>
        <xdr:to>
          <xdr:col>2</xdr:col>
          <xdr:colOff>31750</xdr:colOff>
          <xdr:row>24</xdr:row>
          <xdr:rowOff>127000</xdr:rowOff>
        </xdr:to>
        <xdr:sp macro="" textlink="">
          <xdr:nvSpPr>
            <xdr:cNvPr id="52323" name="Check Box 99" hidden="1">
              <a:extLst>
                <a:ext uri="{63B3BB69-23CF-44E3-9099-C40C66FF867C}">
                  <a14:compatExt spid="_x0000_s52323"/>
                </a:ext>
                <a:ext uri="{FF2B5EF4-FFF2-40B4-BE49-F238E27FC236}">
                  <a16:creationId xmlns:a16="http://schemas.microsoft.com/office/drawing/2014/main" id="{00000000-0008-0000-0500-00006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23</xdr:row>
          <xdr:rowOff>190500</xdr:rowOff>
        </xdr:from>
        <xdr:to>
          <xdr:col>3</xdr:col>
          <xdr:colOff>31750</xdr:colOff>
          <xdr:row>24</xdr:row>
          <xdr:rowOff>127000</xdr:rowOff>
        </xdr:to>
        <xdr:sp macro="" textlink="">
          <xdr:nvSpPr>
            <xdr:cNvPr id="52324" name="Check Box 100" hidden="1">
              <a:extLst>
                <a:ext uri="{63B3BB69-23CF-44E3-9099-C40C66FF867C}">
                  <a14:compatExt spid="_x0000_s52324"/>
                </a:ext>
                <a:ext uri="{FF2B5EF4-FFF2-40B4-BE49-F238E27FC236}">
                  <a16:creationId xmlns:a16="http://schemas.microsoft.com/office/drawing/2014/main" id="{00000000-0008-0000-0500-00006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24</xdr:row>
          <xdr:rowOff>177800</xdr:rowOff>
        </xdr:from>
        <xdr:to>
          <xdr:col>2</xdr:col>
          <xdr:colOff>31750</xdr:colOff>
          <xdr:row>25</xdr:row>
          <xdr:rowOff>127000</xdr:rowOff>
        </xdr:to>
        <xdr:sp macro="" textlink="">
          <xdr:nvSpPr>
            <xdr:cNvPr id="52325" name="Check Box 101" hidden="1">
              <a:extLst>
                <a:ext uri="{63B3BB69-23CF-44E3-9099-C40C66FF867C}">
                  <a14:compatExt spid="_x0000_s52325"/>
                </a:ext>
                <a:ext uri="{FF2B5EF4-FFF2-40B4-BE49-F238E27FC236}">
                  <a16:creationId xmlns:a16="http://schemas.microsoft.com/office/drawing/2014/main" id="{00000000-0008-0000-0500-00006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24</xdr:row>
          <xdr:rowOff>177800</xdr:rowOff>
        </xdr:from>
        <xdr:to>
          <xdr:col>3</xdr:col>
          <xdr:colOff>31750</xdr:colOff>
          <xdr:row>25</xdr:row>
          <xdr:rowOff>127000</xdr:rowOff>
        </xdr:to>
        <xdr:sp macro="" textlink="">
          <xdr:nvSpPr>
            <xdr:cNvPr id="52326" name="Check Box 102" hidden="1">
              <a:extLst>
                <a:ext uri="{63B3BB69-23CF-44E3-9099-C40C66FF867C}">
                  <a14:compatExt spid="_x0000_s52326"/>
                </a:ext>
                <a:ext uri="{FF2B5EF4-FFF2-40B4-BE49-F238E27FC236}">
                  <a16:creationId xmlns:a16="http://schemas.microsoft.com/office/drawing/2014/main" id="{00000000-0008-0000-0500-00006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25</xdr:row>
          <xdr:rowOff>177800</xdr:rowOff>
        </xdr:from>
        <xdr:to>
          <xdr:col>2</xdr:col>
          <xdr:colOff>31750</xdr:colOff>
          <xdr:row>26</xdr:row>
          <xdr:rowOff>127000</xdr:rowOff>
        </xdr:to>
        <xdr:sp macro="" textlink="">
          <xdr:nvSpPr>
            <xdr:cNvPr id="52327" name="Check Box 103" hidden="1">
              <a:extLst>
                <a:ext uri="{63B3BB69-23CF-44E3-9099-C40C66FF867C}">
                  <a14:compatExt spid="_x0000_s52327"/>
                </a:ext>
                <a:ext uri="{FF2B5EF4-FFF2-40B4-BE49-F238E27FC236}">
                  <a16:creationId xmlns:a16="http://schemas.microsoft.com/office/drawing/2014/main" id="{00000000-0008-0000-0500-00006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25</xdr:row>
          <xdr:rowOff>177800</xdr:rowOff>
        </xdr:from>
        <xdr:to>
          <xdr:col>3</xdr:col>
          <xdr:colOff>31750</xdr:colOff>
          <xdr:row>26</xdr:row>
          <xdr:rowOff>127000</xdr:rowOff>
        </xdr:to>
        <xdr:sp macro="" textlink="">
          <xdr:nvSpPr>
            <xdr:cNvPr id="52328" name="Check Box 104" hidden="1">
              <a:extLst>
                <a:ext uri="{63B3BB69-23CF-44E3-9099-C40C66FF867C}">
                  <a14:compatExt spid="_x0000_s52328"/>
                </a:ext>
                <a:ext uri="{FF2B5EF4-FFF2-40B4-BE49-F238E27FC236}">
                  <a16:creationId xmlns:a16="http://schemas.microsoft.com/office/drawing/2014/main" id="{00000000-0008-0000-0500-00006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26</xdr:row>
          <xdr:rowOff>190500</xdr:rowOff>
        </xdr:from>
        <xdr:to>
          <xdr:col>2</xdr:col>
          <xdr:colOff>31750</xdr:colOff>
          <xdr:row>27</xdr:row>
          <xdr:rowOff>127000</xdr:rowOff>
        </xdr:to>
        <xdr:sp macro="" textlink="">
          <xdr:nvSpPr>
            <xdr:cNvPr id="52329" name="Check Box 105" hidden="1">
              <a:extLst>
                <a:ext uri="{63B3BB69-23CF-44E3-9099-C40C66FF867C}">
                  <a14:compatExt spid="_x0000_s52329"/>
                </a:ext>
                <a:ext uri="{FF2B5EF4-FFF2-40B4-BE49-F238E27FC236}">
                  <a16:creationId xmlns:a16="http://schemas.microsoft.com/office/drawing/2014/main" id="{00000000-0008-0000-0500-00006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26</xdr:row>
          <xdr:rowOff>190500</xdr:rowOff>
        </xdr:from>
        <xdr:to>
          <xdr:col>3</xdr:col>
          <xdr:colOff>31750</xdr:colOff>
          <xdr:row>27</xdr:row>
          <xdr:rowOff>127000</xdr:rowOff>
        </xdr:to>
        <xdr:sp macro="" textlink="">
          <xdr:nvSpPr>
            <xdr:cNvPr id="52330" name="Check Box 106" hidden="1">
              <a:extLst>
                <a:ext uri="{63B3BB69-23CF-44E3-9099-C40C66FF867C}">
                  <a14:compatExt spid="_x0000_s52330"/>
                </a:ext>
                <a:ext uri="{FF2B5EF4-FFF2-40B4-BE49-F238E27FC236}">
                  <a16:creationId xmlns:a16="http://schemas.microsoft.com/office/drawing/2014/main" id="{00000000-0008-0000-0500-00006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27</xdr:row>
          <xdr:rowOff>152400</xdr:rowOff>
        </xdr:from>
        <xdr:to>
          <xdr:col>2</xdr:col>
          <xdr:colOff>31750</xdr:colOff>
          <xdr:row>28</xdr:row>
          <xdr:rowOff>165100</xdr:rowOff>
        </xdr:to>
        <xdr:sp macro="" textlink="">
          <xdr:nvSpPr>
            <xdr:cNvPr id="52331" name="Check Box 107" hidden="1">
              <a:extLst>
                <a:ext uri="{63B3BB69-23CF-44E3-9099-C40C66FF867C}">
                  <a14:compatExt spid="_x0000_s52331"/>
                </a:ext>
                <a:ext uri="{FF2B5EF4-FFF2-40B4-BE49-F238E27FC236}">
                  <a16:creationId xmlns:a16="http://schemas.microsoft.com/office/drawing/2014/main" id="{00000000-0008-0000-0500-00006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27</xdr:row>
          <xdr:rowOff>152400</xdr:rowOff>
        </xdr:from>
        <xdr:to>
          <xdr:col>3</xdr:col>
          <xdr:colOff>31750</xdr:colOff>
          <xdr:row>28</xdr:row>
          <xdr:rowOff>165100</xdr:rowOff>
        </xdr:to>
        <xdr:sp macro="" textlink="">
          <xdr:nvSpPr>
            <xdr:cNvPr id="52332" name="Check Box 108" hidden="1">
              <a:extLst>
                <a:ext uri="{63B3BB69-23CF-44E3-9099-C40C66FF867C}">
                  <a14:compatExt spid="_x0000_s52332"/>
                </a:ext>
                <a:ext uri="{FF2B5EF4-FFF2-40B4-BE49-F238E27FC236}">
                  <a16:creationId xmlns:a16="http://schemas.microsoft.com/office/drawing/2014/main" id="{00000000-0008-0000-0500-00006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28</xdr:row>
          <xdr:rowOff>273050</xdr:rowOff>
        </xdr:from>
        <xdr:to>
          <xdr:col>2</xdr:col>
          <xdr:colOff>31750</xdr:colOff>
          <xdr:row>29</xdr:row>
          <xdr:rowOff>152400</xdr:rowOff>
        </xdr:to>
        <xdr:sp macro="" textlink="">
          <xdr:nvSpPr>
            <xdr:cNvPr id="52333" name="Check Box 109" hidden="1">
              <a:extLst>
                <a:ext uri="{63B3BB69-23CF-44E3-9099-C40C66FF867C}">
                  <a14:compatExt spid="_x0000_s52333"/>
                </a:ext>
                <a:ext uri="{FF2B5EF4-FFF2-40B4-BE49-F238E27FC236}">
                  <a16:creationId xmlns:a16="http://schemas.microsoft.com/office/drawing/2014/main" id="{00000000-0008-0000-0500-00006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28</xdr:row>
          <xdr:rowOff>273050</xdr:rowOff>
        </xdr:from>
        <xdr:to>
          <xdr:col>3</xdr:col>
          <xdr:colOff>31750</xdr:colOff>
          <xdr:row>29</xdr:row>
          <xdr:rowOff>152400</xdr:rowOff>
        </xdr:to>
        <xdr:sp macro="" textlink="">
          <xdr:nvSpPr>
            <xdr:cNvPr id="52334" name="Check Box 110" hidden="1">
              <a:extLst>
                <a:ext uri="{63B3BB69-23CF-44E3-9099-C40C66FF867C}">
                  <a14:compatExt spid="_x0000_s52334"/>
                </a:ext>
                <a:ext uri="{FF2B5EF4-FFF2-40B4-BE49-F238E27FC236}">
                  <a16:creationId xmlns:a16="http://schemas.microsoft.com/office/drawing/2014/main" id="{00000000-0008-0000-0500-00006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43</xdr:row>
          <xdr:rowOff>152400</xdr:rowOff>
        </xdr:from>
        <xdr:to>
          <xdr:col>2</xdr:col>
          <xdr:colOff>31750</xdr:colOff>
          <xdr:row>44</xdr:row>
          <xdr:rowOff>165100</xdr:rowOff>
        </xdr:to>
        <xdr:sp macro="" textlink="">
          <xdr:nvSpPr>
            <xdr:cNvPr id="52335" name="Check Box 111" hidden="1">
              <a:extLst>
                <a:ext uri="{63B3BB69-23CF-44E3-9099-C40C66FF867C}">
                  <a14:compatExt spid="_x0000_s52335"/>
                </a:ext>
                <a:ext uri="{FF2B5EF4-FFF2-40B4-BE49-F238E27FC236}">
                  <a16:creationId xmlns:a16="http://schemas.microsoft.com/office/drawing/2014/main" id="{00000000-0008-0000-0500-00006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48</xdr:row>
          <xdr:rowOff>165100</xdr:rowOff>
        </xdr:from>
        <xdr:to>
          <xdr:col>2</xdr:col>
          <xdr:colOff>31750</xdr:colOff>
          <xdr:row>49</xdr:row>
          <xdr:rowOff>190500</xdr:rowOff>
        </xdr:to>
        <xdr:sp macro="" textlink="">
          <xdr:nvSpPr>
            <xdr:cNvPr id="52336" name="Check Box 112" hidden="1">
              <a:extLst>
                <a:ext uri="{63B3BB69-23CF-44E3-9099-C40C66FF867C}">
                  <a14:compatExt spid="_x0000_s52336"/>
                </a:ext>
                <a:ext uri="{FF2B5EF4-FFF2-40B4-BE49-F238E27FC236}">
                  <a16:creationId xmlns:a16="http://schemas.microsoft.com/office/drawing/2014/main" id="{00000000-0008-0000-0500-00007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53</xdr:row>
          <xdr:rowOff>177800</xdr:rowOff>
        </xdr:from>
        <xdr:to>
          <xdr:col>2</xdr:col>
          <xdr:colOff>31750</xdr:colOff>
          <xdr:row>55</xdr:row>
          <xdr:rowOff>38100</xdr:rowOff>
        </xdr:to>
        <xdr:sp macro="" textlink="">
          <xdr:nvSpPr>
            <xdr:cNvPr id="52337" name="Check Box 113" hidden="1">
              <a:extLst>
                <a:ext uri="{63B3BB69-23CF-44E3-9099-C40C66FF867C}">
                  <a14:compatExt spid="_x0000_s52337"/>
                </a:ext>
                <a:ext uri="{FF2B5EF4-FFF2-40B4-BE49-F238E27FC236}">
                  <a16:creationId xmlns:a16="http://schemas.microsoft.com/office/drawing/2014/main" id="{00000000-0008-0000-0500-00007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53</xdr:row>
          <xdr:rowOff>177800</xdr:rowOff>
        </xdr:from>
        <xdr:to>
          <xdr:col>3</xdr:col>
          <xdr:colOff>31750</xdr:colOff>
          <xdr:row>55</xdr:row>
          <xdr:rowOff>38100</xdr:rowOff>
        </xdr:to>
        <xdr:sp macro="" textlink="">
          <xdr:nvSpPr>
            <xdr:cNvPr id="52338" name="Check Box 114" hidden="1">
              <a:extLst>
                <a:ext uri="{63B3BB69-23CF-44E3-9099-C40C66FF867C}">
                  <a14:compatExt spid="_x0000_s52338"/>
                </a:ext>
                <a:ext uri="{FF2B5EF4-FFF2-40B4-BE49-F238E27FC236}">
                  <a16:creationId xmlns:a16="http://schemas.microsoft.com/office/drawing/2014/main" id="{00000000-0008-0000-0500-00007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60</xdr:row>
          <xdr:rowOff>196850</xdr:rowOff>
        </xdr:from>
        <xdr:to>
          <xdr:col>2</xdr:col>
          <xdr:colOff>31750</xdr:colOff>
          <xdr:row>61</xdr:row>
          <xdr:rowOff>146050</xdr:rowOff>
        </xdr:to>
        <xdr:sp macro="" textlink="">
          <xdr:nvSpPr>
            <xdr:cNvPr id="52339" name="Check Box 115" hidden="1">
              <a:extLst>
                <a:ext uri="{63B3BB69-23CF-44E3-9099-C40C66FF867C}">
                  <a14:compatExt spid="_x0000_s52339"/>
                </a:ext>
                <a:ext uri="{FF2B5EF4-FFF2-40B4-BE49-F238E27FC236}">
                  <a16:creationId xmlns:a16="http://schemas.microsoft.com/office/drawing/2014/main" id="{00000000-0008-0000-0500-00007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60</xdr:row>
          <xdr:rowOff>196850</xdr:rowOff>
        </xdr:from>
        <xdr:to>
          <xdr:col>3</xdr:col>
          <xdr:colOff>31750</xdr:colOff>
          <xdr:row>61</xdr:row>
          <xdr:rowOff>146050</xdr:rowOff>
        </xdr:to>
        <xdr:sp macro="" textlink="">
          <xdr:nvSpPr>
            <xdr:cNvPr id="52340" name="Check Box 116" hidden="1">
              <a:extLst>
                <a:ext uri="{63B3BB69-23CF-44E3-9099-C40C66FF867C}">
                  <a14:compatExt spid="_x0000_s52340"/>
                </a:ext>
                <a:ext uri="{FF2B5EF4-FFF2-40B4-BE49-F238E27FC236}">
                  <a16:creationId xmlns:a16="http://schemas.microsoft.com/office/drawing/2014/main" id="{00000000-0008-0000-0500-00007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68</xdr:row>
          <xdr:rowOff>190500</xdr:rowOff>
        </xdr:from>
        <xdr:to>
          <xdr:col>2</xdr:col>
          <xdr:colOff>31750</xdr:colOff>
          <xdr:row>69</xdr:row>
          <xdr:rowOff>107950</xdr:rowOff>
        </xdr:to>
        <xdr:sp macro="" textlink="">
          <xdr:nvSpPr>
            <xdr:cNvPr id="52341" name="Check Box 117" hidden="1">
              <a:extLst>
                <a:ext uri="{63B3BB69-23CF-44E3-9099-C40C66FF867C}">
                  <a14:compatExt spid="_x0000_s52341"/>
                </a:ext>
                <a:ext uri="{FF2B5EF4-FFF2-40B4-BE49-F238E27FC236}">
                  <a16:creationId xmlns:a16="http://schemas.microsoft.com/office/drawing/2014/main" id="{00000000-0008-0000-0500-00007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68</xdr:row>
          <xdr:rowOff>190500</xdr:rowOff>
        </xdr:from>
        <xdr:to>
          <xdr:col>3</xdr:col>
          <xdr:colOff>31750</xdr:colOff>
          <xdr:row>69</xdr:row>
          <xdr:rowOff>107950</xdr:rowOff>
        </xdr:to>
        <xdr:sp macro="" textlink="">
          <xdr:nvSpPr>
            <xdr:cNvPr id="52342" name="Check Box 118" hidden="1">
              <a:extLst>
                <a:ext uri="{63B3BB69-23CF-44E3-9099-C40C66FF867C}">
                  <a14:compatExt spid="_x0000_s52342"/>
                </a:ext>
                <a:ext uri="{FF2B5EF4-FFF2-40B4-BE49-F238E27FC236}">
                  <a16:creationId xmlns:a16="http://schemas.microsoft.com/office/drawing/2014/main" id="{00000000-0008-0000-0500-00007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71</xdr:row>
          <xdr:rowOff>190500</xdr:rowOff>
        </xdr:from>
        <xdr:to>
          <xdr:col>2</xdr:col>
          <xdr:colOff>31750</xdr:colOff>
          <xdr:row>72</xdr:row>
          <xdr:rowOff>247650</xdr:rowOff>
        </xdr:to>
        <xdr:sp macro="" textlink="">
          <xdr:nvSpPr>
            <xdr:cNvPr id="52343" name="Check Box 119" hidden="1">
              <a:extLst>
                <a:ext uri="{63B3BB69-23CF-44E3-9099-C40C66FF867C}">
                  <a14:compatExt spid="_x0000_s52343"/>
                </a:ext>
                <a:ext uri="{FF2B5EF4-FFF2-40B4-BE49-F238E27FC236}">
                  <a16:creationId xmlns:a16="http://schemas.microsoft.com/office/drawing/2014/main" id="{00000000-0008-0000-0500-00007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71</xdr:row>
          <xdr:rowOff>190500</xdr:rowOff>
        </xdr:from>
        <xdr:to>
          <xdr:col>3</xdr:col>
          <xdr:colOff>31750</xdr:colOff>
          <xdr:row>72</xdr:row>
          <xdr:rowOff>247650</xdr:rowOff>
        </xdr:to>
        <xdr:sp macro="" textlink="">
          <xdr:nvSpPr>
            <xdr:cNvPr id="52344" name="Check Box 120" hidden="1">
              <a:extLst>
                <a:ext uri="{63B3BB69-23CF-44E3-9099-C40C66FF867C}">
                  <a14:compatExt spid="_x0000_s52344"/>
                </a:ext>
                <a:ext uri="{FF2B5EF4-FFF2-40B4-BE49-F238E27FC236}">
                  <a16:creationId xmlns:a16="http://schemas.microsoft.com/office/drawing/2014/main" id="{00000000-0008-0000-0500-00007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72</xdr:row>
          <xdr:rowOff>241300</xdr:rowOff>
        </xdr:from>
        <xdr:to>
          <xdr:col>2</xdr:col>
          <xdr:colOff>31750</xdr:colOff>
          <xdr:row>74</xdr:row>
          <xdr:rowOff>31750</xdr:rowOff>
        </xdr:to>
        <xdr:sp macro="" textlink="">
          <xdr:nvSpPr>
            <xdr:cNvPr id="52345" name="Check Box 121" hidden="1">
              <a:extLst>
                <a:ext uri="{63B3BB69-23CF-44E3-9099-C40C66FF867C}">
                  <a14:compatExt spid="_x0000_s52345"/>
                </a:ext>
                <a:ext uri="{FF2B5EF4-FFF2-40B4-BE49-F238E27FC236}">
                  <a16:creationId xmlns:a16="http://schemas.microsoft.com/office/drawing/2014/main" id="{00000000-0008-0000-0500-00007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72</xdr:row>
          <xdr:rowOff>241300</xdr:rowOff>
        </xdr:from>
        <xdr:to>
          <xdr:col>3</xdr:col>
          <xdr:colOff>31750</xdr:colOff>
          <xdr:row>74</xdr:row>
          <xdr:rowOff>31750</xdr:rowOff>
        </xdr:to>
        <xdr:sp macro="" textlink="">
          <xdr:nvSpPr>
            <xdr:cNvPr id="52346" name="Check Box 122" hidden="1">
              <a:extLst>
                <a:ext uri="{63B3BB69-23CF-44E3-9099-C40C66FF867C}">
                  <a14:compatExt spid="_x0000_s52346"/>
                </a:ext>
                <a:ext uri="{FF2B5EF4-FFF2-40B4-BE49-F238E27FC236}">
                  <a16:creationId xmlns:a16="http://schemas.microsoft.com/office/drawing/2014/main" id="{00000000-0008-0000-0500-00007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78</xdr:row>
          <xdr:rowOff>184150</xdr:rowOff>
        </xdr:from>
        <xdr:to>
          <xdr:col>2</xdr:col>
          <xdr:colOff>31750</xdr:colOff>
          <xdr:row>79</xdr:row>
          <xdr:rowOff>146050</xdr:rowOff>
        </xdr:to>
        <xdr:sp macro="" textlink="">
          <xdr:nvSpPr>
            <xdr:cNvPr id="52347" name="Check Box 123" hidden="1">
              <a:extLst>
                <a:ext uri="{63B3BB69-23CF-44E3-9099-C40C66FF867C}">
                  <a14:compatExt spid="_x0000_s52347"/>
                </a:ext>
                <a:ext uri="{FF2B5EF4-FFF2-40B4-BE49-F238E27FC236}">
                  <a16:creationId xmlns:a16="http://schemas.microsoft.com/office/drawing/2014/main" id="{00000000-0008-0000-0500-00007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78</xdr:row>
          <xdr:rowOff>184150</xdr:rowOff>
        </xdr:from>
        <xdr:to>
          <xdr:col>3</xdr:col>
          <xdr:colOff>31750</xdr:colOff>
          <xdr:row>79</xdr:row>
          <xdr:rowOff>146050</xdr:rowOff>
        </xdr:to>
        <xdr:sp macro="" textlink="">
          <xdr:nvSpPr>
            <xdr:cNvPr id="52348" name="Check Box 124" hidden="1">
              <a:extLst>
                <a:ext uri="{63B3BB69-23CF-44E3-9099-C40C66FF867C}">
                  <a14:compatExt spid="_x0000_s52348"/>
                </a:ext>
                <a:ext uri="{FF2B5EF4-FFF2-40B4-BE49-F238E27FC236}">
                  <a16:creationId xmlns:a16="http://schemas.microsoft.com/office/drawing/2014/main" id="{00000000-0008-0000-0500-00007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54</xdr:row>
          <xdr:rowOff>88900</xdr:rowOff>
        </xdr:from>
        <xdr:to>
          <xdr:col>2</xdr:col>
          <xdr:colOff>31750</xdr:colOff>
          <xdr:row>55</xdr:row>
          <xdr:rowOff>107950</xdr:rowOff>
        </xdr:to>
        <xdr:sp macro="" textlink="">
          <xdr:nvSpPr>
            <xdr:cNvPr id="52349" name="Check Box 125" hidden="1">
              <a:extLst>
                <a:ext uri="{63B3BB69-23CF-44E3-9099-C40C66FF867C}">
                  <a14:compatExt spid="_x0000_s52349"/>
                </a:ext>
                <a:ext uri="{FF2B5EF4-FFF2-40B4-BE49-F238E27FC236}">
                  <a16:creationId xmlns:a16="http://schemas.microsoft.com/office/drawing/2014/main" id="{00000000-0008-0000-0500-00007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54</xdr:row>
          <xdr:rowOff>88900</xdr:rowOff>
        </xdr:from>
        <xdr:to>
          <xdr:col>3</xdr:col>
          <xdr:colOff>31750</xdr:colOff>
          <xdr:row>55</xdr:row>
          <xdr:rowOff>107950</xdr:rowOff>
        </xdr:to>
        <xdr:sp macro="" textlink="">
          <xdr:nvSpPr>
            <xdr:cNvPr id="52350" name="Check Box 126" hidden="1">
              <a:extLst>
                <a:ext uri="{63B3BB69-23CF-44E3-9099-C40C66FF867C}">
                  <a14:compatExt spid="_x0000_s52350"/>
                </a:ext>
                <a:ext uri="{FF2B5EF4-FFF2-40B4-BE49-F238E27FC236}">
                  <a16:creationId xmlns:a16="http://schemas.microsoft.com/office/drawing/2014/main" id="{00000000-0008-0000-0500-00007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20</xdr:row>
          <xdr:rowOff>19050</xdr:rowOff>
        </xdr:from>
        <xdr:to>
          <xdr:col>3</xdr:col>
          <xdr:colOff>31750</xdr:colOff>
          <xdr:row>20</xdr:row>
          <xdr:rowOff>114300</xdr:rowOff>
        </xdr:to>
        <xdr:sp macro="" textlink="">
          <xdr:nvSpPr>
            <xdr:cNvPr id="52351" name="Check Box 127" hidden="1">
              <a:extLst>
                <a:ext uri="{63B3BB69-23CF-44E3-9099-C40C66FF867C}">
                  <a14:compatExt spid="_x0000_s52351"/>
                </a:ext>
                <a:ext uri="{FF2B5EF4-FFF2-40B4-BE49-F238E27FC236}">
                  <a16:creationId xmlns:a16="http://schemas.microsoft.com/office/drawing/2014/main" id="{00000000-0008-0000-0500-00007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18</xdr:row>
          <xdr:rowOff>190500</xdr:rowOff>
        </xdr:from>
        <xdr:to>
          <xdr:col>3</xdr:col>
          <xdr:colOff>31750</xdr:colOff>
          <xdr:row>19</xdr:row>
          <xdr:rowOff>146050</xdr:rowOff>
        </xdr:to>
        <xdr:sp macro="" textlink="">
          <xdr:nvSpPr>
            <xdr:cNvPr id="52352" name="Check Box 128" hidden="1">
              <a:extLst>
                <a:ext uri="{63B3BB69-23CF-44E3-9099-C40C66FF867C}">
                  <a14:compatExt spid="_x0000_s52352"/>
                </a:ext>
                <a:ext uri="{FF2B5EF4-FFF2-40B4-BE49-F238E27FC236}">
                  <a16:creationId xmlns:a16="http://schemas.microsoft.com/office/drawing/2014/main" id="{00000000-0008-0000-0500-00008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84</xdr:row>
          <xdr:rowOff>152400</xdr:rowOff>
        </xdr:from>
        <xdr:to>
          <xdr:col>2</xdr:col>
          <xdr:colOff>31750</xdr:colOff>
          <xdr:row>85</xdr:row>
          <xdr:rowOff>171450</xdr:rowOff>
        </xdr:to>
        <xdr:sp macro="" textlink="">
          <xdr:nvSpPr>
            <xdr:cNvPr id="52353" name="Check Box 129" hidden="1">
              <a:extLst>
                <a:ext uri="{63B3BB69-23CF-44E3-9099-C40C66FF867C}">
                  <a14:compatExt spid="_x0000_s52353"/>
                </a:ext>
                <a:ext uri="{FF2B5EF4-FFF2-40B4-BE49-F238E27FC236}">
                  <a16:creationId xmlns:a16="http://schemas.microsoft.com/office/drawing/2014/main" id="{00000000-0008-0000-0500-00008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84</xdr:row>
          <xdr:rowOff>146050</xdr:rowOff>
        </xdr:from>
        <xdr:to>
          <xdr:col>3</xdr:col>
          <xdr:colOff>31750</xdr:colOff>
          <xdr:row>85</xdr:row>
          <xdr:rowOff>165100</xdr:rowOff>
        </xdr:to>
        <xdr:sp macro="" textlink="">
          <xdr:nvSpPr>
            <xdr:cNvPr id="52354" name="Check Box 130" hidden="1">
              <a:extLst>
                <a:ext uri="{63B3BB69-23CF-44E3-9099-C40C66FF867C}">
                  <a14:compatExt spid="_x0000_s52354"/>
                </a:ext>
                <a:ext uri="{FF2B5EF4-FFF2-40B4-BE49-F238E27FC236}">
                  <a16:creationId xmlns:a16="http://schemas.microsoft.com/office/drawing/2014/main" id="{00000000-0008-0000-0500-00008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89</xdr:row>
          <xdr:rowOff>31750</xdr:rowOff>
        </xdr:from>
        <xdr:to>
          <xdr:col>2</xdr:col>
          <xdr:colOff>31750</xdr:colOff>
          <xdr:row>89</xdr:row>
          <xdr:rowOff>184150</xdr:rowOff>
        </xdr:to>
        <xdr:sp macro="" textlink="">
          <xdr:nvSpPr>
            <xdr:cNvPr id="52355" name="Check Box 131" hidden="1">
              <a:extLst>
                <a:ext uri="{63B3BB69-23CF-44E3-9099-C40C66FF867C}">
                  <a14:compatExt spid="_x0000_s52355"/>
                </a:ext>
                <a:ext uri="{FF2B5EF4-FFF2-40B4-BE49-F238E27FC236}">
                  <a16:creationId xmlns:a16="http://schemas.microsoft.com/office/drawing/2014/main" id="{00000000-0008-0000-0500-00008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90</xdr:row>
          <xdr:rowOff>31750</xdr:rowOff>
        </xdr:from>
        <xdr:to>
          <xdr:col>2</xdr:col>
          <xdr:colOff>31750</xdr:colOff>
          <xdr:row>90</xdr:row>
          <xdr:rowOff>184150</xdr:rowOff>
        </xdr:to>
        <xdr:sp macro="" textlink="">
          <xdr:nvSpPr>
            <xdr:cNvPr id="52356" name="Check Box 132" hidden="1">
              <a:extLst>
                <a:ext uri="{63B3BB69-23CF-44E3-9099-C40C66FF867C}">
                  <a14:compatExt spid="_x0000_s52356"/>
                </a:ext>
                <a:ext uri="{FF2B5EF4-FFF2-40B4-BE49-F238E27FC236}">
                  <a16:creationId xmlns:a16="http://schemas.microsoft.com/office/drawing/2014/main" id="{00000000-0008-0000-0500-00008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91</xdr:row>
          <xdr:rowOff>31750</xdr:rowOff>
        </xdr:from>
        <xdr:to>
          <xdr:col>2</xdr:col>
          <xdr:colOff>31750</xdr:colOff>
          <xdr:row>91</xdr:row>
          <xdr:rowOff>184150</xdr:rowOff>
        </xdr:to>
        <xdr:sp macro="" textlink="">
          <xdr:nvSpPr>
            <xdr:cNvPr id="52357" name="Check Box 133" hidden="1">
              <a:extLst>
                <a:ext uri="{63B3BB69-23CF-44E3-9099-C40C66FF867C}">
                  <a14:compatExt spid="_x0000_s52357"/>
                </a:ext>
                <a:ext uri="{FF2B5EF4-FFF2-40B4-BE49-F238E27FC236}">
                  <a16:creationId xmlns:a16="http://schemas.microsoft.com/office/drawing/2014/main" id="{00000000-0008-0000-0500-00008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92</xdr:row>
          <xdr:rowOff>31750</xdr:rowOff>
        </xdr:from>
        <xdr:to>
          <xdr:col>2</xdr:col>
          <xdr:colOff>31750</xdr:colOff>
          <xdr:row>92</xdr:row>
          <xdr:rowOff>184150</xdr:rowOff>
        </xdr:to>
        <xdr:sp macro="" textlink="">
          <xdr:nvSpPr>
            <xdr:cNvPr id="52358" name="Check Box 134" hidden="1">
              <a:extLst>
                <a:ext uri="{63B3BB69-23CF-44E3-9099-C40C66FF867C}">
                  <a14:compatExt spid="_x0000_s52358"/>
                </a:ext>
                <a:ext uri="{FF2B5EF4-FFF2-40B4-BE49-F238E27FC236}">
                  <a16:creationId xmlns:a16="http://schemas.microsoft.com/office/drawing/2014/main" id="{00000000-0008-0000-0500-00008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93</xdr:row>
          <xdr:rowOff>31750</xdr:rowOff>
        </xdr:from>
        <xdr:to>
          <xdr:col>2</xdr:col>
          <xdr:colOff>31750</xdr:colOff>
          <xdr:row>93</xdr:row>
          <xdr:rowOff>184150</xdr:rowOff>
        </xdr:to>
        <xdr:sp macro="" textlink="">
          <xdr:nvSpPr>
            <xdr:cNvPr id="52359" name="Check Box 135" hidden="1">
              <a:extLst>
                <a:ext uri="{63B3BB69-23CF-44E3-9099-C40C66FF867C}">
                  <a14:compatExt spid="_x0000_s52359"/>
                </a:ext>
                <a:ext uri="{FF2B5EF4-FFF2-40B4-BE49-F238E27FC236}">
                  <a16:creationId xmlns:a16="http://schemas.microsoft.com/office/drawing/2014/main" id="{00000000-0008-0000-0500-00008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94</xdr:row>
          <xdr:rowOff>31750</xdr:rowOff>
        </xdr:from>
        <xdr:to>
          <xdr:col>2</xdr:col>
          <xdr:colOff>31750</xdr:colOff>
          <xdr:row>94</xdr:row>
          <xdr:rowOff>184150</xdr:rowOff>
        </xdr:to>
        <xdr:sp macro="" textlink="">
          <xdr:nvSpPr>
            <xdr:cNvPr id="52360" name="Check Box 136" hidden="1">
              <a:extLst>
                <a:ext uri="{63B3BB69-23CF-44E3-9099-C40C66FF867C}">
                  <a14:compatExt spid="_x0000_s52360"/>
                </a:ext>
                <a:ext uri="{FF2B5EF4-FFF2-40B4-BE49-F238E27FC236}">
                  <a16:creationId xmlns:a16="http://schemas.microsoft.com/office/drawing/2014/main" id="{00000000-0008-0000-0500-00008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95</xdr:row>
          <xdr:rowOff>31750</xdr:rowOff>
        </xdr:from>
        <xdr:to>
          <xdr:col>2</xdr:col>
          <xdr:colOff>31750</xdr:colOff>
          <xdr:row>96</xdr:row>
          <xdr:rowOff>69850</xdr:rowOff>
        </xdr:to>
        <xdr:sp macro="" textlink="">
          <xdr:nvSpPr>
            <xdr:cNvPr id="52361" name="Check Box 137" hidden="1">
              <a:extLst>
                <a:ext uri="{63B3BB69-23CF-44E3-9099-C40C66FF867C}">
                  <a14:compatExt spid="_x0000_s52361"/>
                </a:ext>
                <a:ext uri="{FF2B5EF4-FFF2-40B4-BE49-F238E27FC236}">
                  <a16:creationId xmlns:a16="http://schemas.microsoft.com/office/drawing/2014/main" id="{00000000-0008-0000-0500-00008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30</xdr:row>
          <xdr:rowOff>0</xdr:rowOff>
        </xdr:from>
        <xdr:to>
          <xdr:col>2</xdr:col>
          <xdr:colOff>31750</xdr:colOff>
          <xdr:row>30</xdr:row>
          <xdr:rowOff>152400</xdr:rowOff>
        </xdr:to>
        <xdr:sp macro="" textlink="">
          <xdr:nvSpPr>
            <xdr:cNvPr id="52362" name="Check Box 138" hidden="1">
              <a:extLst>
                <a:ext uri="{63B3BB69-23CF-44E3-9099-C40C66FF867C}">
                  <a14:compatExt spid="_x0000_s52362"/>
                </a:ext>
                <a:ext uri="{FF2B5EF4-FFF2-40B4-BE49-F238E27FC236}">
                  <a16:creationId xmlns:a16="http://schemas.microsoft.com/office/drawing/2014/main" id="{00000000-0008-0000-0500-00008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30</xdr:row>
          <xdr:rowOff>0</xdr:rowOff>
        </xdr:from>
        <xdr:to>
          <xdr:col>3</xdr:col>
          <xdr:colOff>31750</xdr:colOff>
          <xdr:row>30</xdr:row>
          <xdr:rowOff>152400</xdr:rowOff>
        </xdr:to>
        <xdr:sp macro="" textlink="">
          <xdr:nvSpPr>
            <xdr:cNvPr id="52363" name="Check Box 139" hidden="1">
              <a:extLst>
                <a:ext uri="{63B3BB69-23CF-44E3-9099-C40C66FF867C}">
                  <a14:compatExt spid="_x0000_s52363"/>
                </a:ext>
                <a:ext uri="{FF2B5EF4-FFF2-40B4-BE49-F238E27FC236}">
                  <a16:creationId xmlns:a16="http://schemas.microsoft.com/office/drawing/2014/main" id="{00000000-0008-0000-0500-00008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29</xdr:row>
          <xdr:rowOff>273050</xdr:rowOff>
        </xdr:from>
        <xdr:to>
          <xdr:col>3</xdr:col>
          <xdr:colOff>31750</xdr:colOff>
          <xdr:row>30</xdr:row>
          <xdr:rowOff>152400</xdr:rowOff>
        </xdr:to>
        <xdr:sp macro="" textlink="">
          <xdr:nvSpPr>
            <xdr:cNvPr id="52364" name="Check Box 140" hidden="1">
              <a:extLst>
                <a:ext uri="{63B3BB69-23CF-44E3-9099-C40C66FF867C}">
                  <a14:compatExt spid="_x0000_s52364"/>
                </a:ext>
                <a:ext uri="{FF2B5EF4-FFF2-40B4-BE49-F238E27FC236}">
                  <a16:creationId xmlns:a16="http://schemas.microsoft.com/office/drawing/2014/main" id="{00000000-0008-0000-0500-00008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29</xdr:row>
          <xdr:rowOff>273050</xdr:rowOff>
        </xdr:from>
        <xdr:to>
          <xdr:col>3</xdr:col>
          <xdr:colOff>31750</xdr:colOff>
          <xdr:row>30</xdr:row>
          <xdr:rowOff>152400</xdr:rowOff>
        </xdr:to>
        <xdr:sp macro="" textlink="">
          <xdr:nvSpPr>
            <xdr:cNvPr id="52365" name="Check Box 141" hidden="1">
              <a:extLst>
                <a:ext uri="{63B3BB69-23CF-44E3-9099-C40C66FF867C}">
                  <a14:compatExt spid="_x0000_s52365"/>
                </a:ext>
                <a:ext uri="{FF2B5EF4-FFF2-40B4-BE49-F238E27FC236}">
                  <a16:creationId xmlns:a16="http://schemas.microsoft.com/office/drawing/2014/main" id="{00000000-0008-0000-0500-00008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78</xdr:row>
          <xdr:rowOff>184150</xdr:rowOff>
        </xdr:from>
        <xdr:to>
          <xdr:col>2</xdr:col>
          <xdr:colOff>31750</xdr:colOff>
          <xdr:row>79</xdr:row>
          <xdr:rowOff>146050</xdr:rowOff>
        </xdr:to>
        <xdr:sp macro="" textlink="">
          <xdr:nvSpPr>
            <xdr:cNvPr id="52366" name="Check Box 142" hidden="1">
              <a:extLst>
                <a:ext uri="{63B3BB69-23CF-44E3-9099-C40C66FF867C}">
                  <a14:compatExt spid="_x0000_s52366"/>
                </a:ext>
                <a:ext uri="{FF2B5EF4-FFF2-40B4-BE49-F238E27FC236}">
                  <a16:creationId xmlns:a16="http://schemas.microsoft.com/office/drawing/2014/main" id="{00000000-0008-0000-0500-00008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80</xdr:row>
          <xdr:rowOff>0</xdr:rowOff>
        </xdr:from>
        <xdr:to>
          <xdr:col>2</xdr:col>
          <xdr:colOff>31750</xdr:colOff>
          <xdr:row>80</xdr:row>
          <xdr:rowOff>146050</xdr:rowOff>
        </xdr:to>
        <xdr:sp macro="" textlink="">
          <xdr:nvSpPr>
            <xdr:cNvPr id="52367" name="Check Box 143" hidden="1">
              <a:extLst>
                <a:ext uri="{63B3BB69-23CF-44E3-9099-C40C66FF867C}">
                  <a14:compatExt spid="_x0000_s52367"/>
                </a:ext>
                <a:ext uri="{FF2B5EF4-FFF2-40B4-BE49-F238E27FC236}">
                  <a16:creationId xmlns:a16="http://schemas.microsoft.com/office/drawing/2014/main" id="{00000000-0008-0000-0500-00008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80</xdr:row>
          <xdr:rowOff>0</xdr:rowOff>
        </xdr:from>
        <xdr:to>
          <xdr:col>3</xdr:col>
          <xdr:colOff>31750</xdr:colOff>
          <xdr:row>80</xdr:row>
          <xdr:rowOff>146050</xdr:rowOff>
        </xdr:to>
        <xdr:sp macro="" textlink="">
          <xdr:nvSpPr>
            <xdr:cNvPr id="52368" name="Check Box 144" hidden="1">
              <a:extLst>
                <a:ext uri="{63B3BB69-23CF-44E3-9099-C40C66FF867C}">
                  <a14:compatExt spid="_x0000_s52368"/>
                </a:ext>
                <a:ext uri="{FF2B5EF4-FFF2-40B4-BE49-F238E27FC236}">
                  <a16:creationId xmlns:a16="http://schemas.microsoft.com/office/drawing/2014/main" id="{00000000-0008-0000-0500-00009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50</xdr:row>
          <xdr:rowOff>190500</xdr:rowOff>
        </xdr:from>
        <xdr:to>
          <xdr:col>2</xdr:col>
          <xdr:colOff>31750</xdr:colOff>
          <xdr:row>52</xdr:row>
          <xdr:rowOff>0</xdr:rowOff>
        </xdr:to>
        <xdr:sp macro="" textlink="">
          <xdr:nvSpPr>
            <xdr:cNvPr id="52369" name="Check Box 145" hidden="1">
              <a:extLst>
                <a:ext uri="{63B3BB69-23CF-44E3-9099-C40C66FF867C}">
                  <a14:compatExt spid="_x0000_s52369"/>
                </a:ext>
                <a:ext uri="{FF2B5EF4-FFF2-40B4-BE49-F238E27FC236}">
                  <a16:creationId xmlns:a16="http://schemas.microsoft.com/office/drawing/2014/main" id="{00000000-0008-0000-0500-00009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50</xdr:row>
          <xdr:rowOff>190500</xdr:rowOff>
        </xdr:from>
        <xdr:to>
          <xdr:col>3</xdr:col>
          <xdr:colOff>31750</xdr:colOff>
          <xdr:row>52</xdr:row>
          <xdr:rowOff>0</xdr:rowOff>
        </xdr:to>
        <xdr:sp macro="" textlink="">
          <xdr:nvSpPr>
            <xdr:cNvPr id="52370" name="Check Box 146" hidden="1">
              <a:extLst>
                <a:ext uri="{63B3BB69-23CF-44E3-9099-C40C66FF867C}">
                  <a14:compatExt spid="_x0000_s52370"/>
                </a:ext>
                <a:ext uri="{FF2B5EF4-FFF2-40B4-BE49-F238E27FC236}">
                  <a16:creationId xmlns:a16="http://schemas.microsoft.com/office/drawing/2014/main" id="{00000000-0008-0000-0500-00009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53</xdr:row>
          <xdr:rowOff>0</xdr:rowOff>
        </xdr:from>
        <xdr:to>
          <xdr:col>2</xdr:col>
          <xdr:colOff>31750</xdr:colOff>
          <xdr:row>53</xdr:row>
          <xdr:rowOff>152400</xdr:rowOff>
        </xdr:to>
        <xdr:sp macro="" textlink="">
          <xdr:nvSpPr>
            <xdr:cNvPr id="52371" name="Check Box 147" hidden="1">
              <a:extLst>
                <a:ext uri="{63B3BB69-23CF-44E3-9099-C40C66FF867C}">
                  <a14:compatExt spid="_x0000_s52371"/>
                </a:ext>
                <a:ext uri="{FF2B5EF4-FFF2-40B4-BE49-F238E27FC236}">
                  <a16:creationId xmlns:a16="http://schemas.microsoft.com/office/drawing/2014/main" id="{00000000-0008-0000-0500-00009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52</xdr:row>
          <xdr:rowOff>184150</xdr:rowOff>
        </xdr:from>
        <xdr:to>
          <xdr:col>3</xdr:col>
          <xdr:colOff>31750</xdr:colOff>
          <xdr:row>53</xdr:row>
          <xdr:rowOff>152400</xdr:rowOff>
        </xdr:to>
        <xdr:sp macro="" textlink="">
          <xdr:nvSpPr>
            <xdr:cNvPr id="52372" name="Check Box 148" hidden="1">
              <a:extLst>
                <a:ext uri="{63B3BB69-23CF-44E3-9099-C40C66FF867C}">
                  <a14:compatExt spid="_x0000_s52372"/>
                </a:ext>
                <a:ext uri="{FF2B5EF4-FFF2-40B4-BE49-F238E27FC236}">
                  <a16:creationId xmlns:a16="http://schemas.microsoft.com/office/drawing/2014/main" id="{00000000-0008-0000-0500-00009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46</xdr:row>
          <xdr:rowOff>190500</xdr:rowOff>
        </xdr:from>
        <xdr:to>
          <xdr:col>3</xdr:col>
          <xdr:colOff>31750</xdr:colOff>
          <xdr:row>47</xdr:row>
          <xdr:rowOff>127000</xdr:rowOff>
        </xdr:to>
        <xdr:sp macro="" textlink="">
          <xdr:nvSpPr>
            <xdr:cNvPr id="52373" name="Check Box 149" hidden="1">
              <a:extLst>
                <a:ext uri="{63B3BB69-23CF-44E3-9099-C40C66FF867C}">
                  <a14:compatExt spid="_x0000_s52373"/>
                </a:ext>
                <a:ext uri="{FF2B5EF4-FFF2-40B4-BE49-F238E27FC236}">
                  <a16:creationId xmlns:a16="http://schemas.microsoft.com/office/drawing/2014/main" id="{00000000-0008-0000-0500-00009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47</xdr:row>
          <xdr:rowOff>196850</xdr:rowOff>
        </xdr:from>
        <xdr:to>
          <xdr:col>3</xdr:col>
          <xdr:colOff>31750</xdr:colOff>
          <xdr:row>48</xdr:row>
          <xdr:rowOff>152400</xdr:rowOff>
        </xdr:to>
        <xdr:sp macro="" textlink="">
          <xdr:nvSpPr>
            <xdr:cNvPr id="52374" name="Check Box 150" hidden="1">
              <a:extLst>
                <a:ext uri="{63B3BB69-23CF-44E3-9099-C40C66FF867C}">
                  <a14:compatExt spid="_x0000_s52374"/>
                </a:ext>
                <a:ext uri="{FF2B5EF4-FFF2-40B4-BE49-F238E27FC236}">
                  <a16:creationId xmlns:a16="http://schemas.microsoft.com/office/drawing/2014/main" id="{00000000-0008-0000-0500-00009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48</xdr:row>
          <xdr:rowOff>196850</xdr:rowOff>
        </xdr:from>
        <xdr:to>
          <xdr:col>3</xdr:col>
          <xdr:colOff>31750</xdr:colOff>
          <xdr:row>49</xdr:row>
          <xdr:rowOff>152400</xdr:rowOff>
        </xdr:to>
        <xdr:sp macro="" textlink="">
          <xdr:nvSpPr>
            <xdr:cNvPr id="52375" name="Check Box 151" hidden="1">
              <a:extLst>
                <a:ext uri="{63B3BB69-23CF-44E3-9099-C40C66FF867C}">
                  <a14:compatExt spid="_x0000_s52375"/>
                </a:ext>
                <a:ext uri="{FF2B5EF4-FFF2-40B4-BE49-F238E27FC236}">
                  <a16:creationId xmlns:a16="http://schemas.microsoft.com/office/drawing/2014/main" id="{00000000-0008-0000-0500-00009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36</xdr:row>
          <xdr:rowOff>247650</xdr:rowOff>
        </xdr:from>
        <xdr:to>
          <xdr:col>3</xdr:col>
          <xdr:colOff>31750</xdr:colOff>
          <xdr:row>38</xdr:row>
          <xdr:rowOff>19050</xdr:rowOff>
        </xdr:to>
        <xdr:sp macro="" textlink="">
          <xdr:nvSpPr>
            <xdr:cNvPr id="52376" name="Check Box 152" hidden="1">
              <a:extLst>
                <a:ext uri="{63B3BB69-23CF-44E3-9099-C40C66FF867C}">
                  <a14:compatExt spid="_x0000_s52376"/>
                </a:ext>
                <a:ext uri="{FF2B5EF4-FFF2-40B4-BE49-F238E27FC236}">
                  <a16:creationId xmlns:a16="http://schemas.microsoft.com/office/drawing/2014/main" id="{00000000-0008-0000-0500-00009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37</xdr:row>
          <xdr:rowOff>88900</xdr:rowOff>
        </xdr:from>
        <xdr:to>
          <xdr:col>3</xdr:col>
          <xdr:colOff>31750</xdr:colOff>
          <xdr:row>38</xdr:row>
          <xdr:rowOff>165100</xdr:rowOff>
        </xdr:to>
        <xdr:sp macro="" textlink="">
          <xdr:nvSpPr>
            <xdr:cNvPr id="52377" name="Check Box 153" hidden="1">
              <a:extLst>
                <a:ext uri="{63B3BB69-23CF-44E3-9099-C40C66FF867C}">
                  <a14:compatExt spid="_x0000_s52377"/>
                </a:ext>
                <a:ext uri="{FF2B5EF4-FFF2-40B4-BE49-F238E27FC236}">
                  <a16:creationId xmlns:a16="http://schemas.microsoft.com/office/drawing/2014/main" id="{00000000-0008-0000-0500-00009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37</xdr:row>
          <xdr:rowOff>88900</xdr:rowOff>
        </xdr:from>
        <xdr:to>
          <xdr:col>2</xdr:col>
          <xdr:colOff>31750</xdr:colOff>
          <xdr:row>38</xdr:row>
          <xdr:rowOff>165100</xdr:rowOff>
        </xdr:to>
        <xdr:sp macro="" textlink="">
          <xdr:nvSpPr>
            <xdr:cNvPr id="52378" name="Check Box 154" hidden="1">
              <a:extLst>
                <a:ext uri="{63B3BB69-23CF-44E3-9099-C40C66FF867C}">
                  <a14:compatExt spid="_x0000_s52378"/>
                </a:ext>
                <a:ext uri="{FF2B5EF4-FFF2-40B4-BE49-F238E27FC236}">
                  <a16:creationId xmlns:a16="http://schemas.microsoft.com/office/drawing/2014/main" id="{00000000-0008-0000-0500-00009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39</xdr:row>
          <xdr:rowOff>0</xdr:rowOff>
        </xdr:from>
        <xdr:to>
          <xdr:col>3</xdr:col>
          <xdr:colOff>31750</xdr:colOff>
          <xdr:row>39</xdr:row>
          <xdr:rowOff>152400</xdr:rowOff>
        </xdr:to>
        <xdr:sp macro="" textlink="">
          <xdr:nvSpPr>
            <xdr:cNvPr id="52379" name="Check Box 155" hidden="1">
              <a:extLst>
                <a:ext uri="{63B3BB69-23CF-44E3-9099-C40C66FF867C}">
                  <a14:compatExt spid="_x0000_s52379"/>
                </a:ext>
                <a:ext uri="{FF2B5EF4-FFF2-40B4-BE49-F238E27FC236}">
                  <a16:creationId xmlns:a16="http://schemas.microsoft.com/office/drawing/2014/main" id="{00000000-0008-0000-0500-00009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39</xdr:row>
          <xdr:rowOff>0</xdr:rowOff>
        </xdr:from>
        <xdr:to>
          <xdr:col>2</xdr:col>
          <xdr:colOff>31750</xdr:colOff>
          <xdr:row>39</xdr:row>
          <xdr:rowOff>152400</xdr:rowOff>
        </xdr:to>
        <xdr:sp macro="" textlink="">
          <xdr:nvSpPr>
            <xdr:cNvPr id="52380" name="Check Box 156" hidden="1">
              <a:extLst>
                <a:ext uri="{63B3BB69-23CF-44E3-9099-C40C66FF867C}">
                  <a14:compatExt spid="_x0000_s52380"/>
                </a:ext>
                <a:ext uri="{FF2B5EF4-FFF2-40B4-BE49-F238E27FC236}">
                  <a16:creationId xmlns:a16="http://schemas.microsoft.com/office/drawing/2014/main" id="{00000000-0008-0000-0500-00009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39</xdr:row>
          <xdr:rowOff>0</xdr:rowOff>
        </xdr:from>
        <xdr:to>
          <xdr:col>3</xdr:col>
          <xdr:colOff>31750</xdr:colOff>
          <xdr:row>39</xdr:row>
          <xdr:rowOff>152400</xdr:rowOff>
        </xdr:to>
        <xdr:sp macro="" textlink="">
          <xdr:nvSpPr>
            <xdr:cNvPr id="52381" name="Check Box 157" hidden="1">
              <a:extLst>
                <a:ext uri="{63B3BB69-23CF-44E3-9099-C40C66FF867C}">
                  <a14:compatExt spid="_x0000_s52381"/>
                </a:ext>
                <a:ext uri="{FF2B5EF4-FFF2-40B4-BE49-F238E27FC236}">
                  <a16:creationId xmlns:a16="http://schemas.microsoft.com/office/drawing/2014/main" id="{00000000-0008-0000-0500-00009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40</xdr:row>
          <xdr:rowOff>190500</xdr:rowOff>
        </xdr:from>
        <xdr:to>
          <xdr:col>3</xdr:col>
          <xdr:colOff>31750</xdr:colOff>
          <xdr:row>41</xdr:row>
          <xdr:rowOff>127000</xdr:rowOff>
        </xdr:to>
        <xdr:sp macro="" textlink="">
          <xdr:nvSpPr>
            <xdr:cNvPr id="52382" name="Check Box 158" hidden="1">
              <a:extLst>
                <a:ext uri="{63B3BB69-23CF-44E3-9099-C40C66FF867C}">
                  <a14:compatExt spid="_x0000_s52382"/>
                </a:ext>
                <a:ext uri="{FF2B5EF4-FFF2-40B4-BE49-F238E27FC236}">
                  <a16:creationId xmlns:a16="http://schemas.microsoft.com/office/drawing/2014/main" id="{00000000-0008-0000-0500-00009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40</xdr:row>
          <xdr:rowOff>190500</xdr:rowOff>
        </xdr:from>
        <xdr:to>
          <xdr:col>2</xdr:col>
          <xdr:colOff>31750</xdr:colOff>
          <xdr:row>41</xdr:row>
          <xdr:rowOff>127000</xdr:rowOff>
        </xdr:to>
        <xdr:sp macro="" textlink="">
          <xdr:nvSpPr>
            <xdr:cNvPr id="52383" name="Check Box 159" hidden="1">
              <a:extLst>
                <a:ext uri="{63B3BB69-23CF-44E3-9099-C40C66FF867C}">
                  <a14:compatExt spid="_x0000_s52383"/>
                </a:ext>
                <a:ext uri="{FF2B5EF4-FFF2-40B4-BE49-F238E27FC236}">
                  <a16:creationId xmlns:a16="http://schemas.microsoft.com/office/drawing/2014/main" id="{00000000-0008-0000-0500-00009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41</xdr:row>
          <xdr:rowOff>304800</xdr:rowOff>
        </xdr:from>
        <xdr:to>
          <xdr:col>2</xdr:col>
          <xdr:colOff>31750</xdr:colOff>
          <xdr:row>42</xdr:row>
          <xdr:rowOff>127000</xdr:rowOff>
        </xdr:to>
        <xdr:sp macro="" textlink="">
          <xdr:nvSpPr>
            <xdr:cNvPr id="52384" name="Check Box 160" hidden="1">
              <a:extLst>
                <a:ext uri="{63B3BB69-23CF-44E3-9099-C40C66FF867C}">
                  <a14:compatExt spid="_x0000_s52384"/>
                </a:ext>
                <a:ext uri="{FF2B5EF4-FFF2-40B4-BE49-F238E27FC236}">
                  <a16:creationId xmlns:a16="http://schemas.microsoft.com/office/drawing/2014/main" id="{00000000-0008-0000-0500-0000A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41</xdr:row>
          <xdr:rowOff>304800</xdr:rowOff>
        </xdr:from>
        <xdr:to>
          <xdr:col>3</xdr:col>
          <xdr:colOff>31750</xdr:colOff>
          <xdr:row>42</xdr:row>
          <xdr:rowOff>127000</xdr:rowOff>
        </xdr:to>
        <xdr:sp macro="" textlink="">
          <xdr:nvSpPr>
            <xdr:cNvPr id="52385" name="Check Box 161" hidden="1">
              <a:extLst>
                <a:ext uri="{63B3BB69-23CF-44E3-9099-C40C66FF867C}">
                  <a14:compatExt spid="_x0000_s52385"/>
                </a:ext>
                <a:ext uri="{FF2B5EF4-FFF2-40B4-BE49-F238E27FC236}">
                  <a16:creationId xmlns:a16="http://schemas.microsoft.com/office/drawing/2014/main" id="{00000000-0008-0000-0500-0000A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40</xdr:row>
          <xdr:rowOff>190500</xdr:rowOff>
        </xdr:from>
        <xdr:to>
          <xdr:col>3</xdr:col>
          <xdr:colOff>31750</xdr:colOff>
          <xdr:row>41</xdr:row>
          <xdr:rowOff>127000</xdr:rowOff>
        </xdr:to>
        <xdr:sp macro="" textlink="">
          <xdr:nvSpPr>
            <xdr:cNvPr id="52386" name="Check Box 162" hidden="1">
              <a:extLst>
                <a:ext uri="{63B3BB69-23CF-44E3-9099-C40C66FF867C}">
                  <a14:compatExt spid="_x0000_s52386"/>
                </a:ext>
                <a:ext uri="{FF2B5EF4-FFF2-40B4-BE49-F238E27FC236}">
                  <a16:creationId xmlns:a16="http://schemas.microsoft.com/office/drawing/2014/main" id="{00000000-0008-0000-0500-0000A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61</xdr:row>
          <xdr:rowOff>177800</xdr:rowOff>
        </xdr:from>
        <xdr:to>
          <xdr:col>2</xdr:col>
          <xdr:colOff>12700</xdr:colOff>
          <xdr:row>62</xdr:row>
          <xdr:rowOff>127000</xdr:rowOff>
        </xdr:to>
        <xdr:sp macro="" textlink="">
          <xdr:nvSpPr>
            <xdr:cNvPr id="52387" name="Check Box 163" hidden="1">
              <a:extLst>
                <a:ext uri="{63B3BB69-23CF-44E3-9099-C40C66FF867C}">
                  <a14:compatExt spid="_x0000_s52387"/>
                </a:ext>
                <a:ext uri="{FF2B5EF4-FFF2-40B4-BE49-F238E27FC236}">
                  <a16:creationId xmlns:a16="http://schemas.microsoft.com/office/drawing/2014/main" id="{00000000-0008-0000-0500-0000A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61</xdr:row>
          <xdr:rowOff>177800</xdr:rowOff>
        </xdr:from>
        <xdr:to>
          <xdr:col>3</xdr:col>
          <xdr:colOff>31750</xdr:colOff>
          <xdr:row>62</xdr:row>
          <xdr:rowOff>127000</xdr:rowOff>
        </xdr:to>
        <xdr:sp macro="" textlink="">
          <xdr:nvSpPr>
            <xdr:cNvPr id="52388" name="Check Box 164" hidden="1">
              <a:extLst>
                <a:ext uri="{63B3BB69-23CF-44E3-9099-C40C66FF867C}">
                  <a14:compatExt spid="_x0000_s52388"/>
                </a:ext>
                <a:ext uri="{FF2B5EF4-FFF2-40B4-BE49-F238E27FC236}">
                  <a16:creationId xmlns:a16="http://schemas.microsoft.com/office/drawing/2014/main" id="{00000000-0008-0000-0500-0000A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6350</xdr:colOff>
          <xdr:row>62</xdr:row>
          <xdr:rowOff>171450</xdr:rowOff>
        </xdr:from>
        <xdr:to>
          <xdr:col>1</xdr:col>
          <xdr:colOff>209550</xdr:colOff>
          <xdr:row>63</xdr:row>
          <xdr:rowOff>127000</xdr:rowOff>
        </xdr:to>
        <xdr:sp macro="" textlink="">
          <xdr:nvSpPr>
            <xdr:cNvPr id="52389" name="Check Box 165" hidden="1">
              <a:extLst>
                <a:ext uri="{63B3BB69-23CF-44E3-9099-C40C66FF867C}">
                  <a14:compatExt spid="_x0000_s52389"/>
                </a:ext>
                <a:ext uri="{FF2B5EF4-FFF2-40B4-BE49-F238E27FC236}">
                  <a16:creationId xmlns:a16="http://schemas.microsoft.com/office/drawing/2014/main" id="{00000000-0008-0000-0500-0000A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62</xdr:row>
          <xdr:rowOff>171450</xdr:rowOff>
        </xdr:from>
        <xdr:to>
          <xdr:col>3</xdr:col>
          <xdr:colOff>12700</xdr:colOff>
          <xdr:row>63</xdr:row>
          <xdr:rowOff>127000</xdr:rowOff>
        </xdr:to>
        <xdr:sp macro="" textlink="">
          <xdr:nvSpPr>
            <xdr:cNvPr id="52390" name="Check Box 166" hidden="1">
              <a:extLst>
                <a:ext uri="{63B3BB69-23CF-44E3-9099-C40C66FF867C}">
                  <a14:compatExt spid="_x0000_s52390"/>
                </a:ext>
                <a:ext uri="{FF2B5EF4-FFF2-40B4-BE49-F238E27FC236}">
                  <a16:creationId xmlns:a16="http://schemas.microsoft.com/office/drawing/2014/main" id="{00000000-0008-0000-0500-0000A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3</xdr:col>
      <xdr:colOff>1162050</xdr:colOff>
      <xdr:row>2</xdr:row>
      <xdr:rowOff>72866</xdr:rowOff>
    </xdr:from>
    <xdr:to>
      <xdr:col>5</xdr:col>
      <xdr:colOff>333375</xdr:colOff>
      <xdr:row>2</xdr:row>
      <xdr:rowOff>72866</xdr:rowOff>
    </xdr:to>
    <xdr:cxnSp macro="">
      <xdr:nvCxnSpPr>
        <xdr:cNvPr id="6" name="Straight Connector 5">
          <a:extLst>
            <a:ext uri="{FF2B5EF4-FFF2-40B4-BE49-F238E27FC236}">
              <a16:creationId xmlns:a16="http://schemas.microsoft.com/office/drawing/2014/main" id="{00000000-0008-0000-0600-000006000000}"/>
            </a:ext>
          </a:extLst>
        </xdr:cNvPr>
        <xdr:cNvCxnSpPr/>
      </xdr:nvCxnSpPr>
      <xdr:spPr bwMode="auto">
        <a:xfrm>
          <a:off x="3581400" y="482441"/>
          <a:ext cx="3248025" cy="0"/>
        </a:xfrm>
        <a:prstGeom prst="line">
          <a:avLst/>
        </a:prstGeom>
        <a:ln w="38100" cmpd="sng">
          <a:solidFill>
            <a:schemeClr val="bg1">
              <a:lumMod val="50000"/>
            </a:schemeClr>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1904</xdr:colOff>
      <xdr:row>0</xdr:row>
      <xdr:rowOff>19049</xdr:rowOff>
    </xdr:from>
    <xdr:to>
      <xdr:col>3</xdr:col>
      <xdr:colOff>200025</xdr:colOff>
      <xdr:row>3</xdr:row>
      <xdr:rowOff>141088</xdr:rowOff>
    </xdr:to>
    <xdr:pic>
      <xdr:nvPicPr>
        <xdr:cNvPr id="9381" name="Picture 165">
          <a:extLst>
            <a:ext uri="{FF2B5EF4-FFF2-40B4-BE49-F238E27FC236}">
              <a16:creationId xmlns:a16="http://schemas.microsoft.com/office/drawing/2014/main" id="{00000000-0008-0000-0600-0000A5240000}"/>
            </a:ext>
          </a:extLst>
        </xdr:cNvPr>
        <xdr:cNvPicPr>
          <a:picLocks noChangeAspect="1" noChangeArrowheads="1"/>
        </xdr:cNvPicPr>
      </xdr:nvPicPr>
      <xdr:blipFill>
        <a:blip xmlns:r="http://schemas.openxmlformats.org/officeDocument/2006/relationships" r:embed="rId1" cstate="print"/>
        <a:srcRect t="7290" b="12141"/>
        <a:stretch>
          <a:fillRect/>
        </a:stretch>
      </xdr:blipFill>
      <xdr:spPr bwMode="auto">
        <a:xfrm>
          <a:off x="1904" y="19049"/>
          <a:ext cx="2617471" cy="769739"/>
        </a:xfrm>
        <a:prstGeom prst="rect">
          <a:avLst/>
        </a:prstGeom>
        <a:noFill/>
        <a:ln w="1">
          <a:noFill/>
          <a:miter lim="800000"/>
          <a:headEnd/>
          <a:tailEnd type="none" w="med" len="med"/>
        </a:ln>
        <a:effectLst/>
      </xdr:spPr>
    </xdr:pic>
    <xdr:clientData/>
  </xdr:twoCellAnchor>
  <xdr:twoCellAnchor editAs="oneCell">
    <xdr:from>
      <xdr:col>10</xdr:col>
      <xdr:colOff>18736</xdr:colOff>
      <xdr:row>11</xdr:row>
      <xdr:rowOff>90408</xdr:rowOff>
    </xdr:from>
    <xdr:to>
      <xdr:col>12</xdr:col>
      <xdr:colOff>590550</xdr:colOff>
      <xdr:row>15</xdr:row>
      <xdr:rowOff>103188</xdr:rowOff>
    </xdr:to>
    <xdr:pic>
      <xdr:nvPicPr>
        <xdr:cNvPr id="7" name="Picture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734611" y="2547858"/>
          <a:ext cx="2105339" cy="965280"/>
        </a:xfrm>
        <a:prstGeom prst="rect">
          <a:avLst/>
        </a:prstGeom>
        <a:noFill/>
        <a:ln w="9525">
          <a:noFill/>
          <a:miter lim="800000"/>
          <a:headEnd/>
          <a:tailEnd/>
        </a:ln>
        <a:effectLst/>
      </xdr:spPr>
    </xdr:pic>
    <xdr:clientData/>
  </xdr:twoCellAnchor>
  <xdr:twoCellAnchor editAs="oneCell">
    <xdr:from>
      <xdr:col>36</xdr:col>
      <xdr:colOff>352425</xdr:colOff>
      <xdr:row>10</xdr:row>
      <xdr:rowOff>161670</xdr:rowOff>
    </xdr:from>
    <xdr:to>
      <xdr:col>41</xdr:col>
      <xdr:colOff>512762</xdr:colOff>
      <xdr:row>15</xdr:row>
      <xdr:rowOff>160336</xdr:rowOff>
    </xdr:to>
    <xdr:pic>
      <xdr:nvPicPr>
        <xdr:cNvPr id="9" name="Picture 8">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34880550" y="2380995"/>
          <a:ext cx="3751262" cy="1189291"/>
        </a:xfrm>
        <a:prstGeom prst="rect">
          <a:avLst/>
        </a:prstGeom>
        <a:noFill/>
        <a:ln w="9525">
          <a:noFill/>
          <a:miter lim="800000"/>
          <a:headEnd/>
          <a:tailEnd/>
        </a:ln>
        <a:effectLst/>
      </xdr:spPr>
    </xdr:pic>
    <xdr:clientData/>
  </xdr:twoCellAnchor>
  <xdr:twoCellAnchor editAs="oneCell">
    <xdr:from>
      <xdr:col>49</xdr:col>
      <xdr:colOff>57149</xdr:colOff>
      <xdr:row>13</xdr:row>
      <xdr:rowOff>80933</xdr:rowOff>
    </xdr:from>
    <xdr:to>
      <xdr:col>51</xdr:col>
      <xdr:colOff>550544</xdr:colOff>
      <xdr:row>15</xdr:row>
      <xdr:rowOff>85725</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cstate="print"/>
        <a:stretch>
          <a:fillRect/>
        </a:stretch>
      </xdr:blipFill>
      <xdr:spPr>
        <a:xfrm>
          <a:off x="44138849" y="3014633"/>
          <a:ext cx="1960245" cy="481042"/>
        </a:xfrm>
        <a:prstGeom prst="rect">
          <a:avLst/>
        </a:prstGeom>
      </xdr:spPr>
    </xdr:pic>
    <xdr:clientData/>
  </xdr:twoCellAnchor>
  <xdr:twoCellAnchor editAs="oneCell">
    <xdr:from>
      <xdr:col>44</xdr:col>
      <xdr:colOff>76200</xdr:colOff>
      <xdr:row>3</xdr:row>
      <xdr:rowOff>190500</xdr:rowOff>
    </xdr:from>
    <xdr:to>
      <xdr:col>48</xdr:col>
      <xdr:colOff>679450</xdr:colOff>
      <xdr:row>15</xdr:row>
      <xdr:rowOff>95250</xdr:rowOff>
    </xdr:to>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0338375" y="838200"/>
          <a:ext cx="3641725" cy="2667000"/>
        </a:xfrm>
        <a:prstGeom prst="rect">
          <a:avLst/>
        </a:prstGeom>
        <a:noFill/>
        <a:ln w="9525">
          <a:noFill/>
          <a:miter lim="800000"/>
          <a:headEnd/>
          <a:tailEnd/>
        </a:ln>
        <a:effectLst/>
      </xdr:spPr>
    </xdr:pic>
    <xdr:clientData/>
  </xdr:twoCellAnchor>
  <xdr:twoCellAnchor editAs="oneCell">
    <xdr:from>
      <xdr:col>52</xdr:col>
      <xdr:colOff>133350</xdr:colOff>
      <xdr:row>13</xdr:row>
      <xdr:rowOff>75717</xdr:rowOff>
    </xdr:from>
    <xdr:to>
      <xdr:col>54</xdr:col>
      <xdr:colOff>508000</xdr:colOff>
      <xdr:row>15</xdr:row>
      <xdr:rowOff>84137</xdr:rowOff>
    </xdr:to>
    <xdr:pic>
      <xdr:nvPicPr>
        <xdr:cNvPr id="12" name="Picture 11">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46415325" y="3009417"/>
          <a:ext cx="1841500" cy="484670"/>
        </a:xfrm>
        <a:prstGeom prst="rect">
          <a:avLst/>
        </a:prstGeom>
        <a:noFill/>
        <a:ln w="9525">
          <a:noFill/>
          <a:miter lim="800000"/>
          <a:headEnd/>
          <a:tailEnd/>
        </a:ln>
        <a:effectLst/>
      </xdr:spPr>
    </xdr:pic>
    <xdr:clientData/>
  </xdr:twoCellAnchor>
  <xdr:twoCellAnchor editAs="oneCell">
    <xdr:from>
      <xdr:col>0</xdr:col>
      <xdr:colOff>366971</xdr:colOff>
      <xdr:row>5</xdr:row>
      <xdr:rowOff>114300</xdr:rowOff>
    </xdr:from>
    <xdr:to>
      <xdr:col>2</xdr:col>
      <xdr:colOff>178117</xdr:colOff>
      <xdr:row>12</xdr:row>
      <xdr:rowOff>161926</xdr:rowOff>
    </xdr:to>
    <xdr:pic>
      <xdr:nvPicPr>
        <xdr:cNvPr id="13" name="Picture 12">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366971" y="1247775"/>
          <a:ext cx="1478021" cy="1609726"/>
        </a:xfrm>
        <a:prstGeom prst="rect">
          <a:avLst/>
        </a:prstGeom>
        <a:noFill/>
        <a:ln w="9525">
          <a:noFill/>
          <a:miter lim="800000"/>
          <a:headEnd/>
          <a:tailEnd/>
        </a:ln>
        <a:effec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0</xdr:colOff>
          <xdr:row>0</xdr:row>
          <xdr:rowOff>12700</xdr:rowOff>
        </xdr:from>
        <xdr:to>
          <xdr:col>0</xdr:col>
          <xdr:colOff>317500</xdr:colOff>
          <xdr:row>1</xdr:row>
          <xdr:rowOff>101600</xdr:rowOff>
        </xdr:to>
        <xdr:sp macro="" textlink="">
          <xdr:nvSpPr>
            <xdr:cNvPr id="5121" name="Button 1" hidden="1">
              <a:extLst>
                <a:ext uri="{63B3BB69-23CF-44E3-9099-C40C66FF867C}">
                  <a14:compatExt spid="_x0000_s5121"/>
                </a:ext>
                <a:ext uri="{FF2B5EF4-FFF2-40B4-BE49-F238E27FC236}">
                  <a16:creationId xmlns:a16="http://schemas.microsoft.com/office/drawing/2014/main" id="{00000000-0008-0000-07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27432" tIns="22860" rIns="27432" bIns="22860" anchor="ctr" upright="1"/>
            <a:lstStyle/>
            <a:p>
              <a:pPr algn="ctr" rtl="0">
                <a:defRPr sz="1000"/>
              </a:pPr>
              <a:r>
                <a:rPr lang="en-US" sz="700" b="1" i="0" u="none" strike="noStrike" baseline="0">
                  <a:solidFill>
                    <a:srgbClr val="FF0000"/>
                  </a:solidFill>
                  <a:latin typeface="MS Sans Serif"/>
                </a:rPr>
                <a:t>Scene </a:t>
              </a:r>
            </a:p>
            <a:p>
              <a:pPr algn="ctr" rtl="0">
                <a:defRPr sz="1000"/>
              </a:pPr>
              <a:r>
                <a:rPr lang="en-US" sz="700" b="1" i="0" u="none" strike="noStrike" baseline="0">
                  <a:solidFill>
                    <a:srgbClr val="FF0000"/>
                  </a:solidFill>
                  <a:latin typeface="MS Sans Serif"/>
                </a:rPr>
                <a:t>On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0</xdr:col>
          <xdr:colOff>336550</xdr:colOff>
          <xdr:row>0</xdr:row>
          <xdr:rowOff>25400</xdr:rowOff>
        </xdr:from>
        <xdr:to>
          <xdr:col>1</xdr:col>
          <xdr:colOff>139700</xdr:colOff>
          <xdr:row>1</xdr:row>
          <xdr:rowOff>101600</xdr:rowOff>
        </xdr:to>
        <xdr:sp macro="" textlink="">
          <xdr:nvSpPr>
            <xdr:cNvPr id="5122" name="Button 2" hidden="1">
              <a:extLst>
                <a:ext uri="{63B3BB69-23CF-44E3-9099-C40C66FF867C}">
                  <a14:compatExt spid="_x0000_s5122"/>
                </a:ext>
                <a:ext uri="{FF2B5EF4-FFF2-40B4-BE49-F238E27FC236}">
                  <a16:creationId xmlns:a16="http://schemas.microsoft.com/office/drawing/2014/main" id="{00000000-0008-0000-07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27432" tIns="22860" rIns="27432" bIns="22860" anchor="ctr" upright="1"/>
            <a:lstStyle/>
            <a:p>
              <a:pPr algn="ctr" rtl="0">
                <a:defRPr sz="1000"/>
              </a:pPr>
              <a:r>
                <a:rPr lang="en-US" sz="700" b="1" i="0" u="none" strike="noStrike" baseline="0">
                  <a:solidFill>
                    <a:srgbClr val="FF0000"/>
                  </a:solidFill>
                  <a:latin typeface="MS Sans Serif"/>
                </a:rPr>
                <a:t>Scene Off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xdr:col>
          <xdr:colOff>139700</xdr:colOff>
          <xdr:row>0</xdr:row>
          <xdr:rowOff>25400</xdr:rowOff>
        </xdr:from>
        <xdr:to>
          <xdr:col>1</xdr:col>
          <xdr:colOff>463550</xdr:colOff>
          <xdr:row>1</xdr:row>
          <xdr:rowOff>101600</xdr:rowOff>
        </xdr:to>
        <xdr:sp macro="" textlink="">
          <xdr:nvSpPr>
            <xdr:cNvPr id="5123" name="Button 3" hidden="1">
              <a:extLst>
                <a:ext uri="{63B3BB69-23CF-44E3-9099-C40C66FF867C}">
                  <a14:compatExt spid="_x0000_s5123"/>
                </a:ext>
                <a:ext uri="{FF2B5EF4-FFF2-40B4-BE49-F238E27FC236}">
                  <a16:creationId xmlns:a16="http://schemas.microsoft.com/office/drawing/2014/main" id="{00000000-0008-0000-07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27432" tIns="22860" rIns="27432" bIns="22860" anchor="ctr" upright="1"/>
            <a:lstStyle/>
            <a:p>
              <a:pPr algn="ctr" rtl="0">
                <a:defRPr sz="1000"/>
              </a:pPr>
              <a:r>
                <a:rPr lang="en-US" sz="700" b="1" i="0" u="none" strike="noStrike" baseline="0">
                  <a:solidFill>
                    <a:srgbClr val="0000FF"/>
                  </a:solidFill>
                  <a:latin typeface="MS Sans Serif"/>
                </a:rPr>
                <a:t>Print</a:t>
              </a:r>
            </a:p>
            <a:p>
              <a:pPr algn="ctr" rtl="0">
                <a:defRPr sz="1000"/>
              </a:pPr>
              <a:r>
                <a:rPr lang="en-US" sz="700" b="1" i="0" u="none" strike="noStrike" baseline="0">
                  <a:solidFill>
                    <a:srgbClr val="0000FF"/>
                  </a:solidFill>
                  <a:latin typeface="MS Sans Serif"/>
                </a:rPr>
                <a:t>BCFE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xdr:col>
          <xdr:colOff>482600</xdr:colOff>
          <xdr:row>0</xdr:row>
          <xdr:rowOff>25400</xdr:rowOff>
        </xdr:from>
        <xdr:to>
          <xdr:col>1</xdr:col>
          <xdr:colOff>806450</xdr:colOff>
          <xdr:row>1</xdr:row>
          <xdr:rowOff>101600</xdr:rowOff>
        </xdr:to>
        <xdr:sp macro="" textlink="">
          <xdr:nvSpPr>
            <xdr:cNvPr id="5124" name="Button 4" hidden="1">
              <a:extLst>
                <a:ext uri="{63B3BB69-23CF-44E3-9099-C40C66FF867C}">
                  <a14:compatExt spid="_x0000_s5124"/>
                </a:ext>
                <a:ext uri="{FF2B5EF4-FFF2-40B4-BE49-F238E27FC236}">
                  <a16:creationId xmlns:a16="http://schemas.microsoft.com/office/drawing/2014/main" id="{00000000-0008-0000-07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27432" tIns="22860" rIns="27432" bIns="22860" anchor="ctr" upright="1"/>
            <a:lstStyle/>
            <a:p>
              <a:pPr algn="ctr" rtl="0">
                <a:defRPr sz="1000"/>
              </a:pPr>
              <a:r>
                <a:rPr lang="en-US" sz="700" b="1" i="0" u="none" strike="noStrike" baseline="0">
                  <a:solidFill>
                    <a:srgbClr val="003300"/>
                  </a:solidFill>
                  <a:latin typeface="MS Sans Serif"/>
                </a:rPr>
                <a:t>Input</a:t>
              </a:r>
            </a:p>
            <a:p>
              <a:pPr algn="ctr" rtl="0">
                <a:defRPr sz="1000"/>
              </a:pPr>
              <a:r>
                <a:rPr lang="en-US" sz="700" b="1" i="0" u="none" strike="noStrike" baseline="0">
                  <a:solidFill>
                    <a:srgbClr val="003300"/>
                  </a:solidFill>
                  <a:latin typeface="MS Sans Serif"/>
                </a:rPr>
                <a:t>Data</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16</xdr:col>
      <xdr:colOff>285750</xdr:colOff>
      <xdr:row>19</xdr:row>
      <xdr:rowOff>9525</xdr:rowOff>
    </xdr:from>
    <xdr:to>
      <xdr:col>16</xdr:col>
      <xdr:colOff>285750</xdr:colOff>
      <xdr:row>36</xdr:row>
      <xdr:rowOff>0</xdr:rowOff>
    </xdr:to>
    <xdr:sp macro="" textlink="">
      <xdr:nvSpPr>
        <xdr:cNvPr id="18648" name="Line 1">
          <a:extLst>
            <a:ext uri="{FF2B5EF4-FFF2-40B4-BE49-F238E27FC236}">
              <a16:creationId xmlns:a16="http://schemas.microsoft.com/office/drawing/2014/main" id="{00000000-0008-0000-0800-0000D8480000}"/>
            </a:ext>
          </a:extLst>
        </xdr:cNvPr>
        <xdr:cNvSpPr>
          <a:spLocks noChangeShapeType="1"/>
        </xdr:cNvSpPr>
      </xdr:nvSpPr>
      <xdr:spPr bwMode="auto">
        <a:xfrm>
          <a:off x="9982200" y="3476625"/>
          <a:ext cx="0" cy="2743200"/>
        </a:xfrm>
        <a:prstGeom prst="line">
          <a:avLst/>
        </a:prstGeom>
        <a:noFill/>
        <a:ln w="1">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460375</xdr:colOff>
      <xdr:row>36</xdr:row>
      <xdr:rowOff>219833</xdr:rowOff>
    </xdr:from>
    <xdr:to>
      <xdr:col>19</xdr:col>
      <xdr:colOff>77858</xdr:colOff>
      <xdr:row>57</xdr:row>
      <xdr:rowOff>127001</xdr:rowOff>
    </xdr:to>
    <xdr:pic>
      <xdr:nvPicPr>
        <xdr:cNvPr id="2" name="Picture 1">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048375" y="5887208"/>
          <a:ext cx="4443483" cy="3304418"/>
        </a:xfrm>
        <a:prstGeom prst="rect">
          <a:avLst/>
        </a:prstGeom>
        <a:noFill/>
        <a:ln w="1">
          <a:noFill/>
          <a:miter lim="800000"/>
          <a:headEnd/>
          <a:tailEnd type="none" w="med" len="med"/>
        </a:ln>
        <a:effectLst/>
      </xdr:spPr>
    </xdr:pic>
    <xdr:clientData/>
  </xdr:twoCellAnchor>
  <xdr:twoCellAnchor editAs="oneCell">
    <xdr:from>
      <xdr:col>1</xdr:col>
      <xdr:colOff>326038</xdr:colOff>
      <xdr:row>2</xdr:row>
      <xdr:rowOff>53340</xdr:rowOff>
    </xdr:from>
    <xdr:to>
      <xdr:col>9</xdr:col>
      <xdr:colOff>541020</xdr:colOff>
      <xdr:row>17</xdr:row>
      <xdr:rowOff>7620</xdr:rowOff>
    </xdr:to>
    <xdr:pic>
      <xdr:nvPicPr>
        <xdr:cNvPr id="33793" name="Picture 1">
          <a:extLst>
            <a:ext uri="{FF2B5EF4-FFF2-40B4-BE49-F238E27FC236}">
              <a16:creationId xmlns:a16="http://schemas.microsoft.com/office/drawing/2014/main" id="{00000000-0008-0000-1600-0000018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26038" y="419100"/>
          <a:ext cx="5091782" cy="2468880"/>
        </a:xfrm>
        <a:prstGeom prst="rect">
          <a:avLst/>
        </a:prstGeom>
        <a:noFill/>
      </xdr:spPr>
    </xdr:pic>
    <xdr:clientData/>
  </xdr:twoCellAnchor>
  <xdr:twoCellAnchor editAs="oneCell">
    <xdr:from>
      <xdr:col>2</xdr:col>
      <xdr:colOff>272135</xdr:colOff>
      <xdr:row>20</xdr:row>
      <xdr:rowOff>24123</xdr:rowOff>
    </xdr:from>
    <xdr:to>
      <xdr:col>8</xdr:col>
      <xdr:colOff>337449</xdr:colOff>
      <xdr:row>34</xdr:row>
      <xdr:rowOff>136071</xdr:rowOff>
    </xdr:to>
    <xdr:pic>
      <xdr:nvPicPr>
        <xdr:cNvPr id="33794" name="Picture 2">
          <a:extLst>
            <a:ext uri="{FF2B5EF4-FFF2-40B4-BE49-F238E27FC236}">
              <a16:creationId xmlns:a16="http://schemas.microsoft.com/office/drawing/2014/main" id="{00000000-0008-0000-1600-000002840000}"/>
            </a:ext>
          </a:extLst>
        </xdr:cNvPr>
        <xdr:cNvPicPr>
          <a:picLocks noChangeAspect="1" noChangeArrowheads="1"/>
        </xdr:cNvPicPr>
      </xdr:nvPicPr>
      <xdr:blipFill>
        <a:blip xmlns:r="http://schemas.openxmlformats.org/officeDocument/2006/relationships" r:embed="rId3" cstate="print"/>
        <a:srcRect b="1806"/>
        <a:stretch>
          <a:fillRect/>
        </a:stretch>
      </xdr:blipFill>
      <xdr:spPr bwMode="auto">
        <a:xfrm>
          <a:off x="974264" y="3300723"/>
          <a:ext cx="3722914" cy="2528577"/>
        </a:xfrm>
        <a:prstGeom prst="rect">
          <a:avLst/>
        </a:prstGeom>
        <a:noFill/>
        <a:ln w="1">
          <a:noFill/>
          <a:miter lim="800000"/>
          <a:headEnd/>
          <a:tailEnd type="none" w="med" len="med"/>
        </a:ln>
        <a:effectLst/>
      </xdr:spPr>
    </xdr:pic>
    <xdr:clientData/>
  </xdr:twoCellAnchor>
  <xdr:twoCellAnchor editAs="oneCell">
    <xdr:from>
      <xdr:col>11</xdr:col>
      <xdr:colOff>281940</xdr:colOff>
      <xdr:row>2</xdr:row>
      <xdr:rowOff>35859</xdr:rowOff>
    </xdr:from>
    <xdr:to>
      <xdr:col>18</xdr:col>
      <xdr:colOff>123112</xdr:colOff>
      <xdr:row>17</xdr:row>
      <xdr:rowOff>99061</xdr:rowOff>
    </xdr:to>
    <xdr:pic>
      <xdr:nvPicPr>
        <xdr:cNvPr id="33795" name="Picture 3">
          <a:extLst>
            <a:ext uri="{FF2B5EF4-FFF2-40B4-BE49-F238E27FC236}">
              <a16:creationId xmlns:a16="http://schemas.microsoft.com/office/drawing/2014/main" id="{00000000-0008-0000-1600-0000038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6377940" y="401619"/>
          <a:ext cx="4108372" cy="2577802"/>
        </a:xfrm>
        <a:prstGeom prst="rect">
          <a:avLst/>
        </a:prstGeom>
        <a:noFill/>
        <a:ln w="1">
          <a:noFill/>
          <a:miter lim="800000"/>
          <a:headEnd/>
          <a:tailEnd type="none" w="med" len="med"/>
        </a:ln>
        <a:effectLst/>
      </xdr:spPr>
    </xdr:pic>
    <xdr:clientData/>
  </xdr:twoCellAnchor>
  <xdr:twoCellAnchor editAs="oneCell">
    <xdr:from>
      <xdr:col>11</xdr:col>
      <xdr:colOff>108855</xdr:colOff>
      <xdr:row>21</xdr:row>
      <xdr:rowOff>81642</xdr:rowOff>
    </xdr:from>
    <xdr:to>
      <xdr:col>19</xdr:col>
      <xdr:colOff>455542</xdr:colOff>
      <xdr:row>30</xdr:row>
      <xdr:rowOff>48985</xdr:rowOff>
    </xdr:to>
    <xdr:pic>
      <xdr:nvPicPr>
        <xdr:cNvPr id="33796" name="Picture 4">
          <a:extLst>
            <a:ext uri="{FF2B5EF4-FFF2-40B4-BE49-F238E27FC236}">
              <a16:creationId xmlns:a16="http://schemas.microsoft.com/office/drawing/2014/main" id="{00000000-0008-0000-1600-000004840000}"/>
            </a:ext>
          </a:extLst>
        </xdr:cNvPr>
        <xdr:cNvPicPr>
          <a:picLocks noChangeAspect="1" noChangeArrowheads="1"/>
        </xdr:cNvPicPr>
      </xdr:nvPicPr>
      <xdr:blipFill>
        <a:blip xmlns:r="http://schemas.openxmlformats.org/officeDocument/2006/relationships" r:embed="rId5" cstate="print"/>
        <a:srcRect t="27984"/>
        <a:stretch>
          <a:fillRect/>
        </a:stretch>
      </xdr:blipFill>
      <xdr:spPr bwMode="auto">
        <a:xfrm>
          <a:off x="5780312" y="3526971"/>
          <a:ext cx="5223487" cy="1485900"/>
        </a:xfrm>
        <a:prstGeom prst="rect">
          <a:avLst/>
        </a:prstGeom>
        <a:noFill/>
      </xdr:spPr>
    </xdr:pic>
    <xdr:clientData/>
  </xdr:twoCellAnchor>
  <xdr:twoCellAnchor>
    <xdr:from>
      <xdr:col>1</xdr:col>
      <xdr:colOff>106680</xdr:colOff>
      <xdr:row>37</xdr:row>
      <xdr:rowOff>77642</xdr:rowOff>
    </xdr:from>
    <xdr:to>
      <xdr:col>9</xdr:col>
      <xdr:colOff>548640</xdr:colOff>
      <xdr:row>57</xdr:row>
      <xdr:rowOff>114300</xdr:rowOff>
    </xdr:to>
    <xdr:grpSp>
      <xdr:nvGrpSpPr>
        <xdr:cNvPr id="10" name="Group 9">
          <a:extLst>
            <a:ext uri="{FF2B5EF4-FFF2-40B4-BE49-F238E27FC236}">
              <a16:creationId xmlns:a16="http://schemas.microsoft.com/office/drawing/2014/main" id="{00000000-0008-0000-1600-00000A000000}"/>
            </a:ext>
          </a:extLst>
        </xdr:cNvPr>
        <xdr:cNvGrpSpPr/>
      </xdr:nvGrpSpPr>
      <xdr:grpSpPr>
        <a:xfrm>
          <a:off x="191347" y="6046642"/>
          <a:ext cx="5352626" cy="3211658"/>
          <a:chOff x="198120" y="6196502"/>
          <a:chExt cx="5318760" cy="3389458"/>
        </a:xfrm>
      </xdr:grpSpPr>
      <xdr:pic>
        <xdr:nvPicPr>
          <xdr:cNvPr id="32769" name="Picture 1">
            <a:extLst>
              <a:ext uri="{FF2B5EF4-FFF2-40B4-BE49-F238E27FC236}">
                <a16:creationId xmlns:a16="http://schemas.microsoft.com/office/drawing/2014/main" id="{00000000-0008-0000-1600-0000018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98120" y="6196502"/>
            <a:ext cx="5318760" cy="3389458"/>
          </a:xfrm>
          <a:prstGeom prst="rect">
            <a:avLst/>
          </a:prstGeom>
          <a:noFill/>
          <a:ln w="1">
            <a:noFill/>
            <a:miter lim="800000"/>
            <a:headEnd/>
            <a:tailEnd type="none" w="med" len="med"/>
          </a:ln>
          <a:effectLst/>
        </xdr:spPr>
      </xdr:pic>
      <xdr:sp macro="" textlink="">
        <xdr:nvSpPr>
          <xdr:cNvPr id="8" name="Rounded Rectangle 7">
            <a:extLst>
              <a:ext uri="{FF2B5EF4-FFF2-40B4-BE49-F238E27FC236}">
                <a16:creationId xmlns:a16="http://schemas.microsoft.com/office/drawing/2014/main" id="{00000000-0008-0000-1600-000008000000}"/>
              </a:ext>
            </a:extLst>
          </xdr:cNvPr>
          <xdr:cNvSpPr/>
        </xdr:nvSpPr>
        <xdr:spPr bwMode="auto">
          <a:xfrm>
            <a:off x="2148840" y="8328660"/>
            <a:ext cx="762000" cy="137160"/>
          </a:xfrm>
          <a:prstGeom prst="roundRect">
            <a:avLst/>
          </a:prstGeom>
          <a:noFill/>
          <a:ln>
            <a:solidFill>
              <a:srgbClr val="FF0000"/>
            </a:solidFill>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noAutofit/>
          </a:bodyPr>
          <a:lstStyle/>
          <a:p>
            <a:pPr algn="ctr"/>
            <a:endParaRPr lang="en-US" sz="1100">
              <a:solidFill>
                <a:srgbClr val="FF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325663</xdr:colOff>
      <xdr:row>94</xdr:row>
      <xdr:rowOff>365397</xdr:rowOff>
    </xdr:from>
    <xdr:to>
      <xdr:col>8</xdr:col>
      <xdr:colOff>765633</xdr:colOff>
      <xdr:row>103</xdr:row>
      <xdr:rowOff>21771</xdr:rowOff>
    </xdr:to>
    <xdr:sp macro="" textlink="">
      <xdr:nvSpPr>
        <xdr:cNvPr id="2" name="AutoShape 56">
          <a:extLst>
            <a:ext uri="{FF2B5EF4-FFF2-40B4-BE49-F238E27FC236}">
              <a16:creationId xmlns:a16="http://schemas.microsoft.com/office/drawing/2014/main" id="{00000000-0008-0000-1700-000002000000}"/>
            </a:ext>
          </a:extLst>
        </xdr:cNvPr>
        <xdr:cNvSpPr>
          <a:spLocks noChangeArrowheads="1"/>
        </xdr:cNvSpPr>
      </xdr:nvSpPr>
      <xdr:spPr bwMode="auto">
        <a:xfrm>
          <a:off x="8010977" y="28722683"/>
          <a:ext cx="439970" cy="2900317"/>
        </a:xfrm>
        <a:prstGeom prst="downArrow">
          <a:avLst>
            <a:gd name="adj1" fmla="val 50000"/>
            <a:gd name="adj2" fmla="val 129545"/>
          </a:avLst>
        </a:prstGeom>
        <a:ln>
          <a:headEnd/>
          <a:tailEnd/>
        </a:ln>
      </xdr:spPr>
      <xdr:style>
        <a:lnRef idx="0">
          <a:schemeClr val="accent3"/>
        </a:lnRef>
        <a:fillRef idx="3">
          <a:schemeClr val="accent3"/>
        </a:fillRef>
        <a:effectRef idx="3">
          <a:schemeClr val="accent3"/>
        </a:effectRef>
        <a:fontRef idx="minor">
          <a:schemeClr val="lt1"/>
        </a:fontRef>
      </xdr:style>
      <xdr:txBody>
        <a:bodyPr/>
        <a:lstStyle/>
        <a:p>
          <a:endParaRPr lang="en-US"/>
        </a:p>
      </xdr:txBody>
    </xdr:sp>
    <xdr:clientData/>
  </xdr:twoCellAnchor>
  <xdr:twoCellAnchor>
    <xdr:from>
      <xdr:col>14</xdr:col>
      <xdr:colOff>317137</xdr:colOff>
      <xdr:row>94</xdr:row>
      <xdr:rowOff>220255</xdr:rowOff>
    </xdr:from>
    <xdr:to>
      <xdr:col>14</xdr:col>
      <xdr:colOff>742680</xdr:colOff>
      <xdr:row>102</xdr:row>
      <xdr:rowOff>257629</xdr:rowOff>
    </xdr:to>
    <xdr:sp macro="" textlink="">
      <xdr:nvSpPr>
        <xdr:cNvPr id="3" name="AutoShape 56">
          <a:extLst>
            <a:ext uri="{FF2B5EF4-FFF2-40B4-BE49-F238E27FC236}">
              <a16:creationId xmlns:a16="http://schemas.microsoft.com/office/drawing/2014/main" id="{00000000-0008-0000-1700-000003000000}"/>
            </a:ext>
          </a:extLst>
        </xdr:cNvPr>
        <xdr:cNvSpPr>
          <a:spLocks noChangeArrowheads="1"/>
        </xdr:cNvSpPr>
      </xdr:nvSpPr>
      <xdr:spPr bwMode="auto">
        <a:xfrm>
          <a:off x="16141337" y="28693655"/>
          <a:ext cx="425543" cy="2894874"/>
        </a:xfrm>
        <a:prstGeom prst="downArrow">
          <a:avLst>
            <a:gd name="adj1" fmla="val 50000"/>
            <a:gd name="adj2" fmla="val 129545"/>
          </a:avLst>
        </a:prstGeom>
        <a:ln>
          <a:headEnd/>
          <a:tailEnd/>
        </a:ln>
      </xdr:spPr>
      <xdr:style>
        <a:lnRef idx="0">
          <a:schemeClr val="accent3"/>
        </a:lnRef>
        <a:fillRef idx="3">
          <a:schemeClr val="accent3"/>
        </a:fillRef>
        <a:effectRef idx="3">
          <a:schemeClr val="accent3"/>
        </a:effectRef>
        <a:fontRef idx="minor">
          <a:schemeClr val="lt1"/>
        </a:fontRef>
      </xdr:style>
      <xdr:txBody>
        <a:bodyPr/>
        <a:lstStyle/>
        <a:p>
          <a:endParaRPr lang="en-US"/>
        </a:p>
      </xdr:txBody>
    </xdr:sp>
    <xdr:clientData/>
  </xdr:twoCellAnchor>
  <xdr:twoCellAnchor editAs="oneCell">
    <xdr:from>
      <xdr:col>0</xdr:col>
      <xdr:colOff>0</xdr:colOff>
      <xdr:row>0</xdr:row>
      <xdr:rowOff>0</xdr:rowOff>
    </xdr:from>
    <xdr:to>
      <xdr:col>4</xdr:col>
      <xdr:colOff>695092</xdr:colOff>
      <xdr:row>2</xdr:row>
      <xdr:rowOff>228600</xdr:rowOff>
    </xdr:to>
    <xdr:pic>
      <xdr:nvPicPr>
        <xdr:cNvPr id="8" name="Picture 165">
          <a:extLst>
            <a:ext uri="{FF2B5EF4-FFF2-40B4-BE49-F238E27FC236}">
              <a16:creationId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1" cstate="print"/>
        <a:srcRect t="7290" b="12141"/>
        <a:stretch>
          <a:fillRect/>
        </a:stretch>
      </xdr:blipFill>
      <xdr:spPr bwMode="auto">
        <a:xfrm>
          <a:off x="0" y="0"/>
          <a:ext cx="2936642" cy="863600"/>
        </a:xfrm>
        <a:prstGeom prst="rect">
          <a:avLst/>
        </a:prstGeom>
        <a:noFill/>
        <a:ln w="1">
          <a:noFill/>
          <a:miter lim="800000"/>
          <a:headEnd/>
          <a:tailEnd type="none" w="med" len="med"/>
        </a:ln>
        <a:effectLst/>
      </xdr:spPr>
    </xdr:pic>
    <xdr:clientData/>
  </xdr:twoCellAnchor>
  <xdr:twoCellAnchor editAs="oneCell">
    <xdr:from>
      <xdr:col>9</xdr:col>
      <xdr:colOff>892969</xdr:colOff>
      <xdr:row>0</xdr:row>
      <xdr:rowOff>50801</xdr:rowOff>
    </xdr:from>
    <xdr:to>
      <xdr:col>10</xdr:col>
      <xdr:colOff>974425</xdr:colOff>
      <xdr:row>4</xdr:row>
      <xdr:rowOff>293509</xdr:rowOff>
    </xdr:to>
    <xdr:pic>
      <xdr:nvPicPr>
        <xdr:cNvPr id="6" name="Picture 5">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667875" y="50801"/>
          <a:ext cx="1403051" cy="1573033"/>
        </a:xfrm>
        <a:prstGeom prst="rect">
          <a:avLst/>
        </a:prstGeom>
        <a:noFill/>
        <a:ln w="9525">
          <a:noFill/>
          <a:miter lim="800000"/>
          <a:headEnd/>
          <a:tailEnd/>
        </a:ln>
        <a:effectLst/>
      </xdr:spPr>
    </xdr:pic>
    <xdr:clientData/>
  </xdr:twoCellAnchor>
  <mc:AlternateContent xmlns:mc="http://schemas.openxmlformats.org/markup-compatibility/2006">
    <mc:Choice xmlns:a14="http://schemas.microsoft.com/office/drawing/2010/main" Requires="a14">
      <xdr:twoCellAnchor editAs="oneCell">
        <xdr:from>
          <xdr:col>4</xdr:col>
          <xdr:colOff>6350</xdr:colOff>
          <xdr:row>21</xdr:row>
          <xdr:rowOff>69850</xdr:rowOff>
        </xdr:from>
        <xdr:to>
          <xdr:col>4</xdr:col>
          <xdr:colOff>196850</xdr:colOff>
          <xdr:row>21</xdr:row>
          <xdr:rowOff>196850</xdr:rowOff>
        </xdr:to>
        <xdr:sp macro="" textlink="">
          <xdr:nvSpPr>
            <xdr:cNvPr id="14014" name="Check Box 702" hidden="1">
              <a:extLst>
                <a:ext uri="{63B3BB69-23CF-44E3-9099-C40C66FF867C}">
                  <a14:compatExt spid="_x0000_s14014"/>
                </a:ext>
                <a:ext uri="{FF2B5EF4-FFF2-40B4-BE49-F238E27FC236}">
                  <a16:creationId xmlns:a16="http://schemas.microsoft.com/office/drawing/2014/main" id="{00000000-0008-0000-1700-0000BE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22</xdr:row>
          <xdr:rowOff>69850</xdr:rowOff>
        </xdr:from>
        <xdr:to>
          <xdr:col>4</xdr:col>
          <xdr:colOff>196850</xdr:colOff>
          <xdr:row>22</xdr:row>
          <xdr:rowOff>196850</xdr:rowOff>
        </xdr:to>
        <xdr:sp macro="" textlink="">
          <xdr:nvSpPr>
            <xdr:cNvPr id="14015" name="Check Box 703" hidden="1">
              <a:extLst>
                <a:ext uri="{63B3BB69-23CF-44E3-9099-C40C66FF867C}">
                  <a14:compatExt spid="_x0000_s14015"/>
                </a:ext>
                <a:ext uri="{FF2B5EF4-FFF2-40B4-BE49-F238E27FC236}">
                  <a16:creationId xmlns:a16="http://schemas.microsoft.com/office/drawing/2014/main" id="{00000000-0008-0000-1700-0000BF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23</xdr:row>
          <xdr:rowOff>69850</xdr:rowOff>
        </xdr:from>
        <xdr:to>
          <xdr:col>4</xdr:col>
          <xdr:colOff>228600</xdr:colOff>
          <xdr:row>23</xdr:row>
          <xdr:rowOff>196850</xdr:rowOff>
        </xdr:to>
        <xdr:sp macro="" textlink="">
          <xdr:nvSpPr>
            <xdr:cNvPr id="14016" name="Check Box 704" hidden="1">
              <a:extLst>
                <a:ext uri="{63B3BB69-23CF-44E3-9099-C40C66FF867C}">
                  <a14:compatExt spid="_x0000_s14016"/>
                </a:ext>
                <a:ext uri="{FF2B5EF4-FFF2-40B4-BE49-F238E27FC236}">
                  <a16:creationId xmlns:a16="http://schemas.microsoft.com/office/drawing/2014/main" id="{00000000-0008-0000-1700-0000C0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34</xdr:row>
          <xdr:rowOff>69850</xdr:rowOff>
        </xdr:from>
        <xdr:to>
          <xdr:col>4</xdr:col>
          <xdr:colOff>196850</xdr:colOff>
          <xdr:row>34</xdr:row>
          <xdr:rowOff>196850</xdr:rowOff>
        </xdr:to>
        <xdr:sp macro="" textlink="">
          <xdr:nvSpPr>
            <xdr:cNvPr id="14017" name="Check Box 705" hidden="1">
              <a:extLst>
                <a:ext uri="{63B3BB69-23CF-44E3-9099-C40C66FF867C}">
                  <a14:compatExt spid="_x0000_s14017"/>
                </a:ext>
                <a:ext uri="{FF2B5EF4-FFF2-40B4-BE49-F238E27FC236}">
                  <a16:creationId xmlns:a16="http://schemas.microsoft.com/office/drawing/2014/main" id="{00000000-0008-0000-1700-0000C1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35</xdr:row>
          <xdr:rowOff>69850</xdr:rowOff>
        </xdr:from>
        <xdr:to>
          <xdr:col>4</xdr:col>
          <xdr:colOff>196850</xdr:colOff>
          <xdr:row>35</xdr:row>
          <xdr:rowOff>196850</xdr:rowOff>
        </xdr:to>
        <xdr:sp macro="" textlink="">
          <xdr:nvSpPr>
            <xdr:cNvPr id="14018" name="Check Box 706" hidden="1">
              <a:extLst>
                <a:ext uri="{63B3BB69-23CF-44E3-9099-C40C66FF867C}">
                  <a14:compatExt spid="_x0000_s14018"/>
                </a:ext>
                <a:ext uri="{FF2B5EF4-FFF2-40B4-BE49-F238E27FC236}">
                  <a16:creationId xmlns:a16="http://schemas.microsoft.com/office/drawing/2014/main" id="{00000000-0008-0000-1700-0000C2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36</xdr:row>
          <xdr:rowOff>69850</xdr:rowOff>
        </xdr:from>
        <xdr:to>
          <xdr:col>4</xdr:col>
          <xdr:colOff>247650</xdr:colOff>
          <xdr:row>36</xdr:row>
          <xdr:rowOff>196850</xdr:rowOff>
        </xdr:to>
        <xdr:sp macro="" textlink="">
          <xdr:nvSpPr>
            <xdr:cNvPr id="14019" name="Check Box 707" hidden="1">
              <a:extLst>
                <a:ext uri="{63B3BB69-23CF-44E3-9099-C40C66FF867C}">
                  <a14:compatExt spid="_x0000_s14019"/>
                </a:ext>
                <a:ext uri="{FF2B5EF4-FFF2-40B4-BE49-F238E27FC236}">
                  <a16:creationId xmlns:a16="http://schemas.microsoft.com/office/drawing/2014/main" id="{00000000-0008-0000-1700-0000C3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47</xdr:row>
          <xdr:rowOff>69850</xdr:rowOff>
        </xdr:from>
        <xdr:to>
          <xdr:col>4</xdr:col>
          <xdr:colOff>196850</xdr:colOff>
          <xdr:row>47</xdr:row>
          <xdr:rowOff>196850</xdr:rowOff>
        </xdr:to>
        <xdr:sp macro="" textlink="">
          <xdr:nvSpPr>
            <xdr:cNvPr id="14020" name="Check Box 708" hidden="1">
              <a:extLst>
                <a:ext uri="{63B3BB69-23CF-44E3-9099-C40C66FF867C}">
                  <a14:compatExt spid="_x0000_s14020"/>
                </a:ext>
                <a:ext uri="{FF2B5EF4-FFF2-40B4-BE49-F238E27FC236}">
                  <a16:creationId xmlns:a16="http://schemas.microsoft.com/office/drawing/2014/main" id="{00000000-0008-0000-1700-0000C4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48</xdr:row>
          <xdr:rowOff>69850</xdr:rowOff>
        </xdr:from>
        <xdr:to>
          <xdr:col>4</xdr:col>
          <xdr:colOff>196850</xdr:colOff>
          <xdr:row>48</xdr:row>
          <xdr:rowOff>196850</xdr:rowOff>
        </xdr:to>
        <xdr:sp macro="" textlink="">
          <xdr:nvSpPr>
            <xdr:cNvPr id="14021" name="Check Box 709" hidden="1">
              <a:extLst>
                <a:ext uri="{63B3BB69-23CF-44E3-9099-C40C66FF867C}">
                  <a14:compatExt spid="_x0000_s14021"/>
                </a:ext>
                <a:ext uri="{FF2B5EF4-FFF2-40B4-BE49-F238E27FC236}">
                  <a16:creationId xmlns:a16="http://schemas.microsoft.com/office/drawing/2014/main" id="{00000000-0008-0000-1700-0000C5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49</xdr:row>
          <xdr:rowOff>69850</xdr:rowOff>
        </xdr:from>
        <xdr:to>
          <xdr:col>4</xdr:col>
          <xdr:colOff>247650</xdr:colOff>
          <xdr:row>49</xdr:row>
          <xdr:rowOff>196850</xdr:rowOff>
        </xdr:to>
        <xdr:sp macro="" textlink="">
          <xdr:nvSpPr>
            <xdr:cNvPr id="14022" name="Check Box 710" hidden="1">
              <a:extLst>
                <a:ext uri="{63B3BB69-23CF-44E3-9099-C40C66FF867C}">
                  <a14:compatExt spid="_x0000_s14022"/>
                </a:ext>
                <a:ext uri="{FF2B5EF4-FFF2-40B4-BE49-F238E27FC236}">
                  <a16:creationId xmlns:a16="http://schemas.microsoft.com/office/drawing/2014/main" id="{00000000-0008-0000-1700-0000C6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60</xdr:row>
          <xdr:rowOff>69850</xdr:rowOff>
        </xdr:from>
        <xdr:to>
          <xdr:col>4</xdr:col>
          <xdr:colOff>196850</xdr:colOff>
          <xdr:row>60</xdr:row>
          <xdr:rowOff>196850</xdr:rowOff>
        </xdr:to>
        <xdr:sp macro="" textlink="">
          <xdr:nvSpPr>
            <xdr:cNvPr id="14023" name="Check Box 711" hidden="1">
              <a:extLst>
                <a:ext uri="{63B3BB69-23CF-44E3-9099-C40C66FF867C}">
                  <a14:compatExt spid="_x0000_s14023"/>
                </a:ext>
                <a:ext uri="{FF2B5EF4-FFF2-40B4-BE49-F238E27FC236}">
                  <a16:creationId xmlns:a16="http://schemas.microsoft.com/office/drawing/2014/main" id="{00000000-0008-0000-1700-0000C7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61</xdr:row>
          <xdr:rowOff>69850</xdr:rowOff>
        </xdr:from>
        <xdr:to>
          <xdr:col>4</xdr:col>
          <xdr:colOff>196850</xdr:colOff>
          <xdr:row>61</xdr:row>
          <xdr:rowOff>196850</xdr:rowOff>
        </xdr:to>
        <xdr:sp macro="" textlink="">
          <xdr:nvSpPr>
            <xdr:cNvPr id="14024" name="Check Box 712" hidden="1">
              <a:extLst>
                <a:ext uri="{63B3BB69-23CF-44E3-9099-C40C66FF867C}">
                  <a14:compatExt spid="_x0000_s14024"/>
                </a:ext>
                <a:ext uri="{FF2B5EF4-FFF2-40B4-BE49-F238E27FC236}">
                  <a16:creationId xmlns:a16="http://schemas.microsoft.com/office/drawing/2014/main" id="{00000000-0008-0000-1700-0000C8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62</xdr:row>
          <xdr:rowOff>69850</xdr:rowOff>
        </xdr:from>
        <xdr:to>
          <xdr:col>4</xdr:col>
          <xdr:colOff>247650</xdr:colOff>
          <xdr:row>62</xdr:row>
          <xdr:rowOff>196850</xdr:rowOff>
        </xdr:to>
        <xdr:sp macro="" textlink="">
          <xdr:nvSpPr>
            <xdr:cNvPr id="14025" name="Check Box 713" hidden="1">
              <a:extLst>
                <a:ext uri="{63B3BB69-23CF-44E3-9099-C40C66FF867C}">
                  <a14:compatExt spid="_x0000_s14025"/>
                </a:ext>
                <a:ext uri="{FF2B5EF4-FFF2-40B4-BE49-F238E27FC236}">
                  <a16:creationId xmlns:a16="http://schemas.microsoft.com/office/drawing/2014/main" id="{00000000-0008-0000-1700-0000C9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73</xdr:row>
          <xdr:rowOff>69850</xdr:rowOff>
        </xdr:from>
        <xdr:to>
          <xdr:col>4</xdr:col>
          <xdr:colOff>196850</xdr:colOff>
          <xdr:row>73</xdr:row>
          <xdr:rowOff>196850</xdr:rowOff>
        </xdr:to>
        <xdr:sp macro="" textlink="">
          <xdr:nvSpPr>
            <xdr:cNvPr id="14026" name="Check Box 714" hidden="1">
              <a:extLst>
                <a:ext uri="{63B3BB69-23CF-44E3-9099-C40C66FF867C}">
                  <a14:compatExt spid="_x0000_s14026"/>
                </a:ext>
                <a:ext uri="{FF2B5EF4-FFF2-40B4-BE49-F238E27FC236}">
                  <a16:creationId xmlns:a16="http://schemas.microsoft.com/office/drawing/2014/main" id="{00000000-0008-0000-1700-0000CA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74</xdr:row>
          <xdr:rowOff>69850</xdr:rowOff>
        </xdr:from>
        <xdr:to>
          <xdr:col>4</xdr:col>
          <xdr:colOff>196850</xdr:colOff>
          <xdr:row>74</xdr:row>
          <xdr:rowOff>196850</xdr:rowOff>
        </xdr:to>
        <xdr:sp macro="" textlink="">
          <xdr:nvSpPr>
            <xdr:cNvPr id="14027" name="Check Box 715" hidden="1">
              <a:extLst>
                <a:ext uri="{63B3BB69-23CF-44E3-9099-C40C66FF867C}">
                  <a14:compatExt spid="_x0000_s14027"/>
                </a:ext>
                <a:ext uri="{FF2B5EF4-FFF2-40B4-BE49-F238E27FC236}">
                  <a16:creationId xmlns:a16="http://schemas.microsoft.com/office/drawing/2014/main" id="{00000000-0008-0000-1700-0000CB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75</xdr:row>
          <xdr:rowOff>69850</xdr:rowOff>
        </xdr:from>
        <xdr:to>
          <xdr:col>4</xdr:col>
          <xdr:colOff>247650</xdr:colOff>
          <xdr:row>75</xdr:row>
          <xdr:rowOff>196850</xdr:rowOff>
        </xdr:to>
        <xdr:sp macro="" textlink="">
          <xdr:nvSpPr>
            <xdr:cNvPr id="14028" name="Check Box 716" hidden="1">
              <a:extLst>
                <a:ext uri="{63B3BB69-23CF-44E3-9099-C40C66FF867C}">
                  <a14:compatExt spid="_x0000_s14028"/>
                </a:ext>
                <a:ext uri="{FF2B5EF4-FFF2-40B4-BE49-F238E27FC236}">
                  <a16:creationId xmlns:a16="http://schemas.microsoft.com/office/drawing/2014/main" id="{00000000-0008-0000-1700-0000CC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86</xdr:row>
          <xdr:rowOff>69850</xdr:rowOff>
        </xdr:from>
        <xdr:to>
          <xdr:col>4</xdr:col>
          <xdr:colOff>196850</xdr:colOff>
          <xdr:row>86</xdr:row>
          <xdr:rowOff>196850</xdr:rowOff>
        </xdr:to>
        <xdr:sp macro="" textlink="">
          <xdr:nvSpPr>
            <xdr:cNvPr id="14029" name="Check Box 717" hidden="1">
              <a:extLst>
                <a:ext uri="{63B3BB69-23CF-44E3-9099-C40C66FF867C}">
                  <a14:compatExt spid="_x0000_s14029"/>
                </a:ext>
                <a:ext uri="{FF2B5EF4-FFF2-40B4-BE49-F238E27FC236}">
                  <a16:creationId xmlns:a16="http://schemas.microsoft.com/office/drawing/2014/main" id="{00000000-0008-0000-1700-0000CD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87</xdr:row>
          <xdr:rowOff>69850</xdr:rowOff>
        </xdr:from>
        <xdr:to>
          <xdr:col>4</xdr:col>
          <xdr:colOff>196850</xdr:colOff>
          <xdr:row>87</xdr:row>
          <xdr:rowOff>196850</xdr:rowOff>
        </xdr:to>
        <xdr:sp macro="" textlink="">
          <xdr:nvSpPr>
            <xdr:cNvPr id="14030" name="Check Box 718" hidden="1">
              <a:extLst>
                <a:ext uri="{63B3BB69-23CF-44E3-9099-C40C66FF867C}">
                  <a14:compatExt spid="_x0000_s14030"/>
                </a:ext>
                <a:ext uri="{FF2B5EF4-FFF2-40B4-BE49-F238E27FC236}">
                  <a16:creationId xmlns:a16="http://schemas.microsoft.com/office/drawing/2014/main" id="{00000000-0008-0000-1700-0000CE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88</xdr:row>
          <xdr:rowOff>69850</xdr:rowOff>
        </xdr:from>
        <xdr:to>
          <xdr:col>4</xdr:col>
          <xdr:colOff>247650</xdr:colOff>
          <xdr:row>88</xdr:row>
          <xdr:rowOff>196850</xdr:rowOff>
        </xdr:to>
        <xdr:sp macro="" textlink="">
          <xdr:nvSpPr>
            <xdr:cNvPr id="14031" name="Check Box 719" hidden="1">
              <a:extLst>
                <a:ext uri="{63B3BB69-23CF-44E3-9099-C40C66FF867C}">
                  <a14:compatExt spid="_x0000_s14031"/>
                </a:ext>
                <a:ext uri="{FF2B5EF4-FFF2-40B4-BE49-F238E27FC236}">
                  <a16:creationId xmlns:a16="http://schemas.microsoft.com/office/drawing/2014/main" id="{00000000-0008-0000-1700-0000CF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34</xdr:row>
          <xdr:rowOff>69850</xdr:rowOff>
        </xdr:from>
        <xdr:to>
          <xdr:col>4</xdr:col>
          <xdr:colOff>196850</xdr:colOff>
          <xdr:row>34</xdr:row>
          <xdr:rowOff>196850</xdr:rowOff>
        </xdr:to>
        <xdr:sp macro="" textlink="">
          <xdr:nvSpPr>
            <xdr:cNvPr id="14033" name="Check Box 721" hidden="1">
              <a:extLst>
                <a:ext uri="{63B3BB69-23CF-44E3-9099-C40C66FF867C}">
                  <a14:compatExt spid="_x0000_s14033"/>
                </a:ext>
                <a:ext uri="{FF2B5EF4-FFF2-40B4-BE49-F238E27FC236}">
                  <a16:creationId xmlns:a16="http://schemas.microsoft.com/office/drawing/2014/main" id="{00000000-0008-0000-1700-0000D1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35</xdr:row>
          <xdr:rowOff>69850</xdr:rowOff>
        </xdr:from>
        <xdr:to>
          <xdr:col>4</xdr:col>
          <xdr:colOff>196850</xdr:colOff>
          <xdr:row>35</xdr:row>
          <xdr:rowOff>196850</xdr:rowOff>
        </xdr:to>
        <xdr:sp macro="" textlink="">
          <xdr:nvSpPr>
            <xdr:cNvPr id="14034" name="Check Box 722" hidden="1">
              <a:extLst>
                <a:ext uri="{63B3BB69-23CF-44E3-9099-C40C66FF867C}">
                  <a14:compatExt spid="_x0000_s14034"/>
                </a:ext>
                <a:ext uri="{FF2B5EF4-FFF2-40B4-BE49-F238E27FC236}">
                  <a16:creationId xmlns:a16="http://schemas.microsoft.com/office/drawing/2014/main" id="{00000000-0008-0000-1700-0000D2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36</xdr:row>
          <xdr:rowOff>69850</xdr:rowOff>
        </xdr:from>
        <xdr:to>
          <xdr:col>4</xdr:col>
          <xdr:colOff>228600</xdr:colOff>
          <xdr:row>36</xdr:row>
          <xdr:rowOff>196850</xdr:rowOff>
        </xdr:to>
        <xdr:sp macro="" textlink="">
          <xdr:nvSpPr>
            <xdr:cNvPr id="14035" name="Check Box 723" hidden="1">
              <a:extLst>
                <a:ext uri="{63B3BB69-23CF-44E3-9099-C40C66FF867C}">
                  <a14:compatExt spid="_x0000_s14035"/>
                </a:ext>
                <a:ext uri="{FF2B5EF4-FFF2-40B4-BE49-F238E27FC236}">
                  <a16:creationId xmlns:a16="http://schemas.microsoft.com/office/drawing/2014/main" id="{00000000-0008-0000-1700-0000D3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47</xdr:row>
          <xdr:rowOff>69850</xdr:rowOff>
        </xdr:from>
        <xdr:to>
          <xdr:col>4</xdr:col>
          <xdr:colOff>196850</xdr:colOff>
          <xdr:row>47</xdr:row>
          <xdr:rowOff>196850</xdr:rowOff>
        </xdr:to>
        <xdr:sp macro="" textlink="">
          <xdr:nvSpPr>
            <xdr:cNvPr id="14036" name="Check Box 724" hidden="1">
              <a:extLst>
                <a:ext uri="{63B3BB69-23CF-44E3-9099-C40C66FF867C}">
                  <a14:compatExt spid="_x0000_s14036"/>
                </a:ext>
                <a:ext uri="{FF2B5EF4-FFF2-40B4-BE49-F238E27FC236}">
                  <a16:creationId xmlns:a16="http://schemas.microsoft.com/office/drawing/2014/main" id="{00000000-0008-0000-1700-0000D4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48</xdr:row>
          <xdr:rowOff>69850</xdr:rowOff>
        </xdr:from>
        <xdr:to>
          <xdr:col>4</xdr:col>
          <xdr:colOff>196850</xdr:colOff>
          <xdr:row>48</xdr:row>
          <xdr:rowOff>196850</xdr:rowOff>
        </xdr:to>
        <xdr:sp macro="" textlink="">
          <xdr:nvSpPr>
            <xdr:cNvPr id="14037" name="Check Box 725" hidden="1">
              <a:extLst>
                <a:ext uri="{63B3BB69-23CF-44E3-9099-C40C66FF867C}">
                  <a14:compatExt spid="_x0000_s14037"/>
                </a:ext>
                <a:ext uri="{FF2B5EF4-FFF2-40B4-BE49-F238E27FC236}">
                  <a16:creationId xmlns:a16="http://schemas.microsoft.com/office/drawing/2014/main" id="{00000000-0008-0000-1700-0000D5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49</xdr:row>
          <xdr:rowOff>69850</xdr:rowOff>
        </xdr:from>
        <xdr:to>
          <xdr:col>4</xdr:col>
          <xdr:colOff>228600</xdr:colOff>
          <xdr:row>49</xdr:row>
          <xdr:rowOff>196850</xdr:rowOff>
        </xdr:to>
        <xdr:sp macro="" textlink="">
          <xdr:nvSpPr>
            <xdr:cNvPr id="14038" name="Check Box 726" hidden="1">
              <a:extLst>
                <a:ext uri="{63B3BB69-23CF-44E3-9099-C40C66FF867C}">
                  <a14:compatExt spid="_x0000_s14038"/>
                </a:ext>
                <a:ext uri="{FF2B5EF4-FFF2-40B4-BE49-F238E27FC236}">
                  <a16:creationId xmlns:a16="http://schemas.microsoft.com/office/drawing/2014/main" id="{00000000-0008-0000-1700-0000D6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34</xdr:row>
          <xdr:rowOff>69850</xdr:rowOff>
        </xdr:from>
        <xdr:to>
          <xdr:col>4</xdr:col>
          <xdr:colOff>196850</xdr:colOff>
          <xdr:row>34</xdr:row>
          <xdr:rowOff>196850</xdr:rowOff>
        </xdr:to>
        <xdr:sp macro="" textlink="">
          <xdr:nvSpPr>
            <xdr:cNvPr id="14044" name="Check Box 732" hidden="1">
              <a:extLst>
                <a:ext uri="{63B3BB69-23CF-44E3-9099-C40C66FF867C}">
                  <a14:compatExt spid="_x0000_s14044"/>
                </a:ext>
                <a:ext uri="{FF2B5EF4-FFF2-40B4-BE49-F238E27FC236}">
                  <a16:creationId xmlns:a16="http://schemas.microsoft.com/office/drawing/2014/main" id="{00000000-0008-0000-1700-0000DC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35</xdr:row>
          <xdr:rowOff>69850</xdr:rowOff>
        </xdr:from>
        <xdr:to>
          <xdr:col>4</xdr:col>
          <xdr:colOff>196850</xdr:colOff>
          <xdr:row>35</xdr:row>
          <xdr:rowOff>196850</xdr:rowOff>
        </xdr:to>
        <xdr:sp macro="" textlink="">
          <xdr:nvSpPr>
            <xdr:cNvPr id="14045" name="Check Box 733" hidden="1">
              <a:extLst>
                <a:ext uri="{63B3BB69-23CF-44E3-9099-C40C66FF867C}">
                  <a14:compatExt spid="_x0000_s14045"/>
                </a:ext>
                <a:ext uri="{FF2B5EF4-FFF2-40B4-BE49-F238E27FC236}">
                  <a16:creationId xmlns:a16="http://schemas.microsoft.com/office/drawing/2014/main" id="{00000000-0008-0000-1700-0000DD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36</xdr:row>
          <xdr:rowOff>69850</xdr:rowOff>
        </xdr:from>
        <xdr:to>
          <xdr:col>4</xdr:col>
          <xdr:colOff>228600</xdr:colOff>
          <xdr:row>36</xdr:row>
          <xdr:rowOff>196850</xdr:rowOff>
        </xdr:to>
        <xdr:sp macro="" textlink="">
          <xdr:nvSpPr>
            <xdr:cNvPr id="14046" name="Check Box 734" hidden="1">
              <a:extLst>
                <a:ext uri="{63B3BB69-23CF-44E3-9099-C40C66FF867C}">
                  <a14:compatExt spid="_x0000_s14046"/>
                </a:ext>
                <a:ext uri="{FF2B5EF4-FFF2-40B4-BE49-F238E27FC236}">
                  <a16:creationId xmlns:a16="http://schemas.microsoft.com/office/drawing/2014/main" id="{00000000-0008-0000-1700-0000DE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47</xdr:row>
          <xdr:rowOff>69850</xdr:rowOff>
        </xdr:from>
        <xdr:to>
          <xdr:col>4</xdr:col>
          <xdr:colOff>196850</xdr:colOff>
          <xdr:row>47</xdr:row>
          <xdr:rowOff>196850</xdr:rowOff>
        </xdr:to>
        <xdr:sp macro="" textlink="">
          <xdr:nvSpPr>
            <xdr:cNvPr id="14047" name="Check Box 735" hidden="1">
              <a:extLst>
                <a:ext uri="{63B3BB69-23CF-44E3-9099-C40C66FF867C}">
                  <a14:compatExt spid="_x0000_s14047"/>
                </a:ext>
                <a:ext uri="{FF2B5EF4-FFF2-40B4-BE49-F238E27FC236}">
                  <a16:creationId xmlns:a16="http://schemas.microsoft.com/office/drawing/2014/main" id="{00000000-0008-0000-1700-0000DF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48</xdr:row>
          <xdr:rowOff>69850</xdr:rowOff>
        </xdr:from>
        <xdr:to>
          <xdr:col>4</xdr:col>
          <xdr:colOff>196850</xdr:colOff>
          <xdr:row>48</xdr:row>
          <xdr:rowOff>196850</xdr:rowOff>
        </xdr:to>
        <xdr:sp macro="" textlink="">
          <xdr:nvSpPr>
            <xdr:cNvPr id="14048" name="Check Box 736" hidden="1">
              <a:extLst>
                <a:ext uri="{63B3BB69-23CF-44E3-9099-C40C66FF867C}">
                  <a14:compatExt spid="_x0000_s14048"/>
                </a:ext>
                <a:ext uri="{FF2B5EF4-FFF2-40B4-BE49-F238E27FC236}">
                  <a16:creationId xmlns:a16="http://schemas.microsoft.com/office/drawing/2014/main" id="{00000000-0008-0000-1700-0000E0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49</xdr:row>
          <xdr:rowOff>69850</xdr:rowOff>
        </xdr:from>
        <xdr:to>
          <xdr:col>4</xdr:col>
          <xdr:colOff>247650</xdr:colOff>
          <xdr:row>49</xdr:row>
          <xdr:rowOff>196850</xdr:rowOff>
        </xdr:to>
        <xdr:sp macro="" textlink="">
          <xdr:nvSpPr>
            <xdr:cNvPr id="14049" name="Check Box 737" hidden="1">
              <a:extLst>
                <a:ext uri="{63B3BB69-23CF-44E3-9099-C40C66FF867C}">
                  <a14:compatExt spid="_x0000_s14049"/>
                </a:ext>
                <a:ext uri="{FF2B5EF4-FFF2-40B4-BE49-F238E27FC236}">
                  <a16:creationId xmlns:a16="http://schemas.microsoft.com/office/drawing/2014/main" id="{00000000-0008-0000-1700-0000E1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47</xdr:row>
          <xdr:rowOff>69850</xdr:rowOff>
        </xdr:from>
        <xdr:to>
          <xdr:col>4</xdr:col>
          <xdr:colOff>196850</xdr:colOff>
          <xdr:row>47</xdr:row>
          <xdr:rowOff>196850</xdr:rowOff>
        </xdr:to>
        <xdr:sp macro="" textlink="">
          <xdr:nvSpPr>
            <xdr:cNvPr id="14050" name="Check Box 738" hidden="1">
              <a:extLst>
                <a:ext uri="{63B3BB69-23CF-44E3-9099-C40C66FF867C}">
                  <a14:compatExt spid="_x0000_s14050"/>
                </a:ext>
                <a:ext uri="{FF2B5EF4-FFF2-40B4-BE49-F238E27FC236}">
                  <a16:creationId xmlns:a16="http://schemas.microsoft.com/office/drawing/2014/main" id="{00000000-0008-0000-1700-0000E2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48</xdr:row>
          <xdr:rowOff>69850</xdr:rowOff>
        </xdr:from>
        <xdr:to>
          <xdr:col>4</xdr:col>
          <xdr:colOff>196850</xdr:colOff>
          <xdr:row>48</xdr:row>
          <xdr:rowOff>196850</xdr:rowOff>
        </xdr:to>
        <xdr:sp macro="" textlink="">
          <xdr:nvSpPr>
            <xdr:cNvPr id="14051" name="Check Box 739" hidden="1">
              <a:extLst>
                <a:ext uri="{63B3BB69-23CF-44E3-9099-C40C66FF867C}">
                  <a14:compatExt spid="_x0000_s14051"/>
                </a:ext>
                <a:ext uri="{FF2B5EF4-FFF2-40B4-BE49-F238E27FC236}">
                  <a16:creationId xmlns:a16="http://schemas.microsoft.com/office/drawing/2014/main" id="{00000000-0008-0000-1700-0000E3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49</xdr:row>
          <xdr:rowOff>69850</xdr:rowOff>
        </xdr:from>
        <xdr:to>
          <xdr:col>4</xdr:col>
          <xdr:colOff>228600</xdr:colOff>
          <xdr:row>49</xdr:row>
          <xdr:rowOff>196850</xdr:rowOff>
        </xdr:to>
        <xdr:sp macro="" textlink="">
          <xdr:nvSpPr>
            <xdr:cNvPr id="14052" name="Check Box 740" hidden="1">
              <a:extLst>
                <a:ext uri="{63B3BB69-23CF-44E3-9099-C40C66FF867C}">
                  <a14:compatExt spid="_x0000_s14052"/>
                </a:ext>
                <a:ext uri="{FF2B5EF4-FFF2-40B4-BE49-F238E27FC236}">
                  <a16:creationId xmlns:a16="http://schemas.microsoft.com/office/drawing/2014/main" id="{00000000-0008-0000-1700-0000E4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47</xdr:row>
          <xdr:rowOff>69850</xdr:rowOff>
        </xdr:from>
        <xdr:to>
          <xdr:col>4</xdr:col>
          <xdr:colOff>196850</xdr:colOff>
          <xdr:row>47</xdr:row>
          <xdr:rowOff>196850</xdr:rowOff>
        </xdr:to>
        <xdr:sp macro="" textlink="">
          <xdr:nvSpPr>
            <xdr:cNvPr id="14053" name="Check Box 741" hidden="1">
              <a:extLst>
                <a:ext uri="{63B3BB69-23CF-44E3-9099-C40C66FF867C}">
                  <a14:compatExt spid="_x0000_s14053"/>
                </a:ext>
                <a:ext uri="{FF2B5EF4-FFF2-40B4-BE49-F238E27FC236}">
                  <a16:creationId xmlns:a16="http://schemas.microsoft.com/office/drawing/2014/main" id="{00000000-0008-0000-1700-0000E5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48</xdr:row>
          <xdr:rowOff>69850</xdr:rowOff>
        </xdr:from>
        <xdr:to>
          <xdr:col>4</xdr:col>
          <xdr:colOff>196850</xdr:colOff>
          <xdr:row>48</xdr:row>
          <xdr:rowOff>196850</xdr:rowOff>
        </xdr:to>
        <xdr:sp macro="" textlink="">
          <xdr:nvSpPr>
            <xdr:cNvPr id="14054" name="Check Box 742" hidden="1">
              <a:extLst>
                <a:ext uri="{63B3BB69-23CF-44E3-9099-C40C66FF867C}">
                  <a14:compatExt spid="_x0000_s14054"/>
                </a:ext>
                <a:ext uri="{FF2B5EF4-FFF2-40B4-BE49-F238E27FC236}">
                  <a16:creationId xmlns:a16="http://schemas.microsoft.com/office/drawing/2014/main" id="{00000000-0008-0000-1700-0000E6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49</xdr:row>
          <xdr:rowOff>69850</xdr:rowOff>
        </xdr:from>
        <xdr:to>
          <xdr:col>4</xdr:col>
          <xdr:colOff>228600</xdr:colOff>
          <xdr:row>49</xdr:row>
          <xdr:rowOff>196850</xdr:rowOff>
        </xdr:to>
        <xdr:sp macro="" textlink="">
          <xdr:nvSpPr>
            <xdr:cNvPr id="14055" name="Check Box 743" hidden="1">
              <a:extLst>
                <a:ext uri="{63B3BB69-23CF-44E3-9099-C40C66FF867C}">
                  <a14:compatExt spid="_x0000_s14055"/>
                </a:ext>
                <a:ext uri="{FF2B5EF4-FFF2-40B4-BE49-F238E27FC236}">
                  <a16:creationId xmlns:a16="http://schemas.microsoft.com/office/drawing/2014/main" id="{00000000-0008-0000-1700-0000E7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73</xdr:row>
          <xdr:rowOff>69850</xdr:rowOff>
        </xdr:from>
        <xdr:to>
          <xdr:col>4</xdr:col>
          <xdr:colOff>196850</xdr:colOff>
          <xdr:row>73</xdr:row>
          <xdr:rowOff>196850</xdr:rowOff>
        </xdr:to>
        <xdr:sp macro="" textlink="">
          <xdr:nvSpPr>
            <xdr:cNvPr id="14058" name="Check Box 746" hidden="1">
              <a:extLst>
                <a:ext uri="{63B3BB69-23CF-44E3-9099-C40C66FF867C}">
                  <a14:compatExt spid="_x0000_s14058"/>
                </a:ext>
                <a:ext uri="{FF2B5EF4-FFF2-40B4-BE49-F238E27FC236}">
                  <a16:creationId xmlns:a16="http://schemas.microsoft.com/office/drawing/2014/main" id="{00000000-0008-0000-1700-0000EA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74</xdr:row>
          <xdr:rowOff>69850</xdr:rowOff>
        </xdr:from>
        <xdr:to>
          <xdr:col>4</xdr:col>
          <xdr:colOff>196850</xdr:colOff>
          <xdr:row>74</xdr:row>
          <xdr:rowOff>196850</xdr:rowOff>
        </xdr:to>
        <xdr:sp macro="" textlink="">
          <xdr:nvSpPr>
            <xdr:cNvPr id="14059" name="Check Box 747" hidden="1">
              <a:extLst>
                <a:ext uri="{63B3BB69-23CF-44E3-9099-C40C66FF867C}">
                  <a14:compatExt spid="_x0000_s14059"/>
                </a:ext>
                <a:ext uri="{FF2B5EF4-FFF2-40B4-BE49-F238E27FC236}">
                  <a16:creationId xmlns:a16="http://schemas.microsoft.com/office/drawing/2014/main" id="{00000000-0008-0000-1700-0000EB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75</xdr:row>
          <xdr:rowOff>69850</xdr:rowOff>
        </xdr:from>
        <xdr:to>
          <xdr:col>4</xdr:col>
          <xdr:colOff>247650</xdr:colOff>
          <xdr:row>75</xdr:row>
          <xdr:rowOff>196850</xdr:rowOff>
        </xdr:to>
        <xdr:sp macro="" textlink="">
          <xdr:nvSpPr>
            <xdr:cNvPr id="14060" name="Check Box 748" hidden="1">
              <a:extLst>
                <a:ext uri="{63B3BB69-23CF-44E3-9099-C40C66FF867C}">
                  <a14:compatExt spid="_x0000_s14060"/>
                </a:ext>
                <a:ext uri="{FF2B5EF4-FFF2-40B4-BE49-F238E27FC236}">
                  <a16:creationId xmlns:a16="http://schemas.microsoft.com/office/drawing/2014/main" id="{00000000-0008-0000-1700-0000EC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86</xdr:row>
          <xdr:rowOff>69850</xdr:rowOff>
        </xdr:from>
        <xdr:to>
          <xdr:col>4</xdr:col>
          <xdr:colOff>196850</xdr:colOff>
          <xdr:row>86</xdr:row>
          <xdr:rowOff>196850</xdr:rowOff>
        </xdr:to>
        <xdr:sp macro="" textlink="">
          <xdr:nvSpPr>
            <xdr:cNvPr id="14061" name="Check Box 749" hidden="1">
              <a:extLst>
                <a:ext uri="{63B3BB69-23CF-44E3-9099-C40C66FF867C}">
                  <a14:compatExt spid="_x0000_s14061"/>
                </a:ext>
                <a:ext uri="{FF2B5EF4-FFF2-40B4-BE49-F238E27FC236}">
                  <a16:creationId xmlns:a16="http://schemas.microsoft.com/office/drawing/2014/main" id="{00000000-0008-0000-1700-0000ED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87</xdr:row>
          <xdr:rowOff>69850</xdr:rowOff>
        </xdr:from>
        <xdr:to>
          <xdr:col>4</xdr:col>
          <xdr:colOff>196850</xdr:colOff>
          <xdr:row>87</xdr:row>
          <xdr:rowOff>196850</xdr:rowOff>
        </xdr:to>
        <xdr:sp macro="" textlink="">
          <xdr:nvSpPr>
            <xdr:cNvPr id="14062" name="Check Box 750" hidden="1">
              <a:extLst>
                <a:ext uri="{63B3BB69-23CF-44E3-9099-C40C66FF867C}">
                  <a14:compatExt spid="_x0000_s14062"/>
                </a:ext>
                <a:ext uri="{FF2B5EF4-FFF2-40B4-BE49-F238E27FC236}">
                  <a16:creationId xmlns:a16="http://schemas.microsoft.com/office/drawing/2014/main" id="{00000000-0008-0000-1700-0000EE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88</xdr:row>
          <xdr:rowOff>69850</xdr:rowOff>
        </xdr:from>
        <xdr:to>
          <xdr:col>4</xdr:col>
          <xdr:colOff>247650</xdr:colOff>
          <xdr:row>88</xdr:row>
          <xdr:rowOff>196850</xdr:rowOff>
        </xdr:to>
        <xdr:sp macro="" textlink="">
          <xdr:nvSpPr>
            <xdr:cNvPr id="14063" name="Check Box 751" hidden="1">
              <a:extLst>
                <a:ext uri="{63B3BB69-23CF-44E3-9099-C40C66FF867C}">
                  <a14:compatExt spid="_x0000_s14063"/>
                </a:ext>
                <a:ext uri="{FF2B5EF4-FFF2-40B4-BE49-F238E27FC236}">
                  <a16:creationId xmlns:a16="http://schemas.microsoft.com/office/drawing/2014/main" id="{00000000-0008-0000-1700-0000EF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86</xdr:row>
          <xdr:rowOff>69850</xdr:rowOff>
        </xdr:from>
        <xdr:to>
          <xdr:col>4</xdr:col>
          <xdr:colOff>196850</xdr:colOff>
          <xdr:row>86</xdr:row>
          <xdr:rowOff>196850</xdr:rowOff>
        </xdr:to>
        <xdr:sp macro="" textlink="">
          <xdr:nvSpPr>
            <xdr:cNvPr id="14064" name="Check Box 752" hidden="1">
              <a:extLst>
                <a:ext uri="{63B3BB69-23CF-44E3-9099-C40C66FF867C}">
                  <a14:compatExt spid="_x0000_s14064"/>
                </a:ext>
                <a:ext uri="{FF2B5EF4-FFF2-40B4-BE49-F238E27FC236}">
                  <a16:creationId xmlns:a16="http://schemas.microsoft.com/office/drawing/2014/main" id="{00000000-0008-0000-1700-0000F0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87</xdr:row>
          <xdr:rowOff>69850</xdr:rowOff>
        </xdr:from>
        <xdr:to>
          <xdr:col>4</xdr:col>
          <xdr:colOff>196850</xdr:colOff>
          <xdr:row>87</xdr:row>
          <xdr:rowOff>196850</xdr:rowOff>
        </xdr:to>
        <xdr:sp macro="" textlink="">
          <xdr:nvSpPr>
            <xdr:cNvPr id="14065" name="Check Box 753" hidden="1">
              <a:extLst>
                <a:ext uri="{63B3BB69-23CF-44E3-9099-C40C66FF867C}">
                  <a14:compatExt spid="_x0000_s14065"/>
                </a:ext>
                <a:ext uri="{FF2B5EF4-FFF2-40B4-BE49-F238E27FC236}">
                  <a16:creationId xmlns:a16="http://schemas.microsoft.com/office/drawing/2014/main" id="{00000000-0008-0000-1700-0000F1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88</xdr:row>
          <xdr:rowOff>69850</xdr:rowOff>
        </xdr:from>
        <xdr:to>
          <xdr:col>4</xdr:col>
          <xdr:colOff>247650</xdr:colOff>
          <xdr:row>88</xdr:row>
          <xdr:rowOff>196850</xdr:rowOff>
        </xdr:to>
        <xdr:sp macro="" textlink="">
          <xdr:nvSpPr>
            <xdr:cNvPr id="14066" name="Check Box 754" hidden="1">
              <a:extLst>
                <a:ext uri="{63B3BB69-23CF-44E3-9099-C40C66FF867C}">
                  <a14:compatExt spid="_x0000_s14066"/>
                </a:ext>
                <a:ext uri="{FF2B5EF4-FFF2-40B4-BE49-F238E27FC236}">
                  <a16:creationId xmlns:a16="http://schemas.microsoft.com/office/drawing/2014/main" id="{00000000-0008-0000-1700-0000F2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24</xdr:row>
          <xdr:rowOff>69850</xdr:rowOff>
        </xdr:from>
        <xdr:to>
          <xdr:col>4</xdr:col>
          <xdr:colOff>196850</xdr:colOff>
          <xdr:row>24</xdr:row>
          <xdr:rowOff>196850</xdr:rowOff>
        </xdr:to>
        <xdr:sp macro="" textlink="">
          <xdr:nvSpPr>
            <xdr:cNvPr id="14078" name="Check Box 766" hidden="1">
              <a:extLst>
                <a:ext uri="{63B3BB69-23CF-44E3-9099-C40C66FF867C}">
                  <a14:compatExt spid="_x0000_s14078"/>
                </a:ext>
                <a:ext uri="{FF2B5EF4-FFF2-40B4-BE49-F238E27FC236}">
                  <a16:creationId xmlns:a16="http://schemas.microsoft.com/office/drawing/2014/main" id="{00000000-0008-0000-1700-0000FE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25</xdr:row>
          <xdr:rowOff>69850</xdr:rowOff>
        </xdr:from>
        <xdr:to>
          <xdr:col>4</xdr:col>
          <xdr:colOff>196850</xdr:colOff>
          <xdr:row>25</xdr:row>
          <xdr:rowOff>196850</xdr:rowOff>
        </xdr:to>
        <xdr:sp macro="" textlink="">
          <xdr:nvSpPr>
            <xdr:cNvPr id="14079" name="Check Box 767" hidden="1">
              <a:extLst>
                <a:ext uri="{63B3BB69-23CF-44E3-9099-C40C66FF867C}">
                  <a14:compatExt spid="_x0000_s14079"/>
                </a:ext>
                <a:ext uri="{FF2B5EF4-FFF2-40B4-BE49-F238E27FC236}">
                  <a16:creationId xmlns:a16="http://schemas.microsoft.com/office/drawing/2014/main" id="{00000000-0008-0000-1700-0000FF3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37</xdr:row>
          <xdr:rowOff>69850</xdr:rowOff>
        </xdr:from>
        <xdr:to>
          <xdr:col>4</xdr:col>
          <xdr:colOff>209550</xdr:colOff>
          <xdr:row>37</xdr:row>
          <xdr:rowOff>196850</xdr:rowOff>
        </xdr:to>
        <xdr:sp macro="" textlink="">
          <xdr:nvSpPr>
            <xdr:cNvPr id="14083" name="Check Box 771" hidden="1">
              <a:extLst>
                <a:ext uri="{63B3BB69-23CF-44E3-9099-C40C66FF867C}">
                  <a14:compatExt spid="_x0000_s14083"/>
                </a:ext>
                <a:ext uri="{FF2B5EF4-FFF2-40B4-BE49-F238E27FC236}">
                  <a16:creationId xmlns:a16="http://schemas.microsoft.com/office/drawing/2014/main" id="{00000000-0008-0000-1700-000003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38</xdr:row>
          <xdr:rowOff>69850</xdr:rowOff>
        </xdr:from>
        <xdr:to>
          <xdr:col>4</xdr:col>
          <xdr:colOff>209550</xdr:colOff>
          <xdr:row>38</xdr:row>
          <xdr:rowOff>196850</xdr:rowOff>
        </xdr:to>
        <xdr:sp macro="" textlink="">
          <xdr:nvSpPr>
            <xdr:cNvPr id="14084" name="Check Box 772" hidden="1">
              <a:extLst>
                <a:ext uri="{63B3BB69-23CF-44E3-9099-C40C66FF867C}">
                  <a14:compatExt spid="_x0000_s14084"/>
                </a:ext>
                <a:ext uri="{FF2B5EF4-FFF2-40B4-BE49-F238E27FC236}">
                  <a16:creationId xmlns:a16="http://schemas.microsoft.com/office/drawing/2014/main" id="{00000000-0008-0000-1700-000004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50</xdr:row>
          <xdr:rowOff>69850</xdr:rowOff>
        </xdr:from>
        <xdr:to>
          <xdr:col>4</xdr:col>
          <xdr:colOff>209550</xdr:colOff>
          <xdr:row>50</xdr:row>
          <xdr:rowOff>196850</xdr:rowOff>
        </xdr:to>
        <xdr:sp macro="" textlink="">
          <xdr:nvSpPr>
            <xdr:cNvPr id="14085" name="Check Box 773" hidden="1">
              <a:extLst>
                <a:ext uri="{63B3BB69-23CF-44E3-9099-C40C66FF867C}">
                  <a14:compatExt spid="_x0000_s14085"/>
                </a:ext>
                <a:ext uri="{FF2B5EF4-FFF2-40B4-BE49-F238E27FC236}">
                  <a16:creationId xmlns:a16="http://schemas.microsoft.com/office/drawing/2014/main" id="{00000000-0008-0000-1700-000005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51</xdr:row>
          <xdr:rowOff>69850</xdr:rowOff>
        </xdr:from>
        <xdr:to>
          <xdr:col>4</xdr:col>
          <xdr:colOff>209550</xdr:colOff>
          <xdr:row>51</xdr:row>
          <xdr:rowOff>196850</xdr:rowOff>
        </xdr:to>
        <xdr:sp macro="" textlink="">
          <xdr:nvSpPr>
            <xdr:cNvPr id="14086" name="Check Box 774" hidden="1">
              <a:extLst>
                <a:ext uri="{63B3BB69-23CF-44E3-9099-C40C66FF867C}">
                  <a14:compatExt spid="_x0000_s14086"/>
                </a:ext>
                <a:ext uri="{FF2B5EF4-FFF2-40B4-BE49-F238E27FC236}">
                  <a16:creationId xmlns:a16="http://schemas.microsoft.com/office/drawing/2014/main" id="{00000000-0008-0000-1700-000006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63</xdr:row>
          <xdr:rowOff>69850</xdr:rowOff>
        </xdr:from>
        <xdr:to>
          <xdr:col>4</xdr:col>
          <xdr:colOff>209550</xdr:colOff>
          <xdr:row>63</xdr:row>
          <xdr:rowOff>196850</xdr:rowOff>
        </xdr:to>
        <xdr:sp macro="" textlink="">
          <xdr:nvSpPr>
            <xdr:cNvPr id="14087" name="Check Box 775" hidden="1">
              <a:extLst>
                <a:ext uri="{63B3BB69-23CF-44E3-9099-C40C66FF867C}">
                  <a14:compatExt spid="_x0000_s14087"/>
                </a:ext>
                <a:ext uri="{FF2B5EF4-FFF2-40B4-BE49-F238E27FC236}">
                  <a16:creationId xmlns:a16="http://schemas.microsoft.com/office/drawing/2014/main" id="{00000000-0008-0000-1700-000007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64</xdr:row>
          <xdr:rowOff>69850</xdr:rowOff>
        </xdr:from>
        <xdr:to>
          <xdr:col>4</xdr:col>
          <xdr:colOff>209550</xdr:colOff>
          <xdr:row>64</xdr:row>
          <xdr:rowOff>196850</xdr:rowOff>
        </xdr:to>
        <xdr:sp macro="" textlink="">
          <xdr:nvSpPr>
            <xdr:cNvPr id="14088" name="Check Box 776" hidden="1">
              <a:extLst>
                <a:ext uri="{63B3BB69-23CF-44E3-9099-C40C66FF867C}">
                  <a14:compatExt spid="_x0000_s14088"/>
                </a:ext>
                <a:ext uri="{FF2B5EF4-FFF2-40B4-BE49-F238E27FC236}">
                  <a16:creationId xmlns:a16="http://schemas.microsoft.com/office/drawing/2014/main" id="{00000000-0008-0000-1700-000008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76</xdr:row>
          <xdr:rowOff>69850</xdr:rowOff>
        </xdr:from>
        <xdr:to>
          <xdr:col>4</xdr:col>
          <xdr:colOff>209550</xdr:colOff>
          <xdr:row>76</xdr:row>
          <xdr:rowOff>196850</xdr:rowOff>
        </xdr:to>
        <xdr:sp macro="" textlink="">
          <xdr:nvSpPr>
            <xdr:cNvPr id="14089" name="Check Box 777" hidden="1">
              <a:extLst>
                <a:ext uri="{63B3BB69-23CF-44E3-9099-C40C66FF867C}">
                  <a14:compatExt spid="_x0000_s14089"/>
                </a:ext>
                <a:ext uri="{FF2B5EF4-FFF2-40B4-BE49-F238E27FC236}">
                  <a16:creationId xmlns:a16="http://schemas.microsoft.com/office/drawing/2014/main" id="{00000000-0008-0000-1700-000009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77</xdr:row>
          <xdr:rowOff>69850</xdr:rowOff>
        </xdr:from>
        <xdr:to>
          <xdr:col>4</xdr:col>
          <xdr:colOff>209550</xdr:colOff>
          <xdr:row>77</xdr:row>
          <xdr:rowOff>196850</xdr:rowOff>
        </xdr:to>
        <xdr:sp macro="" textlink="">
          <xdr:nvSpPr>
            <xdr:cNvPr id="14090" name="Check Box 778" hidden="1">
              <a:extLst>
                <a:ext uri="{63B3BB69-23CF-44E3-9099-C40C66FF867C}">
                  <a14:compatExt spid="_x0000_s14090"/>
                </a:ext>
                <a:ext uri="{FF2B5EF4-FFF2-40B4-BE49-F238E27FC236}">
                  <a16:creationId xmlns:a16="http://schemas.microsoft.com/office/drawing/2014/main" id="{00000000-0008-0000-1700-00000A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89</xdr:row>
          <xdr:rowOff>69850</xdr:rowOff>
        </xdr:from>
        <xdr:to>
          <xdr:col>4</xdr:col>
          <xdr:colOff>209550</xdr:colOff>
          <xdr:row>89</xdr:row>
          <xdr:rowOff>196850</xdr:rowOff>
        </xdr:to>
        <xdr:sp macro="" textlink="">
          <xdr:nvSpPr>
            <xdr:cNvPr id="14091" name="Check Box 779" hidden="1">
              <a:extLst>
                <a:ext uri="{63B3BB69-23CF-44E3-9099-C40C66FF867C}">
                  <a14:compatExt spid="_x0000_s14091"/>
                </a:ext>
                <a:ext uri="{FF2B5EF4-FFF2-40B4-BE49-F238E27FC236}">
                  <a16:creationId xmlns:a16="http://schemas.microsoft.com/office/drawing/2014/main" id="{00000000-0008-0000-1700-00000B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6350</xdr:colOff>
          <xdr:row>90</xdr:row>
          <xdr:rowOff>69850</xdr:rowOff>
        </xdr:from>
        <xdr:to>
          <xdr:col>4</xdr:col>
          <xdr:colOff>209550</xdr:colOff>
          <xdr:row>90</xdr:row>
          <xdr:rowOff>196850</xdr:rowOff>
        </xdr:to>
        <xdr:sp macro="" textlink="">
          <xdr:nvSpPr>
            <xdr:cNvPr id="14092" name="Check Box 780" hidden="1">
              <a:extLst>
                <a:ext uri="{63B3BB69-23CF-44E3-9099-C40C66FF867C}">
                  <a14:compatExt spid="_x0000_s14092"/>
                </a:ext>
                <a:ext uri="{FF2B5EF4-FFF2-40B4-BE49-F238E27FC236}">
                  <a16:creationId xmlns:a16="http://schemas.microsoft.com/office/drawing/2014/main" id="{00000000-0008-0000-1700-00000C3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2</xdr:col>
      <xdr:colOff>471556</xdr:colOff>
      <xdr:row>41</xdr:row>
      <xdr:rowOff>113824</xdr:rowOff>
    </xdr:from>
    <xdr:to>
      <xdr:col>3</xdr:col>
      <xdr:colOff>117076</xdr:colOff>
      <xdr:row>41</xdr:row>
      <xdr:rowOff>113824</xdr:rowOff>
    </xdr:to>
    <xdr:cxnSp macro="">
      <xdr:nvCxnSpPr>
        <xdr:cNvPr id="2" name="Straight Connector 1">
          <a:extLst>
            <a:ext uri="{FF2B5EF4-FFF2-40B4-BE49-F238E27FC236}">
              <a16:creationId xmlns:a16="http://schemas.microsoft.com/office/drawing/2014/main" id="{00000000-0008-0000-1800-000002000000}"/>
            </a:ext>
          </a:extLst>
        </xdr:cNvPr>
        <xdr:cNvCxnSpPr/>
      </xdr:nvCxnSpPr>
      <xdr:spPr bwMode="auto">
        <a:xfrm flipH="1">
          <a:off x="3252856" y="12639199"/>
          <a:ext cx="255120" cy="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xdr:col>
      <xdr:colOff>57150</xdr:colOff>
      <xdr:row>0</xdr:row>
      <xdr:rowOff>19050</xdr:rowOff>
    </xdr:from>
    <xdr:to>
      <xdr:col>1</xdr:col>
      <xdr:colOff>1914525</xdr:colOff>
      <xdr:row>3</xdr:row>
      <xdr:rowOff>161925</xdr:rowOff>
    </xdr:to>
    <xdr:pic>
      <xdr:nvPicPr>
        <xdr:cNvPr id="3" name="Picture 174" descr="3d_color_selectric">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5275" y="19050"/>
          <a:ext cx="1857375" cy="628650"/>
        </a:xfrm>
        <a:prstGeom prst="rect">
          <a:avLst/>
        </a:prstGeom>
        <a:noFill/>
        <a:ln w="9525">
          <a:noFill/>
          <a:miter lim="800000"/>
          <a:headEnd/>
          <a:tailEnd/>
        </a:ln>
      </xdr:spPr>
    </xdr:pic>
    <xdr:clientData/>
  </xdr:twoCellAnchor>
  <xdr:twoCellAnchor>
    <xdr:from>
      <xdr:col>2</xdr:col>
      <xdr:colOff>329562</xdr:colOff>
      <xdr:row>21</xdr:row>
      <xdr:rowOff>241938</xdr:rowOff>
    </xdr:from>
    <xdr:to>
      <xdr:col>3</xdr:col>
      <xdr:colOff>115061</xdr:colOff>
      <xdr:row>41</xdr:row>
      <xdr:rowOff>111445</xdr:rowOff>
    </xdr:to>
    <xdr:cxnSp macro="">
      <xdr:nvCxnSpPr>
        <xdr:cNvPr id="4" name="Elbow Connector 3">
          <a:extLst>
            <a:ext uri="{FF2B5EF4-FFF2-40B4-BE49-F238E27FC236}">
              <a16:creationId xmlns:a16="http://schemas.microsoft.com/office/drawing/2014/main" id="{00000000-0008-0000-1800-000004000000}"/>
            </a:ext>
          </a:extLst>
        </xdr:cNvPr>
        <xdr:cNvCxnSpPr/>
      </xdr:nvCxnSpPr>
      <xdr:spPr bwMode="auto">
        <a:xfrm rot="16200000" flipV="1">
          <a:off x="868583" y="9999442"/>
          <a:ext cx="4879657" cy="395099"/>
        </a:xfrm>
        <a:prstGeom prst="bentConnector3">
          <a:avLst>
            <a:gd name="adj1" fmla="val 57506"/>
          </a:avLst>
        </a:prstGeom>
        <a:ln>
          <a:headEnd type="none" w="med" len="med"/>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109538</xdr:colOff>
      <xdr:row>4</xdr:row>
      <xdr:rowOff>35718</xdr:rowOff>
    </xdr:from>
    <xdr:to>
      <xdr:col>11</xdr:col>
      <xdr:colOff>267734</xdr:colOff>
      <xdr:row>6</xdr:row>
      <xdr:rowOff>35718</xdr:rowOff>
    </xdr:to>
    <xdr:sp macro="" textlink="">
      <xdr:nvSpPr>
        <xdr:cNvPr id="5" name="Text 5">
          <a:extLst>
            <a:ext uri="{FF2B5EF4-FFF2-40B4-BE49-F238E27FC236}">
              <a16:creationId xmlns:a16="http://schemas.microsoft.com/office/drawing/2014/main" id="{00000000-0008-0000-1800-000005000000}"/>
            </a:ext>
          </a:extLst>
        </xdr:cNvPr>
        <xdr:cNvSpPr>
          <a:spLocks noChangeArrowheads="1"/>
        </xdr:cNvSpPr>
      </xdr:nvSpPr>
      <xdr:spPr bwMode="auto">
        <a:xfrm>
          <a:off x="12206288" y="721518"/>
          <a:ext cx="1777446" cy="419100"/>
        </a:xfrm>
        <a:prstGeom prst="roundRect">
          <a:avLst>
            <a:gd name="adj" fmla="val 16667"/>
          </a:avLst>
        </a:prstGeom>
        <a:solidFill>
          <a:srgbClr val="C0C0FF"/>
        </a:solidFill>
        <a:ln w="9525">
          <a:solidFill>
            <a:srgbClr val="000000"/>
          </a:solidFill>
          <a:round/>
          <a:headEnd/>
          <a:tailEnd/>
        </a:ln>
        <a:effectLst>
          <a:outerShdw dist="35921" dir="2700000" algn="ctr" rotWithShape="0">
            <a:srgbClr val="000000"/>
          </a:outerShdw>
        </a:effectLst>
      </xdr:spPr>
      <xdr:txBody>
        <a:bodyPr vertOverflow="clip" wrap="square" lIns="27432" tIns="22860" rIns="0" bIns="0" anchor="t" upright="1"/>
        <a:lstStyle/>
        <a:p>
          <a:pPr algn="l" rtl="0">
            <a:defRPr sz="1000"/>
          </a:pPr>
          <a:r>
            <a:rPr lang="en-US" sz="1000" b="0" i="0" strike="noStrike">
              <a:solidFill>
                <a:srgbClr val="000000"/>
              </a:solidFill>
              <a:latin typeface="Arial"/>
              <a:cs typeface="Arial"/>
            </a:rPr>
            <a:t>Multi criteria risk assessment tool in case of supplier disengagement</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xdr:from>
      <xdr:col>2</xdr:col>
      <xdr:colOff>24765</xdr:colOff>
      <xdr:row>17</xdr:row>
      <xdr:rowOff>144780</xdr:rowOff>
    </xdr:from>
    <xdr:to>
      <xdr:col>5</xdr:col>
      <xdr:colOff>771911</xdr:colOff>
      <xdr:row>22</xdr:row>
      <xdr:rowOff>40005</xdr:rowOff>
    </xdr:to>
    <xdr:sp macro="" textlink="">
      <xdr:nvSpPr>
        <xdr:cNvPr id="16391" name="Rectangle 9">
          <a:extLst>
            <a:ext uri="{FF2B5EF4-FFF2-40B4-BE49-F238E27FC236}">
              <a16:creationId xmlns:a16="http://schemas.microsoft.com/office/drawing/2014/main" id="{00000000-0008-0000-1900-000007400000}"/>
            </a:ext>
          </a:extLst>
        </xdr:cNvPr>
        <xdr:cNvSpPr>
          <a:spLocks noChangeArrowheads="1"/>
        </xdr:cNvSpPr>
      </xdr:nvSpPr>
      <xdr:spPr bwMode="auto">
        <a:xfrm>
          <a:off x="329565" y="3097530"/>
          <a:ext cx="2583263" cy="733425"/>
        </a:xfrm>
        <a:prstGeom prst="rect">
          <a:avLst/>
        </a:prstGeom>
        <a:solidFill>
          <a:srgbClr val="FFFFFF"/>
        </a:solidFill>
        <a:ln w="9525">
          <a:solidFill>
            <a:srgbClr val="000000"/>
          </a:solidFill>
          <a:miter lim="800000"/>
          <a:headEnd/>
          <a:tailEnd/>
        </a:ln>
      </xdr:spPr>
      <xdr:txBody>
        <a:bodyPr vertOverflow="clip" wrap="square" lIns="36576" tIns="27432" rIns="0" bIns="0" anchor="t" upright="1"/>
        <a:lstStyle/>
        <a:p>
          <a:pPr algn="l" rtl="0">
            <a:defRPr sz="1000"/>
          </a:pPr>
          <a:r>
            <a:rPr lang="es-MX" sz="1100" b="1" i="0" u="none" strike="noStrike" baseline="0">
              <a:solidFill>
                <a:srgbClr val="000000"/>
              </a:solidFill>
              <a:latin typeface="Arial"/>
              <a:cs typeface="Arial"/>
            </a:rPr>
            <a:t>When a Critical Issue is required </a:t>
          </a:r>
          <a:r>
            <a:rPr lang="es-MX" sz="1100" b="0" i="0" u="none" strike="noStrike" baseline="0">
              <a:solidFill>
                <a:srgbClr val="000000"/>
              </a:solidFill>
              <a:latin typeface="Arial"/>
              <a:cs typeface="Arial"/>
            </a:rPr>
            <a:t>( </a:t>
          </a:r>
          <a:r>
            <a:rPr lang="es-MX" sz="1100" b="0" i="1" u="none" strike="noStrike" baseline="0">
              <a:solidFill>
                <a:srgbClr val="000000"/>
              </a:solidFill>
              <a:latin typeface="Arial"/>
              <a:cs typeface="Arial"/>
            </a:rPr>
            <a:t>for Customer Issue or Supplier bankruptcy for example</a:t>
          </a:r>
          <a:r>
            <a:rPr lang="es-MX" sz="1100" b="0" i="0" u="none" strike="noStrike" baseline="0">
              <a:solidFill>
                <a:srgbClr val="000000"/>
              </a:solidFill>
              <a:latin typeface="Arial"/>
              <a:cs typeface="Arial"/>
            </a:rPr>
            <a:t>)</a:t>
          </a:r>
          <a:r>
            <a:rPr lang="es-MX" sz="1100" b="1" i="0" u="none" strike="noStrike" baseline="0">
              <a:solidFill>
                <a:srgbClr val="000000"/>
              </a:solidFill>
              <a:latin typeface="Arial"/>
              <a:cs typeface="Arial"/>
            </a:rPr>
            <a:t>, the priority tool has no added value: </a:t>
          </a:r>
          <a:r>
            <a:rPr lang="es-MX" sz="1100" b="1" i="0" u="sng" strike="noStrike" baseline="0">
              <a:solidFill>
                <a:srgbClr val="000000"/>
              </a:solidFill>
              <a:latin typeface="Arial"/>
              <a:cs typeface="Arial"/>
            </a:rPr>
            <a:t>Priority is </a:t>
          </a:r>
          <a:r>
            <a:rPr lang="es-MX" sz="1100" b="1" i="0" u="sng" strike="noStrike" baseline="0">
              <a:solidFill>
                <a:srgbClr val="FF0000"/>
              </a:solidFill>
              <a:latin typeface="Arial"/>
              <a:cs typeface="Arial"/>
            </a:rPr>
            <a:t>EMERGENCY.</a:t>
          </a:r>
          <a:r>
            <a:rPr lang="es-MX" sz="1100" b="1" i="0" u="none" strike="noStrike" baseline="0">
              <a:solidFill>
                <a:srgbClr val="000000"/>
              </a:solidFill>
              <a:latin typeface="Arial"/>
              <a:cs typeface="Arial"/>
            </a:rPr>
            <a:t> </a:t>
          </a:r>
        </a:p>
      </xdr:txBody>
    </xdr:sp>
    <xdr:clientData/>
  </xdr:twoCellAnchor>
  <xdr:twoCellAnchor editAs="oneCell">
    <xdr:from>
      <xdr:col>8</xdr:col>
      <xdr:colOff>411480</xdr:colOff>
      <xdr:row>35</xdr:row>
      <xdr:rowOff>18960</xdr:rowOff>
    </xdr:from>
    <xdr:to>
      <xdr:col>9</xdr:col>
      <xdr:colOff>892510</xdr:colOff>
      <xdr:row>37</xdr:row>
      <xdr:rowOff>58117</xdr:rowOff>
    </xdr:to>
    <xdr:pic>
      <xdr:nvPicPr>
        <xdr:cNvPr id="3" name="Picture 2" descr="C:\Users\sesa273090\Desktop\SRiM Logo New.jpg">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91200" y="5977800"/>
          <a:ext cx="1105870" cy="382057"/>
        </a:xfrm>
        <a:prstGeom prst="rect">
          <a:avLst/>
        </a:prstGeom>
        <a:noFill/>
      </xdr:spPr>
    </xdr:pic>
    <xdr:clientData/>
  </xdr:twoCellAnchor>
  <xdr:twoCellAnchor editAs="oneCell">
    <xdr:from>
      <xdr:col>6</xdr:col>
      <xdr:colOff>1028700</xdr:colOff>
      <xdr:row>37</xdr:row>
      <xdr:rowOff>81690</xdr:rowOff>
    </xdr:from>
    <xdr:to>
      <xdr:col>9</xdr:col>
      <xdr:colOff>906780</xdr:colOff>
      <xdr:row>40</xdr:row>
      <xdr:rowOff>144780</xdr:rowOff>
    </xdr:to>
    <xdr:pic>
      <xdr:nvPicPr>
        <xdr:cNvPr id="17376" name="Picture 992">
          <a:extLst>
            <a:ext uri="{FF2B5EF4-FFF2-40B4-BE49-F238E27FC236}">
              <a16:creationId xmlns:a16="http://schemas.microsoft.com/office/drawing/2014/main" id="{00000000-0008-0000-1900-0000E043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518660" y="6383430"/>
          <a:ext cx="2392680" cy="566010"/>
        </a:xfrm>
        <a:prstGeom prst="rect">
          <a:avLst/>
        </a:prstGeom>
        <a:noFill/>
        <a:ln w="1">
          <a:noFill/>
          <a:miter lim="800000"/>
          <a:headEnd/>
          <a:tailEnd type="none" w="med" len="med"/>
        </a:ln>
        <a:effectLst/>
      </xdr:spPr>
    </xdr:pic>
    <xdr:clientData/>
  </xdr:twoCellAnchor>
  <xdr:oneCellAnchor>
    <xdr:from>
      <xdr:col>6</xdr:col>
      <xdr:colOff>952500</xdr:colOff>
      <xdr:row>36</xdr:row>
      <xdr:rowOff>106680</xdr:rowOff>
    </xdr:from>
    <xdr:ext cx="481094" cy="180740"/>
    <xdr:sp macro="" textlink="">
      <xdr:nvSpPr>
        <xdr:cNvPr id="6" name="TextBox 5">
          <a:extLst>
            <a:ext uri="{FF2B5EF4-FFF2-40B4-BE49-F238E27FC236}">
              <a16:creationId xmlns:a16="http://schemas.microsoft.com/office/drawing/2014/main" id="{00000000-0008-0000-1900-000006000000}"/>
            </a:ext>
          </a:extLst>
        </xdr:cNvPr>
        <xdr:cNvSpPr txBox="1"/>
      </xdr:nvSpPr>
      <xdr:spPr>
        <a:xfrm>
          <a:off x="4442460" y="6240780"/>
          <a:ext cx="481094" cy="180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600">
              <a:solidFill>
                <a:srgbClr val="FF0000"/>
              </a:solidFill>
            </a:rPr>
            <a:t>Example</a:t>
          </a:r>
        </a:p>
      </xdr:txBody>
    </xdr:sp>
    <xdr:clientData/>
  </xdr:oneCellAnchor>
  <mc:AlternateContent xmlns:mc="http://schemas.openxmlformats.org/markup-compatibility/2006">
    <mc:Choice xmlns:a14="http://schemas.microsoft.com/office/drawing/2010/main" Requires="a14">
      <xdr:twoCellAnchor>
        <xdr:from>
          <xdr:col>2</xdr:col>
          <xdr:colOff>19050</xdr:colOff>
          <xdr:row>1</xdr:row>
          <xdr:rowOff>6350</xdr:rowOff>
        </xdr:from>
        <xdr:to>
          <xdr:col>4</xdr:col>
          <xdr:colOff>298450</xdr:colOff>
          <xdr:row>10</xdr:row>
          <xdr:rowOff>38100</xdr:rowOff>
        </xdr:to>
        <xdr:sp macro="" textlink="">
          <xdr:nvSpPr>
            <xdr:cNvPr id="16390" name="Object 6" hidden="1">
              <a:extLst>
                <a:ext uri="{63B3BB69-23CF-44E3-9099-C40C66FF867C}">
                  <a14:compatExt spid="_x0000_s16390"/>
                </a:ext>
                <a:ext uri="{FF2B5EF4-FFF2-40B4-BE49-F238E27FC236}">
                  <a16:creationId xmlns:a16="http://schemas.microsoft.com/office/drawing/2014/main" id="{00000000-0008-0000-1900-0000064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330200</xdr:colOff>
          <xdr:row>7</xdr:row>
          <xdr:rowOff>69850</xdr:rowOff>
        </xdr:from>
        <xdr:to>
          <xdr:col>5</xdr:col>
          <xdr:colOff>533400</xdr:colOff>
          <xdr:row>9</xdr:row>
          <xdr:rowOff>44450</xdr:rowOff>
        </xdr:to>
        <xdr:sp macro="" textlink="">
          <xdr:nvSpPr>
            <xdr:cNvPr id="17372" name="Check Box 988" hidden="1">
              <a:extLst>
                <a:ext uri="{63B3BB69-23CF-44E3-9099-C40C66FF867C}">
                  <a14:compatExt spid="_x0000_s17372"/>
                </a:ext>
                <a:ext uri="{FF2B5EF4-FFF2-40B4-BE49-F238E27FC236}">
                  <a16:creationId xmlns:a16="http://schemas.microsoft.com/office/drawing/2014/main" id="{00000000-0008-0000-1900-0000DC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5</xdr:col>
          <xdr:colOff>330200</xdr:colOff>
          <xdr:row>9</xdr:row>
          <xdr:rowOff>69850</xdr:rowOff>
        </xdr:from>
        <xdr:to>
          <xdr:col>5</xdr:col>
          <xdr:colOff>533400</xdr:colOff>
          <xdr:row>11</xdr:row>
          <xdr:rowOff>44450</xdr:rowOff>
        </xdr:to>
        <xdr:sp macro="" textlink="">
          <xdr:nvSpPr>
            <xdr:cNvPr id="17373" name="Check Box 989" hidden="1">
              <a:extLst>
                <a:ext uri="{63B3BB69-23CF-44E3-9099-C40C66FF867C}">
                  <a14:compatExt spid="_x0000_s17373"/>
                </a:ext>
                <a:ext uri="{FF2B5EF4-FFF2-40B4-BE49-F238E27FC236}">
                  <a16:creationId xmlns:a16="http://schemas.microsoft.com/office/drawing/2014/main" id="{00000000-0008-0000-1900-0000DD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5</xdr:col>
          <xdr:colOff>330200</xdr:colOff>
          <xdr:row>11</xdr:row>
          <xdr:rowOff>69850</xdr:rowOff>
        </xdr:from>
        <xdr:to>
          <xdr:col>5</xdr:col>
          <xdr:colOff>533400</xdr:colOff>
          <xdr:row>13</xdr:row>
          <xdr:rowOff>44450</xdr:rowOff>
        </xdr:to>
        <xdr:sp macro="" textlink="">
          <xdr:nvSpPr>
            <xdr:cNvPr id="17374" name="Check Box 990" hidden="1">
              <a:extLst>
                <a:ext uri="{63B3BB69-23CF-44E3-9099-C40C66FF867C}">
                  <a14:compatExt spid="_x0000_s17374"/>
                </a:ext>
                <a:ext uri="{FF2B5EF4-FFF2-40B4-BE49-F238E27FC236}">
                  <a16:creationId xmlns:a16="http://schemas.microsoft.com/office/drawing/2014/main" id="{00000000-0008-0000-1900-0000DE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5</xdr:col>
          <xdr:colOff>330200</xdr:colOff>
          <xdr:row>13</xdr:row>
          <xdr:rowOff>69850</xdr:rowOff>
        </xdr:from>
        <xdr:to>
          <xdr:col>5</xdr:col>
          <xdr:colOff>533400</xdr:colOff>
          <xdr:row>15</xdr:row>
          <xdr:rowOff>44450</xdr:rowOff>
        </xdr:to>
        <xdr:sp macro="" textlink="">
          <xdr:nvSpPr>
            <xdr:cNvPr id="17375" name="Check Box 991" hidden="1">
              <a:extLst>
                <a:ext uri="{63B3BB69-23CF-44E3-9099-C40C66FF867C}">
                  <a14:compatExt spid="_x0000_s17375"/>
                </a:ext>
                <a:ext uri="{FF2B5EF4-FFF2-40B4-BE49-F238E27FC236}">
                  <a16:creationId xmlns:a16="http://schemas.microsoft.com/office/drawing/2014/main" id="{00000000-0008-0000-1900-0000DF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4434" name="Line 12">
          <a:extLst>
            <a:ext uri="{FF2B5EF4-FFF2-40B4-BE49-F238E27FC236}">
              <a16:creationId xmlns:a16="http://schemas.microsoft.com/office/drawing/2014/main" id="{00000000-0008-0000-1A00-0000725F0000}"/>
            </a:ext>
          </a:extLst>
        </xdr:cNvPr>
        <xdr:cNvSpPr>
          <a:spLocks noChangeShapeType="1"/>
        </xdr:cNvSpPr>
      </xdr:nvSpPr>
      <xdr:spPr bwMode="auto">
        <a:xfrm flipH="1">
          <a:off x="7067550" y="0"/>
          <a:ext cx="9525" cy="0"/>
        </a:xfrm>
        <a:prstGeom prst="line">
          <a:avLst/>
        </a:prstGeom>
        <a:noFill/>
        <a:ln w="9525">
          <a:solidFill>
            <a:srgbClr val="800000"/>
          </a:solidFill>
          <a:round/>
          <a:headEnd/>
          <a:tailEnd type="triangle" w="med" len="med"/>
        </a:ln>
      </xdr:spPr>
    </xdr:sp>
    <xdr:clientData/>
  </xdr:twoCellAnchor>
  <xdr:twoCellAnchor>
    <xdr:from>
      <xdr:col>0</xdr:col>
      <xdr:colOff>0</xdr:colOff>
      <xdr:row>0</xdr:row>
      <xdr:rowOff>0</xdr:rowOff>
    </xdr:from>
    <xdr:to>
      <xdr:col>0</xdr:col>
      <xdr:colOff>0</xdr:colOff>
      <xdr:row>0</xdr:row>
      <xdr:rowOff>0</xdr:rowOff>
    </xdr:to>
    <xdr:sp macro="" textlink="">
      <xdr:nvSpPr>
        <xdr:cNvPr id="24435" name="Line 12">
          <a:extLst>
            <a:ext uri="{FF2B5EF4-FFF2-40B4-BE49-F238E27FC236}">
              <a16:creationId xmlns:a16="http://schemas.microsoft.com/office/drawing/2014/main" id="{00000000-0008-0000-1A00-0000735F0000}"/>
            </a:ext>
          </a:extLst>
        </xdr:cNvPr>
        <xdr:cNvSpPr>
          <a:spLocks noChangeShapeType="1"/>
        </xdr:cNvSpPr>
      </xdr:nvSpPr>
      <xdr:spPr bwMode="auto">
        <a:xfrm flipH="1">
          <a:off x="7067550" y="0"/>
          <a:ext cx="9525" cy="0"/>
        </a:xfrm>
        <a:prstGeom prst="line">
          <a:avLst/>
        </a:prstGeom>
        <a:noFill/>
        <a:ln w="9525">
          <a:solidFill>
            <a:srgbClr val="800000"/>
          </a:solidFill>
          <a:round/>
          <a:headEnd/>
          <a:tailEnd type="triangle" w="med" len="med"/>
        </a:ln>
      </xdr:spPr>
    </xdr:sp>
    <xdr:clientData/>
  </xdr:twoCellAnchor>
  <xdr:twoCellAnchor>
    <xdr:from>
      <xdr:col>0</xdr:col>
      <xdr:colOff>0</xdr:colOff>
      <xdr:row>0</xdr:row>
      <xdr:rowOff>0</xdr:rowOff>
    </xdr:from>
    <xdr:to>
      <xdr:col>0</xdr:col>
      <xdr:colOff>0</xdr:colOff>
      <xdr:row>0</xdr:row>
      <xdr:rowOff>0</xdr:rowOff>
    </xdr:to>
    <xdr:sp macro="" textlink="">
      <xdr:nvSpPr>
        <xdr:cNvPr id="24436" name="Line 12">
          <a:extLst>
            <a:ext uri="{FF2B5EF4-FFF2-40B4-BE49-F238E27FC236}">
              <a16:creationId xmlns:a16="http://schemas.microsoft.com/office/drawing/2014/main" id="{00000000-0008-0000-1A00-0000745F0000}"/>
            </a:ext>
          </a:extLst>
        </xdr:cNvPr>
        <xdr:cNvSpPr>
          <a:spLocks noChangeShapeType="1"/>
        </xdr:cNvSpPr>
      </xdr:nvSpPr>
      <xdr:spPr bwMode="auto">
        <a:xfrm flipH="1">
          <a:off x="7067550" y="0"/>
          <a:ext cx="9525" cy="0"/>
        </a:xfrm>
        <a:prstGeom prst="line">
          <a:avLst/>
        </a:prstGeom>
        <a:noFill/>
        <a:ln w="9525">
          <a:solidFill>
            <a:srgbClr val="800000"/>
          </a:solidFill>
          <a:round/>
          <a:headEnd/>
          <a:tailEnd type="triangle" w="med" len="med"/>
        </a:ln>
      </xdr:spPr>
    </xdr:sp>
    <xdr:clientData/>
  </xdr:twoCellAnchor>
  <xdr:twoCellAnchor>
    <xdr:from>
      <xdr:col>0</xdr:col>
      <xdr:colOff>0</xdr:colOff>
      <xdr:row>0</xdr:row>
      <xdr:rowOff>0</xdr:rowOff>
    </xdr:from>
    <xdr:to>
      <xdr:col>0</xdr:col>
      <xdr:colOff>0</xdr:colOff>
      <xdr:row>0</xdr:row>
      <xdr:rowOff>0</xdr:rowOff>
    </xdr:to>
    <xdr:sp macro="" textlink="">
      <xdr:nvSpPr>
        <xdr:cNvPr id="24437" name="Line 12">
          <a:extLst>
            <a:ext uri="{FF2B5EF4-FFF2-40B4-BE49-F238E27FC236}">
              <a16:creationId xmlns:a16="http://schemas.microsoft.com/office/drawing/2014/main" id="{00000000-0008-0000-1A00-0000755F0000}"/>
            </a:ext>
          </a:extLst>
        </xdr:cNvPr>
        <xdr:cNvSpPr>
          <a:spLocks noChangeShapeType="1"/>
        </xdr:cNvSpPr>
      </xdr:nvSpPr>
      <xdr:spPr bwMode="auto">
        <a:xfrm flipH="1">
          <a:off x="7067550" y="0"/>
          <a:ext cx="9525" cy="0"/>
        </a:xfrm>
        <a:prstGeom prst="line">
          <a:avLst/>
        </a:prstGeom>
        <a:noFill/>
        <a:ln w="9525">
          <a:solidFill>
            <a:srgbClr val="800000"/>
          </a:solidFill>
          <a:round/>
          <a:headEnd/>
          <a:tailEnd type="triangle" w="med" len="med"/>
        </a:ln>
      </xdr:spPr>
    </xdr:sp>
    <xdr:clientData/>
  </xdr:twoCellAnchor>
  <xdr:twoCellAnchor>
    <xdr:from>
      <xdr:col>0</xdr:col>
      <xdr:colOff>0</xdr:colOff>
      <xdr:row>0</xdr:row>
      <xdr:rowOff>0</xdr:rowOff>
    </xdr:from>
    <xdr:to>
      <xdr:col>0</xdr:col>
      <xdr:colOff>0</xdr:colOff>
      <xdr:row>0</xdr:row>
      <xdr:rowOff>0</xdr:rowOff>
    </xdr:to>
    <xdr:sp macro="" textlink="">
      <xdr:nvSpPr>
        <xdr:cNvPr id="24438" name="Line 12">
          <a:extLst>
            <a:ext uri="{FF2B5EF4-FFF2-40B4-BE49-F238E27FC236}">
              <a16:creationId xmlns:a16="http://schemas.microsoft.com/office/drawing/2014/main" id="{00000000-0008-0000-1A00-0000765F0000}"/>
            </a:ext>
          </a:extLst>
        </xdr:cNvPr>
        <xdr:cNvSpPr>
          <a:spLocks noChangeShapeType="1"/>
        </xdr:cNvSpPr>
      </xdr:nvSpPr>
      <xdr:spPr bwMode="auto">
        <a:xfrm flipH="1">
          <a:off x="4629150" y="0"/>
          <a:ext cx="9525" cy="0"/>
        </a:xfrm>
        <a:prstGeom prst="line">
          <a:avLst/>
        </a:prstGeom>
        <a:noFill/>
        <a:ln w="9525">
          <a:solidFill>
            <a:srgbClr val="800000"/>
          </a:solidFill>
          <a:round/>
          <a:headEnd/>
          <a:tailEnd type="triangle" w="med" len="med"/>
        </a:ln>
      </xdr:spPr>
    </xdr:sp>
    <xdr:clientData/>
  </xdr:twoCellAnchor>
  <xdr:twoCellAnchor>
    <xdr:from>
      <xdr:col>0</xdr:col>
      <xdr:colOff>0</xdr:colOff>
      <xdr:row>0</xdr:row>
      <xdr:rowOff>0</xdr:rowOff>
    </xdr:from>
    <xdr:to>
      <xdr:col>0</xdr:col>
      <xdr:colOff>0</xdr:colOff>
      <xdr:row>0</xdr:row>
      <xdr:rowOff>0</xdr:rowOff>
    </xdr:to>
    <xdr:pic>
      <xdr:nvPicPr>
        <xdr:cNvPr id="24439" name="Picture 22">
          <a:extLst>
            <a:ext uri="{FF2B5EF4-FFF2-40B4-BE49-F238E27FC236}">
              <a16:creationId xmlns:a16="http://schemas.microsoft.com/office/drawing/2014/main" id="{00000000-0008-0000-1A00-0000775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62625" y="0"/>
          <a:ext cx="933450" cy="0"/>
        </a:xfrm>
        <a:prstGeom prst="rect">
          <a:avLst/>
        </a:prstGeom>
        <a:noFill/>
        <a:ln w="9525">
          <a:noFill/>
          <a:miter lim="800000"/>
          <a:headEnd/>
          <a:tailEnd/>
        </a:ln>
      </xdr:spPr>
    </xdr:pic>
    <xdr:clientData/>
  </xdr:twoCellAnchor>
  <xdr:twoCellAnchor editAs="oneCell">
    <xdr:from>
      <xdr:col>1</xdr:col>
      <xdr:colOff>21166</xdr:colOff>
      <xdr:row>3</xdr:row>
      <xdr:rowOff>7056</xdr:rowOff>
    </xdr:from>
    <xdr:to>
      <xdr:col>15</xdr:col>
      <xdr:colOff>578555</xdr:colOff>
      <xdr:row>28</xdr:row>
      <xdr:rowOff>706</xdr:rowOff>
    </xdr:to>
    <xdr:pic>
      <xdr:nvPicPr>
        <xdr:cNvPr id="8" name="Picture 7">
          <a:extLst>
            <a:ext uri="{FF2B5EF4-FFF2-40B4-BE49-F238E27FC236}">
              <a16:creationId xmlns:a16="http://schemas.microsoft.com/office/drawing/2014/main" id="{00000000-0008-0000-1A00-000008000000}"/>
            </a:ext>
          </a:extLst>
        </xdr:cNvPr>
        <xdr:cNvPicPr>
          <a:picLocks noChangeAspect="1"/>
        </xdr:cNvPicPr>
      </xdr:nvPicPr>
      <xdr:blipFill rotWithShape="1">
        <a:blip xmlns:r="http://schemas.openxmlformats.org/officeDocument/2006/relationships" r:embed="rId2"/>
        <a:srcRect t="14031" b="5638"/>
        <a:stretch/>
      </xdr:blipFill>
      <xdr:spPr>
        <a:xfrm>
          <a:off x="627944" y="493889"/>
          <a:ext cx="9052278" cy="4050595"/>
        </a:xfrm>
        <a:prstGeom prst="rect">
          <a:avLst/>
        </a:prstGeom>
      </xdr:spPr>
    </xdr:pic>
    <xdr:clientData/>
  </xdr:twoCellAnchor>
  <xdr:twoCellAnchor editAs="oneCell">
    <xdr:from>
      <xdr:col>1</xdr:col>
      <xdr:colOff>0</xdr:colOff>
      <xdr:row>30</xdr:row>
      <xdr:rowOff>0</xdr:rowOff>
    </xdr:from>
    <xdr:to>
      <xdr:col>15</xdr:col>
      <xdr:colOff>486833</xdr:colOff>
      <xdr:row>49</xdr:row>
      <xdr:rowOff>124177</xdr:rowOff>
    </xdr:to>
    <xdr:pic>
      <xdr:nvPicPr>
        <xdr:cNvPr id="9" name="Picture 8">
          <a:extLst>
            <a:ext uri="{FF2B5EF4-FFF2-40B4-BE49-F238E27FC236}">
              <a16:creationId xmlns:a16="http://schemas.microsoft.com/office/drawing/2014/main" id="{00000000-0008-0000-1A00-000009000000}"/>
            </a:ext>
          </a:extLst>
        </xdr:cNvPr>
        <xdr:cNvPicPr>
          <a:picLocks noChangeAspect="1"/>
        </xdr:cNvPicPr>
      </xdr:nvPicPr>
      <xdr:blipFill rotWithShape="1">
        <a:blip xmlns:r="http://schemas.openxmlformats.org/officeDocument/2006/relationships" r:embed="rId3"/>
        <a:srcRect t="22295" b="7998"/>
        <a:stretch/>
      </xdr:blipFill>
      <xdr:spPr>
        <a:xfrm>
          <a:off x="606778" y="4868333"/>
          <a:ext cx="8981722" cy="320745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15876</xdr:colOff>
      <xdr:row>0</xdr:row>
      <xdr:rowOff>66676</xdr:rowOff>
    </xdr:from>
    <xdr:to>
      <xdr:col>2</xdr:col>
      <xdr:colOff>552451</xdr:colOff>
      <xdr:row>3</xdr:row>
      <xdr:rowOff>130850</xdr:rowOff>
    </xdr:to>
    <xdr:pic>
      <xdr:nvPicPr>
        <xdr:cNvPr id="2" name="Picture 165">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cstate="print"/>
        <a:srcRect t="7290" b="12141"/>
        <a:stretch>
          <a:fillRect/>
        </a:stretch>
      </xdr:blipFill>
      <xdr:spPr bwMode="auto">
        <a:xfrm>
          <a:off x="15876" y="66676"/>
          <a:ext cx="2508250" cy="718224"/>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180975</xdr:colOff>
      <xdr:row>5</xdr:row>
      <xdr:rowOff>47625</xdr:rowOff>
    </xdr:from>
    <xdr:to>
      <xdr:col>13</xdr:col>
      <xdr:colOff>485775</xdr:colOff>
      <xdr:row>14</xdr:row>
      <xdr:rowOff>92075</xdr:rowOff>
    </xdr:to>
    <xdr:sp macro="" textlink="">
      <xdr:nvSpPr>
        <xdr:cNvPr id="2" name="Rectangle 1">
          <a:extLst>
            <a:ext uri="{FF2B5EF4-FFF2-40B4-BE49-F238E27FC236}">
              <a16:creationId xmlns:a16="http://schemas.microsoft.com/office/drawing/2014/main" id="{00000000-0008-0000-1C00-000002000000}"/>
            </a:ext>
          </a:extLst>
        </xdr:cNvPr>
        <xdr:cNvSpPr>
          <a:spLocks noGrp="1" noChangeArrowheads="1"/>
        </xdr:cNvSpPr>
      </xdr:nvSpPr>
      <xdr:spPr bwMode="auto">
        <a:xfrm>
          <a:off x="180975" y="968375"/>
          <a:ext cx="8229600" cy="17018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1.  In Symphony, select “Search” … to find commercial reference for single part number</a:t>
          </a:r>
        </a:p>
      </xdr:txBody>
    </xdr:sp>
    <xdr:clientData/>
  </xdr:twoCellAnchor>
  <xdr:twoCellAnchor editAs="oneCell">
    <xdr:from>
      <xdr:col>0</xdr:col>
      <xdr:colOff>0</xdr:colOff>
      <xdr:row>7</xdr:row>
      <xdr:rowOff>133350</xdr:rowOff>
    </xdr:from>
    <xdr:to>
      <xdr:col>14</xdr:col>
      <xdr:colOff>563562</xdr:colOff>
      <xdr:row>35</xdr:row>
      <xdr:rowOff>6350</xdr:rowOff>
    </xdr:to>
    <xdr:pic>
      <xdr:nvPicPr>
        <xdr:cNvPr id="3" name="Picture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9097962" cy="502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36</xdr:row>
      <xdr:rowOff>0</xdr:rowOff>
    </xdr:from>
    <xdr:to>
      <xdr:col>13</xdr:col>
      <xdr:colOff>304800</xdr:colOff>
      <xdr:row>45</xdr:row>
      <xdr:rowOff>47625</xdr:rowOff>
    </xdr:to>
    <xdr:sp macro="" textlink="">
      <xdr:nvSpPr>
        <xdr:cNvPr id="4" name="Rectangle 3">
          <a:extLst>
            <a:ext uri="{FF2B5EF4-FFF2-40B4-BE49-F238E27FC236}">
              <a16:creationId xmlns:a16="http://schemas.microsoft.com/office/drawing/2014/main" id="{00000000-0008-0000-1C00-000004000000}"/>
            </a:ext>
          </a:extLst>
        </xdr:cNvPr>
        <xdr:cNvSpPr>
          <a:spLocks noGrp="1" noChangeArrowheads="1"/>
        </xdr:cNvSpPr>
      </xdr:nvSpPr>
      <xdr:spPr bwMode="auto">
        <a:xfrm>
          <a:off x="0" y="662940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2.  Input your component part number and select “Search” button</a:t>
          </a:r>
        </a:p>
      </xdr:txBody>
    </xdr:sp>
    <xdr:clientData/>
  </xdr:twoCellAnchor>
  <xdr:twoCellAnchor editAs="oneCell">
    <xdr:from>
      <xdr:col>0</xdr:col>
      <xdr:colOff>0</xdr:colOff>
      <xdr:row>39</xdr:row>
      <xdr:rowOff>0</xdr:rowOff>
    </xdr:from>
    <xdr:to>
      <xdr:col>14</xdr:col>
      <xdr:colOff>161925</xdr:colOff>
      <xdr:row>68</xdr:row>
      <xdr:rowOff>11113</xdr:rowOff>
    </xdr:to>
    <xdr:pic>
      <xdr:nvPicPr>
        <xdr:cNvPr id="5" name="Picture 4">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181850"/>
          <a:ext cx="8696325" cy="5351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70</xdr:row>
      <xdr:rowOff>0</xdr:rowOff>
    </xdr:from>
    <xdr:to>
      <xdr:col>13</xdr:col>
      <xdr:colOff>304800</xdr:colOff>
      <xdr:row>79</xdr:row>
      <xdr:rowOff>47625</xdr:rowOff>
    </xdr:to>
    <xdr:sp macro="" textlink="">
      <xdr:nvSpPr>
        <xdr:cNvPr id="6" name="Rectangle 5">
          <a:extLst>
            <a:ext uri="{FF2B5EF4-FFF2-40B4-BE49-F238E27FC236}">
              <a16:creationId xmlns:a16="http://schemas.microsoft.com/office/drawing/2014/main" id="{00000000-0008-0000-1C00-000006000000}"/>
            </a:ext>
          </a:extLst>
        </xdr:cNvPr>
        <xdr:cNvSpPr>
          <a:spLocks noGrp="1" noChangeArrowheads="1"/>
        </xdr:cNvSpPr>
      </xdr:nvSpPr>
      <xdr:spPr bwMode="auto">
        <a:xfrm>
          <a:off x="0" y="1289050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3.  Select component from list.  Typically you will be looking for the latest “Released For MFG” item as shown below.</a:t>
          </a:r>
        </a:p>
      </xdr:txBody>
    </xdr:sp>
    <xdr:clientData/>
  </xdr:twoCellAnchor>
  <xdr:twoCellAnchor editAs="oneCell">
    <xdr:from>
      <xdr:col>0</xdr:col>
      <xdr:colOff>95250</xdr:colOff>
      <xdr:row>73</xdr:row>
      <xdr:rowOff>9525</xdr:rowOff>
    </xdr:from>
    <xdr:to>
      <xdr:col>14</xdr:col>
      <xdr:colOff>476250</xdr:colOff>
      <xdr:row>83</xdr:row>
      <xdr:rowOff>169862</xdr:rowOff>
    </xdr:to>
    <xdr:pic>
      <xdr:nvPicPr>
        <xdr:cNvPr id="7" name="Picture 6">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 y="13452475"/>
          <a:ext cx="8915400" cy="20018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85</xdr:row>
      <xdr:rowOff>9525</xdr:rowOff>
    </xdr:from>
    <xdr:to>
      <xdr:col>13</xdr:col>
      <xdr:colOff>304800</xdr:colOff>
      <xdr:row>94</xdr:row>
      <xdr:rowOff>53975</xdr:rowOff>
    </xdr:to>
    <xdr:sp macro="" textlink="">
      <xdr:nvSpPr>
        <xdr:cNvPr id="8" name="Rectangle 7">
          <a:extLst>
            <a:ext uri="{FF2B5EF4-FFF2-40B4-BE49-F238E27FC236}">
              <a16:creationId xmlns:a16="http://schemas.microsoft.com/office/drawing/2014/main" id="{00000000-0008-0000-1C00-000008000000}"/>
            </a:ext>
          </a:extLst>
        </xdr:cNvPr>
        <xdr:cNvSpPr>
          <a:spLocks noGrp="1" noChangeArrowheads="1"/>
        </xdr:cNvSpPr>
      </xdr:nvSpPr>
      <xdr:spPr bwMode="auto">
        <a:xfrm>
          <a:off x="0" y="15662275"/>
          <a:ext cx="8229600" cy="17018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4.  Select “Part Used By” and then “Multi-Level”</a:t>
          </a:r>
        </a:p>
      </xdr:txBody>
    </xdr:sp>
    <xdr:clientData/>
  </xdr:twoCellAnchor>
  <xdr:twoCellAnchor editAs="oneCell">
    <xdr:from>
      <xdr:col>0</xdr:col>
      <xdr:colOff>171450</xdr:colOff>
      <xdr:row>87</xdr:row>
      <xdr:rowOff>66675</xdr:rowOff>
    </xdr:from>
    <xdr:to>
      <xdr:col>5</xdr:col>
      <xdr:colOff>542925</xdr:colOff>
      <xdr:row>102</xdr:row>
      <xdr:rowOff>28575</xdr:rowOff>
    </xdr:to>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1450" y="16087725"/>
          <a:ext cx="3419475" cy="2724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123825</xdr:colOff>
      <xdr:row>103</xdr:row>
      <xdr:rowOff>142875</xdr:rowOff>
    </xdr:from>
    <xdr:to>
      <xdr:col>5</xdr:col>
      <xdr:colOff>358775</xdr:colOff>
      <xdr:row>121</xdr:row>
      <xdr:rowOff>38100</xdr:rowOff>
    </xdr:to>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825" y="19110325"/>
          <a:ext cx="3282950"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124</xdr:row>
      <xdr:rowOff>0</xdr:rowOff>
    </xdr:from>
    <xdr:to>
      <xdr:col>13</xdr:col>
      <xdr:colOff>304800</xdr:colOff>
      <xdr:row>133</xdr:row>
      <xdr:rowOff>47625</xdr:rowOff>
    </xdr:to>
    <xdr:sp macro="" textlink="">
      <xdr:nvSpPr>
        <xdr:cNvPr id="11" name="Rectangle 10">
          <a:extLst>
            <a:ext uri="{FF2B5EF4-FFF2-40B4-BE49-F238E27FC236}">
              <a16:creationId xmlns:a16="http://schemas.microsoft.com/office/drawing/2014/main" id="{00000000-0008-0000-1C00-00000B000000}"/>
            </a:ext>
          </a:extLst>
        </xdr:cNvPr>
        <xdr:cNvSpPr>
          <a:spLocks noGrp="1" noChangeArrowheads="1"/>
        </xdr:cNvSpPr>
      </xdr:nvSpPr>
      <xdr:spPr bwMode="auto">
        <a:xfrm>
          <a:off x="0" y="2283460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5.  You can select to generate a report that simply displays the results or you can choose to display a report in the form of an EXCEL file.  I prefer this because it allows me to sort easily.  The report generation may take a few minutes depending upon the usage of the component but when it has been generated you will be prompted to OPEN or SAVE.  Select OPEN and the YES to the next prompt.  Once your EXCEL file is opened, go to slide 16 of this presentation for tips on how to sort for the commercial reference listing.</a:t>
          </a:r>
        </a:p>
      </xdr:txBody>
    </xdr:sp>
    <xdr:clientData/>
  </xdr:twoCellAnchor>
  <xdr:twoCellAnchor editAs="oneCell">
    <xdr:from>
      <xdr:col>0</xdr:col>
      <xdr:colOff>0</xdr:colOff>
      <xdr:row>131</xdr:row>
      <xdr:rowOff>0</xdr:rowOff>
    </xdr:from>
    <xdr:to>
      <xdr:col>9</xdr:col>
      <xdr:colOff>68263</xdr:colOff>
      <xdr:row>144</xdr:row>
      <xdr:rowOff>7938</xdr:rowOff>
    </xdr:to>
    <xdr:pic>
      <xdr:nvPicPr>
        <xdr:cNvPr id="12" name="Picture 11">
          <a:extLst>
            <a:ext uri="{FF2B5EF4-FFF2-40B4-BE49-F238E27FC236}">
              <a16:creationId xmlns:a16="http://schemas.microsoft.com/office/drawing/2014/main" id="{00000000-0008-0000-1C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123650"/>
          <a:ext cx="5554663" cy="24018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146</xdr:row>
      <xdr:rowOff>0</xdr:rowOff>
    </xdr:from>
    <xdr:to>
      <xdr:col>10</xdr:col>
      <xdr:colOff>533400</xdr:colOff>
      <xdr:row>148</xdr:row>
      <xdr:rowOff>125413</xdr:rowOff>
    </xdr:to>
    <xdr:pic>
      <xdr:nvPicPr>
        <xdr:cNvPr id="13" name="Picture 12">
          <a:extLst>
            <a:ext uri="{FF2B5EF4-FFF2-40B4-BE49-F238E27FC236}">
              <a16:creationId xmlns:a16="http://schemas.microsoft.com/office/drawing/2014/main" id="{00000000-0008-0000-1C00-00000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6885900"/>
          <a:ext cx="6629400" cy="4937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9525</xdr:colOff>
      <xdr:row>150</xdr:row>
      <xdr:rowOff>0</xdr:rowOff>
    </xdr:from>
    <xdr:to>
      <xdr:col>10</xdr:col>
      <xdr:colOff>225425</xdr:colOff>
      <xdr:row>154</xdr:row>
      <xdr:rowOff>30163</xdr:rowOff>
    </xdr:to>
    <xdr:pic>
      <xdr:nvPicPr>
        <xdr:cNvPr id="14" name="Picture 13">
          <a:extLst>
            <a:ext uri="{FF2B5EF4-FFF2-40B4-BE49-F238E27FC236}">
              <a16:creationId xmlns:a16="http://schemas.microsoft.com/office/drawing/2014/main" id="{00000000-0008-0000-1C00-00000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525" y="27622500"/>
          <a:ext cx="6311900" cy="766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5</xdr:row>
      <xdr:rowOff>0</xdr:rowOff>
    </xdr:from>
    <xdr:to>
      <xdr:col>31</xdr:col>
      <xdr:colOff>304800</xdr:colOff>
      <xdr:row>14</xdr:row>
      <xdr:rowOff>47625</xdr:rowOff>
    </xdr:to>
    <xdr:sp macro="" textlink="">
      <xdr:nvSpPr>
        <xdr:cNvPr id="15" name="Rectangle 14">
          <a:extLst>
            <a:ext uri="{FF2B5EF4-FFF2-40B4-BE49-F238E27FC236}">
              <a16:creationId xmlns:a16="http://schemas.microsoft.com/office/drawing/2014/main" id="{00000000-0008-0000-1C00-00000F000000}"/>
            </a:ext>
          </a:extLst>
        </xdr:cNvPr>
        <xdr:cNvSpPr>
          <a:spLocks noGrp="1" noChangeArrowheads="1"/>
        </xdr:cNvSpPr>
      </xdr:nvSpPr>
      <xdr:spPr bwMode="auto">
        <a:xfrm>
          <a:off x="10972800" y="92075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1.  In Symphony, select “Multiple Search” … to find the commercial references for a group of parts</a:t>
          </a:r>
        </a:p>
      </xdr:txBody>
    </xdr:sp>
    <xdr:clientData/>
  </xdr:twoCellAnchor>
  <xdr:twoCellAnchor editAs="oneCell">
    <xdr:from>
      <xdr:col>18</xdr:col>
      <xdr:colOff>47625</xdr:colOff>
      <xdr:row>8</xdr:row>
      <xdr:rowOff>9525</xdr:rowOff>
    </xdr:from>
    <xdr:to>
      <xdr:col>33</xdr:col>
      <xdr:colOff>44450</xdr:colOff>
      <xdr:row>33</xdr:row>
      <xdr:rowOff>92075</xdr:rowOff>
    </xdr:to>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020425" y="1482725"/>
          <a:ext cx="9140825" cy="46863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36</xdr:row>
      <xdr:rowOff>0</xdr:rowOff>
    </xdr:from>
    <xdr:to>
      <xdr:col>31</xdr:col>
      <xdr:colOff>304800</xdr:colOff>
      <xdr:row>45</xdr:row>
      <xdr:rowOff>47625</xdr:rowOff>
    </xdr:to>
    <xdr:sp macro="" textlink="">
      <xdr:nvSpPr>
        <xdr:cNvPr id="17" name="Rectangle 16">
          <a:extLst>
            <a:ext uri="{FF2B5EF4-FFF2-40B4-BE49-F238E27FC236}">
              <a16:creationId xmlns:a16="http://schemas.microsoft.com/office/drawing/2014/main" id="{00000000-0008-0000-1C00-000011000000}"/>
            </a:ext>
          </a:extLst>
        </xdr:cNvPr>
        <xdr:cNvSpPr>
          <a:spLocks noGrp="1" noChangeArrowheads="1"/>
        </xdr:cNvSpPr>
      </xdr:nvSpPr>
      <xdr:spPr bwMode="auto">
        <a:xfrm>
          <a:off x="10972800" y="662940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2.  Copy and paste your complete list of parts in the box labeled “Numbers” and select “Search” button.</a:t>
          </a:r>
        </a:p>
      </xdr:txBody>
    </xdr:sp>
    <xdr:clientData/>
  </xdr:twoCellAnchor>
  <xdr:twoCellAnchor editAs="oneCell">
    <xdr:from>
      <xdr:col>18</xdr:col>
      <xdr:colOff>0</xdr:colOff>
      <xdr:row>38</xdr:row>
      <xdr:rowOff>0</xdr:rowOff>
    </xdr:from>
    <xdr:to>
      <xdr:col>32</xdr:col>
      <xdr:colOff>600075</xdr:colOff>
      <xdr:row>64</xdr:row>
      <xdr:rowOff>6350</xdr:rowOff>
    </xdr:to>
    <xdr:pic>
      <xdr:nvPicPr>
        <xdr:cNvPr id="18" name="Picture 17">
          <a:extLst>
            <a:ext uri="{FF2B5EF4-FFF2-40B4-BE49-F238E27FC236}">
              <a16:creationId xmlns:a16="http://schemas.microsoft.com/office/drawing/2014/main" id="{00000000-0008-0000-1C00-00001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972800" y="6997700"/>
          <a:ext cx="9134475" cy="47942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67</xdr:row>
      <xdr:rowOff>0</xdr:rowOff>
    </xdr:from>
    <xdr:to>
      <xdr:col>31</xdr:col>
      <xdr:colOff>304800</xdr:colOff>
      <xdr:row>76</xdr:row>
      <xdr:rowOff>47625</xdr:rowOff>
    </xdr:to>
    <xdr:sp macro="" textlink="">
      <xdr:nvSpPr>
        <xdr:cNvPr id="19" name="Rectangle 18">
          <a:extLst>
            <a:ext uri="{FF2B5EF4-FFF2-40B4-BE49-F238E27FC236}">
              <a16:creationId xmlns:a16="http://schemas.microsoft.com/office/drawing/2014/main" id="{00000000-0008-0000-1C00-000013000000}"/>
            </a:ext>
          </a:extLst>
        </xdr:cNvPr>
        <xdr:cNvSpPr>
          <a:spLocks noGrp="1" noChangeArrowheads="1"/>
        </xdr:cNvSpPr>
      </xdr:nvSpPr>
      <xdr:spPr bwMode="auto">
        <a:xfrm>
          <a:off x="10972800" y="1233805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3.  Make sure all boxes are checked and select the “Add to Cart” button</a:t>
          </a:r>
        </a:p>
      </xdr:txBody>
    </xdr:sp>
    <xdr:clientData/>
  </xdr:twoCellAnchor>
  <xdr:twoCellAnchor editAs="oneCell">
    <xdr:from>
      <xdr:col>18</xdr:col>
      <xdr:colOff>38100</xdr:colOff>
      <xdr:row>69</xdr:row>
      <xdr:rowOff>28575</xdr:rowOff>
    </xdr:from>
    <xdr:to>
      <xdr:col>32</xdr:col>
      <xdr:colOff>554038</xdr:colOff>
      <xdr:row>97</xdr:row>
      <xdr:rowOff>115888</xdr:rowOff>
    </xdr:to>
    <xdr:pic>
      <xdr:nvPicPr>
        <xdr:cNvPr id="20" name="Picture 19">
          <a:extLst>
            <a:ext uri="{FF2B5EF4-FFF2-40B4-BE49-F238E27FC236}">
              <a16:creationId xmlns:a16="http://schemas.microsoft.com/office/drawing/2014/main" id="{00000000-0008-0000-1C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010900" y="12734925"/>
          <a:ext cx="9050338" cy="524351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99</xdr:row>
      <xdr:rowOff>0</xdr:rowOff>
    </xdr:from>
    <xdr:to>
      <xdr:col>31</xdr:col>
      <xdr:colOff>304800</xdr:colOff>
      <xdr:row>108</xdr:row>
      <xdr:rowOff>47625</xdr:rowOff>
    </xdr:to>
    <xdr:sp macro="" textlink="">
      <xdr:nvSpPr>
        <xdr:cNvPr id="21" name="Rectangle 20">
          <a:extLst>
            <a:ext uri="{FF2B5EF4-FFF2-40B4-BE49-F238E27FC236}">
              <a16:creationId xmlns:a16="http://schemas.microsoft.com/office/drawing/2014/main" id="{00000000-0008-0000-1C00-000015000000}"/>
            </a:ext>
          </a:extLst>
        </xdr:cNvPr>
        <xdr:cNvSpPr>
          <a:spLocks noGrp="1" noChangeArrowheads="1"/>
        </xdr:cNvSpPr>
      </xdr:nvSpPr>
      <xdr:spPr bwMode="auto">
        <a:xfrm>
          <a:off x="10972800" y="1823085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4.  Select either copy in Existing Cart or New Cart and select OK button</a:t>
          </a:r>
        </a:p>
      </xdr:txBody>
    </xdr:sp>
    <xdr:clientData/>
  </xdr:twoCellAnchor>
  <xdr:twoCellAnchor editAs="oneCell">
    <xdr:from>
      <xdr:col>18</xdr:col>
      <xdr:colOff>0</xdr:colOff>
      <xdr:row>105</xdr:row>
      <xdr:rowOff>0</xdr:rowOff>
    </xdr:from>
    <xdr:to>
      <xdr:col>32</xdr:col>
      <xdr:colOff>496887</xdr:colOff>
      <xdr:row>130</xdr:row>
      <xdr:rowOff>87312</xdr:rowOff>
    </xdr:to>
    <xdr:pic>
      <xdr:nvPicPr>
        <xdr:cNvPr id="22" name="Picture 21">
          <a:extLst>
            <a:ext uri="{FF2B5EF4-FFF2-40B4-BE49-F238E27FC236}">
              <a16:creationId xmlns:a16="http://schemas.microsoft.com/office/drawing/2014/main" id="{00000000-0008-0000-1C00-00001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972800" y="19335750"/>
          <a:ext cx="9031287" cy="46910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18</xdr:col>
      <xdr:colOff>0</xdr:colOff>
      <xdr:row>139</xdr:row>
      <xdr:rowOff>0</xdr:rowOff>
    </xdr:from>
    <xdr:to>
      <xdr:col>32</xdr:col>
      <xdr:colOff>484187</xdr:colOff>
      <xdr:row>167</xdr:row>
      <xdr:rowOff>25400</xdr:rowOff>
    </xdr:to>
    <xdr:pic>
      <xdr:nvPicPr>
        <xdr:cNvPr id="23" name="Picture 22">
          <a:extLst>
            <a:ext uri="{FF2B5EF4-FFF2-40B4-BE49-F238E27FC236}">
              <a16:creationId xmlns:a16="http://schemas.microsoft.com/office/drawing/2014/main" id="{00000000-0008-0000-1C00-000017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972800" y="25596850"/>
          <a:ext cx="9018587" cy="51816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135</xdr:row>
      <xdr:rowOff>0</xdr:rowOff>
    </xdr:from>
    <xdr:to>
      <xdr:col>31</xdr:col>
      <xdr:colOff>304800</xdr:colOff>
      <xdr:row>144</xdr:row>
      <xdr:rowOff>47625</xdr:rowOff>
    </xdr:to>
    <xdr:sp macro="" textlink="">
      <xdr:nvSpPr>
        <xdr:cNvPr id="24" name="Rectangle 23">
          <a:extLst>
            <a:ext uri="{FF2B5EF4-FFF2-40B4-BE49-F238E27FC236}">
              <a16:creationId xmlns:a16="http://schemas.microsoft.com/office/drawing/2014/main" id="{00000000-0008-0000-1C00-000018000000}"/>
            </a:ext>
          </a:extLst>
        </xdr:cNvPr>
        <xdr:cNvSpPr>
          <a:spLocks noGrp="1" noChangeArrowheads="1"/>
        </xdr:cNvSpPr>
      </xdr:nvSpPr>
      <xdr:spPr bwMode="auto">
        <a:xfrm>
          <a:off x="10972800" y="2486025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5.  Select “View / Update Carts”</a:t>
          </a:r>
        </a:p>
      </xdr:txBody>
    </xdr:sp>
    <xdr:clientData/>
  </xdr:twoCellAnchor>
  <xdr:twoCellAnchor>
    <xdr:from>
      <xdr:col>18</xdr:col>
      <xdr:colOff>0</xdr:colOff>
      <xdr:row>169</xdr:row>
      <xdr:rowOff>0</xdr:rowOff>
    </xdr:from>
    <xdr:to>
      <xdr:col>31</xdr:col>
      <xdr:colOff>304800</xdr:colOff>
      <xdr:row>178</xdr:row>
      <xdr:rowOff>47625</xdr:rowOff>
    </xdr:to>
    <xdr:sp macro="" textlink="">
      <xdr:nvSpPr>
        <xdr:cNvPr id="25" name="Rectangle 24">
          <a:extLst>
            <a:ext uri="{FF2B5EF4-FFF2-40B4-BE49-F238E27FC236}">
              <a16:creationId xmlns:a16="http://schemas.microsoft.com/office/drawing/2014/main" id="{00000000-0008-0000-1C00-000019000000}"/>
            </a:ext>
          </a:extLst>
        </xdr:cNvPr>
        <xdr:cNvSpPr>
          <a:spLocks noGrp="1" noChangeArrowheads="1"/>
        </xdr:cNvSpPr>
      </xdr:nvSpPr>
      <xdr:spPr bwMode="auto">
        <a:xfrm>
          <a:off x="10972800" y="3112135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6.  Select “Expand” to see contents of cart</a:t>
          </a:r>
        </a:p>
      </xdr:txBody>
    </xdr:sp>
    <xdr:clientData/>
  </xdr:twoCellAnchor>
  <xdr:twoCellAnchor editAs="oneCell">
    <xdr:from>
      <xdr:col>18</xdr:col>
      <xdr:colOff>0</xdr:colOff>
      <xdr:row>172</xdr:row>
      <xdr:rowOff>0</xdr:rowOff>
    </xdr:from>
    <xdr:to>
      <xdr:col>32</xdr:col>
      <xdr:colOff>606425</xdr:colOff>
      <xdr:row>198</xdr:row>
      <xdr:rowOff>7937</xdr:rowOff>
    </xdr:to>
    <xdr:pic>
      <xdr:nvPicPr>
        <xdr:cNvPr id="26" name="Picture 25">
          <a:extLst>
            <a:ext uri="{FF2B5EF4-FFF2-40B4-BE49-F238E27FC236}">
              <a16:creationId xmlns:a16="http://schemas.microsoft.com/office/drawing/2014/main" id="{00000000-0008-0000-1C00-00001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72800" y="31673800"/>
          <a:ext cx="9140825" cy="47958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199</xdr:row>
      <xdr:rowOff>0</xdr:rowOff>
    </xdr:from>
    <xdr:to>
      <xdr:col>31</xdr:col>
      <xdr:colOff>304800</xdr:colOff>
      <xdr:row>208</xdr:row>
      <xdr:rowOff>47625</xdr:rowOff>
    </xdr:to>
    <xdr:sp macro="" textlink="">
      <xdr:nvSpPr>
        <xdr:cNvPr id="27" name="Rectangle 26">
          <a:extLst>
            <a:ext uri="{FF2B5EF4-FFF2-40B4-BE49-F238E27FC236}">
              <a16:creationId xmlns:a16="http://schemas.microsoft.com/office/drawing/2014/main" id="{00000000-0008-0000-1C00-00001B000000}"/>
            </a:ext>
          </a:extLst>
        </xdr:cNvPr>
        <xdr:cNvSpPr>
          <a:spLocks noGrp="1" noChangeArrowheads="1"/>
        </xdr:cNvSpPr>
      </xdr:nvSpPr>
      <xdr:spPr bwMode="auto">
        <a:xfrm>
          <a:off x="10972800" y="3664585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7.  Select part from list for your search</a:t>
          </a:r>
        </a:p>
      </xdr:txBody>
    </xdr:sp>
    <xdr:clientData/>
  </xdr:twoCellAnchor>
  <xdr:twoCellAnchor editAs="oneCell">
    <xdr:from>
      <xdr:col>18</xdr:col>
      <xdr:colOff>0</xdr:colOff>
      <xdr:row>203</xdr:row>
      <xdr:rowOff>0</xdr:rowOff>
    </xdr:from>
    <xdr:to>
      <xdr:col>32</xdr:col>
      <xdr:colOff>600075</xdr:colOff>
      <xdr:row>225</xdr:row>
      <xdr:rowOff>120650</xdr:rowOff>
    </xdr:to>
    <xdr:pic>
      <xdr:nvPicPr>
        <xdr:cNvPr id="28" name="Picture 27">
          <a:extLst>
            <a:ext uri="{FF2B5EF4-FFF2-40B4-BE49-F238E27FC236}">
              <a16:creationId xmlns:a16="http://schemas.microsoft.com/office/drawing/2014/main" id="{00000000-0008-0000-1C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972800" y="37382450"/>
          <a:ext cx="9134475" cy="41719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227</xdr:row>
      <xdr:rowOff>0</xdr:rowOff>
    </xdr:from>
    <xdr:to>
      <xdr:col>31</xdr:col>
      <xdr:colOff>304800</xdr:colOff>
      <xdr:row>236</xdr:row>
      <xdr:rowOff>47625</xdr:rowOff>
    </xdr:to>
    <xdr:sp macro="" textlink="">
      <xdr:nvSpPr>
        <xdr:cNvPr id="29" name="Rectangle 28">
          <a:extLst>
            <a:ext uri="{FF2B5EF4-FFF2-40B4-BE49-F238E27FC236}">
              <a16:creationId xmlns:a16="http://schemas.microsoft.com/office/drawing/2014/main" id="{00000000-0008-0000-1C00-00001D000000}"/>
            </a:ext>
          </a:extLst>
        </xdr:cNvPr>
        <xdr:cNvSpPr>
          <a:spLocks noGrp="1" noChangeArrowheads="1"/>
        </xdr:cNvSpPr>
      </xdr:nvSpPr>
      <xdr:spPr bwMode="auto">
        <a:xfrm>
          <a:off x="10972800" y="4180205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8.  Select “Part Used By =&gt; Multi Level to generate a list of the where used for the part</a:t>
          </a:r>
        </a:p>
      </xdr:txBody>
    </xdr:sp>
    <xdr:clientData/>
  </xdr:twoCellAnchor>
  <xdr:twoCellAnchor editAs="oneCell">
    <xdr:from>
      <xdr:col>18</xdr:col>
      <xdr:colOff>0</xdr:colOff>
      <xdr:row>230</xdr:row>
      <xdr:rowOff>0</xdr:rowOff>
    </xdr:from>
    <xdr:to>
      <xdr:col>32</xdr:col>
      <xdr:colOff>600075</xdr:colOff>
      <xdr:row>255</xdr:row>
      <xdr:rowOff>139700</xdr:rowOff>
    </xdr:to>
    <xdr:pic>
      <xdr:nvPicPr>
        <xdr:cNvPr id="30" name="Picture 29">
          <a:extLst>
            <a:ext uri="{FF2B5EF4-FFF2-40B4-BE49-F238E27FC236}">
              <a16:creationId xmlns:a16="http://schemas.microsoft.com/office/drawing/2014/main" id="{00000000-0008-0000-1C00-00001E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972800" y="42354500"/>
          <a:ext cx="9134475" cy="47434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258</xdr:row>
      <xdr:rowOff>0</xdr:rowOff>
    </xdr:from>
    <xdr:to>
      <xdr:col>31</xdr:col>
      <xdr:colOff>304800</xdr:colOff>
      <xdr:row>267</xdr:row>
      <xdr:rowOff>47625</xdr:rowOff>
    </xdr:to>
    <xdr:sp macro="" textlink="">
      <xdr:nvSpPr>
        <xdr:cNvPr id="31" name="Rectangle 30">
          <a:extLst>
            <a:ext uri="{FF2B5EF4-FFF2-40B4-BE49-F238E27FC236}">
              <a16:creationId xmlns:a16="http://schemas.microsoft.com/office/drawing/2014/main" id="{00000000-0008-0000-1C00-00001F000000}"/>
            </a:ext>
          </a:extLst>
        </xdr:cNvPr>
        <xdr:cNvSpPr>
          <a:spLocks noGrp="1" noChangeArrowheads="1"/>
        </xdr:cNvSpPr>
      </xdr:nvSpPr>
      <xdr:spPr bwMode="auto">
        <a:xfrm>
          <a:off x="10972800" y="4751070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9.  Select “Generate Report” and then “Open” to load where used into an EXCEL spreadsheet to be sorted</a:t>
          </a:r>
        </a:p>
      </xdr:txBody>
    </xdr:sp>
    <xdr:clientData/>
  </xdr:twoCellAnchor>
  <xdr:twoCellAnchor editAs="oneCell">
    <xdr:from>
      <xdr:col>18</xdr:col>
      <xdr:colOff>180975</xdr:colOff>
      <xdr:row>261</xdr:row>
      <xdr:rowOff>19050</xdr:rowOff>
    </xdr:from>
    <xdr:to>
      <xdr:col>33</xdr:col>
      <xdr:colOff>171450</xdr:colOff>
      <xdr:row>284</xdr:row>
      <xdr:rowOff>0</xdr:rowOff>
    </xdr:to>
    <xdr:pic>
      <xdr:nvPicPr>
        <xdr:cNvPr id="32" name="Picture 31">
          <a:extLst>
            <a:ext uri="{FF2B5EF4-FFF2-40B4-BE49-F238E27FC236}">
              <a16:creationId xmlns:a16="http://schemas.microsoft.com/office/drawing/2014/main" id="{00000000-0008-0000-1C00-000020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1153775" y="48082200"/>
          <a:ext cx="9134475" cy="42164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27</xdr:col>
      <xdr:colOff>339725</xdr:colOff>
      <xdr:row>269</xdr:row>
      <xdr:rowOff>104775</xdr:rowOff>
    </xdr:from>
    <xdr:to>
      <xdr:col>33</xdr:col>
      <xdr:colOff>568325</xdr:colOff>
      <xdr:row>284</xdr:row>
      <xdr:rowOff>28575</xdr:rowOff>
    </xdr:to>
    <xdr:pic>
      <xdr:nvPicPr>
        <xdr:cNvPr id="33" name="Picture 32">
          <a:extLst>
            <a:ext uri="{FF2B5EF4-FFF2-40B4-BE49-F238E27FC236}">
              <a16:creationId xmlns:a16="http://schemas.microsoft.com/office/drawing/2014/main" id="{00000000-0008-0000-1C00-000021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6798925" y="49641125"/>
          <a:ext cx="3886200" cy="26860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289</xdr:row>
      <xdr:rowOff>0</xdr:rowOff>
    </xdr:from>
    <xdr:to>
      <xdr:col>31</xdr:col>
      <xdr:colOff>304800</xdr:colOff>
      <xdr:row>298</xdr:row>
      <xdr:rowOff>47625</xdr:rowOff>
    </xdr:to>
    <xdr:sp macro="" textlink="">
      <xdr:nvSpPr>
        <xdr:cNvPr id="34" name="Rectangle 33">
          <a:extLst>
            <a:ext uri="{FF2B5EF4-FFF2-40B4-BE49-F238E27FC236}">
              <a16:creationId xmlns:a16="http://schemas.microsoft.com/office/drawing/2014/main" id="{00000000-0008-0000-1C00-000022000000}"/>
            </a:ext>
          </a:extLst>
        </xdr:cNvPr>
        <xdr:cNvSpPr>
          <a:spLocks noGrp="1" noChangeArrowheads="1"/>
        </xdr:cNvSpPr>
      </xdr:nvSpPr>
      <xdr:spPr bwMode="auto">
        <a:xfrm>
          <a:off x="10972800" y="5321935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10.  Select the column label row (row 3) and apply “Data =&gt; AutoFilter”.  Then select column labeled “Part Type” and sort by “COMMERCIAL REFERENCE”.</a:t>
          </a:r>
        </a:p>
      </xdr:txBody>
    </xdr:sp>
    <xdr:clientData/>
  </xdr:twoCellAnchor>
  <xdr:twoCellAnchor editAs="oneCell">
    <xdr:from>
      <xdr:col>18</xdr:col>
      <xdr:colOff>0</xdr:colOff>
      <xdr:row>293</xdr:row>
      <xdr:rowOff>0</xdr:rowOff>
    </xdr:from>
    <xdr:to>
      <xdr:col>32</xdr:col>
      <xdr:colOff>588962</xdr:colOff>
      <xdr:row>305</xdr:row>
      <xdr:rowOff>168275</xdr:rowOff>
    </xdr:to>
    <xdr:pic>
      <xdr:nvPicPr>
        <xdr:cNvPr id="35" name="Picture 34">
          <a:extLst>
            <a:ext uri="{FF2B5EF4-FFF2-40B4-BE49-F238E27FC236}">
              <a16:creationId xmlns:a16="http://schemas.microsoft.com/office/drawing/2014/main" id="{00000000-0008-0000-1C00-000023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972800" y="53955950"/>
          <a:ext cx="9123362" cy="23780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18</xdr:col>
      <xdr:colOff>0</xdr:colOff>
      <xdr:row>307</xdr:row>
      <xdr:rowOff>0</xdr:rowOff>
    </xdr:from>
    <xdr:to>
      <xdr:col>32</xdr:col>
      <xdr:colOff>600075</xdr:colOff>
      <xdr:row>320</xdr:row>
      <xdr:rowOff>6350</xdr:rowOff>
    </xdr:to>
    <xdr:pic>
      <xdr:nvPicPr>
        <xdr:cNvPr id="36" name="Picture 35">
          <a:extLst>
            <a:ext uri="{FF2B5EF4-FFF2-40B4-BE49-F238E27FC236}">
              <a16:creationId xmlns:a16="http://schemas.microsoft.com/office/drawing/2014/main" id="{00000000-0008-0000-1C00-000024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972800" y="56534050"/>
          <a:ext cx="9134475" cy="24003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322</xdr:row>
      <xdr:rowOff>0</xdr:rowOff>
    </xdr:from>
    <xdr:to>
      <xdr:col>31</xdr:col>
      <xdr:colOff>304800</xdr:colOff>
      <xdr:row>331</xdr:row>
      <xdr:rowOff>47625</xdr:rowOff>
    </xdr:to>
    <xdr:sp macro="" textlink="">
      <xdr:nvSpPr>
        <xdr:cNvPr id="37" name="Rectangle 36">
          <a:extLst>
            <a:ext uri="{FF2B5EF4-FFF2-40B4-BE49-F238E27FC236}">
              <a16:creationId xmlns:a16="http://schemas.microsoft.com/office/drawing/2014/main" id="{00000000-0008-0000-1C00-000025000000}"/>
            </a:ext>
          </a:extLst>
        </xdr:cNvPr>
        <xdr:cNvSpPr>
          <a:spLocks noGrp="1" noChangeArrowheads="1"/>
        </xdr:cNvSpPr>
      </xdr:nvSpPr>
      <xdr:spPr bwMode="auto">
        <a:xfrm>
          <a:off x="10972800" y="5929630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11.  The “Commercial References” will be located in the column labeled “Where Used” as shown below</a:t>
          </a:r>
        </a:p>
      </xdr:txBody>
    </xdr:sp>
    <xdr:clientData/>
  </xdr:twoCellAnchor>
  <xdr:twoCellAnchor editAs="oneCell">
    <xdr:from>
      <xdr:col>18</xdr:col>
      <xdr:colOff>0</xdr:colOff>
      <xdr:row>324</xdr:row>
      <xdr:rowOff>0</xdr:rowOff>
    </xdr:from>
    <xdr:to>
      <xdr:col>32</xdr:col>
      <xdr:colOff>606425</xdr:colOff>
      <xdr:row>336</xdr:row>
      <xdr:rowOff>82550</xdr:rowOff>
    </xdr:to>
    <xdr:pic>
      <xdr:nvPicPr>
        <xdr:cNvPr id="38" name="Picture 37">
          <a:extLst>
            <a:ext uri="{FF2B5EF4-FFF2-40B4-BE49-F238E27FC236}">
              <a16:creationId xmlns:a16="http://schemas.microsoft.com/office/drawing/2014/main" id="{00000000-0008-0000-1C00-000026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972800" y="59664600"/>
          <a:ext cx="9140825" cy="22923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0</xdr:colOff>
      <xdr:row>338</xdr:row>
      <xdr:rowOff>0</xdr:rowOff>
    </xdr:from>
    <xdr:to>
      <xdr:col>31</xdr:col>
      <xdr:colOff>304800</xdr:colOff>
      <xdr:row>373</xdr:row>
      <xdr:rowOff>142875</xdr:rowOff>
    </xdr:to>
    <xdr:sp macro="" textlink="">
      <xdr:nvSpPr>
        <xdr:cNvPr id="39" name="Rectangle 38">
          <a:extLst>
            <a:ext uri="{FF2B5EF4-FFF2-40B4-BE49-F238E27FC236}">
              <a16:creationId xmlns:a16="http://schemas.microsoft.com/office/drawing/2014/main" id="{00000000-0008-0000-1C00-000027000000}"/>
            </a:ext>
          </a:extLst>
        </xdr:cNvPr>
        <xdr:cNvSpPr>
          <a:spLocks noGrp="1" noChangeArrowheads="1"/>
        </xdr:cNvSpPr>
      </xdr:nvSpPr>
      <xdr:spPr bwMode="auto">
        <a:xfrm>
          <a:off x="10972800" y="62242700"/>
          <a:ext cx="8229600" cy="65881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0" indent="0" eaLnBrk="1" hangingPunct="1">
            <a:lnSpc>
              <a:spcPct val="90000"/>
            </a:lnSpc>
            <a:buFontTx/>
            <a:buNone/>
          </a:pPr>
          <a:r>
            <a:rPr lang="en-US" altLang="en-US" sz="1200" b="1"/>
            <a:t>CONSIDERATIONS:</a:t>
          </a:r>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u="sng"/>
            <a:t>Not all parts will be found within Symphony</a:t>
          </a:r>
          <a:endParaRPr lang="en-US" altLang="en-US" sz="1200" b="1"/>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a:t>These parts will not be included in the list derived from your “Multiple Search” step in the process and thus will not be included in your cart.  There is no warning to that effect so make sure you match the commercial references to the correct part if transferring information from the spreadsheet generated by Symphony to another spreadsheet.</a:t>
          </a:r>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u="sng"/>
            <a:t>Not all parts have a commercial reference</a:t>
          </a:r>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a:t>The process for these parts will follow the same path until you go to sort by “COMMERCIAL REFERENCE” for which there will be none.  For these parts, I will typically make note of the information within the column labeled “English Description” and “Project” as shown below.  This will help to identify the BOC and Product Group to which the part belongs.</a:t>
          </a:r>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1200" b="1" u="sng"/>
        </a:p>
        <a:p>
          <a:pPr marL="0" indent="0" eaLnBrk="1" hangingPunct="1">
            <a:lnSpc>
              <a:spcPct val="90000"/>
            </a:lnSpc>
            <a:buFontTx/>
            <a:buNone/>
          </a:pPr>
          <a:endParaRPr lang="en-US" altLang="en-US" sz="1200" b="1" u="sng"/>
        </a:p>
        <a:p>
          <a:pPr marL="0" indent="0" eaLnBrk="1" hangingPunct="1">
            <a:lnSpc>
              <a:spcPct val="90000"/>
            </a:lnSpc>
            <a:buFontTx/>
            <a:buNone/>
          </a:pPr>
          <a:r>
            <a:rPr lang="en-US" altLang="en-US" sz="1200" b="1" u="sng"/>
            <a:t>Process can be time consuming</a:t>
          </a:r>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a:t>Once proficient, you can expect to take ~3 minutes on average for each part in your list.  A large “where used” list will impact the time required.  I have asked the Symphony experts to develop an “Extra Service” process for obtaining this information using their resources but nothing is available at this time.</a:t>
          </a:r>
        </a:p>
      </xdr:txBody>
    </xdr:sp>
    <xdr:clientData/>
  </xdr:twoCellAnchor>
  <xdr:twoCellAnchor editAs="oneCell">
    <xdr:from>
      <xdr:col>17</xdr:col>
      <xdr:colOff>600075</xdr:colOff>
      <xdr:row>351</xdr:row>
      <xdr:rowOff>19050</xdr:rowOff>
    </xdr:from>
    <xdr:to>
      <xdr:col>32</xdr:col>
      <xdr:colOff>590550</xdr:colOff>
      <xdr:row>364</xdr:row>
      <xdr:rowOff>44450</xdr:rowOff>
    </xdr:to>
    <xdr:pic>
      <xdr:nvPicPr>
        <xdr:cNvPr id="40" name="Picture 39">
          <a:extLst>
            <a:ext uri="{FF2B5EF4-FFF2-40B4-BE49-F238E27FC236}">
              <a16:creationId xmlns:a16="http://schemas.microsoft.com/office/drawing/2014/main" id="{00000000-0008-0000-1C00-00002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0963275" y="64655700"/>
          <a:ext cx="9134475" cy="24193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0</xdr:colOff>
      <xdr:row>158</xdr:row>
      <xdr:rowOff>0</xdr:rowOff>
    </xdr:from>
    <xdr:to>
      <xdr:col>13</xdr:col>
      <xdr:colOff>304800</xdr:colOff>
      <xdr:row>167</xdr:row>
      <xdr:rowOff>47625</xdr:rowOff>
    </xdr:to>
    <xdr:sp macro="" textlink="">
      <xdr:nvSpPr>
        <xdr:cNvPr id="41" name="Rectangle 40">
          <a:extLst>
            <a:ext uri="{FF2B5EF4-FFF2-40B4-BE49-F238E27FC236}">
              <a16:creationId xmlns:a16="http://schemas.microsoft.com/office/drawing/2014/main" id="{00000000-0008-0000-1C00-000029000000}"/>
            </a:ext>
          </a:extLst>
        </xdr:cNvPr>
        <xdr:cNvSpPr>
          <a:spLocks noGrp="1" noChangeArrowheads="1"/>
        </xdr:cNvSpPr>
      </xdr:nvSpPr>
      <xdr:spPr bwMode="auto">
        <a:xfrm>
          <a:off x="0" y="2909570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6.  Select the column label row (row 3) and apply “Data =&gt; AutoFilter”.  Then select column labeled “Part Type” and sort by “COMMERCIAL REFERENCE”.</a:t>
          </a:r>
        </a:p>
      </xdr:txBody>
    </xdr:sp>
    <xdr:clientData/>
  </xdr:twoCellAnchor>
  <xdr:twoCellAnchor editAs="oneCell">
    <xdr:from>
      <xdr:col>0</xdr:col>
      <xdr:colOff>0</xdr:colOff>
      <xdr:row>162</xdr:row>
      <xdr:rowOff>0</xdr:rowOff>
    </xdr:from>
    <xdr:to>
      <xdr:col>14</xdr:col>
      <xdr:colOff>588962</xdr:colOff>
      <xdr:row>174</xdr:row>
      <xdr:rowOff>168275</xdr:rowOff>
    </xdr:to>
    <xdr:pic>
      <xdr:nvPicPr>
        <xdr:cNvPr id="42" name="Picture 41">
          <a:extLst>
            <a:ext uri="{FF2B5EF4-FFF2-40B4-BE49-F238E27FC236}">
              <a16:creationId xmlns:a16="http://schemas.microsoft.com/office/drawing/2014/main" id="{00000000-0008-0000-1C00-00002A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29832300"/>
          <a:ext cx="9123362" cy="23780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0</xdr:col>
      <xdr:colOff>0</xdr:colOff>
      <xdr:row>176</xdr:row>
      <xdr:rowOff>177800</xdr:rowOff>
    </xdr:from>
    <xdr:to>
      <xdr:col>14</xdr:col>
      <xdr:colOff>596900</xdr:colOff>
      <xdr:row>190</xdr:row>
      <xdr:rowOff>9525</xdr:rowOff>
    </xdr:to>
    <xdr:pic>
      <xdr:nvPicPr>
        <xdr:cNvPr id="43" name="Picture 42">
          <a:extLst>
            <a:ext uri="{FF2B5EF4-FFF2-40B4-BE49-F238E27FC236}">
              <a16:creationId xmlns:a16="http://schemas.microsoft.com/office/drawing/2014/main" id="{00000000-0008-0000-1C00-00002B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2588200"/>
          <a:ext cx="9131300" cy="24098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0</xdr:colOff>
      <xdr:row>192</xdr:row>
      <xdr:rowOff>0</xdr:rowOff>
    </xdr:from>
    <xdr:to>
      <xdr:col>13</xdr:col>
      <xdr:colOff>304800</xdr:colOff>
      <xdr:row>201</xdr:row>
      <xdr:rowOff>47625</xdr:rowOff>
    </xdr:to>
    <xdr:sp macro="" textlink="">
      <xdr:nvSpPr>
        <xdr:cNvPr id="44" name="Rectangle 43">
          <a:extLst>
            <a:ext uri="{FF2B5EF4-FFF2-40B4-BE49-F238E27FC236}">
              <a16:creationId xmlns:a16="http://schemas.microsoft.com/office/drawing/2014/main" id="{00000000-0008-0000-1C00-00002C000000}"/>
            </a:ext>
          </a:extLst>
        </xdr:cNvPr>
        <xdr:cNvSpPr>
          <a:spLocks noGrp="1" noChangeArrowheads="1"/>
        </xdr:cNvSpPr>
      </xdr:nvSpPr>
      <xdr:spPr bwMode="auto">
        <a:xfrm>
          <a:off x="0" y="35356800"/>
          <a:ext cx="8229600" cy="17049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341313" indent="-341313" eaLnBrk="1" hangingPunct="1">
            <a:buFontTx/>
            <a:buNone/>
          </a:pPr>
          <a:r>
            <a:rPr lang="en-US" altLang="en-US" sz="1400" b="1"/>
            <a:t>7.  The “Commercial References” will be located in the column labeled “Where Used” as shown below</a:t>
          </a:r>
        </a:p>
      </xdr:txBody>
    </xdr:sp>
    <xdr:clientData/>
  </xdr:twoCellAnchor>
  <xdr:twoCellAnchor editAs="oneCell">
    <xdr:from>
      <xdr:col>0</xdr:col>
      <xdr:colOff>0</xdr:colOff>
      <xdr:row>195</xdr:row>
      <xdr:rowOff>0</xdr:rowOff>
    </xdr:from>
    <xdr:to>
      <xdr:col>14</xdr:col>
      <xdr:colOff>606425</xdr:colOff>
      <xdr:row>207</xdr:row>
      <xdr:rowOff>85725</xdr:rowOff>
    </xdr:to>
    <xdr:pic>
      <xdr:nvPicPr>
        <xdr:cNvPr id="45" name="Picture 44">
          <a:extLst>
            <a:ext uri="{FF2B5EF4-FFF2-40B4-BE49-F238E27FC236}">
              <a16:creationId xmlns:a16="http://schemas.microsoft.com/office/drawing/2014/main" id="{00000000-0008-0000-1C00-00002D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35909250"/>
          <a:ext cx="9140825" cy="22955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0</xdr:colOff>
      <xdr:row>209</xdr:row>
      <xdr:rowOff>0</xdr:rowOff>
    </xdr:from>
    <xdr:to>
      <xdr:col>13</xdr:col>
      <xdr:colOff>304800</xdr:colOff>
      <xdr:row>244</xdr:row>
      <xdr:rowOff>142875</xdr:rowOff>
    </xdr:to>
    <xdr:sp macro="" textlink="">
      <xdr:nvSpPr>
        <xdr:cNvPr id="46" name="Rectangle 45">
          <a:extLst>
            <a:ext uri="{FF2B5EF4-FFF2-40B4-BE49-F238E27FC236}">
              <a16:creationId xmlns:a16="http://schemas.microsoft.com/office/drawing/2014/main" id="{00000000-0008-0000-1C00-00002E000000}"/>
            </a:ext>
          </a:extLst>
        </xdr:cNvPr>
        <xdr:cNvSpPr>
          <a:spLocks noGrp="1" noChangeArrowheads="1"/>
        </xdr:cNvSpPr>
      </xdr:nvSpPr>
      <xdr:spPr bwMode="auto">
        <a:xfrm>
          <a:off x="0" y="38487350"/>
          <a:ext cx="8229600" cy="65881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t" anchorCtr="0" compatLnSpc="1">
          <a:prstTxWarp prst="textNoShape">
            <a:avLst/>
          </a:prstTxWarp>
        </a:bodyPr>
        <a:lstStyle>
          <a:lvl1pPr marL="342900" indent="-342900" algn="l" rtl="0" eaLnBrk="0" fontAlgn="base" hangingPunct="0">
            <a:spcBef>
              <a:spcPct val="20000"/>
            </a:spcBef>
            <a:spcAft>
              <a:spcPct val="0"/>
            </a:spcAft>
            <a:buChar char="•"/>
            <a:defRPr sz="3200" kern="1200">
              <a:solidFill>
                <a:schemeClr val="tx1"/>
              </a:solidFill>
              <a:latin typeface="+mn-lt"/>
              <a:ea typeface="+mn-ea"/>
              <a:cs typeface="+mn-cs"/>
            </a:defRPr>
          </a:lvl1pPr>
          <a:lvl2pPr marL="742950" indent="-285750" algn="l" rtl="0" eaLnBrk="0" fontAlgn="base" hangingPunct="0">
            <a:spcBef>
              <a:spcPct val="20000"/>
            </a:spcBef>
            <a:spcAft>
              <a:spcPct val="0"/>
            </a:spcAft>
            <a:buChar char="–"/>
            <a:defRPr sz="2800" kern="1200">
              <a:solidFill>
                <a:schemeClr val="tx1"/>
              </a:solidFill>
              <a:latin typeface="+mn-lt"/>
              <a:ea typeface="+mn-ea"/>
              <a:cs typeface="+mn-cs"/>
            </a:defRPr>
          </a:lvl2pPr>
          <a:lvl3pPr marL="1143000" indent="-228600" algn="l" rtl="0" eaLnBrk="0" fontAlgn="base" hangingPunct="0">
            <a:spcBef>
              <a:spcPct val="20000"/>
            </a:spcBef>
            <a:spcAft>
              <a:spcPct val="0"/>
            </a:spcAft>
            <a:buChar char="•"/>
            <a:defRPr sz="2400" kern="1200">
              <a:solidFill>
                <a:schemeClr val="tx1"/>
              </a:solidFill>
              <a:latin typeface="+mn-lt"/>
              <a:ea typeface="+mn-ea"/>
              <a:cs typeface="+mn-cs"/>
            </a:defRPr>
          </a:lvl3pPr>
          <a:lvl4pPr marL="1600200" indent="-228600" algn="l" rtl="0" eaLnBrk="0" fontAlgn="base" hangingPunct="0">
            <a:spcBef>
              <a:spcPct val="20000"/>
            </a:spcBef>
            <a:spcAft>
              <a:spcPct val="0"/>
            </a:spcAft>
            <a:buChar char="–"/>
            <a:defRPr sz="2000" kern="1200">
              <a:solidFill>
                <a:schemeClr val="tx1"/>
              </a:solidFill>
              <a:latin typeface="+mn-lt"/>
              <a:ea typeface="+mn-ea"/>
              <a:cs typeface="+mn-cs"/>
            </a:defRPr>
          </a:lvl4pPr>
          <a:lvl5pPr marL="2057400" indent="-228600" algn="l" rtl="0" eaLnBrk="0" fontAlgn="base" hangingPunct="0">
            <a:spcBef>
              <a:spcPct val="20000"/>
            </a:spcBef>
            <a:spcAft>
              <a:spcPct val="0"/>
            </a:spcAft>
            <a:buChar char="»"/>
            <a:defRPr sz="20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0" indent="0" eaLnBrk="1" hangingPunct="1">
            <a:lnSpc>
              <a:spcPct val="90000"/>
            </a:lnSpc>
            <a:buFontTx/>
            <a:buNone/>
          </a:pPr>
          <a:r>
            <a:rPr lang="en-US" altLang="en-US" sz="1200" b="1"/>
            <a:t>CONSIDERATIONS:</a:t>
          </a:r>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u="sng"/>
            <a:t>Not all parts will be found within Symphony</a:t>
          </a:r>
          <a:endParaRPr lang="en-US" altLang="en-US" sz="1200" b="1"/>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a:t>These parts will not be included in the list derived from your “Multiple Search” step in the process and thus will not be included in your cart.  There is no warning to that effect so make sure you match the commercial references to the correct part if transferring information from the spreadsheet generated by Symphony to another spreadsheet.</a:t>
          </a:r>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u="sng"/>
            <a:t>Not all parts have a commercial reference</a:t>
          </a:r>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a:t>The process for these parts will follow the same path until you go to sort by “COMMERCIAL REFERENCE” for which there will be none.  For these parts, I will typically make note of the information within the column labeled “English Description” and “Project” as shown below.  This will help to identify the BOC and Product Group to which the part belongs.</a:t>
          </a:r>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800" b="1"/>
        </a:p>
        <a:p>
          <a:pPr marL="0" indent="0" eaLnBrk="1" hangingPunct="1">
            <a:lnSpc>
              <a:spcPct val="90000"/>
            </a:lnSpc>
            <a:buFontTx/>
            <a:buNone/>
          </a:pPr>
          <a:endParaRPr lang="en-US" altLang="en-US" sz="1200" b="1" u="sng"/>
        </a:p>
        <a:p>
          <a:pPr marL="0" indent="0" eaLnBrk="1" hangingPunct="1">
            <a:lnSpc>
              <a:spcPct val="90000"/>
            </a:lnSpc>
            <a:buFontTx/>
            <a:buNone/>
          </a:pPr>
          <a:endParaRPr lang="en-US" altLang="en-US" sz="1200" b="1" u="sng"/>
        </a:p>
        <a:p>
          <a:pPr marL="0" indent="0" eaLnBrk="1" hangingPunct="1">
            <a:lnSpc>
              <a:spcPct val="90000"/>
            </a:lnSpc>
            <a:buFontTx/>
            <a:buNone/>
          </a:pPr>
          <a:r>
            <a:rPr lang="en-US" altLang="en-US" sz="1200" b="1" u="sng"/>
            <a:t>Process can be time consuming</a:t>
          </a:r>
        </a:p>
        <a:p>
          <a:pPr marL="0" indent="0" eaLnBrk="1" hangingPunct="1">
            <a:lnSpc>
              <a:spcPct val="90000"/>
            </a:lnSpc>
            <a:buFontTx/>
            <a:buNone/>
          </a:pPr>
          <a:endParaRPr lang="en-US" altLang="en-US" sz="800" b="1"/>
        </a:p>
        <a:p>
          <a:pPr marL="0" indent="0" eaLnBrk="1" hangingPunct="1">
            <a:lnSpc>
              <a:spcPct val="90000"/>
            </a:lnSpc>
            <a:buFontTx/>
            <a:buNone/>
          </a:pPr>
          <a:r>
            <a:rPr lang="en-US" altLang="en-US" sz="1200" b="1"/>
            <a:t>Once proficient, you can expect to take ~3 minutes on average for each part in your list.  A large “where used” list will impact the time required.</a:t>
          </a:r>
        </a:p>
      </xdr:txBody>
    </xdr:sp>
    <xdr:clientData/>
  </xdr:twoCellAnchor>
  <xdr:twoCellAnchor editAs="oneCell">
    <xdr:from>
      <xdr:col>0</xdr:col>
      <xdr:colOff>9525</xdr:colOff>
      <xdr:row>222</xdr:row>
      <xdr:rowOff>28575</xdr:rowOff>
    </xdr:from>
    <xdr:to>
      <xdr:col>14</xdr:col>
      <xdr:colOff>606425</xdr:colOff>
      <xdr:row>235</xdr:row>
      <xdr:rowOff>53975</xdr:rowOff>
    </xdr:to>
    <xdr:pic>
      <xdr:nvPicPr>
        <xdr:cNvPr id="47" name="Picture 46">
          <a:extLst>
            <a:ext uri="{FF2B5EF4-FFF2-40B4-BE49-F238E27FC236}">
              <a16:creationId xmlns:a16="http://schemas.microsoft.com/office/drawing/2014/main" id="{00000000-0008-0000-1C00-00002F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525" y="40909875"/>
          <a:ext cx="9131300" cy="24193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17</xdr:col>
      <xdr:colOff>154784</xdr:colOff>
      <xdr:row>25</xdr:row>
      <xdr:rowOff>83339</xdr:rowOff>
    </xdr:from>
    <xdr:to>
      <xdr:col>17</xdr:col>
      <xdr:colOff>166685</xdr:colOff>
      <xdr:row>27</xdr:row>
      <xdr:rowOff>226213</xdr:rowOff>
    </xdr:to>
    <xdr:cxnSp macro="">
      <xdr:nvCxnSpPr>
        <xdr:cNvPr id="2" name="Connecteur droit avec flèche 2">
          <a:extLst>
            <a:ext uri="{FF2B5EF4-FFF2-40B4-BE49-F238E27FC236}">
              <a16:creationId xmlns:a16="http://schemas.microsoft.com/office/drawing/2014/main" id="{00000000-0008-0000-1E00-000002000000}"/>
            </a:ext>
          </a:extLst>
        </xdr:cNvPr>
        <xdr:cNvCxnSpPr/>
      </xdr:nvCxnSpPr>
      <xdr:spPr>
        <a:xfrm rot="5400000">
          <a:off x="4170760" y="4325538"/>
          <a:ext cx="400049" cy="11901"/>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82552</xdr:colOff>
      <xdr:row>17</xdr:row>
      <xdr:rowOff>60324</xdr:rowOff>
    </xdr:from>
    <xdr:to>
      <xdr:col>3</xdr:col>
      <xdr:colOff>796</xdr:colOff>
      <xdr:row>18</xdr:row>
      <xdr:rowOff>48418</xdr:rowOff>
    </xdr:to>
    <xdr:cxnSp macro="">
      <xdr:nvCxnSpPr>
        <xdr:cNvPr id="3" name="Connecteur droit avec flèche 7">
          <a:extLst>
            <a:ext uri="{FF2B5EF4-FFF2-40B4-BE49-F238E27FC236}">
              <a16:creationId xmlns:a16="http://schemas.microsoft.com/office/drawing/2014/main" id="{00000000-0008-0000-1E00-000003000000}"/>
            </a:ext>
          </a:extLst>
        </xdr:cNvPr>
        <xdr:cNvCxnSpPr/>
      </xdr:nvCxnSpPr>
      <xdr:spPr>
        <a:xfrm rot="5400000">
          <a:off x="585789" y="2805112"/>
          <a:ext cx="150019" cy="16589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ma189/AppData/Local/Temp/notesC9812B/QVE%20&amp;%20COS%20TemplateV5.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esa364988/AppData/Local/Microsoft/Windows/INetCache/Content.Outlook/OCLFH4GN/PP-COS-BOC-NAM_PROJECT%20NAM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esa23388/AppData/Local/Microsoft/Windows/INetCache/Content.Outlook/NFSGMULH/FD%20PR%20Template_202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ma189/Documents/0%20Rebalance%20Projects/Castings%20-%20Pace%20to%20JinTuo/PR-Castings%20to%20China%20Project%2006072011%20CE%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1/Msm501/LOCALS~1/Temp/notesEA312D/Valley%20Fastener%20Transfer%20PR%20(All%20Plan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ima189/AppData/Local/Temp/notesC9812B/26211/0%20NAM%20Project%20Request%20Template%20New%20February%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esa28107/Desktop/Loadcenters/Projects/Enphase/ENPHASE%20Existing%20Offer.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1/MCR138/LOCALS~1/Temp/notesC9812B/PR%20QVE%20Weight%20Reduction%2048182-830-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SESA55~1/AppData/Local/Temp/notesBAAA25/CoS-QVE%20Templat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SESA74679/Box%20Sync/BoC%20Admin/2.%20SPD/MA%20Redesign/Project%20Estimate%20MA%20Superbrick%20Cross%20functions%20and%20assumption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aafr0110.schneider-electric.com/Global/corp/DFT/EN/CM_eLib.nsf/luAllByIDAdmin/AAFR-7QGMYD/$file/forecasted%20rates.xls?ope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
      <sheetName val="Savings details"/>
      <sheetName val="OTTO mgt rules"/>
      <sheetName val="QVE Actors"/>
      <sheetName val="Glossary"/>
      <sheetName val="Tables"/>
      <sheetName val="Forecasted Rate"/>
      <sheetName val="Versions"/>
    </sheetNames>
    <sheetDataSet>
      <sheetData sheetId="0"/>
      <sheetData sheetId="1"/>
      <sheetData sheetId="2"/>
      <sheetData sheetId="3"/>
      <sheetData sheetId="4"/>
      <sheetData sheetId="5">
        <row r="2">
          <cell r="G2" t="str">
            <v>A1 - STEEL PRODUCTS</v>
          </cell>
          <cell r="I2" t="str">
            <v>BDIBS - Building Field Services</v>
          </cell>
          <cell r="K2" t="str">
            <v>AE - Clipsal CMEM (.20)</v>
          </cell>
          <cell r="M2" t="str">
            <v>QVE - Material change</v>
          </cell>
          <cell r="O2" t="str">
            <v>High</v>
          </cell>
          <cell r="Q2" t="str">
            <v>Yes</v>
          </cell>
        </row>
        <row r="3">
          <cell r="G3" t="str">
            <v>A2 - SILICON STEEL</v>
          </cell>
          <cell r="I3" t="str">
            <v>BDPRD - Building Mngt Products</v>
          </cell>
          <cell r="K3" t="str">
            <v>AR - SEarg+Plasnavi</v>
          </cell>
          <cell r="M3" t="str">
            <v>QVE - Material reduction</v>
          </cell>
          <cell r="O3" t="str">
            <v>Medium</v>
          </cell>
          <cell r="Q3" t="str">
            <v>No</v>
          </cell>
        </row>
        <row r="4">
          <cell r="G4" t="str">
            <v>B1 - NON FERROUS MATERIALS</v>
          </cell>
          <cell r="I4" t="str">
            <v>BDPRS - Video Products</v>
          </cell>
          <cell r="K4" t="str">
            <v>AT - MSA - Linz</v>
          </cell>
          <cell r="M4" t="str">
            <v>QVE - Process optimization</v>
          </cell>
          <cell r="O4" t="str">
            <v>Low</v>
          </cell>
          <cell r="Q4" t="str">
            <v>-</v>
          </cell>
        </row>
        <row r="5">
          <cell r="G5" t="str">
            <v>B2 - RESISTANT ALLOYS AND BIMETALLIC STRIPS</v>
          </cell>
          <cell r="I5" t="str">
            <v>BDSL2 - Building System Level2</v>
          </cell>
          <cell r="K5" t="str">
            <v>AT - SEPD (SE Power Drive)</v>
          </cell>
          <cell r="M5" t="str">
            <v>QVE - Redesign</v>
          </cell>
        </row>
        <row r="6">
          <cell r="G6" t="str">
            <v>B3 - SILVER AND CONTACTS</v>
          </cell>
          <cell r="I6" t="str">
            <v>CSCST - Custom sensors&amp;Tech</v>
          </cell>
          <cell r="K6" t="str">
            <v>AU - Benalla</v>
          </cell>
          <cell r="M6" t="str">
            <v>QVE - Technology change</v>
          </cell>
        </row>
        <row r="7">
          <cell r="G7" t="str">
            <v>C1 - THERMOSETTING MATERIALS</v>
          </cell>
          <cell r="I7" t="str">
            <v>ESEEP - Energy Efficiency Projects</v>
          </cell>
          <cell r="K7" t="str">
            <v>AU - Clipsal - Bayswater (ex-Ringood)</v>
          </cell>
          <cell r="M7" t="str">
            <v>QVE - Tool modification</v>
          </cell>
        </row>
        <row r="8">
          <cell r="G8" t="str">
            <v>C2 - THERMOPLASTIC MATERIAL</v>
          </cell>
          <cell r="I8" t="str">
            <v>ESEPC - Energy Performance Contracting</v>
          </cell>
          <cell r="K8" t="str">
            <v>AU - Clipsal - Strathalbyn</v>
          </cell>
          <cell r="M8" t="str">
            <v>QVE - Other</v>
          </cell>
        </row>
        <row r="9">
          <cell r="G9" t="str">
            <v>D1 - CERAMIC AND GLASS</v>
          </cell>
          <cell r="I9" t="str">
            <v>ESSMS - Software and Managed Services</v>
          </cell>
          <cell r="K9" t="str">
            <v>AU - Clipsal - Wingfield</v>
          </cell>
          <cell r="M9" t="str">
            <v>CoS - Risk</v>
          </cell>
        </row>
        <row r="10">
          <cell r="G10" t="str">
            <v>D2 - PACKING PRODUCTS</v>
          </cell>
          <cell r="I10" t="str">
            <v>IDEL2 - Ind EU Systems Level 2</v>
          </cell>
          <cell r="K10" t="str">
            <v>AU - Gepp Cross</v>
          </cell>
          <cell r="M10" t="str">
            <v>CoS - Productivity</v>
          </cell>
        </row>
        <row r="11">
          <cell r="G11" t="str">
            <v>E1 - CHEMICALS</v>
          </cell>
          <cell r="I11" t="str">
            <v>IDHMI - Human Machine Intfc</v>
          </cell>
          <cell r="K11" t="str">
            <v>AU - Moduline - Melbourne</v>
          </cell>
          <cell r="M11" t="str">
            <v>CoS - Purchasing Strategy</v>
          </cell>
        </row>
        <row r="12">
          <cell r="G12" t="str">
            <v>E5 -  INVESTMENTS FOR PRODUCTION, LOGISTICS AND MEASUREMENT</v>
          </cell>
          <cell r="I12" t="str">
            <v>IDIBS - Industry Field Services</v>
          </cell>
          <cell r="K12" t="str">
            <v>AU - Nu-Lec</v>
          </cell>
        </row>
        <row r="13">
          <cell r="G13" t="str">
            <v>F2 - SWITCHBOARDS</v>
          </cell>
          <cell r="I13" t="str">
            <v>IDMOT - Motion Control</v>
          </cell>
          <cell r="K13" t="str">
            <v>BE - EIB - Dison</v>
          </cell>
          <cell r="M13" t="str">
            <v>QVE</v>
          </cell>
        </row>
        <row r="14">
          <cell r="G14" t="str">
            <v>F3 - ELECTRICAL POWER EQUIPMENT &amp; ACCESSORIES</v>
          </cell>
          <cell r="I14" t="str">
            <v>IDOL2 - Ind OEM Systems Level2</v>
          </cell>
          <cell r="K14" t="str">
            <v>BE - SB Gardy</v>
          </cell>
          <cell r="M14" t="str">
            <v>CoS</v>
          </cell>
        </row>
        <row r="15">
          <cell r="G15" t="str">
            <v>F4 - INDUSTRIAL AUTOMATION PRODUCTS &amp; FUNCTIONS</v>
          </cell>
          <cell r="I15" t="str">
            <v>IDPAC - Process Automation Control</v>
          </cell>
          <cell r="K15" t="str">
            <v>BE - St Niklaas</v>
          </cell>
        </row>
        <row r="16">
          <cell r="G16" t="str">
            <v>F5 - ELECTRICAL DISTRIBUTION PRODUCTS &amp; FUNCTIONS</v>
          </cell>
          <cell r="I16" t="str">
            <v>IDPES - PlantstruXure and Industry Control Software</v>
          </cell>
          <cell r="K16" t="str">
            <v>BG - Plovdiv</v>
          </cell>
        </row>
        <row r="17">
          <cell r="G17" t="str">
            <v>F6 - LIFESPACE AUTOMATION PRODUCTS &amp; FUNCTIONS</v>
          </cell>
          <cell r="I17" t="str">
            <v>IDSAF - OEM Safety&amp;Controllers</v>
          </cell>
          <cell r="K17" t="str">
            <v>BR - ABM - Blumenau</v>
          </cell>
        </row>
        <row r="18">
          <cell r="G18" t="str">
            <v>F7 - BRAND LABELING IT BUSINESS</v>
          </cell>
          <cell r="I18" t="str">
            <v>IDSDS - Speed Drives Systems</v>
          </cell>
          <cell r="K18" t="str">
            <v>BR - Guararema</v>
          </cell>
        </row>
        <row r="19">
          <cell r="G19" t="str">
            <v xml:space="preserve">F8 - VIDEO SECURITY PRODUCTS &amp; FUNCTIONS </v>
          </cell>
          <cell r="I19" t="str">
            <v>IDSEN - Sensors</v>
          </cell>
          <cell r="K19" t="str">
            <v>BR - Jurubatuba</v>
          </cell>
        </row>
        <row r="20">
          <cell r="G20" t="str">
            <v>F9 - BUILDINGS AUTOMATION PRODUCTS &amp; FUNCTIONS</v>
          </cell>
          <cell r="I20" t="str">
            <v>IDSIG - Control &amp; Signalling</v>
          </cell>
          <cell r="K20" t="str">
            <v>BR - Microsol - Eusebio</v>
          </cell>
        </row>
        <row r="21">
          <cell r="G21" t="str">
            <v>G1 - ACTIVE DEVICES</v>
          </cell>
          <cell r="I21" t="str">
            <v>IDSWS - Industry - M&amp;O Software</v>
          </cell>
          <cell r="K21" t="str">
            <v>BR - RAM - Caxias du Sol</v>
          </cell>
        </row>
        <row r="22">
          <cell r="G22" t="str">
            <v>G2 - PASSIVE COMPONENTS</v>
          </cell>
          <cell r="I22" t="str">
            <v>IDVSD - Variable speed drives</v>
          </cell>
          <cell r="K22" t="str">
            <v>BR - RSAC (Regional Solution Automation Center)</v>
          </cell>
        </row>
        <row r="23">
          <cell r="G23" t="str">
            <v>G3 - CONNECTORS, CORDS AND CABLES ASSEMBLY</v>
          </cell>
          <cell r="I23" t="str">
            <v>INENP - IED Elec Networks Prot</v>
          </cell>
          <cell r="K23" t="str">
            <v>BR - Sumaré</v>
          </cell>
        </row>
        <row r="24">
          <cell r="G24" t="str">
            <v>G4 - PRINTED CIRCUIT BOARDS (PCB)</v>
          </cell>
          <cell r="I24" t="str">
            <v>INENS - Electrical Networks Solutions</v>
          </cell>
          <cell r="K24" t="str">
            <v>CA - Edmonton</v>
          </cell>
        </row>
        <row r="25">
          <cell r="G25" t="str">
            <v>G5 - ELECTROMECHANICAL RELAYS, FUSES &amp; FUSES HOLDERS, FANS &amp; ELECTRICAL MOTORS</v>
          </cell>
          <cell r="I25" t="str">
            <v>INIBS - INFRA Field Services</v>
          </cell>
          <cell r="K25" t="str">
            <v>CA - MVC - La Prairie (Montreal)</v>
          </cell>
        </row>
        <row r="26">
          <cell r="G26" t="str">
            <v>G7 - LCD's</v>
          </cell>
          <cell r="I26" t="str">
            <v>INMCP - Product - component</v>
          </cell>
          <cell r="K26" t="str">
            <v>CA - PMI</v>
          </cell>
        </row>
        <row r="27">
          <cell r="G27" t="str">
            <v>G8 - PCB ASSEMBLY</v>
          </cell>
          <cell r="I27" t="str">
            <v>INMVE - MV Equipment</v>
          </cell>
          <cell r="K27" t="str">
            <v>CA - Richmond</v>
          </cell>
        </row>
        <row r="28">
          <cell r="G28" t="str">
            <v>G9 - ELECTRIC &amp; ELECTRONIC DISTRIBUTORS</v>
          </cell>
          <cell r="I28" t="str">
            <v>INMVP - Product - switchgear</v>
          </cell>
          <cell r="K28" t="str">
            <v>CA - Saint Hubert</v>
          </cell>
        </row>
        <row r="29">
          <cell r="G29" t="str">
            <v>H1 - SUBCONTRACTING OF ELECTRO-MECHANICAL ASSEMBLING</v>
          </cell>
          <cell r="I29" t="str">
            <v>INMVS - MV/LV Substations</v>
          </cell>
          <cell r="K29" t="str">
            <v>CH - Feller</v>
          </cell>
        </row>
        <row r="30">
          <cell r="G30" t="str">
            <v>H2 - ELECTRICAL CONTRACTORS &amp; SYSTEM INTEGRATORS</v>
          </cell>
          <cell r="I30" t="str">
            <v>INMVT - Transformers</v>
          </cell>
          <cell r="K30" t="str">
            <v>CH - Gutor-Electronique (ex APC-WEF)</v>
          </cell>
        </row>
        <row r="31">
          <cell r="G31" t="str">
            <v>H3 - STATIC WINDINGS, ELECTROMAGNET, HALL EFFECT CURRENT SENSORS, CURRENT FILTERS &amp; SOFT FERRITE</v>
          </cell>
          <cell r="I31" t="str">
            <v>INSL2 - ENERGY SYSTEMS LEVEL 2</v>
          </cell>
          <cell r="K31" t="str">
            <v>CH - SEM - Oberentfelden</v>
          </cell>
        </row>
        <row r="32">
          <cell r="G32" t="str">
            <v>H4 - BATTERIES</v>
          </cell>
          <cell r="I32" t="str">
            <v>IT3PH - 3-Phase Power Equipment &amp; Systems</v>
          </cell>
          <cell r="K32" t="str">
            <v>CL - H Briones</v>
          </cell>
        </row>
        <row r="33">
          <cell r="G33" t="str">
            <v>H6 - MECHANICAL ASSEMBLING</v>
          </cell>
          <cell r="I33" t="str">
            <v>ITBPP - Business Power Products</v>
          </cell>
          <cell r="K33" t="str">
            <v>CL - Marisio</v>
          </cell>
        </row>
        <row r="34">
          <cell r="G34" t="str">
            <v>J1 - LIGHTING AND PRODUCTS COMPONENTS</v>
          </cell>
          <cell r="I34" t="str">
            <v>ITCLG - Cooling Equipment &amp; Systems</v>
          </cell>
          <cell r="K34" t="str">
            <v>CN - APC-CXF</v>
          </cell>
        </row>
        <row r="35">
          <cell r="G35" t="str">
            <v>K1 - FASTENERS</v>
          </cell>
          <cell r="I35" t="str">
            <v>ITDCM - Data Center Management Software</v>
          </cell>
          <cell r="K35" t="str">
            <v>CN - AVX - Xiamen</v>
          </cell>
        </row>
        <row r="36">
          <cell r="G36" t="str">
            <v>K2 - METAL STAMPINGS</v>
          </cell>
          <cell r="I36" t="str">
            <v>ITDNB - Design &amp; Build</v>
          </cell>
          <cell r="K36" t="str">
            <v>CN - Clipsal CMHL</v>
          </cell>
        </row>
        <row r="37">
          <cell r="G37" t="str">
            <v>K3 - SHEET METAL, ROLL-FORMING, COATING</v>
          </cell>
          <cell r="I37" t="str">
            <v>ITHPP - Home Power Products</v>
          </cell>
          <cell r="K37" t="str">
            <v>CN - DELIXI - Ningbo</v>
          </cell>
        </row>
        <row r="38">
          <cell r="G38" t="str">
            <v>K4 - SPRINGS</v>
          </cell>
          <cell r="I38" t="str">
            <v>ITIBS - IT Field Services</v>
          </cell>
          <cell r="K38" t="str">
            <v>CN - DELIXI - Wenzhou</v>
          </cell>
        </row>
        <row r="39">
          <cell r="G39" t="str">
            <v>K5 - MACHINING, TURNING</v>
          </cell>
          <cell r="I39" t="str">
            <v>ITPPP - Personal Power Products</v>
          </cell>
          <cell r="K39" t="str">
            <v>CN - Foshan (Sunten)</v>
          </cell>
        </row>
        <row r="40">
          <cell r="G40" t="str">
            <v>K6 - DIE CASTING, FORGING, SINTERING</v>
          </cell>
          <cell r="I40" t="str">
            <v>ITRAA - Racks &amp; Accessories</v>
          </cell>
          <cell r="K40" t="str">
            <v>CN - GHD - Guangzhou</v>
          </cell>
        </row>
        <row r="41">
          <cell r="G41" t="str">
            <v>L3 - SURFACE AND HEAT TREATMENT</v>
          </cell>
          <cell r="I41" t="str">
            <v>ITSPS - Industrial Power Systems</v>
          </cell>
          <cell r="K41" t="str">
            <v>CN - MGE-UPS - Shanghai</v>
          </cell>
        </row>
        <row r="42">
          <cell r="G42" t="str">
            <v>L5 - SPECIAL DESIGNED TOOLS</v>
          </cell>
          <cell r="I42" t="str">
            <v>PTACB - Air Circuits Breakers</v>
          </cell>
          <cell r="K42" t="str">
            <v>CN - RAM - Wuxi</v>
          </cell>
        </row>
        <row r="43">
          <cell r="G43" t="str">
            <v>M1 - LAMINATED INSULATING - MISC. PLASTICS</v>
          </cell>
          <cell r="I43" t="str">
            <v>PTCCB - MCCBs, Earth Leak&amp;Swit</v>
          </cell>
          <cell r="K43" t="str">
            <v>CN - SAS - Suzhou</v>
          </cell>
        </row>
        <row r="44">
          <cell r="G44" t="str">
            <v>M2 - INDUSTRIAL MARKING</v>
          </cell>
          <cell r="I44" t="str">
            <v>PTCMS - Cable Management Systems</v>
          </cell>
          <cell r="K44" t="str">
            <v>CN - SBG</v>
          </cell>
        </row>
        <row r="45">
          <cell r="G45" t="str">
            <v>P1 - THERMOPLASTIC AND THERMOSET (INJECTION AND COMPRESSION)</v>
          </cell>
          <cell r="I45" t="str">
            <v>PTCTR - Contactors</v>
          </cell>
          <cell r="K45" t="str">
            <v>CN - SBMLV</v>
          </cell>
        </row>
        <row r="46">
          <cell r="G46" t="str">
            <v>P2 - ELASTOMER PARTS, SEALS</v>
          </cell>
          <cell r="I46" t="str">
            <v>PTEQP - LV EQPT (IEC&amp;NEMA)</v>
          </cell>
          <cell r="K46" t="str">
            <v>CN - SBMV-EQ</v>
          </cell>
        </row>
        <row r="47">
          <cell r="G47" t="str">
            <v>W6 - METALLIC WASTE DISPOSAL</v>
          </cell>
          <cell r="I47" t="str">
            <v>PTEVC - Electrical vehiclle Charging Infrastructures</v>
          </cell>
          <cell r="K47" t="str">
            <v>CN - SELV</v>
          </cell>
        </row>
        <row r="48">
          <cell r="G48" t="str">
            <v>X1 - QVE part for BU (not recommended)</v>
          </cell>
          <cell r="I48" t="str">
            <v>PTFDA - Final Distribution Advanced Functions</v>
          </cell>
          <cell r="K48" t="str">
            <v>CN - Shanghai Aut</v>
          </cell>
        </row>
        <row r="49">
          <cell r="G49" t="str">
            <v>X2 - QVE Labour</v>
          </cell>
          <cell r="I49" t="str">
            <v>PTFDB - Final Distribution Breakers Devices</v>
          </cell>
          <cell r="K49" t="str">
            <v>CN - SSAM</v>
          </cell>
        </row>
        <row r="50">
          <cell r="I50" t="str">
            <v>PTFDS - Final Distribution Enclosure Systems</v>
          </cell>
          <cell r="K50" t="str">
            <v>CN - SSBEA</v>
          </cell>
        </row>
        <row r="51">
          <cell r="I51" t="str">
            <v>PTLGT - Lighting and Emergency Lighting</v>
          </cell>
          <cell r="K51" t="str">
            <v>CN - SSD</v>
          </cell>
        </row>
        <row r="52">
          <cell r="I52" t="str">
            <v>PTLRC - Light and Room Control</v>
          </cell>
          <cell r="K52" t="str">
            <v>CN - SSES</v>
          </cell>
        </row>
        <row r="53">
          <cell r="I53" t="str">
            <v>PTLVB - Busways Power (IEC &amp; NEMA)</v>
          </cell>
          <cell r="K53" t="str">
            <v>CN - SSIC</v>
          </cell>
        </row>
        <row r="54">
          <cell r="I54" t="str">
            <v>PTLVS - LV Functional Enclosures</v>
          </cell>
          <cell r="K54" t="str">
            <v>CN - SSLVTA</v>
          </cell>
        </row>
        <row r="55">
          <cell r="I55" t="str">
            <v>PTMET - Power Metering Products</v>
          </cell>
          <cell r="K55" t="str">
            <v>CN - SSPA</v>
          </cell>
        </row>
        <row r="56">
          <cell r="I56" t="str">
            <v>PTNCO - Network Connectivity</v>
          </cell>
          <cell r="K56" t="str">
            <v>CN - SST</v>
          </cell>
        </row>
        <row r="57">
          <cell r="I57" t="str">
            <v>PTPFC - Power Factor Corre&amp;Filt</v>
          </cell>
          <cell r="K57" t="str">
            <v>CN - SWEEC Wingoal</v>
          </cell>
        </row>
        <row r="58">
          <cell r="I58" t="str">
            <v>PTSG2 - Power S2 Products</v>
          </cell>
          <cell r="K58" t="str">
            <v>CN - SWHM</v>
          </cell>
        </row>
        <row r="59">
          <cell r="I59" t="str">
            <v>PTSYS - Power Systems</v>
          </cell>
          <cell r="K59" t="str">
            <v>CN - Uniflair (CCU-TEC-MOD)</v>
          </cell>
        </row>
        <row r="60">
          <cell r="I60" t="str">
            <v>PTUES - Universal Enclosures</v>
          </cell>
          <cell r="K60" t="str">
            <v>CN - WUXI</v>
          </cell>
        </row>
        <row r="61">
          <cell r="I61" t="str">
            <v>PTWDA - Wiring devices</v>
          </cell>
          <cell r="K61" t="str">
            <v>CN - WUXI - Industry</v>
          </cell>
        </row>
        <row r="62">
          <cell r="I62" t="str">
            <v>SIELE - Smart Infra Electric Utilities</v>
          </cell>
          <cell r="K62" t="str">
            <v>CO - ACM - Bogota (new plant)</v>
          </cell>
        </row>
        <row r="63">
          <cell r="I63" t="str">
            <v>SIITC - Smart Infra IT Consulting &amp; Integration Services</v>
          </cell>
          <cell r="K63" t="str">
            <v>CO - Bogota</v>
          </cell>
        </row>
        <row r="64">
          <cell r="I64" t="str">
            <v>SIOLG - Smart Infra Oil &amp; Gas</v>
          </cell>
          <cell r="K64" t="str">
            <v>CO - Dexson - Bogota</v>
          </cell>
        </row>
        <row r="65">
          <cell r="I65" t="str">
            <v>SISAS - Smart Infra SaaS</v>
          </cell>
          <cell r="K65" t="str">
            <v>CZ - Pisek</v>
          </cell>
        </row>
        <row r="66">
          <cell r="I66" t="str">
            <v>SISGT - Smart Infra Smart Grid IT</v>
          </cell>
          <cell r="K66" t="str">
            <v>DE - AGS - Regensburg</v>
          </cell>
        </row>
        <row r="67">
          <cell r="I67" t="str">
            <v>SITRA - Smart Infra Transportation</v>
          </cell>
          <cell r="K67" t="str">
            <v>DE - Elau</v>
          </cell>
        </row>
        <row r="68">
          <cell r="I68" t="str">
            <v>SOLPR - Solar Products</v>
          </cell>
          <cell r="K68" t="str">
            <v>DE - Elso</v>
          </cell>
        </row>
        <row r="69">
          <cell r="I69" t="str">
            <v>SOLSY - Utility scale &amp; large commercial systems</v>
          </cell>
          <cell r="K69" t="str">
            <v>DE - Kavlico - Minden</v>
          </cell>
        </row>
        <row r="70">
          <cell r="K70" t="str">
            <v>DE - Merten - Drolshagen</v>
          </cell>
        </row>
        <row r="71">
          <cell r="K71" t="str">
            <v>DE - Merten - Wiehl</v>
          </cell>
        </row>
        <row r="72">
          <cell r="K72" t="str">
            <v>DE - RSAC (Regional Solution Automation Center)</v>
          </cell>
        </row>
        <row r="73">
          <cell r="K73" t="str">
            <v>DE - SMC (=S=Motion Control)</v>
          </cell>
        </row>
        <row r="74">
          <cell r="K74" t="str">
            <v>DK - JO_EL Denmark</v>
          </cell>
        </row>
        <row r="75">
          <cell r="K75" t="str">
            <v>DK - LK</v>
          </cell>
        </row>
        <row r="76">
          <cell r="K76" t="str">
            <v>DK - LK Distribution</v>
          </cell>
        </row>
        <row r="77">
          <cell r="K77" t="str">
            <v>DZ - Alger Cheraga</v>
          </cell>
        </row>
        <row r="78">
          <cell r="K78" t="str">
            <v>EG - 10 Ramadan</v>
          </cell>
        </row>
        <row r="79">
          <cell r="K79" t="str">
            <v>EG - Badr City</v>
          </cell>
        </row>
        <row r="80">
          <cell r="K80" t="str">
            <v>ES - ASP - Madrid</v>
          </cell>
        </row>
        <row r="81">
          <cell r="K81" t="str">
            <v>ES - Capellades</v>
          </cell>
        </row>
        <row r="82">
          <cell r="K82" t="str">
            <v>ES - Grinon(Madrid)</v>
          </cell>
        </row>
        <row r="83">
          <cell r="K83" t="str">
            <v>ES - Himel  - Palleja</v>
          </cell>
        </row>
        <row r="84">
          <cell r="K84" t="str">
            <v>ES - Meliana</v>
          </cell>
        </row>
        <row r="85">
          <cell r="K85" t="str">
            <v>ES - Mesa</v>
          </cell>
        </row>
        <row r="86">
          <cell r="K86" t="str">
            <v>ES - Molins de Rei</v>
          </cell>
        </row>
        <row r="87">
          <cell r="K87" t="str">
            <v>ES - Puente la Reina</v>
          </cell>
        </row>
        <row r="88">
          <cell r="K88" t="str">
            <v>ES - RDC - Sant Boi</v>
          </cell>
        </row>
        <row r="89">
          <cell r="K89" t="str">
            <v>ES - Valencia - (ex - AEMSA)</v>
          </cell>
        </row>
        <row r="90">
          <cell r="K90" t="str">
            <v>FI - i-Valo</v>
          </cell>
        </row>
        <row r="91">
          <cell r="K91" t="str">
            <v>FI - Pelco (ESMI)</v>
          </cell>
        </row>
        <row r="92">
          <cell r="K92" t="str">
            <v>FI - RSAC (Regional Solution Automation Center)</v>
          </cell>
        </row>
        <row r="93">
          <cell r="K93" t="str">
            <v>FI - Strömfors</v>
          </cell>
        </row>
        <row r="94">
          <cell r="K94" t="str">
            <v>FR - Alombard</v>
          </cell>
        </row>
        <row r="95">
          <cell r="K95" t="str">
            <v>FR - AMT - Macon and St Cyr-sur-Menthon</v>
          </cell>
        </row>
        <row r="96">
          <cell r="K96" t="str">
            <v>FR - Angouleme - Agriers</v>
          </cell>
        </row>
        <row r="97">
          <cell r="K97" t="str">
            <v>FR - Angouleme - Espagnac</v>
          </cell>
        </row>
        <row r="98">
          <cell r="K98" t="str">
            <v>FR - AUT</v>
          </cell>
        </row>
        <row r="99">
          <cell r="K99" t="str">
            <v>FR - AVI - Lattes</v>
          </cell>
        </row>
        <row r="100">
          <cell r="K100" t="str">
            <v>FR - BCV</v>
          </cell>
        </row>
        <row r="101">
          <cell r="K101" t="str">
            <v>FR - Beaumont LR</v>
          </cell>
        </row>
        <row r="102">
          <cell r="K102" t="str">
            <v>FR - BEI 7 IdeaCod - Strasbourg</v>
          </cell>
        </row>
        <row r="103">
          <cell r="K103" t="str">
            <v>FR - Bourguebus</v>
          </cell>
        </row>
        <row r="104">
          <cell r="K104" t="str">
            <v>FR - Cognac Merpins</v>
          </cell>
        </row>
        <row r="105">
          <cell r="K105" t="str">
            <v>FR - Crouzet - Alès</v>
          </cell>
        </row>
        <row r="106">
          <cell r="K106" t="str">
            <v>FR - Crouzet - Valence</v>
          </cell>
        </row>
        <row r="107">
          <cell r="K107" t="str">
            <v>FR - Dijon Epirey</v>
          </cell>
        </row>
        <row r="108">
          <cell r="K108" t="str">
            <v>FR - Dijon Longvic</v>
          </cell>
        </row>
        <row r="109">
          <cell r="K109" t="str">
            <v>FR - Dinel</v>
          </cell>
        </row>
        <row r="110">
          <cell r="K110" t="str">
            <v>FR - EMT</v>
          </cell>
        </row>
        <row r="111">
          <cell r="K111" t="str">
            <v>FR - France Transfo</v>
          </cell>
        </row>
        <row r="112">
          <cell r="K112" t="str">
            <v>FR - Infra +</v>
          </cell>
        </row>
        <row r="113">
          <cell r="K113" t="str">
            <v>FR - Le Vaudreuil</v>
          </cell>
        </row>
        <row r="114">
          <cell r="K114" t="str">
            <v>FR - Limoges</v>
          </cell>
        </row>
        <row r="115">
          <cell r="K115" t="str">
            <v>FR - Mastertech</v>
          </cell>
        </row>
        <row r="116">
          <cell r="K116" t="str">
            <v>FR - Materlignes (EPSYS)</v>
          </cell>
        </row>
        <row r="117">
          <cell r="K117" t="str">
            <v>FR - MG Ales</v>
          </cell>
        </row>
        <row r="118">
          <cell r="K118" t="str">
            <v>FR - MG Loire</v>
          </cell>
        </row>
        <row r="119">
          <cell r="K119" t="str">
            <v>FR - MGAc</v>
          </cell>
        </row>
        <row r="120">
          <cell r="K120" t="str">
            <v>FR - MGE-UPS/CEV</v>
          </cell>
        </row>
        <row r="121">
          <cell r="K121" t="str">
            <v>FR - Montbonnot MFG</v>
          </cell>
        </row>
        <row r="122">
          <cell r="K122" t="str">
            <v>FR - NEGOCE - EOD</v>
          </cell>
        </row>
        <row r="123">
          <cell r="K123" t="str">
            <v>FR - Normabarre</v>
          </cell>
        </row>
        <row r="124">
          <cell r="K124" t="str">
            <v>FR - PCL - Lattes</v>
          </cell>
        </row>
        <row r="125">
          <cell r="K125" t="str">
            <v>FR - PCV - Villeurbanne</v>
          </cell>
        </row>
        <row r="126">
          <cell r="K126" t="str">
            <v>FR - PMC - Meylan</v>
          </cell>
        </row>
        <row r="127">
          <cell r="K127" t="str">
            <v>FR - Poitiers Chasseneuil</v>
          </cell>
        </row>
        <row r="128">
          <cell r="K128" t="str">
            <v>FR - Prodipact</v>
          </cell>
        </row>
        <row r="129">
          <cell r="K129" t="str">
            <v>FR - RC&amp;S (retrofit)</v>
          </cell>
        </row>
        <row r="130">
          <cell r="K130" t="str">
            <v>FR - Rectiphase</v>
          </cell>
        </row>
        <row r="131">
          <cell r="K131" t="str">
            <v>FR - SAEG - Barentin</v>
          </cell>
        </row>
        <row r="132">
          <cell r="K132" t="str">
            <v>FR - SAPEM</v>
          </cell>
        </row>
        <row r="133">
          <cell r="K133" t="str">
            <v>FR - Sarel</v>
          </cell>
        </row>
        <row r="134">
          <cell r="K134" t="str">
            <v>FR - SEA - Aubenas</v>
          </cell>
        </row>
        <row r="135">
          <cell r="K135" t="str">
            <v>FR - SETBT</v>
          </cell>
        </row>
        <row r="136">
          <cell r="K136" t="str">
            <v>FR - SE-Telecontrol (Sorhodel)</v>
          </cell>
        </row>
        <row r="137">
          <cell r="K137" t="str">
            <v>FR - SFCME - Libourne</v>
          </cell>
        </row>
        <row r="138">
          <cell r="K138" t="str">
            <v>FR - SFGardy</v>
          </cell>
        </row>
        <row r="139">
          <cell r="K139" t="str">
            <v>FR - STF - Fabregues</v>
          </cell>
        </row>
        <row r="140">
          <cell r="K140" t="str">
            <v>FR - STF - Saint Soupplets</v>
          </cell>
        </row>
        <row r="141">
          <cell r="K141" t="str">
            <v>FR - STIE(Samofi)</v>
          </cell>
        </row>
        <row r="142">
          <cell r="K142" t="str">
            <v>FR - STS - Montpellier La Pompignane</v>
          </cell>
        </row>
        <row r="143">
          <cell r="K143" t="str">
            <v>GB - BEI 8 Newall - Leicester</v>
          </cell>
        </row>
        <row r="144">
          <cell r="K144" t="str">
            <v>GB - Leeds</v>
          </cell>
        </row>
        <row r="145">
          <cell r="K145" t="str">
            <v>GB - Mita</v>
          </cell>
        </row>
        <row r="146">
          <cell r="K146" t="str">
            <v>GB - MSE - Stafford Lichfield</v>
          </cell>
        </row>
        <row r="147">
          <cell r="K147" t="str">
            <v>GB - PCS - Stafford St Leonard</v>
          </cell>
        </row>
        <row r="148">
          <cell r="K148" t="str">
            <v>GB - RDC - Telford</v>
          </cell>
        </row>
        <row r="149">
          <cell r="K149" t="str">
            <v>GB - Scarborough</v>
          </cell>
        </row>
        <row r="150">
          <cell r="K150" t="str">
            <v>GB - Swindon</v>
          </cell>
        </row>
        <row r="151">
          <cell r="K151" t="str">
            <v>GB - Telford</v>
          </cell>
        </row>
        <row r="152">
          <cell r="K152" t="str">
            <v>GR - Elvim - Inofyta</v>
          </cell>
        </row>
        <row r="153">
          <cell r="K153" t="str">
            <v>HK - SSVF</v>
          </cell>
        </row>
        <row r="154">
          <cell r="K154" t="str">
            <v>HU - AHM - Kunszentmiklos</v>
          </cell>
        </row>
        <row r="155">
          <cell r="K155" t="str">
            <v>HU - Prodax</v>
          </cell>
        </row>
        <row r="156">
          <cell r="K156" t="str">
            <v>HU - RDC - Budapest</v>
          </cell>
        </row>
        <row r="157">
          <cell r="K157" t="str">
            <v>HU - Zala</v>
          </cell>
        </row>
        <row r="158">
          <cell r="K158" t="str">
            <v>HU - ZEG</v>
          </cell>
        </row>
        <row r="159">
          <cell r="K159" t="str">
            <v>ID - AIN - Jakarta Pulogadung</v>
          </cell>
        </row>
        <row r="160">
          <cell r="K160" t="str">
            <v>ID - Clipsal CMJ (.39 ex-PTB)</v>
          </cell>
        </row>
        <row r="161">
          <cell r="K161" t="str">
            <v>ID - PTSEI</v>
          </cell>
        </row>
        <row r="162">
          <cell r="K162" t="str">
            <v>ID - SEMB - Batam PEL</v>
          </cell>
        </row>
        <row r="163">
          <cell r="K163" t="str">
            <v>ID - SEMB - Batam PEM</v>
          </cell>
        </row>
        <row r="164">
          <cell r="K164" t="str">
            <v>ID - SEMB - M&amp;D</v>
          </cell>
        </row>
        <row r="165">
          <cell r="K165" t="str">
            <v>ID - UMV - Jakarta Swadaya</v>
          </cell>
        </row>
        <row r="166">
          <cell r="K166" t="str">
            <v>IN - APC-I2F-IDF</v>
          </cell>
        </row>
        <row r="167">
          <cell r="K167" t="str">
            <v>IN - APC-UTT</v>
          </cell>
        </row>
        <row r="168">
          <cell r="K168" t="str">
            <v>IN - APW President Systems Ltd - Bengalore</v>
          </cell>
        </row>
        <row r="169">
          <cell r="K169" t="str">
            <v>IN - APW President Systems Ltd - Pune</v>
          </cell>
        </row>
        <row r="170">
          <cell r="K170" t="str">
            <v>IN - Kolkata - Saltlake</v>
          </cell>
        </row>
        <row r="171">
          <cell r="K171" t="str">
            <v>IN - LK India</v>
          </cell>
        </row>
        <row r="172">
          <cell r="K172" t="str">
            <v>IN - Naini</v>
          </cell>
        </row>
        <row r="173">
          <cell r="K173" t="str">
            <v>IN - Pallavaram / Chennai</v>
          </cell>
        </row>
        <row r="174">
          <cell r="K174" t="str">
            <v>IN - Protec - Chennai</v>
          </cell>
        </row>
        <row r="175">
          <cell r="K175" t="str">
            <v>IN - RSAC (Regional Solution Automation Center)</v>
          </cell>
        </row>
        <row r="176">
          <cell r="K176" t="str">
            <v>IN - SE Conzerv Pvt Ltd</v>
          </cell>
        </row>
        <row r="177">
          <cell r="K177" t="str">
            <v>IN - SEIL(Crompton Greaves)</v>
          </cell>
        </row>
        <row r="178">
          <cell r="K178" t="str">
            <v>IN - SEIPvt (AndhraPradesh)</v>
          </cell>
        </row>
        <row r="179">
          <cell r="K179" t="str">
            <v>IN - SEPFC India (Meher Capacitors) - Bengalore</v>
          </cell>
        </row>
        <row r="180">
          <cell r="K180" t="str">
            <v>IN - Uniflair (CCU-TEC-MOD)</v>
          </cell>
        </row>
        <row r="181">
          <cell r="K181" t="str">
            <v>IN - Vadodara (MV-switches)</v>
          </cell>
        </row>
        <row r="182">
          <cell r="K182" t="str">
            <v>IN - Vadodara (Transformers)</v>
          </cell>
        </row>
        <row r="183">
          <cell r="K183" t="str">
            <v>IR - Teheran</v>
          </cell>
        </row>
        <row r="184">
          <cell r="K184" t="str">
            <v>IT - Cairo</v>
          </cell>
        </row>
        <row r="185">
          <cell r="K185" t="str">
            <v>IT - Controlli (TAC)</v>
          </cell>
        </row>
        <row r="186">
          <cell r="K186" t="str">
            <v>IT - MT Stezzano</v>
          </cell>
        </row>
        <row r="187">
          <cell r="K187" t="str">
            <v>IT - Naples</v>
          </cell>
        </row>
        <row r="188">
          <cell r="K188" t="str">
            <v>IT - OVA</v>
          </cell>
        </row>
        <row r="189">
          <cell r="K189" t="str">
            <v>IT - RDC - Venaria</v>
          </cell>
        </row>
        <row r="190">
          <cell r="K190" t="str">
            <v>IT - Rieti</v>
          </cell>
        </row>
        <row r="191">
          <cell r="K191" t="str">
            <v>IT - SAIP/Schyller</v>
          </cell>
        </row>
        <row r="192">
          <cell r="K192" t="str">
            <v>IT - SDI - Guardamiglio</v>
          </cell>
        </row>
        <row r="193">
          <cell r="K193" t="str">
            <v>IT - Uniflair (PD)(CDZ-SIS-PAV)</v>
          </cell>
        </row>
        <row r="194">
          <cell r="K194" t="str">
            <v>JP - Arrow</v>
          </cell>
        </row>
        <row r="195">
          <cell r="K195" t="str">
            <v>JP - Digital - Izumi / Osaka</v>
          </cell>
        </row>
        <row r="196">
          <cell r="K196" t="str">
            <v>JP - TSIJ (Inverter Corp)</v>
          </cell>
        </row>
        <row r="197">
          <cell r="K197" t="str">
            <v>KR - SAMWHA EOCR</v>
          </cell>
        </row>
        <row r="198">
          <cell r="K198" t="str">
            <v>LV - Riga</v>
          </cell>
        </row>
        <row r="199">
          <cell r="K199" t="str">
            <v>MA - Crouzet - Casablanca</v>
          </cell>
        </row>
        <row r="200">
          <cell r="K200" t="str">
            <v>MX - 24_Monterrey_Control</v>
          </cell>
        </row>
        <row r="201">
          <cell r="K201" t="str">
            <v>MX - 24_Monterrey_Transfo</v>
          </cell>
        </row>
        <row r="202">
          <cell r="K202" t="str">
            <v>MX - BEI 6 Sensors Mex - Tijuana</v>
          </cell>
        </row>
        <row r="203">
          <cell r="K203" t="str">
            <v>MX - Crydom</v>
          </cell>
        </row>
        <row r="204">
          <cell r="K204" t="str">
            <v>MX - CST Transportation (Kavlico)</v>
          </cell>
        </row>
        <row r="205">
          <cell r="K205" t="str">
            <v>MX - EMX - Toluca</v>
          </cell>
        </row>
        <row r="206">
          <cell r="K206" t="str">
            <v>MX - ETO-MTY (Monterrey_MCC)</v>
          </cell>
        </row>
        <row r="207">
          <cell r="K207" t="str">
            <v>MX - RAM - Monterrey</v>
          </cell>
        </row>
        <row r="208">
          <cell r="K208" t="str">
            <v>MX - Rojo Gomez</v>
          </cell>
        </row>
        <row r="209">
          <cell r="K209" t="str">
            <v>MX - Tijuana #1</v>
          </cell>
        </row>
        <row r="210">
          <cell r="K210" t="str">
            <v>MX - Tlaxcala</v>
          </cell>
        </row>
        <row r="211">
          <cell r="K211" t="str">
            <v>MY - AMA - Kuala Lumpur</v>
          </cell>
        </row>
        <row r="212">
          <cell r="K212" t="str">
            <v>MY - Clipsal CMK</v>
          </cell>
        </row>
        <row r="213">
          <cell r="K213" t="str">
            <v>NL - RDC - Venray</v>
          </cell>
        </row>
        <row r="214">
          <cell r="K214" t="str">
            <v>NL - Stago</v>
          </cell>
        </row>
        <row r="215">
          <cell r="K215" t="str">
            <v>NO - Elko</v>
          </cell>
        </row>
        <row r="216">
          <cell r="K216" t="str">
            <v>NZ - P.D.L. Industries</v>
          </cell>
        </row>
        <row r="217">
          <cell r="K217" t="str">
            <v>NZ - SE NZ Auckland-DC</v>
          </cell>
        </row>
        <row r="218">
          <cell r="K218" t="str">
            <v>PH - APC-P1F &amp; DC</v>
          </cell>
        </row>
        <row r="219">
          <cell r="K219" t="str">
            <v>PK - APK - Karachi</v>
          </cell>
        </row>
        <row r="220">
          <cell r="K220" t="str">
            <v>PL - Bukowno</v>
          </cell>
        </row>
        <row r="221">
          <cell r="K221" t="str">
            <v>PL - Elda</v>
          </cell>
        </row>
        <row r="222">
          <cell r="K222" t="str">
            <v>PL - Energy Poland PRO AME Mikolow</v>
          </cell>
        </row>
        <row r="223">
          <cell r="K223" t="str">
            <v>PL - REF - Swiebodzice</v>
          </cell>
        </row>
        <row r="224">
          <cell r="K224" t="str">
            <v>RU - SEEK</v>
          </cell>
        </row>
        <row r="225">
          <cell r="K225" t="str">
            <v>RU - SESCH StPete Mekhanotronica</v>
          </cell>
        </row>
        <row r="226">
          <cell r="K226" t="str">
            <v>RU - SESCH-TM_ GK (Krasnaya Glinka)</v>
          </cell>
        </row>
        <row r="227">
          <cell r="K227" t="str">
            <v>RU - SESCH-TM_ RT (Russian Transformer)</v>
          </cell>
        </row>
        <row r="228">
          <cell r="K228" t="str">
            <v>RU - SEZEM</v>
          </cell>
        </row>
        <row r="229">
          <cell r="K229" t="str">
            <v>RU - Wessen</v>
          </cell>
        </row>
        <row r="230">
          <cell r="K230" t="str">
            <v>SA - KSA / EPS</v>
          </cell>
        </row>
        <row r="231">
          <cell r="K231" t="str">
            <v>SE - Delta - Arlov</v>
          </cell>
        </row>
        <row r="232">
          <cell r="K232" t="str">
            <v>SE - MGS - Gävle</v>
          </cell>
        </row>
        <row r="233">
          <cell r="K233" t="str">
            <v>SE - RDC - Orebro</v>
          </cell>
        </row>
        <row r="234">
          <cell r="K234" t="str">
            <v>SE - T-A-C - Västerhaninge (Stockolm)</v>
          </cell>
        </row>
        <row r="235">
          <cell r="K235" t="str">
            <v>SE - Thorsman - Nyköping</v>
          </cell>
        </row>
        <row r="236">
          <cell r="K236" t="str">
            <v>SE - Thorsman - Växjö</v>
          </cell>
        </row>
        <row r="237">
          <cell r="K237" t="str">
            <v>SE - Wibe</v>
          </cell>
        </row>
        <row r="238">
          <cell r="K238" t="str">
            <v>TH - STL(SET)</v>
          </cell>
        </row>
        <row r="239">
          <cell r="K239" t="str">
            <v>TR - ADH - Gebze 2</v>
          </cell>
        </row>
        <row r="240">
          <cell r="K240" t="str">
            <v>TR - ATM - Gebze 1</v>
          </cell>
        </row>
        <row r="241">
          <cell r="K241" t="str">
            <v>TR - Cigli (ex-Metesan)</v>
          </cell>
        </row>
        <row r="242">
          <cell r="K242" t="str">
            <v>TR - Izmir</v>
          </cell>
        </row>
        <row r="243">
          <cell r="K243" t="str">
            <v>UK - NOC Smethwick</v>
          </cell>
        </row>
        <row r="244">
          <cell r="K244" t="str">
            <v>US - AA_Ral - Raleigh</v>
          </cell>
        </row>
        <row r="245">
          <cell r="K245" t="str">
            <v>US - APC-PED-Middletown PA</v>
          </cell>
        </row>
        <row r="246">
          <cell r="K246" t="str">
            <v>US - BEI 3 Kimco Magnetics - Vista (CA)</v>
          </cell>
        </row>
        <row r="247">
          <cell r="K247" t="str">
            <v>US - BEI 4 Industrial Encoder</v>
          </cell>
        </row>
        <row r="248">
          <cell r="K248" t="str">
            <v>US - BEI 5 Precision system &amp; space (PSSD)</v>
          </cell>
        </row>
        <row r="249">
          <cell r="K249" t="str">
            <v>US - BEI Systron Donner (Automotive)</v>
          </cell>
        </row>
        <row r="250">
          <cell r="K250" t="str">
            <v>US - Cedar Rapids</v>
          </cell>
        </row>
        <row r="251">
          <cell r="K251" t="str">
            <v>US - Columbia MO</v>
          </cell>
        </row>
        <row r="252">
          <cell r="K252" t="str">
            <v>US - Columbia SC</v>
          </cell>
        </row>
        <row r="253">
          <cell r="K253" t="str">
            <v>US - Dayton(Hyde Park, OH)</v>
          </cell>
        </row>
        <row r="254">
          <cell r="K254" t="str">
            <v>US - El Paso TX</v>
          </cell>
        </row>
        <row r="255">
          <cell r="K255" t="str">
            <v>US - EPC (AccuSine)</v>
          </cell>
        </row>
        <row r="256">
          <cell r="K256" t="str">
            <v>US - Huntington</v>
          </cell>
        </row>
        <row r="257">
          <cell r="K257" t="str">
            <v>US - Huntington</v>
          </cell>
        </row>
        <row r="258">
          <cell r="K258" t="str">
            <v>US - IAT</v>
          </cell>
        </row>
        <row r="259">
          <cell r="K259" t="str">
            <v>US - IBS InvensysCtrl - Rockford</v>
          </cell>
        </row>
        <row r="260">
          <cell r="K260" t="str">
            <v>US - IMS</v>
          </cell>
        </row>
        <row r="261">
          <cell r="K261" t="str">
            <v>US - IPaCS-Salisbury</v>
          </cell>
        </row>
        <row r="262">
          <cell r="K262" t="str">
            <v>US - ISC - Lavergne</v>
          </cell>
        </row>
        <row r="263">
          <cell r="K263" t="str">
            <v>US - JLG-Fishers (JUNO)</v>
          </cell>
        </row>
        <row r="264">
          <cell r="K264" t="str">
            <v>US - JLG-HQ (JUNO)</v>
          </cell>
        </row>
        <row r="265">
          <cell r="K265" t="str">
            <v>US - Kavlico - Moorpark (CA)</v>
          </cell>
        </row>
        <row r="266">
          <cell r="K266" t="str">
            <v>US - Lavergne</v>
          </cell>
        </row>
        <row r="267">
          <cell r="K267" t="str">
            <v>US - Lexington</v>
          </cell>
        </row>
        <row r="268">
          <cell r="K268" t="str">
            <v>US - Lincoln</v>
          </cell>
        </row>
        <row r="269">
          <cell r="K269" t="str">
            <v>US - MGE-UPS - Costa Mesa</v>
          </cell>
        </row>
        <row r="270">
          <cell r="K270" t="str">
            <v>US - Monterrey 5</v>
          </cell>
        </row>
        <row r="271">
          <cell r="K271" t="str">
            <v>US - Oxford</v>
          </cell>
        </row>
        <row r="272">
          <cell r="K272" t="str">
            <v>US - Pelco</v>
          </cell>
        </row>
        <row r="273">
          <cell r="K273" t="str">
            <v>US - Peru</v>
          </cell>
        </row>
        <row r="274">
          <cell r="K274" t="str">
            <v>US - Portland(Veris Industries)</v>
          </cell>
        </row>
        <row r="275">
          <cell r="K275" t="str">
            <v>US - RAM - Leesport &amp; San Antonio DC</v>
          </cell>
        </row>
        <row r="276">
          <cell r="K276" t="str">
            <v>US - Salt Lake City(EFI Electronics)</v>
          </cell>
        </row>
        <row r="277">
          <cell r="K277" t="str">
            <v>US - Seneca</v>
          </cell>
        </row>
        <row r="278">
          <cell r="K278" t="str">
            <v>US - Smyrna</v>
          </cell>
        </row>
        <row r="279">
          <cell r="K279" t="str">
            <v>US - Xantrex - Livermore (California)</v>
          </cell>
        </row>
        <row r="280">
          <cell r="K280" t="str">
            <v>US - Xycom Automation (Pro-face)</v>
          </cell>
        </row>
        <row r="281">
          <cell r="K281" t="str">
            <v>UZ - SESCH Uzbekistan (Uz Electro Apparat)</v>
          </cell>
        </row>
        <row r="282">
          <cell r="K282" t="str">
            <v>VN - Clipsal CVN</v>
          </cell>
        </row>
        <row r="283">
          <cell r="K283" t="str">
            <v>ZA - Conlog</v>
          </cell>
        </row>
        <row r="284">
          <cell r="K284" t="str">
            <v>ZA - RBF</v>
          </cell>
        </row>
      </sheetData>
      <sheetData sheetId="6">
        <row r="9">
          <cell r="A9" t="str">
            <v>k EUR</v>
          </cell>
          <cell r="B9" t="str">
            <v>Zone Euro / Euro zone</v>
          </cell>
          <cell r="C9" t="str">
            <v>EUR</v>
          </cell>
          <cell r="D9">
            <v>1</v>
          </cell>
          <cell r="E9">
            <v>1</v>
          </cell>
          <cell r="F9">
            <v>1</v>
          </cell>
          <cell r="G9">
            <v>1</v>
          </cell>
          <cell r="H9">
            <v>1</v>
          </cell>
          <cell r="I9">
            <v>1</v>
          </cell>
        </row>
        <row r="10">
          <cell r="A10" t="str">
            <v>k CNY</v>
          </cell>
          <cell r="B10" t="str">
            <v>CHINE / China</v>
          </cell>
          <cell r="C10" t="str">
            <v>CNY</v>
          </cell>
          <cell r="D10">
            <v>8.28322</v>
          </cell>
          <cell r="E10">
            <v>8.4397000000000002</v>
          </cell>
          <cell r="F10">
            <v>8.4512</v>
          </cell>
          <cell r="G10">
            <v>8.4608000000000008</v>
          </cell>
          <cell r="H10">
            <v>8.4087300000000003</v>
          </cell>
          <cell r="I10">
            <v>8.4753000000000007</v>
          </cell>
        </row>
        <row r="11">
          <cell r="A11" t="str">
            <v>k USD</v>
          </cell>
          <cell r="B11" t="str">
            <v>ETATS-UNIS / United States</v>
          </cell>
          <cell r="C11" t="str">
            <v>USD</v>
          </cell>
          <cell r="D11">
            <v>1.36449</v>
          </cell>
          <cell r="E11">
            <v>1.3732325000000001</v>
          </cell>
          <cell r="F11">
            <v>1.3734</v>
          </cell>
          <cell r="G11">
            <v>1.3736605</v>
          </cell>
          <cell r="H11">
            <v>1.37119575</v>
          </cell>
          <cell r="I11">
            <v>1.3740399999999999</v>
          </cell>
        </row>
        <row r="12">
          <cell r="A12" t="str">
            <v>k INR</v>
          </cell>
          <cell r="B12" t="str">
            <v>INDE / India</v>
          </cell>
          <cell r="C12" t="str">
            <v>INR</v>
          </cell>
          <cell r="D12">
            <v>84.764920000000004</v>
          </cell>
          <cell r="E12">
            <v>86.182000000000002</v>
          </cell>
          <cell r="F12">
            <v>87.852000000000004</v>
          </cell>
          <cell r="G12">
            <v>89.532000000000011</v>
          </cell>
          <cell r="H12">
            <v>87.082729999999998</v>
          </cell>
          <cell r="I12">
            <v>91.212000000000003</v>
          </cell>
        </row>
        <row r="13">
          <cell r="A13" t="str">
            <v>k AUD</v>
          </cell>
          <cell r="B13" t="str">
            <v>AUSTRALIE / Australia</v>
          </cell>
          <cell r="C13" t="str">
            <v>AUD</v>
          </cell>
          <cell r="D13">
            <v>1.5321800000000001</v>
          </cell>
          <cell r="E13">
            <v>1.5393683</v>
          </cell>
          <cell r="F13">
            <v>1.5488407000000002</v>
          </cell>
          <cell r="G13">
            <v>1.5587212000000001</v>
          </cell>
          <cell r="H13">
            <v>1.5447775500000001</v>
          </cell>
          <cell r="I13">
            <v>1.5689691000000001</v>
          </cell>
        </row>
        <row r="14">
          <cell r="A14" t="str">
            <v>k ZAR</v>
          </cell>
          <cell r="B14" t="str">
            <v>AFRIQUE DU SUD/ South Africa</v>
          </cell>
          <cell r="C14" t="str">
            <v>ZAR</v>
          </cell>
          <cell r="D14">
            <v>14.89739</v>
          </cell>
          <cell r="E14">
            <v>14.955436300000001</v>
          </cell>
          <cell r="F14">
            <v>15.199518400000001</v>
          </cell>
          <cell r="G14">
            <v>15.4598608</v>
          </cell>
          <cell r="H14">
            <v>15.128051375</v>
          </cell>
          <cell r="I14">
            <v>15.749266500000001</v>
          </cell>
        </row>
        <row r="15">
          <cell r="A15" t="str">
            <v>k DZD</v>
          </cell>
          <cell r="B15" t="str">
            <v>ALGERIE / Algeria</v>
          </cell>
          <cell r="C15" t="str">
            <v>DZD</v>
          </cell>
          <cell r="D15">
            <v>106.20489999999999</v>
          </cell>
          <cell r="E15">
            <v>106.40199</v>
          </cell>
          <cell r="F15">
            <v>106.40199</v>
          </cell>
          <cell r="G15">
            <v>106.40199</v>
          </cell>
          <cell r="H15">
            <v>106.3527175</v>
          </cell>
          <cell r="I15">
            <v>106.40199</v>
          </cell>
        </row>
        <row r="16">
          <cell r="A16" t="str">
            <v>k SAR</v>
          </cell>
          <cell r="B16" t="str">
            <v>ARABIE SAOUD./ Saudi Arabia</v>
          </cell>
          <cell r="C16" t="str">
            <v>SAR</v>
          </cell>
          <cell r="D16">
            <v>5.1171899999999999</v>
          </cell>
          <cell r="E16">
            <v>5.1500649000000003</v>
          </cell>
          <cell r="F16">
            <v>5.15168304</v>
          </cell>
          <cell r="G16">
            <v>5.1535799899999999</v>
          </cell>
          <cell r="H16">
            <v>5.1431294825</v>
          </cell>
          <cell r="I16">
            <v>5.15572579</v>
          </cell>
        </row>
        <row r="17">
          <cell r="A17" t="str">
            <v>k ARS</v>
          </cell>
          <cell r="B17" t="str">
            <v>ARGENTINE / Argentia</v>
          </cell>
          <cell r="C17" t="str">
            <v>ARS</v>
          </cell>
          <cell r="D17">
            <v>10.17371</v>
          </cell>
          <cell r="E17">
            <v>11.785498299999999</v>
          </cell>
          <cell r="F17">
            <v>13.0524416</v>
          </cell>
          <cell r="G17">
            <v>14.5003967</v>
          </cell>
          <cell r="H17">
            <v>12.378011650000001</v>
          </cell>
          <cell r="I17">
            <v>15.885717</v>
          </cell>
        </row>
        <row r="18">
          <cell r="A18" t="str">
            <v>k BRL</v>
          </cell>
          <cell r="B18" t="str">
            <v>BRESIL / Brazil</v>
          </cell>
          <cell r="C18" t="str">
            <v>BRL</v>
          </cell>
          <cell r="D18">
            <v>3.24959</v>
          </cell>
          <cell r="E18">
            <v>3.2947990999999996</v>
          </cell>
          <cell r="F18">
            <v>3.3733738999999998</v>
          </cell>
          <cell r="G18">
            <v>3.4549449999999999</v>
          </cell>
          <cell r="H18">
            <v>3.3431770000000003</v>
          </cell>
          <cell r="I18">
            <v>3.5345207999999997</v>
          </cell>
        </row>
        <row r="19">
          <cell r="A19" t="str">
            <v>k BND</v>
          </cell>
          <cell r="B19" t="str">
            <v>BRUNEI</v>
          </cell>
          <cell r="C19" t="str">
            <v>BND</v>
          </cell>
          <cell r="D19">
            <v>1.7319</v>
          </cell>
          <cell r="E19">
            <v>1.7425900000000001</v>
          </cell>
          <cell r="F19">
            <v>1.7425900000000001</v>
          </cell>
          <cell r="G19">
            <v>1.7425900000000001</v>
          </cell>
          <cell r="H19">
            <v>1.7399175</v>
          </cell>
          <cell r="I19">
            <v>1.7425900000000001</v>
          </cell>
        </row>
        <row r="20">
          <cell r="A20" t="str">
            <v>k BGN</v>
          </cell>
          <cell r="B20" t="str">
            <v>BULGARIE / Bulgaria</v>
          </cell>
          <cell r="C20" t="str">
            <v>BGN</v>
          </cell>
          <cell r="D20">
            <v>1.9558</v>
          </cell>
          <cell r="E20">
            <v>1.9558</v>
          </cell>
          <cell r="F20">
            <v>1.9558</v>
          </cell>
          <cell r="G20">
            <v>1.9558</v>
          </cell>
          <cell r="H20">
            <v>1.9558</v>
          </cell>
          <cell r="I20">
            <v>1.9558</v>
          </cell>
        </row>
        <row r="21">
          <cell r="A21" t="str">
            <v>k KHR</v>
          </cell>
          <cell r="B21" t="str">
            <v>CAMBODGE/Cambodia</v>
          </cell>
          <cell r="C21" t="str">
            <v>KHR</v>
          </cell>
          <cell r="D21">
            <v>5419.9537600000003</v>
          </cell>
          <cell r="E21">
            <v>5468.0824000000002</v>
          </cell>
          <cell r="F21">
            <v>5468.0824000000002</v>
          </cell>
          <cell r="G21">
            <v>5468.0824000000002</v>
          </cell>
          <cell r="H21">
            <v>5456.0502399999996</v>
          </cell>
          <cell r="I21">
            <v>5468.0824000000002</v>
          </cell>
        </row>
        <row r="22">
          <cell r="A22" t="str">
            <v>k CAD</v>
          </cell>
          <cell r="B22" t="str">
            <v>CANADA/ Canada</v>
          </cell>
          <cell r="C22" t="str">
            <v>CAD</v>
          </cell>
          <cell r="D22">
            <v>1.49993</v>
          </cell>
          <cell r="E22">
            <v>1.5223935</v>
          </cell>
          <cell r="F22">
            <v>1.5258383999999998</v>
          </cell>
          <cell r="G22">
            <v>1.5294312999999999</v>
          </cell>
          <cell r="H22">
            <v>1.5193982999999998</v>
          </cell>
          <cell r="I22">
            <v>1.5330789999999999</v>
          </cell>
        </row>
        <row r="23">
          <cell r="A23" t="str">
            <v>k XAF</v>
          </cell>
          <cell r="B23" t="str">
            <v>CENTRAL AFRICAN CFA</v>
          </cell>
          <cell r="C23" t="str">
            <v>XAF</v>
          </cell>
          <cell r="D23">
            <v>655.95699999999999</v>
          </cell>
          <cell r="E23">
            <v>655.95699999999999</v>
          </cell>
          <cell r="F23">
            <v>655.95699999999999</v>
          </cell>
          <cell r="G23">
            <v>655.95699999999999</v>
          </cell>
          <cell r="H23">
            <v>655.95699999999999</v>
          </cell>
          <cell r="I23">
            <v>655.95699999999999</v>
          </cell>
        </row>
        <row r="24">
          <cell r="A24" t="str">
            <v>k CLP</v>
          </cell>
          <cell r="B24" t="str">
            <v>CHILI / Chile</v>
          </cell>
          <cell r="C24" t="str">
            <v>CLP</v>
          </cell>
          <cell r="D24">
            <v>745.45579999999995</v>
          </cell>
          <cell r="E24">
            <v>780.17774000000009</v>
          </cell>
          <cell r="F24">
            <v>786.47883999999999</v>
          </cell>
          <cell r="G24">
            <v>792.71424000000002</v>
          </cell>
          <cell r="H24">
            <v>776.20665499999996</v>
          </cell>
          <cell r="I24">
            <v>798.76264000000003</v>
          </cell>
        </row>
        <row r="25">
          <cell r="A25" t="str">
            <v>k COP</v>
          </cell>
          <cell r="B25" t="str">
            <v>COLOMBIE / Colombia</v>
          </cell>
          <cell r="C25" t="str">
            <v>COP</v>
          </cell>
          <cell r="D25">
            <v>2728.8413099999998</v>
          </cell>
          <cell r="E25">
            <v>2828.5803999999998</v>
          </cell>
          <cell r="F25">
            <v>2852.5904</v>
          </cell>
          <cell r="G25">
            <v>2873.8103999999998</v>
          </cell>
          <cell r="H25">
            <v>2820.9556275</v>
          </cell>
          <cell r="I25">
            <v>2901.9303999999997</v>
          </cell>
        </row>
        <row r="26">
          <cell r="A26" t="str">
            <v>k KRW</v>
          </cell>
          <cell r="B26" t="str">
            <v>COREE DU SUD / Sth Korea</v>
          </cell>
          <cell r="C26" t="str">
            <v>KRW</v>
          </cell>
          <cell r="D26">
            <v>1458.7762499999999</v>
          </cell>
          <cell r="E26">
            <v>1479.02</v>
          </cell>
          <cell r="F26">
            <v>1485.52</v>
          </cell>
          <cell r="G26">
            <v>1491.39</v>
          </cell>
          <cell r="H26">
            <v>1478.6765625</v>
          </cell>
          <cell r="I26">
            <v>1496.1200000000001</v>
          </cell>
        </row>
        <row r="27">
          <cell r="A27" t="str">
            <v>k HRK</v>
          </cell>
          <cell r="B27" t="str">
            <v>CROATIE /  Croatia</v>
          </cell>
          <cell r="C27" t="str">
            <v>HRK</v>
          </cell>
          <cell r="D27">
            <v>7.6415699999999998</v>
          </cell>
          <cell r="E27">
            <v>7.6641000000000004</v>
          </cell>
          <cell r="F27">
            <v>7.6641000000000004</v>
          </cell>
          <cell r="G27">
            <v>7.6641000000000004</v>
          </cell>
          <cell r="H27">
            <v>7.6584675000000004</v>
          </cell>
          <cell r="I27">
            <v>7.6641000000000004</v>
          </cell>
        </row>
        <row r="28">
          <cell r="A28" t="str">
            <v>k DKK</v>
          </cell>
          <cell r="B28" t="str">
            <v>DANEMARK / Danmark</v>
          </cell>
          <cell r="C28" t="str">
            <v>DKK</v>
          </cell>
          <cell r="D28">
            <v>7.4618099999999998</v>
          </cell>
          <cell r="E28">
            <v>7.4571291000000004</v>
          </cell>
          <cell r="F28">
            <v>7.4531489000000004</v>
          </cell>
          <cell r="G28">
            <v>7.4510117999999999</v>
          </cell>
          <cell r="H28">
            <v>7.4557749499999995</v>
          </cell>
          <cell r="I28">
            <v>7.4490599</v>
          </cell>
        </row>
        <row r="29">
          <cell r="A29" t="str">
            <v>k EGP</v>
          </cell>
          <cell r="B29" t="str">
            <v>EGYPTE / Egypt</v>
          </cell>
          <cell r="C29" t="str">
            <v>EGP</v>
          </cell>
          <cell r="D29">
            <v>9.4974699999999999</v>
          </cell>
          <cell r="E29">
            <v>9.8051198500000005</v>
          </cell>
          <cell r="F29">
            <v>10.12178001</v>
          </cell>
          <cell r="G29">
            <v>10.480366070000001</v>
          </cell>
          <cell r="H29">
            <v>9.9761839825000003</v>
          </cell>
          <cell r="I29">
            <v>10.853717450000001</v>
          </cell>
        </row>
        <row r="30">
          <cell r="A30" t="str">
            <v>k AED</v>
          </cell>
          <cell r="B30" t="str">
            <v>EMIRATS A. U./ U A Emirates</v>
          </cell>
          <cell r="C30" t="str">
            <v>AED</v>
          </cell>
          <cell r="D30">
            <v>5.0115600000000002</v>
          </cell>
          <cell r="E30">
            <v>5.0428839600000002</v>
          </cell>
          <cell r="F30">
            <v>5.0433143500000002</v>
          </cell>
          <cell r="G30">
            <v>5.0440045400000004</v>
          </cell>
          <cell r="H30">
            <v>5.0354407124999998</v>
          </cell>
          <cell r="I30">
            <v>5.0449185100000005</v>
          </cell>
        </row>
        <row r="31">
          <cell r="A31" t="str">
            <v>k ECS</v>
          </cell>
          <cell r="B31" t="str">
            <v>EQUATEUR / Ecuador</v>
          </cell>
          <cell r="C31" t="str">
            <v>ECS</v>
          </cell>
          <cell r="D31">
            <v>1.36449</v>
          </cell>
          <cell r="E31">
            <v>1.3732325000000001</v>
          </cell>
          <cell r="F31">
            <v>1.3734</v>
          </cell>
          <cell r="G31">
            <v>1.3736605</v>
          </cell>
          <cell r="H31">
            <v>1.37119575</v>
          </cell>
          <cell r="I31">
            <v>1.3740399999999999</v>
          </cell>
        </row>
        <row r="32">
          <cell r="A32" t="str">
            <v>k EEK</v>
          </cell>
          <cell r="B32" t="str">
            <v>ESTONIE / Estonia</v>
          </cell>
          <cell r="C32" t="str">
            <v>EEK</v>
          </cell>
        </row>
        <row r="33">
          <cell r="A33" t="str">
            <v>k HKD</v>
          </cell>
          <cell r="B33" t="str">
            <v>HONG KONG</v>
          </cell>
          <cell r="C33" t="str">
            <v>HKD</v>
          </cell>
          <cell r="D33">
            <v>10.58799</v>
          </cell>
          <cell r="E33">
            <v>10.655115400000001</v>
          </cell>
          <cell r="F33">
            <v>10.655866400000001</v>
          </cell>
          <cell r="G33">
            <v>10.657681800000001</v>
          </cell>
          <cell r="H33">
            <v>10.639163400000001</v>
          </cell>
          <cell r="I33">
            <v>10.660489</v>
          </cell>
        </row>
        <row r="34">
          <cell r="A34" t="str">
            <v>k HUF</v>
          </cell>
          <cell r="B34" t="str">
            <v>HONGRIE / Hungary</v>
          </cell>
          <cell r="C34" t="str">
            <v>HUF</v>
          </cell>
          <cell r="D34">
            <v>306.31452999999999</v>
          </cell>
          <cell r="E34">
            <v>311.20798000000002</v>
          </cell>
          <cell r="F34">
            <v>312.67950000000002</v>
          </cell>
          <cell r="G34">
            <v>314.47462999999999</v>
          </cell>
          <cell r="H34">
            <v>311.16915999999998</v>
          </cell>
          <cell r="I34">
            <v>316.22219000000001</v>
          </cell>
        </row>
        <row r="35">
          <cell r="A35" t="str">
            <v>k IDR</v>
          </cell>
          <cell r="B35" t="str">
            <v>INDONESIE / Indonesia</v>
          </cell>
          <cell r="C35" t="str">
            <v>IDR</v>
          </cell>
          <cell r="D35">
            <v>16357.62016</v>
          </cell>
          <cell r="E35">
            <v>16182.53</v>
          </cell>
          <cell r="F35">
            <v>16480.53</v>
          </cell>
          <cell r="G35">
            <v>16656.53</v>
          </cell>
          <cell r="H35">
            <v>16419.302540000001</v>
          </cell>
          <cell r="I35">
            <v>17041.53</v>
          </cell>
        </row>
        <row r="36">
          <cell r="A36" t="str">
            <v>k IRR</v>
          </cell>
          <cell r="B36" t="str">
            <v>IRAN FLOTTANT / Iran Floating</v>
          </cell>
          <cell r="C36" t="str">
            <v>IRR</v>
          </cell>
          <cell r="D36">
            <v>33914.454039999997</v>
          </cell>
          <cell r="E36">
            <v>34261.339999999997</v>
          </cell>
          <cell r="F36">
            <v>34261.339999999997</v>
          </cell>
          <cell r="G36">
            <v>34261.339999999997</v>
          </cell>
          <cell r="H36">
            <v>34174.61851</v>
          </cell>
          <cell r="I36">
            <v>34261.339999999997</v>
          </cell>
        </row>
        <row r="37">
          <cell r="A37" t="str">
            <v>k ILS</v>
          </cell>
          <cell r="B37" t="str">
            <v>ISRAEL</v>
          </cell>
          <cell r="C37" t="str">
            <v>ILS</v>
          </cell>
          <cell r="D37">
            <v>4.7813600000000003</v>
          </cell>
          <cell r="E37">
            <v>4.7935242000000002</v>
          </cell>
          <cell r="F37">
            <v>4.7967832000000001</v>
          </cell>
          <cell r="G37">
            <v>4.8004354000000005</v>
          </cell>
          <cell r="H37">
            <v>4.7930257000000003</v>
          </cell>
          <cell r="I37">
            <v>4.8045037000000006</v>
          </cell>
        </row>
        <row r="38">
          <cell r="A38" t="str">
            <v>k JPY</v>
          </cell>
          <cell r="B38" t="str">
            <v>JAPON / Japan</v>
          </cell>
          <cell r="C38" t="str">
            <v>JPY</v>
          </cell>
          <cell r="D38">
            <v>140.52500000000001</v>
          </cell>
          <cell r="E38">
            <v>140.64779000000001</v>
          </cell>
          <cell r="F38">
            <v>140.58535000000001</v>
          </cell>
          <cell r="G38">
            <v>140.51156</v>
          </cell>
          <cell r="H38">
            <v>140.56742500000001</v>
          </cell>
          <cell r="I38">
            <v>140.41129000000001</v>
          </cell>
        </row>
        <row r="39">
          <cell r="A39" t="str">
            <v>k KZT</v>
          </cell>
          <cell r="B39" t="str">
            <v>KAZAKHSTAN</v>
          </cell>
          <cell r="C39" t="str">
            <v>KZT</v>
          </cell>
          <cell r="D39">
            <v>226.00527</v>
          </cell>
          <cell r="E39">
            <v>259.517743</v>
          </cell>
          <cell r="F39">
            <v>263.81479899999999</v>
          </cell>
          <cell r="G39">
            <v>267.38845800000001</v>
          </cell>
          <cell r="H39">
            <v>254.1815675</v>
          </cell>
          <cell r="I39">
            <v>270.200424</v>
          </cell>
        </row>
        <row r="40">
          <cell r="A40" t="str">
            <v>k KWD</v>
          </cell>
          <cell r="B40" t="str">
            <v>KOWEIT / Kuwait</v>
          </cell>
          <cell r="C40" t="str">
            <v>KWD</v>
          </cell>
          <cell r="D40">
            <v>0.38490000000000002</v>
          </cell>
          <cell r="E40">
            <v>0.38794214700000001</v>
          </cell>
          <cell r="F40">
            <v>0.388882634</v>
          </cell>
          <cell r="G40">
            <v>0.39043072400000001</v>
          </cell>
          <cell r="H40">
            <v>0.38803887625</v>
          </cell>
          <cell r="I40">
            <v>0.39189427399999999</v>
          </cell>
        </row>
        <row r="41">
          <cell r="A41" t="str">
            <v>k LAK</v>
          </cell>
          <cell r="B41" t="str">
            <v>LAOS/ Laos</v>
          </cell>
          <cell r="C41" t="str">
            <v>LAK</v>
          </cell>
          <cell r="D41">
            <v>10924.44692</v>
          </cell>
          <cell r="E41">
            <v>11010.3176</v>
          </cell>
          <cell r="F41">
            <v>11010.3176</v>
          </cell>
          <cell r="G41">
            <v>11010.3176</v>
          </cell>
          <cell r="H41">
            <v>10988.84993</v>
          </cell>
          <cell r="I41">
            <v>11010.3176</v>
          </cell>
        </row>
        <row r="42">
          <cell r="A42" t="str">
            <v>k LVL</v>
          </cell>
          <cell r="B42" t="str">
            <v>LETTONIE / Latvia</v>
          </cell>
          <cell r="C42" t="str">
            <v>LVL</v>
          </cell>
          <cell r="D42">
            <v>0.70669999999999999</v>
          </cell>
          <cell r="E42">
            <v>0.69910000000000005</v>
          </cell>
          <cell r="F42">
            <v>0.7016</v>
          </cell>
          <cell r="G42">
            <v>0.70400000000000007</v>
          </cell>
          <cell r="H42">
            <v>0.70730000000000004</v>
          </cell>
          <cell r="I42">
            <v>0.70300000000000007</v>
          </cell>
        </row>
        <row r="43">
          <cell r="A43" t="str">
            <v>k LBP</v>
          </cell>
          <cell r="B43" t="str">
            <v>LIBAN / Lebanon</v>
          </cell>
          <cell r="C43" t="str">
            <v>LBP</v>
          </cell>
          <cell r="D43">
            <v>2050.1931100000002</v>
          </cell>
          <cell r="E43">
            <v>2070.4423000000002</v>
          </cell>
          <cell r="F43">
            <v>2070.4423000000002</v>
          </cell>
          <cell r="G43">
            <v>2070.4423000000002</v>
          </cell>
          <cell r="H43">
            <v>2065.3800025000005</v>
          </cell>
          <cell r="I43">
            <v>2070.4423000000002</v>
          </cell>
        </row>
        <row r="44">
          <cell r="A44" t="str">
            <v>k LTL</v>
          </cell>
          <cell r="B44" t="str">
            <v>LITUANIE / Lithuania</v>
          </cell>
          <cell r="C44" t="str">
            <v>LTL</v>
          </cell>
          <cell r="D44">
            <v>3.4527999999999999</v>
          </cell>
          <cell r="E44">
            <v>3.4527999999999999</v>
          </cell>
          <cell r="F44">
            <v>3.4527999999999999</v>
          </cell>
          <cell r="G44">
            <v>3.4527999999999999</v>
          </cell>
          <cell r="H44">
            <v>3.4527999999999999</v>
          </cell>
          <cell r="I44">
            <v>3.4527999999999999</v>
          </cell>
        </row>
        <row r="45">
          <cell r="A45" t="str">
            <v>k MYR</v>
          </cell>
          <cell r="B45" t="str">
            <v>MALAISIE / Malaysia</v>
          </cell>
          <cell r="C45" t="str">
            <v>MYR</v>
          </cell>
          <cell r="D45">
            <v>4.5061900000000001</v>
          </cell>
          <cell r="E45">
            <v>4.5190799999999998</v>
          </cell>
          <cell r="F45">
            <v>4.5465799999999996</v>
          </cell>
          <cell r="G45">
            <v>4.5684800000000001</v>
          </cell>
          <cell r="H45">
            <v>4.5350824999999997</v>
          </cell>
          <cell r="I45">
            <v>4.5943800000000001</v>
          </cell>
        </row>
        <row r="46">
          <cell r="A46" t="str">
            <v>k MAD</v>
          </cell>
          <cell r="B46" t="str">
            <v>MAROC / Morocco</v>
          </cell>
          <cell r="C46" t="str">
            <v>MAD</v>
          </cell>
          <cell r="D46">
            <v>11.193989999999999</v>
          </cell>
          <cell r="E46">
            <v>11.311360000000001</v>
          </cell>
          <cell r="F46">
            <v>11.45036</v>
          </cell>
          <cell r="G46">
            <v>11.549059999999999</v>
          </cell>
          <cell r="H46">
            <v>11.376192499999998</v>
          </cell>
          <cell r="I46">
            <v>11.595660000000001</v>
          </cell>
        </row>
        <row r="47">
          <cell r="A47" t="str">
            <v>k MXN</v>
          </cell>
          <cell r="B47" t="str">
            <v>MEXIQUE / Mexico</v>
          </cell>
          <cell r="C47" t="str">
            <v>MXN</v>
          </cell>
          <cell r="D47">
            <v>18.09629</v>
          </cell>
          <cell r="E47">
            <v>18.318428790000002</v>
          </cell>
          <cell r="F47">
            <v>18.45073704</v>
          </cell>
          <cell r="G47">
            <v>18.586221999999999</v>
          </cell>
          <cell r="H47">
            <v>18.362919457499999</v>
          </cell>
          <cell r="I47">
            <v>18.725917819999999</v>
          </cell>
        </row>
        <row r="48">
          <cell r="A48" t="str">
            <v>k MNT</v>
          </cell>
          <cell r="B48" t="str">
            <v>MONGOLIE/Mongolia</v>
          </cell>
          <cell r="C48" t="str">
            <v>MNT</v>
          </cell>
          <cell r="D48">
            <v>2330.7036499999999</v>
          </cell>
          <cell r="E48">
            <v>2460.0655999999999</v>
          </cell>
          <cell r="F48">
            <v>2545.9656</v>
          </cell>
          <cell r="G48">
            <v>2636.8755999999998</v>
          </cell>
          <cell r="H48">
            <v>2493.4026124999996</v>
          </cell>
          <cell r="I48">
            <v>2730.3256000000001</v>
          </cell>
        </row>
        <row r="49">
          <cell r="A49" t="str">
            <v>k MMK</v>
          </cell>
          <cell r="B49" t="str">
            <v>MYANMAR</v>
          </cell>
          <cell r="C49" t="str">
            <v>MMK</v>
          </cell>
          <cell r="D49">
            <v>1337.70461</v>
          </cell>
          <cell r="E49">
            <v>1336.1235999999999</v>
          </cell>
          <cell r="F49">
            <v>1336.1235999999999</v>
          </cell>
          <cell r="G49">
            <v>1336.1235999999999</v>
          </cell>
          <cell r="H49">
            <v>1336.5188524999999</v>
          </cell>
          <cell r="I49">
            <v>1336.1235999999999</v>
          </cell>
        </row>
        <row r="50">
          <cell r="A50" t="str">
            <v>k NGN</v>
          </cell>
          <cell r="B50" t="str">
            <v>NIGERIA/Nigeria</v>
          </cell>
          <cell r="C50" t="str">
            <v>NGN</v>
          </cell>
          <cell r="D50">
            <v>220.99751000000001</v>
          </cell>
          <cell r="E50">
            <v>232.31417999999999</v>
          </cell>
          <cell r="F50">
            <v>240.09417999999999</v>
          </cell>
          <cell r="G50">
            <v>247.74418</v>
          </cell>
          <cell r="H50">
            <v>235.28751250000002</v>
          </cell>
          <cell r="I50">
            <v>256.27418</v>
          </cell>
        </row>
        <row r="51">
          <cell r="A51" t="str">
            <v>k NOK</v>
          </cell>
          <cell r="B51" t="str">
            <v>NORVEGE / Norway</v>
          </cell>
          <cell r="C51" t="str">
            <v>NOK</v>
          </cell>
          <cell r="D51">
            <v>8.3722999999999992</v>
          </cell>
          <cell r="E51">
            <v>8.2603564999999985</v>
          </cell>
          <cell r="F51">
            <v>8.2885356999999988</v>
          </cell>
          <cell r="G51">
            <v>8.3175706999999992</v>
          </cell>
          <cell r="H51">
            <v>8.3096907249999976</v>
          </cell>
          <cell r="I51">
            <v>8.3468280999999998</v>
          </cell>
        </row>
        <row r="52">
          <cell r="A52" t="str">
            <v>k NZD</v>
          </cell>
          <cell r="B52" t="str">
            <v>NLE ZELANDE / New Zealand</v>
          </cell>
          <cell r="C52" t="str">
            <v>NZD</v>
          </cell>
          <cell r="D52">
            <v>1.6469400000000001</v>
          </cell>
          <cell r="E52">
            <v>1.6439689999999998</v>
          </cell>
          <cell r="F52">
            <v>1.657465</v>
          </cell>
          <cell r="G52">
            <v>1.6722189999999999</v>
          </cell>
          <cell r="H52">
            <v>1.6551482500000001</v>
          </cell>
          <cell r="I52">
            <v>1.6880567999999998</v>
          </cell>
        </row>
        <row r="53">
          <cell r="A53" t="str">
            <v>k UZS</v>
          </cell>
          <cell r="B53" t="str">
            <v>OUZBEKISTAN / Uzbekistan</v>
          </cell>
          <cell r="C53" t="str">
            <v>UZS</v>
          </cell>
          <cell r="D53">
            <v>3011.8363599999998</v>
          </cell>
          <cell r="E53">
            <v>3071.3815100000002</v>
          </cell>
          <cell r="F53">
            <v>3071.3815100000002</v>
          </cell>
          <cell r="G53">
            <v>3071.3815100000002</v>
          </cell>
          <cell r="H53">
            <v>3056.4952224999997</v>
          </cell>
          <cell r="I53">
            <v>3071.3815100000002</v>
          </cell>
        </row>
        <row r="54">
          <cell r="A54" t="str">
            <v>k PEN</v>
          </cell>
          <cell r="B54" t="str">
            <v>PEROU / Peru</v>
          </cell>
          <cell r="C54" t="str">
            <v>PEN</v>
          </cell>
          <cell r="D54">
            <v>3.8318599999999998</v>
          </cell>
          <cell r="E54">
            <v>3.8930370499999998</v>
          </cell>
          <cell r="F54">
            <v>3.9387667999999998</v>
          </cell>
          <cell r="G54">
            <v>3.9827322700000001</v>
          </cell>
          <cell r="H54">
            <v>3.9115990299999996</v>
          </cell>
          <cell r="I54">
            <v>4.0297829499999995</v>
          </cell>
        </row>
        <row r="55">
          <cell r="A55" t="str">
            <v>k PHP</v>
          </cell>
          <cell r="B55" t="str">
            <v>PHILIPPINES / Philippines</v>
          </cell>
          <cell r="C55" t="str">
            <v>PHP</v>
          </cell>
          <cell r="D55">
            <v>61.272669999999998</v>
          </cell>
          <cell r="E55">
            <v>61.647999999999996</v>
          </cell>
          <cell r="F55">
            <v>61.808999999999997</v>
          </cell>
          <cell r="G55">
            <v>61.857999999999997</v>
          </cell>
          <cell r="H55">
            <v>61.646917500000001</v>
          </cell>
          <cell r="I55">
            <v>62.047999999999995</v>
          </cell>
        </row>
        <row r="56">
          <cell r="A56" t="str">
            <v>k PLN</v>
          </cell>
          <cell r="B56" t="str">
            <v>POLOGNE / Poland</v>
          </cell>
          <cell r="C56" t="str">
            <v>PLN</v>
          </cell>
          <cell r="D56">
            <v>4.1783999999999999</v>
          </cell>
          <cell r="E56">
            <v>4.2038690000000001</v>
          </cell>
          <cell r="F56">
            <v>4.2281756000000001</v>
          </cell>
          <cell r="G56">
            <v>4.2529136999999997</v>
          </cell>
          <cell r="H56">
            <v>4.2158395750000004</v>
          </cell>
          <cell r="I56">
            <v>4.2791981000000003</v>
          </cell>
        </row>
        <row r="57">
          <cell r="A57" t="str">
            <v>k QAR</v>
          </cell>
          <cell r="B57" t="str">
            <v>QATAR</v>
          </cell>
          <cell r="C57" t="str">
            <v>QAR</v>
          </cell>
          <cell r="D57">
            <v>4.96835</v>
          </cell>
          <cell r="E57">
            <v>5.0028588699999998</v>
          </cell>
          <cell r="F57">
            <v>5.0059583999999999</v>
          </cell>
          <cell r="G57">
            <v>5.0091694100000002</v>
          </cell>
          <cell r="H57">
            <v>4.9965841700000002</v>
          </cell>
          <cell r="I57">
            <v>5.0134757199999997</v>
          </cell>
        </row>
        <row r="58">
          <cell r="A58" t="str">
            <v>k CZK</v>
          </cell>
          <cell r="B58" t="str">
            <v>REP.TCHEQUE / Czech Rep</v>
          </cell>
          <cell r="C58" t="str">
            <v>CZK</v>
          </cell>
          <cell r="D58">
            <v>27.455580000000001</v>
          </cell>
          <cell r="E58">
            <v>27.16066</v>
          </cell>
          <cell r="F58">
            <v>26.954030000000003</v>
          </cell>
          <cell r="G58">
            <v>26.724690000000002</v>
          </cell>
          <cell r="H58">
            <v>27.073740000000001</v>
          </cell>
          <cell r="I58">
            <v>26.560030000000001</v>
          </cell>
        </row>
        <row r="59">
          <cell r="A59" t="str">
            <v>k RON</v>
          </cell>
          <cell r="B59" t="str">
            <v>ROUMANIE / Romania</v>
          </cell>
          <cell r="C59" t="str">
            <v>RON</v>
          </cell>
          <cell r="D59">
            <v>4.5076499999999999</v>
          </cell>
          <cell r="E59">
            <v>4.5356841599999997</v>
          </cell>
          <cell r="F59">
            <v>4.5626742199999999</v>
          </cell>
          <cell r="G59">
            <v>4.5930985299999998</v>
          </cell>
          <cell r="H59">
            <v>4.5497767275000003</v>
          </cell>
          <cell r="I59">
            <v>4.6246619499999992</v>
          </cell>
        </row>
        <row r="60">
          <cell r="A60" t="str">
            <v>k GBP</v>
          </cell>
          <cell r="B60" t="str">
            <v>ROYAUME-UNI / Great Britain</v>
          </cell>
          <cell r="C60" t="str">
            <v>GBP</v>
          </cell>
          <cell r="D60">
            <v>0.82599</v>
          </cell>
          <cell r="E60">
            <v>0.82229450000000004</v>
          </cell>
          <cell r="F60">
            <v>0.82298550000000004</v>
          </cell>
          <cell r="G60">
            <v>0.82384679999999999</v>
          </cell>
          <cell r="H60">
            <v>0.82377920000000004</v>
          </cell>
          <cell r="I60">
            <v>0.82491459999999994</v>
          </cell>
        </row>
        <row r="61">
          <cell r="A61" t="str">
            <v>k RUB</v>
          </cell>
          <cell r="B61" t="str">
            <v>RUSSIE /Russia</v>
          </cell>
          <cell r="C61" t="str">
            <v>RUB</v>
          </cell>
          <cell r="D61">
            <v>47.222169999999998</v>
          </cell>
          <cell r="E61">
            <v>50.417549999999999</v>
          </cell>
          <cell r="F61">
            <v>51.41498</v>
          </cell>
          <cell r="G61">
            <v>52.373550000000002</v>
          </cell>
          <cell r="H61">
            <v>50.357062499999998</v>
          </cell>
          <cell r="I61">
            <v>53.306089999999998</v>
          </cell>
        </row>
        <row r="62">
          <cell r="A62" t="str">
            <v>k RSD</v>
          </cell>
          <cell r="B62" t="str">
            <v>SERBIE / Serbia</v>
          </cell>
          <cell r="C62" t="str">
            <v>RSD</v>
          </cell>
          <cell r="D62">
            <v>115.47962</v>
          </cell>
          <cell r="E62">
            <v>118.50301</v>
          </cell>
          <cell r="F62">
            <v>121.25301</v>
          </cell>
          <cell r="G62">
            <v>123.95301000000001</v>
          </cell>
          <cell r="H62">
            <v>119.7971625</v>
          </cell>
          <cell r="I62">
            <v>127.45301000000001</v>
          </cell>
        </row>
        <row r="63">
          <cell r="A63" t="str">
            <v>k SGD</v>
          </cell>
          <cell r="B63" t="str">
            <v>SINGAPOUR / Singapore</v>
          </cell>
          <cell r="C63" t="str">
            <v>SGD</v>
          </cell>
          <cell r="D63">
            <v>1.73271</v>
          </cell>
          <cell r="E63">
            <v>1.7422521</v>
          </cell>
          <cell r="F63">
            <v>1.7421871</v>
          </cell>
          <cell r="G63">
            <v>1.7422264000000001</v>
          </cell>
          <cell r="H63">
            <v>1.7398438999999999</v>
          </cell>
          <cell r="I63">
            <v>1.7423204999999999</v>
          </cell>
        </row>
        <row r="64">
          <cell r="A64" t="str">
            <v>k SKK</v>
          </cell>
          <cell r="B64" t="str">
            <v>SLOVAQUIE / Slovakia</v>
          </cell>
          <cell r="C64" t="str">
            <v>SKK</v>
          </cell>
          <cell r="D64">
            <v>0</v>
          </cell>
        </row>
        <row r="65">
          <cell r="A65" t="str">
            <v>k SEK</v>
          </cell>
          <cell r="B65" t="str">
            <v>SUEDE / Sweden</v>
          </cell>
          <cell r="C65" t="str">
            <v>SEK</v>
          </cell>
          <cell r="D65">
            <v>8.8553300000000004</v>
          </cell>
          <cell r="E65">
            <v>8.8652522999999999</v>
          </cell>
          <cell r="F65">
            <v>8.8780107000000008</v>
          </cell>
          <cell r="G65">
            <v>8.8917032000000003</v>
          </cell>
          <cell r="H65">
            <v>8.8725740500000008</v>
          </cell>
          <cell r="I65">
            <v>8.9069681000000003</v>
          </cell>
        </row>
        <row r="66">
          <cell r="A66" t="str">
            <v>k CHF</v>
          </cell>
          <cell r="B66" t="str">
            <v>SUISSE / Switzerland</v>
          </cell>
          <cell r="C66" t="str">
            <v>CHF</v>
          </cell>
          <cell r="D66">
            <v>1.2258</v>
          </cell>
          <cell r="E66">
            <v>1.2176800999999999</v>
          </cell>
          <cell r="F66">
            <v>1.2167276999999999</v>
          </cell>
          <cell r="G66">
            <v>1.2156613999999999</v>
          </cell>
          <cell r="H66">
            <v>1.2189672999999999</v>
          </cell>
          <cell r="I66">
            <v>1.2144763999999999</v>
          </cell>
        </row>
        <row r="67">
          <cell r="A67" t="str">
            <v>k TWD</v>
          </cell>
          <cell r="B67" t="str">
            <v>TAIWAN</v>
          </cell>
          <cell r="C67" t="str">
            <v>TWD</v>
          </cell>
          <cell r="D67">
            <v>41.22372</v>
          </cell>
          <cell r="E67">
            <v>41.454618699999997</v>
          </cell>
          <cell r="F67">
            <v>41.346633699999998</v>
          </cell>
          <cell r="G67">
            <v>41.275535699999999</v>
          </cell>
          <cell r="H67">
            <v>41.325127025</v>
          </cell>
          <cell r="I67">
            <v>41.194349099999997</v>
          </cell>
        </row>
        <row r="68">
          <cell r="A68" t="str">
            <v>k THB</v>
          </cell>
          <cell r="B68" t="str">
            <v>THAILANDE / Thailand</v>
          </cell>
          <cell r="C68" t="str">
            <v>THB</v>
          </cell>
          <cell r="D68">
            <v>44.716729999999998</v>
          </cell>
          <cell r="E68">
            <v>44.351725449999996</v>
          </cell>
          <cell r="F68">
            <v>44.355578549999997</v>
          </cell>
          <cell r="G68">
            <v>44.357721399999996</v>
          </cell>
          <cell r="H68">
            <v>44.445438849999995</v>
          </cell>
          <cell r="I68">
            <v>44.359492809999999</v>
          </cell>
        </row>
        <row r="69">
          <cell r="A69" t="str">
            <v>k TND</v>
          </cell>
          <cell r="B69" t="str">
            <v>TUNISIE / Tunisia</v>
          </cell>
          <cell r="C69" t="str">
            <v>TND</v>
          </cell>
          <cell r="D69">
            <v>2.20241</v>
          </cell>
          <cell r="E69">
            <v>2.2031056099999997</v>
          </cell>
          <cell r="F69">
            <v>2.2401126199999997</v>
          </cell>
          <cell r="G69">
            <v>2.2670051600000001</v>
          </cell>
          <cell r="H69">
            <v>2.2281583475</v>
          </cell>
          <cell r="I69">
            <v>2.3052645699999998</v>
          </cell>
        </row>
        <row r="70">
          <cell r="A70" t="str">
            <v>k TRY</v>
          </cell>
          <cell r="B70" t="str">
            <v>TURQUIE / Turkey</v>
          </cell>
          <cell r="C70" t="str">
            <v>TRY</v>
          </cell>
          <cell r="D70">
            <v>3.0261900000000002</v>
          </cell>
          <cell r="E70">
            <v>3.1183592</v>
          </cell>
          <cell r="F70">
            <v>3.2034561000000004</v>
          </cell>
          <cell r="G70">
            <v>3.2893771000000003</v>
          </cell>
          <cell r="H70">
            <v>3.1593456</v>
          </cell>
          <cell r="I70">
            <v>3.375839</v>
          </cell>
        </row>
        <row r="71">
          <cell r="A71" t="str">
            <v>k UAH</v>
          </cell>
          <cell r="B71" t="str">
            <v>UKRAINE / Ukrainia</v>
          </cell>
          <cell r="C71" t="str">
            <v>UAH</v>
          </cell>
          <cell r="D71">
            <v>11.869490000000001</v>
          </cell>
          <cell r="E71">
            <v>14.69942</v>
          </cell>
          <cell r="F71">
            <v>15.51942</v>
          </cell>
          <cell r="G71">
            <v>15.86942</v>
          </cell>
          <cell r="H71">
            <v>14.489437499999999</v>
          </cell>
          <cell r="I71">
            <v>16.559419999999999</v>
          </cell>
        </row>
        <row r="72">
          <cell r="A72" t="str">
            <v>k VEF</v>
          </cell>
          <cell r="B72" t="str">
            <v>VENEZUELA</v>
          </cell>
          <cell r="C72" t="str">
            <v>VEF</v>
          </cell>
          <cell r="D72">
            <v>8.5747099999999996</v>
          </cell>
          <cell r="E72">
            <v>8.6294599999999999</v>
          </cell>
          <cell r="F72">
            <v>8.6294599999999999</v>
          </cell>
          <cell r="G72">
            <v>8.6294599999999999</v>
          </cell>
          <cell r="H72">
            <v>8.6157725000000003</v>
          </cell>
          <cell r="I72">
            <v>8.6294599999999999</v>
          </cell>
        </row>
        <row r="73">
          <cell r="A73" t="str">
            <v>k VND</v>
          </cell>
          <cell r="B73" t="str">
            <v>VIETNAM</v>
          </cell>
          <cell r="C73" t="str">
            <v>VND</v>
          </cell>
          <cell r="D73">
            <v>28750.299220000001</v>
          </cell>
          <cell r="E73">
            <v>29917.056</v>
          </cell>
          <cell r="F73">
            <v>30332.056</v>
          </cell>
          <cell r="G73">
            <v>30790.056</v>
          </cell>
          <cell r="H73">
            <v>29947.366804999998</v>
          </cell>
          <cell r="I73">
            <v>31378.056</v>
          </cell>
        </row>
        <row r="74">
          <cell r="A74" t="str">
            <v>k XOF</v>
          </cell>
          <cell r="B74" t="str">
            <v>WEST AFRICAN CFA</v>
          </cell>
          <cell r="C74" t="str">
            <v>XOF</v>
          </cell>
          <cell r="D74">
            <v>655.95699999999999</v>
          </cell>
          <cell r="E74">
            <v>655.95699999999999</v>
          </cell>
          <cell r="F74">
            <v>655.95699999999999</v>
          </cell>
          <cell r="G74">
            <v>655.95699999999999</v>
          </cell>
          <cell r="H74">
            <v>655.95699999999999</v>
          </cell>
          <cell r="I74">
            <v>655.95699999999999</v>
          </cell>
        </row>
      </sheetData>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COS-BOC-NAM_Create Name"/>
      <sheetName val="Lists"/>
      <sheetName val="Product Lines"/>
      <sheetName val="Plants"/>
      <sheetName val="Sheet1"/>
      <sheetName val="Dpts_A19_USD"/>
      <sheetName val="Identities_A19"/>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
      <sheetName val=" Request"/>
      <sheetName val="Profitability"/>
      <sheetName val="Project Cost Est"/>
      <sheetName val="Input"/>
      <sheetName val="PAF"/>
      <sheetName val="Cash Flow"/>
      <sheetName val="Capital"/>
      <sheetName val="Expense(1)"/>
      <sheetName val="Expense(2)"/>
      <sheetName val="Benefit(1)"/>
      <sheetName val="Benefit(2)"/>
      <sheetName val="People"/>
      <sheetName val="Impact Analysis"/>
      <sheetName val="Wpkg"/>
      <sheetName val="Sched"/>
      <sheetName val="Labor"/>
      <sheetName val="OPEX"/>
      <sheetName val="CAPEX"/>
      <sheetName val="Part Numbers"/>
      <sheetName val="Catalogs"/>
    </sheetNames>
    <sheetDataSet>
      <sheetData sheetId="0"/>
      <sheetData sheetId="1">
        <row r="2">
          <cell r="B2" t="str">
            <v>Final Distribution</v>
          </cell>
        </row>
        <row r="3">
          <cell r="B3" t="str">
            <v>XXXXXX</v>
          </cell>
        </row>
        <row r="4">
          <cell r="B4" t="str">
            <v>Offer Manager Name</v>
          </cell>
        </row>
      </sheetData>
      <sheetData sheetId="2"/>
      <sheetData sheetId="3">
        <row r="10">
          <cell r="F10">
            <v>0</v>
          </cell>
          <cell r="G10">
            <v>0</v>
          </cell>
          <cell r="H10">
            <v>0</v>
          </cell>
          <cell r="I10">
            <v>0</v>
          </cell>
          <cell r="J10">
            <v>0</v>
          </cell>
          <cell r="K10">
            <v>0</v>
          </cell>
        </row>
        <row r="11">
          <cell r="F11">
            <v>0</v>
          </cell>
        </row>
        <row r="21">
          <cell r="F21">
            <v>0</v>
          </cell>
          <cell r="G21">
            <v>0</v>
          </cell>
          <cell r="H21">
            <v>0</v>
          </cell>
          <cell r="I21">
            <v>0</v>
          </cell>
          <cell r="J21">
            <v>0</v>
          </cell>
          <cell r="K21">
            <v>0</v>
          </cell>
        </row>
        <row r="22">
          <cell r="F22">
            <v>0</v>
          </cell>
          <cell r="G22">
            <v>0</v>
          </cell>
          <cell r="H22">
            <v>0</v>
          </cell>
          <cell r="I22">
            <v>0</v>
          </cell>
          <cell r="J22">
            <v>0</v>
          </cell>
          <cell r="K22">
            <v>0</v>
          </cell>
        </row>
        <row r="23">
          <cell r="F23">
            <v>0</v>
          </cell>
        </row>
        <row r="32">
          <cell r="F32">
            <v>0</v>
          </cell>
        </row>
        <row r="36">
          <cell r="F36">
            <v>0</v>
          </cell>
          <cell r="G36">
            <v>0</v>
          </cell>
          <cell r="H36">
            <v>0</v>
          </cell>
          <cell r="I36">
            <v>0</v>
          </cell>
          <cell r="J36">
            <v>0</v>
          </cell>
          <cell r="K36">
            <v>0</v>
          </cell>
        </row>
        <row r="37">
          <cell r="F37">
            <v>0</v>
          </cell>
          <cell r="G37">
            <v>0</v>
          </cell>
          <cell r="H37">
            <v>0</v>
          </cell>
          <cell r="I37">
            <v>0</v>
          </cell>
          <cell r="J37">
            <v>0</v>
          </cell>
          <cell r="K37">
            <v>0</v>
          </cell>
        </row>
        <row r="48">
          <cell r="F48">
            <v>0</v>
          </cell>
          <cell r="G48">
            <v>0</v>
          </cell>
          <cell r="H48">
            <v>0</v>
          </cell>
          <cell r="I48">
            <v>0</v>
          </cell>
          <cell r="J48">
            <v>0</v>
          </cell>
          <cell r="K48">
            <v>0</v>
          </cell>
        </row>
        <row r="49">
          <cell r="F49">
            <v>0</v>
          </cell>
          <cell r="G49">
            <v>0</v>
          </cell>
          <cell r="H49">
            <v>0</v>
          </cell>
          <cell r="I49">
            <v>0</v>
          </cell>
          <cell r="J49">
            <v>0</v>
          </cell>
          <cell r="K49">
            <v>0</v>
          </cell>
        </row>
        <row r="60">
          <cell r="F60">
            <v>0</v>
          </cell>
          <cell r="G60">
            <v>0</v>
          </cell>
          <cell r="H60">
            <v>0</v>
          </cell>
          <cell r="I60">
            <v>0</v>
          </cell>
          <cell r="J60">
            <v>0</v>
          </cell>
          <cell r="K60">
            <v>0</v>
          </cell>
        </row>
        <row r="61">
          <cell r="F61">
            <v>0</v>
          </cell>
          <cell r="G61">
            <v>0</v>
          </cell>
          <cell r="H61">
            <v>0</v>
          </cell>
          <cell r="I61">
            <v>0</v>
          </cell>
          <cell r="J61">
            <v>0</v>
          </cell>
          <cell r="K61">
            <v>0</v>
          </cell>
        </row>
        <row r="72">
          <cell r="F72">
            <v>0</v>
          </cell>
          <cell r="G72">
            <v>0</v>
          </cell>
          <cell r="H72">
            <v>0</v>
          </cell>
          <cell r="I72">
            <v>0</v>
          </cell>
          <cell r="J72">
            <v>0</v>
          </cell>
          <cell r="K72">
            <v>0</v>
          </cell>
        </row>
        <row r="73">
          <cell r="F73">
            <v>0</v>
          </cell>
          <cell r="G73">
            <v>0</v>
          </cell>
          <cell r="H73">
            <v>0</v>
          </cell>
          <cell r="I73">
            <v>0</v>
          </cell>
          <cell r="J73">
            <v>0</v>
          </cell>
          <cell r="K73">
            <v>0</v>
          </cell>
        </row>
      </sheetData>
      <sheetData sheetId="4"/>
      <sheetData sheetId="5">
        <row r="29">
          <cell r="U29">
            <v>0</v>
          </cell>
        </row>
        <row r="35">
          <cell r="U35" t="e">
            <v>#NUM!</v>
          </cell>
        </row>
      </sheetData>
      <sheetData sheetId="6">
        <row r="49">
          <cell r="K49">
            <v>0</v>
          </cell>
        </row>
      </sheetData>
      <sheetData sheetId="7"/>
      <sheetData sheetId="8"/>
      <sheetData sheetId="9"/>
      <sheetData sheetId="10"/>
      <sheetData sheetId="11"/>
      <sheetData sheetId="12"/>
      <sheetData sheetId="13"/>
      <sheetData sheetId="14"/>
      <sheetData sheetId="15"/>
      <sheetData sheetId="16">
        <row r="8">
          <cell r="AE8">
            <v>0</v>
          </cell>
        </row>
        <row r="9">
          <cell r="AE9">
            <v>0</v>
          </cell>
        </row>
        <row r="10">
          <cell r="AE10">
            <v>0</v>
          </cell>
        </row>
        <row r="11">
          <cell r="AE11">
            <v>0</v>
          </cell>
        </row>
        <row r="12">
          <cell r="AE12">
            <v>0</v>
          </cell>
        </row>
        <row r="13">
          <cell r="AE13">
            <v>0</v>
          </cell>
        </row>
        <row r="14">
          <cell r="AE14">
            <v>0</v>
          </cell>
        </row>
        <row r="15">
          <cell r="AE15">
            <v>0</v>
          </cell>
        </row>
        <row r="16">
          <cell r="AE16">
            <v>0</v>
          </cell>
        </row>
        <row r="17">
          <cell r="AE17">
            <v>0</v>
          </cell>
        </row>
        <row r="18">
          <cell r="AE18">
            <v>0</v>
          </cell>
        </row>
        <row r="19">
          <cell r="AE19">
            <v>0</v>
          </cell>
        </row>
        <row r="20">
          <cell r="AE20">
            <v>0</v>
          </cell>
        </row>
        <row r="21">
          <cell r="AE21">
            <v>0</v>
          </cell>
        </row>
        <row r="22">
          <cell r="AE22">
            <v>0</v>
          </cell>
        </row>
        <row r="23">
          <cell r="AE23">
            <v>0</v>
          </cell>
        </row>
        <row r="24">
          <cell r="AE24">
            <v>0</v>
          </cell>
        </row>
        <row r="25">
          <cell r="AE25">
            <v>0</v>
          </cell>
        </row>
        <row r="26">
          <cell r="AE26">
            <v>0</v>
          </cell>
        </row>
        <row r="27">
          <cell r="AE27">
            <v>0</v>
          </cell>
        </row>
        <row r="28">
          <cell r="AE28">
            <v>0</v>
          </cell>
        </row>
        <row r="29">
          <cell r="AE29">
            <v>0</v>
          </cell>
        </row>
        <row r="30">
          <cell r="AE30">
            <v>0</v>
          </cell>
        </row>
        <row r="31">
          <cell r="AE31">
            <v>0</v>
          </cell>
        </row>
        <row r="32">
          <cell r="AE32">
            <v>0</v>
          </cell>
        </row>
        <row r="33">
          <cell r="AE33">
            <v>0</v>
          </cell>
        </row>
        <row r="34">
          <cell r="AE34">
            <v>0</v>
          </cell>
        </row>
        <row r="35">
          <cell r="AE35">
            <v>0</v>
          </cell>
        </row>
        <row r="36">
          <cell r="AE36">
            <v>0</v>
          </cell>
        </row>
      </sheetData>
      <sheetData sheetId="17">
        <row r="4">
          <cell r="C4">
            <v>0</v>
          </cell>
        </row>
      </sheetData>
      <sheetData sheetId="18">
        <row r="4">
          <cell r="C4">
            <v>0</v>
          </cell>
        </row>
      </sheetData>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
      <sheetName val=" Request Content "/>
      <sheetName val="Project Cost Estimates"/>
      <sheetName val="Profitability Analysis"/>
      <sheetName val="Input"/>
      <sheetName val="PAF"/>
      <sheetName val="Cash Flow"/>
      <sheetName val="Capital"/>
      <sheetName val="Expense(1)"/>
      <sheetName val="Expense(2)"/>
      <sheetName val="Benefit(1)"/>
      <sheetName val="Benefit(2)"/>
      <sheetName val="People"/>
      <sheetName val="Impact Analysis"/>
      <sheetName val="Part Number Summary"/>
      <sheetName val="Group Definition "/>
      <sheetName val="Iter A - Part Cost Estimations "/>
    </sheetNames>
    <sheetDataSet>
      <sheetData sheetId="0" refreshError="1"/>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
      <sheetName val=" Request Content "/>
      <sheetName val="Profitability Analysis"/>
      <sheetName val="Part Detail"/>
      <sheetName val="Project Cost Estimates"/>
      <sheetName val="Input"/>
      <sheetName val="PAF"/>
      <sheetName val="Cash Flow"/>
      <sheetName val="Capital"/>
      <sheetName val="Expense(1)"/>
      <sheetName val="Expense(2)"/>
      <sheetName val="Benefit(1)"/>
      <sheetName val="Benefit(2)"/>
      <sheetName val="People"/>
      <sheetName val="Impact Analysis"/>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
      <sheetName val=" Request Content "/>
      <sheetName val="Profitability Analysis"/>
      <sheetName val="Project Cost Estimates"/>
      <sheetName val="Part Number Detail (TCO)"/>
      <sheetName val="Input"/>
      <sheetName val="PAF"/>
      <sheetName val="Cash Flow"/>
      <sheetName val="Capital"/>
      <sheetName val="Expense(1)"/>
      <sheetName val="Expense(2)"/>
      <sheetName val="Benefit(1)"/>
      <sheetName val="Benefit(2)"/>
      <sheetName val="People"/>
      <sheetName val="Impact Analysis"/>
      <sheetName val="Commercial Reference"/>
      <sheetName val="Pre-BoC Assesment"/>
      <sheetName val="Risk Assesment"/>
      <sheetName val="PEP Priority"/>
      <sheetName val="Quotes &amp; Cost Mod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
      <sheetName val=" Request"/>
      <sheetName val="Profitability Analysis"/>
      <sheetName val="Project Cost Est"/>
      <sheetName val="Input"/>
      <sheetName val="PAF"/>
      <sheetName val="Cash Flow"/>
      <sheetName val="Capital"/>
      <sheetName val="Expense(1)"/>
      <sheetName val="Expense(2)"/>
      <sheetName val="Benefit(1)"/>
      <sheetName val="Benefit(2)"/>
      <sheetName val="People"/>
      <sheetName val="Impact Analysis"/>
      <sheetName val="Wpkg"/>
      <sheetName val="Sched"/>
      <sheetName val="Labor"/>
      <sheetName val="OPEX"/>
      <sheetName val="CAPEX"/>
      <sheetName val="Summary Sched by Fx"/>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
      <sheetName val=" Request Content "/>
      <sheetName val="Profitability Analysis"/>
      <sheetName val="Project Cost Estimates"/>
      <sheetName val="Input"/>
      <sheetName val="PAF"/>
      <sheetName val="Cash Flow"/>
      <sheetName val="Capital"/>
      <sheetName val="Expense(1)"/>
      <sheetName val="Expense(2)"/>
      <sheetName val="Benefit(1)"/>
      <sheetName val="Benefit(2)"/>
      <sheetName val="People"/>
      <sheetName val="Impact Analysis"/>
      <sheetName val="Overall Savings"/>
      <sheetName val="Purchasing Guideline"/>
      <sheetName val="Part Number Detail (TCO)"/>
      <sheetName val="Commercial Reference"/>
      <sheetName val="Pre-BoC Assesment"/>
      <sheetName val="Risk Assesment"/>
      <sheetName val="PEP Priority"/>
      <sheetName val="Quotes &amp; Cost Model"/>
      <sheetName val="QVE &amp; COS Template"/>
      <sheetName val="Soft Saving-Cost Avoid"/>
      <sheetName val="Glossary"/>
      <sheetName val="Tables"/>
      <sheetName val="Forecasted Rate"/>
      <sheetName val="Vers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
      <sheetName val="Savings detail"/>
      <sheetName val="Template data extract- database"/>
      <sheetName val="Process"/>
      <sheetName val="Tables"/>
      <sheetName val="Forecasted Rate"/>
    </sheetNames>
    <sheetDataSet>
      <sheetData sheetId="0" refreshError="1"/>
      <sheetData sheetId="1" refreshError="1"/>
      <sheetData sheetId="2" refreshError="1"/>
      <sheetData sheetId="3" refreshError="1"/>
      <sheetData sheetId="4">
        <row r="2">
          <cell r="Q2" t="str">
            <v>Yes</v>
          </cell>
        </row>
        <row r="3">
          <cell r="Q3" t="str">
            <v>No</v>
          </cell>
        </row>
        <row r="4">
          <cell r="Q4" t="str">
            <v>-</v>
          </cell>
        </row>
      </sheetData>
      <sheetData sheetId="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Synthesis"/>
      <sheetName val="Offer"/>
      <sheetName val="ProjectFxs"/>
      <sheetName val="Labor"/>
      <sheetName val="OPEX"/>
      <sheetName val="CAPEX"/>
      <sheetName val="lists"/>
    </sheetNames>
    <sheetDataSet>
      <sheetData sheetId="0"/>
      <sheetData sheetId="1"/>
      <sheetData sheetId="2">
        <row r="2">
          <cell r="B2"/>
        </row>
        <row r="3">
          <cell r="B3"/>
        </row>
      </sheetData>
      <sheetData sheetId="3"/>
      <sheetData sheetId="4"/>
      <sheetData sheetId="5"/>
      <sheetData sheetId="6"/>
      <sheetData sheetId="7">
        <row r="2">
          <cell r="C2" t="str">
            <v>SCHNEIDER.PARTNER.Global Engineering.Engineering NA.Final Distribution NA.FD MCB</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Bloom."/>
      <sheetName val="Swap points"/>
      <sheetName val="Fixing BCE"/>
      <sheetName val="Moyenne"/>
      <sheetName val="Spot"/>
    </sheetNames>
    <sheetDataSet>
      <sheetData sheetId="0"/>
      <sheetData sheetId="1"/>
      <sheetData sheetId="2"/>
      <sheetData sheetId="3"/>
      <sheetData sheetId="4"/>
      <sheetData sheetId="5"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B996EA-26A6-4EE1-AA9A-9D16928F629E}" name="Table1" displayName="Table1" ref="S1:S7" totalsRowShown="0" headerRowCellStyle="Normal 2" dataCellStyle="Normal 2">
  <autoFilter ref="S1:S7" xr:uid="{9FB0FF02-06BD-4136-BB44-F5A5596A76FA}"/>
  <tableColumns count="1">
    <tableColumn id="1" xr3:uid="{CE884ECB-FC93-47AA-9E94-146FC1D0817A}" name="Final Result" dataCellStyle="Normal 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4DCAB3-9D3E-4F08-8AC8-9C131F09E5FB}" name="Table2" displayName="Table2" ref="U1:U5" totalsRowShown="0" headerRowCellStyle="Normal 2" dataCellStyle="Normal 2">
  <autoFilter ref="U1:U5" xr:uid="{5C6BFB08-E8C6-4CCD-BDEB-7FB761693ED3}"/>
  <tableColumns count="1">
    <tableColumn id="1" xr3:uid="{E7F18596-BFE3-48C3-90A7-44D6F95C633C}" name="SRIM" dataCellStyle="Normal 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190F6D-9A34-4FDC-B626-CCCBA8463915}" name="Table3" displayName="Table3" ref="W1:W4" totalsRowShown="0" headerRowCellStyle="Normal 2" dataCellStyle="Normal 2">
  <autoFilter ref="W1:W4" xr:uid="{07DF6653-C7CD-46CF-A2FD-A2C81EFBE058}"/>
  <tableColumns count="1">
    <tableColumn id="1" xr3:uid="{247F8C26-3894-41DD-ADF5-8FD67B07B7DF}" name="Tech Audit" dataCellStyle="Normal 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wrap="none" lIns="18288" tIns="0" rIns="0" bIns="0" upright="1">
        <a:spAutoFit/>
      </a:bodyPr>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wrap="none" lIns="18288" tIns="0" rIns="0" bIns="0" upright="1">
        <a:spAutoFit/>
      </a:bodyPr>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21.xml"/><Relationship Id="rId3" Type="http://schemas.openxmlformats.org/officeDocument/2006/relationships/vmlDrawing" Target="../drawings/vmlDrawing2.vml"/><Relationship Id="rId7" Type="http://schemas.openxmlformats.org/officeDocument/2006/relationships/ctrlProp" Target="../ctrlProps/ctrlProp20.x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ctrlProp" Target="../ctrlProps/ctrlProp19.xml"/><Relationship Id="rId11" Type="http://schemas.openxmlformats.org/officeDocument/2006/relationships/ctrlProp" Target="../ctrlProps/ctrlProp24.xml"/><Relationship Id="rId5" Type="http://schemas.openxmlformats.org/officeDocument/2006/relationships/ctrlProp" Target="../ctrlProps/ctrlProp18.xml"/><Relationship Id="rId10" Type="http://schemas.openxmlformats.org/officeDocument/2006/relationships/ctrlProp" Target="../ctrlProps/ctrlProp23.xml"/><Relationship Id="rId4" Type="http://schemas.openxmlformats.org/officeDocument/2006/relationships/ctrlProp" Target="../ctrlProps/ctrlProp17.xml"/><Relationship Id="rId9" Type="http://schemas.openxmlformats.org/officeDocument/2006/relationships/ctrlProp" Target="../ctrlProps/ctrlProp2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comments" Target="../comments1.xml"/><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ctrlProp" Target="../ctrlProps/ctrlProp27.xml"/><Relationship Id="rId5" Type="http://schemas.openxmlformats.org/officeDocument/2006/relationships/ctrlProp" Target="../ctrlProps/ctrlProp26.xml"/><Relationship Id="rId4" Type="http://schemas.openxmlformats.org/officeDocument/2006/relationships/ctrlProp" Target="../ctrlProps/ctrlProp25.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50.xml"/><Relationship Id="rId117" Type="http://schemas.openxmlformats.org/officeDocument/2006/relationships/ctrlProp" Target="../ctrlProps/ctrlProp141.xml"/><Relationship Id="rId21" Type="http://schemas.openxmlformats.org/officeDocument/2006/relationships/ctrlProp" Target="../ctrlProps/ctrlProp45.xml"/><Relationship Id="rId42" Type="http://schemas.openxmlformats.org/officeDocument/2006/relationships/ctrlProp" Target="../ctrlProps/ctrlProp66.xml"/><Relationship Id="rId47" Type="http://schemas.openxmlformats.org/officeDocument/2006/relationships/ctrlProp" Target="../ctrlProps/ctrlProp71.xml"/><Relationship Id="rId63" Type="http://schemas.openxmlformats.org/officeDocument/2006/relationships/ctrlProp" Target="../ctrlProps/ctrlProp87.xml"/><Relationship Id="rId68" Type="http://schemas.openxmlformats.org/officeDocument/2006/relationships/ctrlProp" Target="../ctrlProps/ctrlProp92.xml"/><Relationship Id="rId84" Type="http://schemas.openxmlformats.org/officeDocument/2006/relationships/ctrlProp" Target="../ctrlProps/ctrlProp108.xml"/><Relationship Id="rId89" Type="http://schemas.openxmlformats.org/officeDocument/2006/relationships/ctrlProp" Target="../ctrlProps/ctrlProp113.xml"/><Relationship Id="rId112" Type="http://schemas.openxmlformats.org/officeDocument/2006/relationships/ctrlProp" Target="../ctrlProps/ctrlProp136.xml"/><Relationship Id="rId133" Type="http://schemas.openxmlformats.org/officeDocument/2006/relationships/ctrlProp" Target="../ctrlProps/ctrlProp157.xml"/><Relationship Id="rId138" Type="http://schemas.openxmlformats.org/officeDocument/2006/relationships/ctrlProp" Target="../ctrlProps/ctrlProp162.xml"/><Relationship Id="rId154" Type="http://schemas.openxmlformats.org/officeDocument/2006/relationships/ctrlProp" Target="../ctrlProps/ctrlProp178.xml"/><Relationship Id="rId159" Type="http://schemas.openxmlformats.org/officeDocument/2006/relationships/ctrlProp" Target="../ctrlProps/ctrlProp183.xml"/><Relationship Id="rId16" Type="http://schemas.openxmlformats.org/officeDocument/2006/relationships/ctrlProp" Target="../ctrlProps/ctrlProp40.xml"/><Relationship Id="rId107" Type="http://schemas.openxmlformats.org/officeDocument/2006/relationships/ctrlProp" Target="../ctrlProps/ctrlProp131.xml"/><Relationship Id="rId11" Type="http://schemas.openxmlformats.org/officeDocument/2006/relationships/ctrlProp" Target="../ctrlProps/ctrlProp35.xml"/><Relationship Id="rId32" Type="http://schemas.openxmlformats.org/officeDocument/2006/relationships/ctrlProp" Target="../ctrlProps/ctrlProp56.xml"/><Relationship Id="rId37" Type="http://schemas.openxmlformats.org/officeDocument/2006/relationships/ctrlProp" Target="../ctrlProps/ctrlProp61.xml"/><Relationship Id="rId53" Type="http://schemas.openxmlformats.org/officeDocument/2006/relationships/ctrlProp" Target="../ctrlProps/ctrlProp77.xml"/><Relationship Id="rId58" Type="http://schemas.openxmlformats.org/officeDocument/2006/relationships/ctrlProp" Target="../ctrlProps/ctrlProp82.xml"/><Relationship Id="rId74" Type="http://schemas.openxmlformats.org/officeDocument/2006/relationships/ctrlProp" Target="../ctrlProps/ctrlProp98.xml"/><Relationship Id="rId79" Type="http://schemas.openxmlformats.org/officeDocument/2006/relationships/ctrlProp" Target="../ctrlProps/ctrlProp103.xml"/><Relationship Id="rId102" Type="http://schemas.openxmlformats.org/officeDocument/2006/relationships/ctrlProp" Target="../ctrlProps/ctrlProp126.xml"/><Relationship Id="rId123" Type="http://schemas.openxmlformats.org/officeDocument/2006/relationships/ctrlProp" Target="../ctrlProps/ctrlProp147.xml"/><Relationship Id="rId128" Type="http://schemas.openxmlformats.org/officeDocument/2006/relationships/ctrlProp" Target="../ctrlProps/ctrlProp152.xml"/><Relationship Id="rId144" Type="http://schemas.openxmlformats.org/officeDocument/2006/relationships/ctrlProp" Target="../ctrlProps/ctrlProp168.xml"/><Relationship Id="rId149" Type="http://schemas.openxmlformats.org/officeDocument/2006/relationships/ctrlProp" Target="../ctrlProps/ctrlProp173.xml"/><Relationship Id="rId5" Type="http://schemas.openxmlformats.org/officeDocument/2006/relationships/ctrlProp" Target="../ctrlProps/ctrlProp29.xml"/><Relationship Id="rId90" Type="http://schemas.openxmlformats.org/officeDocument/2006/relationships/ctrlProp" Target="../ctrlProps/ctrlProp114.xml"/><Relationship Id="rId95" Type="http://schemas.openxmlformats.org/officeDocument/2006/relationships/ctrlProp" Target="../ctrlProps/ctrlProp119.xml"/><Relationship Id="rId160" Type="http://schemas.openxmlformats.org/officeDocument/2006/relationships/ctrlProp" Target="../ctrlProps/ctrlProp184.xml"/><Relationship Id="rId165" Type="http://schemas.openxmlformats.org/officeDocument/2006/relationships/ctrlProp" Target="../ctrlProps/ctrlProp189.xml"/><Relationship Id="rId22" Type="http://schemas.openxmlformats.org/officeDocument/2006/relationships/ctrlProp" Target="../ctrlProps/ctrlProp46.xml"/><Relationship Id="rId27" Type="http://schemas.openxmlformats.org/officeDocument/2006/relationships/ctrlProp" Target="../ctrlProps/ctrlProp51.xml"/><Relationship Id="rId43" Type="http://schemas.openxmlformats.org/officeDocument/2006/relationships/ctrlProp" Target="../ctrlProps/ctrlProp67.xml"/><Relationship Id="rId48" Type="http://schemas.openxmlformats.org/officeDocument/2006/relationships/ctrlProp" Target="../ctrlProps/ctrlProp72.xml"/><Relationship Id="rId64" Type="http://schemas.openxmlformats.org/officeDocument/2006/relationships/ctrlProp" Target="../ctrlProps/ctrlProp88.xml"/><Relationship Id="rId69" Type="http://schemas.openxmlformats.org/officeDocument/2006/relationships/ctrlProp" Target="../ctrlProps/ctrlProp93.xml"/><Relationship Id="rId113" Type="http://schemas.openxmlformats.org/officeDocument/2006/relationships/ctrlProp" Target="../ctrlProps/ctrlProp137.xml"/><Relationship Id="rId118" Type="http://schemas.openxmlformats.org/officeDocument/2006/relationships/ctrlProp" Target="../ctrlProps/ctrlProp142.xml"/><Relationship Id="rId134" Type="http://schemas.openxmlformats.org/officeDocument/2006/relationships/ctrlProp" Target="../ctrlProps/ctrlProp158.xml"/><Relationship Id="rId139" Type="http://schemas.openxmlformats.org/officeDocument/2006/relationships/ctrlProp" Target="../ctrlProps/ctrlProp163.xml"/><Relationship Id="rId80" Type="http://schemas.openxmlformats.org/officeDocument/2006/relationships/ctrlProp" Target="../ctrlProps/ctrlProp104.xml"/><Relationship Id="rId85" Type="http://schemas.openxmlformats.org/officeDocument/2006/relationships/ctrlProp" Target="../ctrlProps/ctrlProp109.xml"/><Relationship Id="rId150" Type="http://schemas.openxmlformats.org/officeDocument/2006/relationships/ctrlProp" Target="../ctrlProps/ctrlProp174.xml"/><Relationship Id="rId155" Type="http://schemas.openxmlformats.org/officeDocument/2006/relationships/ctrlProp" Target="../ctrlProps/ctrlProp179.xml"/><Relationship Id="rId12" Type="http://schemas.openxmlformats.org/officeDocument/2006/relationships/ctrlProp" Target="../ctrlProps/ctrlProp36.xml"/><Relationship Id="rId17" Type="http://schemas.openxmlformats.org/officeDocument/2006/relationships/ctrlProp" Target="../ctrlProps/ctrlProp41.xml"/><Relationship Id="rId33" Type="http://schemas.openxmlformats.org/officeDocument/2006/relationships/ctrlProp" Target="../ctrlProps/ctrlProp57.xml"/><Relationship Id="rId38" Type="http://schemas.openxmlformats.org/officeDocument/2006/relationships/ctrlProp" Target="../ctrlProps/ctrlProp62.xml"/><Relationship Id="rId59" Type="http://schemas.openxmlformats.org/officeDocument/2006/relationships/ctrlProp" Target="../ctrlProps/ctrlProp83.xml"/><Relationship Id="rId103" Type="http://schemas.openxmlformats.org/officeDocument/2006/relationships/ctrlProp" Target="../ctrlProps/ctrlProp127.xml"/><Relationship Id="rId108" Type="http://schemas.openxmlformats.org/officeDocument/2006/relationships/ctrlProp" Target="../ctrlProps/ctrlProp132.xml"/><Relationship Id="rId124" Type="http://schemas.openxmlformats.org/officeDocument/2006/relationships/ctrlProp" Target="../ctrlProps/ctrlProp148.xml"/><Relationship Id="rId129" Type="http://schemas.openxmlformats.org/officeDocument/2006/relationships/ctrlProp" Target="../ctrlProps/ctrlProp153.xml"/><Relationship Id="rId54" Type="http://schemas.openxmlformats.org/officeDocument/2006/relationships/ctrlProp" Target="../ctrlProps/ctrlProp78.xml"/><Relationship Id="rId70" Type="http://schemas.openxmlformats.org/officeDocument/2006/relationships/ctrlProp" Target="../ctrlProps/ctrlProp94.xml"/><Relationship Id="rId75" Type="http://schemas.openxmlformats.org/officeDocument/2006/relationships/ctrlProp" Target="../ctrlProps/ctrlProp99.xml"/><Relationship Id="rId91" Type="http://schemas.openxmlformats.org/officeDocument/2006/relationships/ctrlProp" Target="../ctrlProps/ctrlProp115.xml"/><Relationship Id="rId96" Type="http://schemas.openxmlformats.org/officeDocument/2006/relationships/ctrlProp" Target="../ctrlProps/ctrlProp120.xml"/><Relationship Id="rId140" Type="http://schemas.openxmlformats.org/officeDocument/2006/relationships/ctrlProp" Target="../ctrlProps/ctrlProp164.xml"/><Relationship Id="rId145" Type="http://schemas.openxmlformats.org/officeDocument/2006/relationships/ctrlProp" Target="../ctrlProps/ctrlProp169.xml"/><Relationship Id="rId161" Type="http://schemas.openxmlformats.org/officeDocument/2006/relationships/ctrlProp" Target="../ctrlProps/ctrlProp185.xml"/><Relationship Id="rId166" Type="http://schemas.openxmlformats.org/officeDocument/2006/relationships/ctrlProp" Target="../ctrlProps/ctrlProp190.xml"/><Relationship Id="rId1" Type="http://schemas.openxmlformats.org/officeDocument/2006/relationships/printerSettings" Target="../printerSettings/printerSettings5.bin"/><Relationship Id="rId6" Type="http://schemas.openxmlformats.org/officeDocument/2006/relationships/ctrlProp" Target="../ctrlProps/ctrlProp30.xml"/><Relationship Id="rId15" Type="http://schemas.openxmlformats.org/officeDocument/2006/relationships/ctrlProp" Target="../ctrlProps/ctrlProp39.xml"/><Relationship Id="rId23" Type="http://schemas.openxmlformats.org/officeDocument/2006/relationships/ctrlProp" Target="../ctrlProps/ctrlProp47.xml"/><Relationship Id="rId28" Type="http://schemas.openxmlformats.org/officeDocument/2006/relationships/ctrlProp" Target="../ctrlProps/ctrlProp52.xml"/><Relationship Id="rId36" Type="http://schemas.openxmlformats.org/officeDocument/2006/relationships/ctrlProp" Target="../ctrlProps/ctrlProp60.xml"/><Relationship Id="rId49" Type="http://schemas.openxmlformats.org/officeDocument/2006/relationships/ctrlProp" Target="../ctrlProps/ctrlProp73.xml"/><Relationship Id="rId57" Type="http://schemas.openxmlformats.org/officeDocument/2006/relationships/ctrlProp" Target="../ctrlProps/ctrlProp81.xml"/><Relationship Id="rId106" Type="http://schemas.openxmlformats.org/officeDocument/2006/relationships/ctrlProp" Target="../ctrlProps/ctrlProp130.xml"/><Relationship Id="rId114" Type="http://schemas.openxmlformats.org/officeDocument/2006/relationships/ctrlProp" Target="../ctrlProps/ctrlProp138.xml"/><Relationship Id="rId119" Type="http://schemas.openxmlformats.org/officeDocument/2006/relationships/ctrlProp" Target="../ctrlProps/ctrlProp143.xml"/><Relationship Id="rId127" Type="http://schemas.openxmlformats.org/officeDocument/2006/relationships/ctrlProp" Target="../ctrlProps/ctrlProp151.xml"/><Relationship Id="rId10" Type="http://schemas.openxmlformats.org/officeDocument/2006/relationships/ctrlProp" Target="../ctrlProps/ctrlProp34.xml"/><Relationship Id="rId31" Type="http://schemas.openxmlformats.org/officeDocument/2006/relationships/ctrlProp" Target="../ctrlProps/ctrlProp55.xml"/><Relationship Id="rId44" Type="http://schemas.openxmlformats.org/officeDocument/2006/relationships/ctrlProp" Target="../ctrlProps/ctrlProp68.xml"/><Relationship Id="rId52" Type="http://schemas.openxmlformats.org/officeDocument/2006/relationships/ctrlProp" Target="../ctrlProps/ctrlProp76.xml"/><Relationship Id="rId60" Type="http://schemas.openxmlformats.org/officeDocument/2006/relationships/ctrlProp" Target="../ctrlProps/ctrlProp84.xml"/><Relationship Id="rId65" Type="http://schemas.openxmlformats.org/officeDocument/2006/relationships/ctrlProp" Target="../ctrlProps/ctrlProp89.xml"/><Relationship Id="rId73" Type="http://schemas.openxmlformats.org/officeDocument/2006/relationships/ctrlProp" Target="../ctrlProps/ctrlProp97.xml"/><Relationship Id="rId78" Type="http://schemas.openxmlformats.org/officeDocument/2006/relationships/ctrlProp" Target="../ctrlProps/ctrlProp102.xml"/><Relationship Id="rId81" Type="http://schemas.openxmlformats.org/officeDocument/2006/relationships/ctrlProp" Target="../ctrlProps/ctrlProp105.xml"/><Relationship Id="rId86" Type="http://schemas.openxmlformats.org/officeDocument/2006/relationships/ctrlProp" Target="../ctrlProps/ctrlProp110.xml"/><Relationship Id="rId94" Type="http://schemas.openxmlformats.org/officeDocument/2006/relationships/ctrlProp" Target="../ctrlProps/ctrlProp118.xml"/><Relationship Id="rId99" Type="http://schemas.openxmlformats.org/officeDocument/2006/relationships/ctrlProp" Target="../ctrlProps/ctrlProp123.xml"/><Relationship Id="rId101" Type="http://schemas.openxmlformats.org/officeDocument/2006/relationships/ctrlProp" Target="../ctrlProps/ctrlProp125.xml"/><Relationship Id="rId122" Type="http://schemas.openxmlformats.org/officeDocument/2006/relationships/ctrlProp" Target="../ctrlProps/ctrlProp146.xml"/><Relationship Id="rId130" Type="http://schemas.openxmlformats.org/officeDocument/2006/relationships/ctrlProp" Target="../ctrlProps/ctrlProp154.xml"/><Relationship Id="rId135" Type="http://schemas.openxmlformats.org/officeDocument/2006/relationships/ctrlProp" Target="../ctrlProps/ctrlProp159.xml"/><Relationship Id="rId143" Type="http://schemas.openxmlformats.org/officeDocument/2006/relationships/ctrlProp" Target="../ctrlProps/ctrlProp167.xml"/><Relationship Id="rId148" Type="http://schemas.openxmlformats.org/officeDocument/2006/relationships/ctrlProp" Target="../ctrlProps/ctrlProp172.xml"/><Relationship Id="rId151" Type="http://schemas.openxmlformats.org/officeDocument/2006/relationships/ctrlProp" Target="../ctrlProps/ctrlProp175.xml"/><Relationship Id="rId156" Type="http://schemas.openxmlformats.org/officeDocument/2006/relationships/ctrlProp" Target="../ctrlProps/ctrlProp180.xml"/><Relationship Id="rId164" Type="http://schemas.openxmlformats.org/officeDocument/2006/relationships/ctrlProp" Target="../ctrlProps/ctrlProp188.xml"/><Relationship Id="rId169" Type="http://schemas.openxmlformats.org/officeDocument/2006/relationships/ctrlProp" Target="../ctrlProps/ctrlProp193.xml"/><Relationship Id="rId4" Type="http://schemas.openxmlformats.org/officeDocument/2006/relationships/ctrlProp" Target="../ctrlProps/ctrlProp28.xml"/><Relationship Id="rId9" Type="http://schemas.openxmlformats.org/officeDocument/2006/relationships/ctrlProp" Target="../ctrlProps/ctrlProp33.xml"/><Relationship Id="rId13" Type="http://schemas.openxmlformats.org/officeDocument/2006/relationships/ctrlProp" Target="../ctrlProps/ctrlProp37.xml"/><Relationship Id="rId18" Type="http://schemas.openxmlformats.org/officeDocument/2006/relationships/ctrlProp" Target="../ctrlProps/ctrlProp42.xml"/><Relationship Id="rId39" Type="http://schemas.openxmlformats.org/officeDocument/2006/relationships/ctrlProp" Target="../ctrlProps/ctrlProp63.xml"/><Relationship Id="rId109" Type="http://schemas.openxmlformats.org/officeDocument/2006/relationships/ctrlProp" Target="../ctrlProps/ctrlProp133.xml"/><Relationship Id="rId34" Type="http://schemas.openxmlformats.org/officeDocument/2006/relationships/ctrlProp" Target="../ctrlProps/ctrlProp58.xml"/><Relationship Id="rId50" Type="http://schemas.openxmlformats.org/officeDocument/2006/relationships/ctrlProp" Target="../ctrlProps/ctrlProp74.xml"/><Relationship Id="rId55" Type="http://schemas.openxmlformats.org/officeDocument/2006/relationships/ctrlProp" Target="../ctrlProps/ctrlProp79.xml"/><Relationship Id="rId76" Type="http://schemas.openxmlformats.org/officeDocument/2006/relationships/ctrlProp" Target="../ctrlProps/ctrlProp100.xml"/><Relationship Id="rId97" Type="http://schemas.openxmlformats.org/officeDocument/2006/relationships/ctrlProp" Target="../ctrlProps/ctrlProp121.xml"/><Relationship Id="rId104" Type="http://schemas.openxmlformats.org/officeDocument/2006/relationships/ctrlProp" Target="../ctrlProps/ctrlProp128.xml"/><Relationship Id="rId120" Type="http://schemas.openxmlformats.org/officeDocument/2006/relationships/ctrlProp" Target="../ctrlProps/ctrlProp144.xml"/><Relationship Id="rId125" Type="http://schemas.openxmlformats.org/officeDocument/2006/relationships/ctrlProp" Target="../ctrlProps/ctrlProp149.xml"/><Relationship Id="rId141" Type="http://schemas.openxmlformats.org/officeDocument/2006/relationships/ctrlProp" Target="../ctrlProps/ctrlProp165.xml"/><Relationship Id="rId146" Type="http://schemas.openxmlformats.org/officeDocument/2006/relationships/ctrlProp" Target="../ctrlProps/ctrlProp170.xml"/><Relationship Id="rId167" Type="http://schemas.openxmlformats.org/officeDocument/2006/relationships/ctrlProp" Target="../ctrlProps/ctrlProp191.xml"/><Relationship Id="rId7" Type="http://schemas.openxmlformats.org/officeDocument/2006/relationships/ctrlProp" Target="../ctrlProps/ctrlProp31.xml"/><Relationship Id="rId71" Type="http://schemas.openxmlformats.org/officeDocument/2006/relationships/ctrlProp" Target="../ctrlProps/ctrlProp95.xml"/><Relationship Id="rId92" Type="http://schemas.openxmlformats.org/officeDocument/2006/relationships/ctrlProp" Target="../ctrlProps/ctrlProp116.xml"/><Relationship Id="rId162" Type="http://schemas.openxmlformats.org/officeDocument/2006/relationships/ctrlProp" Target="../ctrlProps/ctrlProp186.xml"/><Relationship Id="rId2" Type="http://schemas.openxmlformats.org/officeDocument/2006/relationships/drawing" Target="../drawings/drawing4.xml"/><Relationship Id="rId29" Type="http://schemas.openxmlformats.org/officeDocument/2006/relationships/ctrlProp" Target="../ctrlProps/ctrlProp53.xml"/><Relationship Id="rId24" Type="http://schemas.openxmlformats.org/officeDocument/2006/relationships/ctrlProp" Target="../ctrlProps/ctrlProp48.xml"/><Relationship Id="rId40" Type="http://schemas.openxmlformats.org/officeDocument/2006/relationships/ctrlProp" Target="../ctrlProps/ctrlProp64.xml"/><Relationship Id="rId45" Type="http://schemas.openxmlformats.org/officeDocument/2006/relationships/ctrlProp" Target="../ctrlProps/ctrlProp69.xml"/><Relationship Id="rId66" Type="http://schemas.openxmlformats.org/officeDocument/2006/relationships/ctrlProp" Target="../ctrlProps/ctrlProp90.xml"/><Relationship Id="rId87" Type="http://schemas.openxmlformats.org/officeDocument/2006/relationships/ctrlProp" Target="../ctrlProps/ctrlProp111.xml"/><Relationship Id="rId110" Type="http://schemas.openxmlformats.org/officeDocument/2006/relationships/ctrlProp" Target="../ctrlProps/ctrlProp134.xml"/><Relationship Id="rId115" Type="http://schemas.openxmlformats.org/officeDocument/2006/relationships/ctrlProp" Target="../ctrlProps/ctrlProp139.xml"/><Relationship Id="rId131" Type="http://schemas.openxmlformats.org/officeDocument/2006/relationships/ctrlProp" Target="../ctrlProps/ctrlProp155.xml"/><Relationship Id="rId136" Type="http://schemas.openxmlformats.org/officeDocument/2006/relationships/ctrlProp" Target="../ctrlProps/ctrlProp160.xml"/><Relationship Id="rId157" Type="http://schemas.openxmlformats.org/officeDocument/2006/relationships/ctrlProp" Target="../ctrlProps/ctrlProp181.xml"/><Relationship Id="rId61" Type="http://schemas.openxmlformats.org/officeDocument/2006/relationships/ctrlProp" Target="../ctrlProps/ctrlProp85.xml"/><Relationship Id="rId82" Type="http://schemas.openxmlformats.org/officeDocument/2006/relationships/ctrlProp" Target="../ctrlProps/ctrlProp106.xml"/><Relationship Id="rId152" Type="http://schemas.openxmlformats.org/officeDocument/2006/relationships/ctrlProp" Target="../ctrlProps/ctrlProp176.xml"/><Relationship Id="rId19" Type="http://schemas.openxmlformats.org/officeDocument/2006/relationships/ctrlProp" Target="../ctrlProps/ctrlProp43.xml"/><Relationship Id="rId14" Type="http://schemas.openxmlformats.org/officeDocument/2006/relationships/ctrlProp" Target="../ctrlProps/ctrlProp38.xml"/><Relationship Id="rId30" Type="http://schemas.openxmlformats.org/officeDocument/2006/relationships/ctrlProp" Target="../ctrlProps/ctrlProp54.xml"/><Relationship Id="rId35" Type="http://schemas.openxmlformats.org/officeDocument/2006/relationships/ctrlProp" Target="../ctrlProps/ctrlProp59.xml"/><Relationship Id="rId56" Type="http://schemas.openxmlformats.org/officeDocument/2006/relationships/ctrlProp" Target="../ctrlProps/ctrlProp80.xml"/><Relationship Id="rId77" Type="http://schemas.openxmlformats.org/officeDocument/2006/relationships/ctrlProp" Target="../ctrlProps/ctrlProp101.xml"/><Relationship Id="rId100" Type="http://schemas.openxmlformats.org/officeDocument/2006/relationships/ctrlProp" Target="../ctrlProps/ctrlProp124.xml"/><Relationship Id="rId105" Type="http://schemas.openxmlformats.org/officeDocument/2006/relationships/ctrlProp" Target="../ctrlProps/ctrlProp129.xml"/><Relationship Id="rId126" Type="http://schemas.openxmlformats.org/officeDocument/2006/relationships/ctrlProp" Target="../ctrlProps/ctrlProp150.xml"/><Relationship Id="rId147" Type="http://schemas.openxmlformats.org/officeDocument/2006/relationships/ctrlProp" Target="../ctrlProps/ctrlProp171.xml"/><Relationship Id="rId168" Type="http://schemas.openxmlformats.org/officeDocument/2006/relationships/ctrlProp" Target="../ctrlProps/ctrlProp192.xml"/><Relationship Id="rId8" Type="http://schemas.openxmlformats.org/officeDocument/2006/relationships/ctrlProp" Target="../ctrlProps/ctrlProp32.xml"/><Relationship Id="rId51" Type="http://schemas.openxmlformats.org/officeDocument/2006/relationships/ctrlProp" Target="../ctrlProps/ctrlProp75.xml"/><Relationship Id="rId72" Type="http://schemas.openxmlformats.org/officeDocument/2006/relationships/ctrlProp" Target="../ctrlProps/ctrlProp96.xml"/><Relationship Id="rId93" Type="http://schemas.openxmlformats.org/officeDocument/2006/relationships/ctrlProp" Target="../ctrlProps/ctrlProp117.xml"/><Relationship Id="rId98" Type="http://schemas.openxmlformats.org/officeDocument/2006/relationships/ctrlProp" Target="../ctrlProps/ctrlProp122.xml"/><Relationship Id="rId121" Type="http://schemas.openxmlformats.org/officeDocument/2006/relationships/ctrlProp" Target="../ctrlProps/ctrlProp145.xml"/><Relationship Id="rId142" Type="http://schemas.openxmlformats.org/officeDocument/2006/relationships/ctrlProp" Target="../ctrlProps/ctrlProp166.xml"/><Relationship Id="rId163" Type="http://schemas.openxmlformats.org/officeDocument/2006/relationships/ctrlProp" Target="../ctrlProps/ctrlProp187.xml"/><Relationship Id="rId3" Type="http://schemas.openxmlformats.org/officeDocument/2006/relationships/vmlDrawing" Target="../drawings/vmlDrawing4.vml"/><Relationship Id="rId25" Type="http://schemas.openxmlformats.org/officeDocument/2006/relationships/ctrlProp" Target="../ctrlProps/ctrlProp49.xml"/><Relationship Id="rId46" Type="http://schemas.openxmlformats.org/officeDocument/2006/relationships/ctrlProp" Target="../ctrlProps/ctrlProp70.xml"/><Relationship Id="rId67" Type="http://schemas.openxmlformats.org/officeDocument/2006/relationships/ctrlProp" Target="../ctrlProps/ctrlProp91.xml"/><Relationship Id="rId116" Type="http://schemas.openxmlformats.org/officeDocument/2006/relationships/ctrlProp" Target="../ctrlProps/ctrlProp140.xml"/><Relationship Id="rId137" Type="http://schemas.openxmlformats.org/officeDocument/2006/relationships/ctrlProp" Target="../ctrlProps/ctrlProp161.xml"/><Relationship Id="rId158" Type="http://schemas.openxmlformats.org/officeDocument/2006/relationships/ctrlProp" Target="../ctrlProps/ctrlProp182.xml"/><Relationship Id="rId20" Type="http://schemas.openxmlformats.org/officeDocument/2006/relationships/ctrlProp" Target="../ctrlProps/ctrlProp44.xml"/><Relationship Id="rId41" Type="http://schemas.openxmlformats.org/officeDocument/2006/relationships/ctrlProp" Target="../ctrlProps/ctrlProp65.xml"/><Relationship Id="rId62" Type="http://schemas.openxmlformats.org/officeDocument/2006/relationships/ctrlProp" Target="../ctrlProps/ctrlProp86.xml"/><Relationship Id="rId83" Type="http://schemas.openxmlformats.org/officeDocument/2006/relationships/ctrlProp" Target="../ctrlProps/ctrlProp107.xml"/><Relationship Id="rId88" Type="http://schemas.openxmlformats.org/officeDocument/2006/relationships/ctrlProp" Target="../ctrlProps/ctrlProp112.xml"/><Relationship Id="rId111" Type="http://schemas.openxmlformats.org/officeDocument/2006/relationships/ctrlProp" Target="../ctrlProps/ctrlProp135.xml"/><Relationship Id="rId132" Type="http://schemas.openxmlformats.org/officeDocument/2006/relationships/ctrlProp" Target="../ctrlProps/ctrlProp156.xml"/><Relationship Id="rId153" Type="http://schemas.openxmlformats.org/officeDocument/2006/relationships/ctrlProp" Target="../ctrlProps/ctrlProp177.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s://schneider-electric.box.com/s/xu762gvnb4gexfhxrkj8" TargetMode="External"/><Relationship Id="rId5" Type="http://schemas.openxmlformats.org/officeDocument/2006/relationships/comments" Target="../comments2.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7" Type="http://schemas.openxmlformats.org/officeDocument/2006/relationships/ctrlProp" Target="../ctrlProps/ctrlProp197.x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ctrlProp" Target="../ctrlProps/ctrlProp196.xml"/><Relationship Id="rId5" Type="http://schemas.openxmlformats.org/officeDocument/2006/relationships/ctrlProp" Target="../ctrlProps/ctrlProp195.xml"/><Relationship Id="rId4" Type="http://schemas.openxmlformats.org/officeDocument/2006/relationships/ctrlProp" Target="../ctrlProps/ctrlProp19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3" Type="http://schemas.openxmlformats.org/officeDocument/2006/relationships/ctrlProp" Target="../ctrlProps/ctrlProp207.xml"/><Relationship Id="rId18" Type="http://schemas.openxmlformats.org/officeDocument/2006/relationships/ctrlProp" Target="../ctrlProps/ctrlProp212.xml"/><Relationship Id="rId26" Type="http://schemas.openxmlformats.org/officeDocument/2006/relationships/ctrlProp" Target="../ctrlProps/ctrlProp220.xml"/><Relationship Id="rId39" Type="http://schemas.openxmlformats.org/officeDocument/2006/relationships/ctrlProp" Target="../ctrlProps/ctrlProp233.xml"/><Relationship Id="rId21" Type="http://schemas.openxmlformats.org/officeDocument/2006/relationships/ctrlProp" Target="../ctrlProps/ctrlProp215.xml"/><Relationship Id="rId34" Type="http://schemas.openxmlformats.org/officeDocument/2006/relationships/ctrlProp" Target="../ctrlProps/ctrlProp228.xml"/><Relationship Id="rId42" Type="http://schemas.openxmlformats.org/officeDocument/2006/relationships/ctrlProp" Target="../ctrlProps/ctrlProp236.xml"/><Relationship Id="rId47" Type="http://schemas.openxmlformats.org/officeDocument/2006/relationships/ctrlProp" Target="../ctrlProps/ctrlProp241.xml"/><Relationship Id="rId50" Type="http://schemas.openxmlformats.org/officeDocument/2006/relationships/ctrlProp" Target="../ctrlProps/ctrlProp244.xml"/><Relationship Id="rId55" Type="http://schemas.openxmlformats.org/officeDocument/2006/relationships/ctrlProp" Target="../ctrlProps/ctrlProp249.xml"/><Relationship Id="rId7" Type="http://schemas.openxmlformats.org/officeDocument/2006/relationships/ctrlProp" Target="../ctrlProps/ctrlProp201.xml"/><Relationship Id="rId2" Type="http://schemas.openxmlformats.org/officeDocument/2006/relationships/drawing" Target="../drawings/drawing9.xml"/><Relationship Id="rId16" Type="http://schemas.openxmlformats.org/officeDocument/2006/relationships/ctrlProp" Target="../ctrlProps/ctrlProp210.xml"/><Relationship Id="rId20" Type="http://schemas.openxmlformats.org/officeDocument/2006/relationships/ctrlProp" Target="../ctrlProps/ctrlProp214.xml"/><Relationship Id="rId29" Type="http://schemas.openxmlformats.org/officeDocument/2006/relationships/ctrlProp" Target="../ctrlProps/ctrlProp223.xml"/><Relationship Id="rId41" Type="http://schemas.openxmlformats.org/officeDocument/2006/relationships/ctrlProp" Target="../ctrlProps/ctrlProp235.xml"/><Relationship Id="rId54" Type="http://schemas.openxmlformats.org/officeDocument/2006/relationships/ctrlProp" Target="../ctrlProps/ctrlProp248.xml"/><Relationship Id="rId1" Type="http://schemas.openxmlformats.org/officeDocument/2006/relationships/printerSettings" Target="../printerSettings/printerSettings19.bin"/><Relationship Id="rId6" Type="http://schemas.openxmlformats.org/officeDocument/2006/relationships/ctrlProp" Target="../ctrlProps/ctrlProp200.xml"/><Relationship Id="rId11" Type="http://schemas.openxmlformats.org/officeDocument/2006/relationships/ctrlProp" Target="../ctrlProps/ctrlProp205.xml"/><Relationship Id="rId24" Type="http://schemas.openxmlformats.org/officeDocument/2006/relationships/ctrlProp" Target="../ctrlProps/ctrlProp218.xml"/><Relationship Id="rId32" Type="http://schemas.openxmlformats.org/officeDocument/2006/relationships/ctrlProp" Target="../ctrlProps/ctrlProp226.xml"/><Relationship Id="rId37" Type="http://schemas.openxmlformats.org/officeDocument/2006/relationships/ctrlProp" Target="../ctrlProps/ctrlProp231.xml"/><Relationship Id="rId40" Type="http://schemas.openxmlformats.org/officeDocument/2006/relationships/ctrlProp" Target="../ctrlProps/ctrlProp234.xml"/><Relationship Id="rId45" Type="http://schemas.openxmlformats.org/officeDocument/2006/relationships/ctrlProp" Target="../ctrlProps/ctrlProp239.xml"/><Relationship Id="rId53" Type="http://schemas.openxmlformats.org/officeDocument/2006/relationships/ctrlProp" Target="../ctrlProps/ctrlProp247.xml"/><Relationship Id="rId58" Type="http://schemas.openxmlformats.org/officeDocument/2006/relationships/ctrlProp" Target="../ctrlProps/ctrlProp252.xml"/><Relationship Id="rId5" Type="http://schemas.openxmlformats.org/officeDocument/2006/relationships/ctrlProp" Target="../ctrlProps/ctrlProp199.xml"/><Relationship Id="rId15" Type="http://schemas.openxmlformats.org/officeDocument/2006/relationships/ctrlProp" Target="../ctrlProps/ctrlProp209.xml"/><Relationship Id="rId23" Type="http://schemas.openxmlformats.org/officeDocument/2006/relationships/ctrlProp" Target="../ctrlProps/ctrlProp217.xml"/><Relationship Id="rId28" Type="http://schemas.openxmlformats.org/officeDocument/2006/relationships/ctrlProp" Target="../ctrlProps/ctrlProp222.xml"/><Relationship Id="rId36" Type="http://schemas.openxmlformats.org/officeDocument/2006/relationships/ctrlProp" Target="../ctrlProps/ctrlProp230.xml"/><Relationship Id="rId49" Type="http://schemas.openxmlformats.org/officeDocument/2006/relationships/ctrlProp" Target="../ctrlProps/ctrlProp243.xml"/><Relationship Id="rId57" Type="http://schemas.openxmlformats.org/officeDocument/2006/relationships/ctrlProp" Target="../ctrlProps/ctrlProp251.xml"/><Relationship Id="rId61" Type="http://schemas.openxmlformats.org/officeDocument/2006/relationships/comments" Target="../comments5.xml"/><Relationship Id="rId10" Type="http://schemas.openxmlformats.org/officeDocument/2006/relationships/ctrlProp" Target="../ctrlProps/ctrlProp204.xml"/><Relationship Id="rId19" Type="http://schemas.openxmlformats.org/officeDocument/2006/relationships/ctrlProp" Target="../ctrlProps/ctrlProp213.xml"/><Relationship Id="rId31" Type="http://schemas.openxmlformats.org/officeDocument/2006/relationships/ctrlProp" Target="../ctrlProps/ctrlProp225.xml"/><Relationship Id="rId44" Type="http://schemas.openxmlformats.org/officeDocument/2006/relationships/ctrlProp" Target="../ctrlProps/ctrlProp238.xml"/><Relationship Id="rId52" Type="http://schemas.openxmlformats.org/officeDocument/2006/relationships/ctrlProp" Target="../ctrlProps/ctrlProp246.xml"/><Relationship Id="rId60" Type="http://schemas.openxmlformats.org/officeDocument/2006/relationships/ctrlProp" Target="../ctrlProps/ctrlProp254.xml"/><Relationship Id="rId4" Type="http://schemas.openxmlformats.org/officeDocument/2006/relationships/ctrlProp" Target="../ctrlProps/ctrlProp198.xml"/><Relationship Id="rId9" Type="http://schemas.openxmlformats.org/officeDocument/2006/relationships/ctrlProp" Target="../ctrlProps/ctrlProp203.xml"/><Relationship Id="rId14" Type="http://schemas.openxmlformats.org/officeDocument/2006/relationships/ctrlProp" Target="../ctrlProps/ctrlProp208.xml"/><Relationship Id="rId22" Type="http://schemas.openxmlformats.org/officeDocument/2006/relationships/ctrlProp" Target="../ctrlProps/ctrlProp216.xml"/><Relationship Id="rId27" Type="http://schemas.openxmlformats.org/officeDocument/2006/relationships/ctrlProp" Target="../ctrlProps/ctrlProp221.xml"/><Relationship Id="rId30" Type="http://schemas.openxmlformats.org/officeDocument/2006/relationships/ctrlProp" Target="../ctrlProps/ctrlProp224.xml"/><Relationship Id="rId35" Type="http://schemas.openxmlformats.org/officeDocument/2006/relationships/ctrlProp" Target="../ctrlProps/ctrlProp229.xml"/><Relationship Id="rId43" Type="http://schemas.openxmlformats.org/officeDocument/2006/relationships/ctrlProp" Target="../ctrlProps/ctrlProp237.xml"/><Relationship Id="rId48" Type="http://schemas.openxmlformats.org/officeDocument/2006/relationships/ctrlProp" Target="../ctrlProps/ctrlProp242.xml"/><Relationship Id="rId56" Type="http://schemas.openxmlformats.org/officeDocument/2006/relationships/ctrlProp" Target="../ctrlProps/ctrlProp250.xml"/><Relationship Id="rId8" Type="http://schemas.openxmlformats.org/officeDocument/2006/relationships/ctrlProp" Target="../ctrlProps/ctrlProp202.xml"/><Relationship Id="rId51" Type="http://schemas.openxmlformats.org/officeDocument/2006/relationships/ctrlProp" Target="../ctrlProps/ctrlProp245.xml"/><Relationship Id="rId3" Type="http://schemas.openxmlformats.org/officeDocument/2006/relationships/vmlDrawing" Target="../drawings/vmlDrawing9.vml"/><Relationship Id="rId12" Type="http://schemas.openxmlformats.org/officeDocument/2006/relationships/ctrlProp" Target="../ctrlProps/ctrlProp206.xml"/><Relationship Id="rId17" Type="http://schemas.openxmlformats.org/officeDocument/2006/relationships/ctrlProp" Target="../ctrlProps/ctrlProp211.xml"/><Relationship Id="rId25" Type="http://schemas.openxmlformats.org/officeDocument/2006/relationships/ctrlProp" Target="../ctrlProps/ctrlProp219.xml"/><Relationship Id="rId33" Type="http://schemas.openxmlformats.org/officeDocument/2006/relationships/ctrlProp" Target="../ctrlProps/ctrlProp227.xml"/><Relationship Id="rId38" Type="http://schemas.openxmlformats.org/officeDocument/2006/relationships/ctrlProp" Target="../ctrlProps/ctrlProp232.xml"/><Relationship Id="rId46" Type="http://schemas.openxmlformats.org/officeDocument/2006/relationships/ctrlProp" Target="../ctrlProps/ctrlProp240.xml"/><Relationship Id="rId59" Type="http://schemas.openxmlformats.org/officeDocument/2006/relationships/ctrlProp" Target="../ctrlProps/ctrlProp25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20.bin"/><Relationship Id="rId4" Type="http://schemas.openxmlformats.org/officeDocument/2006/relationships/comments" Target="../comments6.xml"/></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257.xml"/><Relationship Id="rId3" Type="http://schemas.openxmlformats.org/officeDocument/2006/relationships/vmlDrawing" Target="../drawings/vmlDrawing11.vml"/><Relationship Id="rId7" Type="http://schemas.openxmlformats.org/officeDocument/2006/relationships/ctrlProp" Target="../ctrlProps/ctrlProp256.xml"/><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ctrlProp" Target="../ctrlProps/ctrlProp255.xml"/><Relationship Id="rId5" Type="http://schemas.openxmlformats.org/officeDocument/2006/relationships/image" Target="../media/image22.jpeg"/><Relationship Id="rId4" Type="http://schemas.openxmlformats.org/officeDocument/2006/relationships/oleObject" Target="../embeddings/oleObject1.bin"/><Relationship Id="rId9" Type="http://schemas.openxmlformats.org/officeDocument/2006/relationships/ctrlProp" Target="../ctrlProps/ctrlProp25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8" Type="http://schemas.openxmlformats.org/officeDocument/2006/relationships/comments" Target="../comments8.xml"/><Relationship Id="rId3" Type="http://schemas.openxmlformats.org/officeDocument/2006/relationships/hyperlink" Target="https://schneider-electric.app.box.com/files" TargetMode="External"/><Relationship Id="rId7" Type="http://schemas.openxmlformats.org/officeDocument/2006/relationships/vmlDrawing" Target="../drawings/vmlDrawing13.vml"/><Relationship Id="rId2" Type="http://schemas.openxmlformats.org/officeDocument/2006/relationships/hyperlink" Target="https://schneider-electric.app.box.com/files" TargetMode="External"/><Relationship Id="rId1" Type="http://schemas.openxmlformats.org/officeDocument/2006/relationships/hyperlink" Target="http://purchasing.schneider-electric.com/Global/purchase/EN/eLibgeneral.nsf/luAllByID/AAFR-8NUCWG?OpenDocument&amp;TypeAff=Folder" TargetMode="External"/><Relationship Id="rId6" Type="http://schemas.openxmlformats.org/officeDocument/2006/relationships/drawing" Target="../drawings/drawing15.xml"/><Relationship Id="rId5" Type="http://schemas.openxmlformats.org/officeDocument/2006/relationships/printerSettings" Target="../printerSettings/printerSettings22.bin"/><Relationship Id="rId4" Type="http://schemas.openxmlformats.org/officeDocument/2006/relationships/hyperlink" Target="https://schneider-electric.app.box.com/files/0/f/1543798037/Process_description___training?&amp;_suid=139506822519807947670943496379"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3.bin"/><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M413"/>
  <sheetViews>
    <sheetView showGridLines="0" zoomScale="110" zoomScaleNormal="110" workbookViewId="0">
      <selection sqref="A1:M1"/>
    </sheetView>
  </sheetViews>
  <sheetFormatPr defaultColWidth="9.1796875" defaultRowHeight="12.5"/>
  <cols>
    <col min="1" max="1" width="5.81640625" style="1" customWidth="1"/>
    <col min="2" max="3" width="2.453125" style="1" customWidth="1"/>
    <col min="4" max="12" width="9.1796875" style="1"/>
    <col min="13" max="13" width="8.26953125" style="1" customWidth="1"/>
    <col min="14" max="16384" width="9.1796875" style="1"/>
  </cols>
  <sheetData>
    <row r="1" spans="1:13" s="10" customFormat="1" ht="18">
      <c r="A1" s="1745" t="s">
        <v>265</v>
      </c>
      <c r="B1" s="1745"/>
      <c r="C1" s="1745"/>
      <c r="D1" s="1745"/>
      <c r="E1" s="1745"/>
      <c r="F1" s="1745"/>
      <c r="G1" s="1745"/>
      <c r="H1" s="1745"/>
      <c r="I1" s="1745"/>
      <c r="J1" s="1745"/>
      <c r="K1" s="1745"/>
      <c r="L1" s="1745"/>
      <c r="M1" s="1745"/>
    </row>
    <row r="2" spans="1:13" ht="13">
      <c r="A2" s="2" t="s">
        <v>95</v>
      </c>
      <c r="B2" s="3"/>
      <c r="C2" s="3"/>
      <c r="D2" s="3"/>
      <c r="E2" s="3"/>
      <c r="F2" s="3"/>
      <c r="G2" s="3"/>
      <c r="H2" s="3"/>
      <c r="I2" s="3"/>
      <c r="J2" s="3"/>
      <c r="K2" s="3"/>
      <c r="L2" s="3"/>
    </row>
    <row r="3" spans="1:13" ht="9" customHeight="1">
      <c r="K3" s="4"/>
    </row>
    <row r="4" spans="1:13" ht="9.75" customHeight="1">
      <c r="A4" s="5" t="s">
        <v>96</v>
      </c>
      <c r="B4" s="5" t="s">
        <v>97</v>
      </c>
      <c r="C4" s="6"/>
      <c r="D4" s="6"/>
    </row>
    <row r="5" spans="1:13">
      <c r="B5" s="7" t="s">
        <v>98</v>
      </c>
      <c r="C5" s="7" t="s">
        <v>186</v>
      </c>
      <c r="D5" s="7"/>
      <c r="E5" s="7"/>
      <c r="F5" s="7"/>
      <c r="G5" s="7"/>
      <c r="H5" s="7"/>
      <c r="I5" s="7"/>
      <c r="J5" s="7"/>
      <c r="K5" s="7"/>
      <c r="L5" s="7"/>
    </row>
    <row r="6" spans="1:13">
      <c r="B6" s="7"/>
      <c r="C6" s="7" t="s">
        <v>187</v>
      </c>
      <c r="D6" s="7"/>
      <c r="E6" s="7"/>
      <c r="F6" s="7"/>
      <c r="G6" s="7"/>
      <c r="H6" s="7"/>
      <c r="I6" s="7"/>
      <c r="J6" s="7"/>
      <c r="K6" s="7"/>
      <c r="L6" s="7"/>
    </row>
    <row r="7" spans="1:13">
      <c r="B7" s="7"/>
      <c r="C7" s="7" t="s">
        <v>188</v>
      </c>
      <c r="D7" s="7"/>
      <c r="E7" s="7"/>
      <c r="F7" s="7"/>
      <c r="G7" s="7"/>
      <c r="H7" s="7"/>
      <c r="I7" s="7"/>
      <c r="J7" s="7"/>
      <c r="K7" s="7"/>
      <c r="L7" s="7"/>
    </row>
    <row r="8" spans="1:13">
      <c r="B8" s="7" t="s">
        <v>98</v>
      </c>
      <c r="C8" s="7" t="s">
        <v>189</v>
      </c>
      <c r="D8" s="7"/>
      <c r="E8" s="7"/>
      <c r="F8" s="7"/>
      <c r="G8" s="7"/>
      <c r="H8" s="7"/>
      <c r="I8" s="7"/>
      <c r="J8" s="7"/>
      <c r="K8" s="7"/>
      <c r="L8" s="7"/>
    </row>
    <row r="9" spans="1:13">
      <c r="B9" s="7"/>
      <c r="C9" s="7" t="s">
        <v>642</v>
      </c>
      <c r="D9" s="7"/>
      <c r="E9" s="7"/>
      <c r="F9" s="7"/>
      <c r="G9" s="7"/>
      <c r="H9" s="7"/>
      <c r="I9" s="7"/>
      <c r="J9" s="7"/>
      <c r="K9" s="7"/>
      <c r="L9" s="7"/>
    </row>
    <row r="10" spans="1:13">
      <c r="B10" s="7"/>
      <c r="C10" s="7" t="s">
        <v>636</v>
      </c>
      <c r="D10" s="7"/>
      <c r="E10" s="7"/>
      <c r="F10" s="7"/>
      <c r="G10" s="7"/>
      <c r="H10" s="7"/>
      <c r="I10" s="7"/>
      <c r="J10" s="7"/>
      <c r="K10" s="7"/>
      <c r="L10" s="7"/>
    </row>
    <row r="11" spans="1:13">
      <c r="B11" s="7"/>
      <c r="C11" s="7" t="s">
        <v>637</v>
      </c>
      <c r="D11" s="7"/>
      <c r="E11" s="7"/>
      <c r="F11" s="7"/>
      <c r="G11" s="7"/>
      <c r="H11" s="7"/>
      <c r="I11" s="7"/>
      <c r="J11" s="7"/>
      <c r="K11" s="7"/>
      <c r="L11" s="7"/>
    </row>
    <row r="12" spans="1:13" ht="9" customHeight="1">
      <c r="A12" s="8"/>
      <c r="B12" s="8"/>
      <c r="C12" s="8"/>
      <c r="D12" s="8"/>
      <c r="E12" s="8"/>
      <c r="F12" s="8"/>
      <c r="G12" s="8"/>
      <c r="H12" s="8"/>
      <c r="I12" s="8"/>
      <c r="J12" s="8"/>
      <c r="K12" s="8"/>
      <c r="L12" s="8"/>
    </row>
    <row r="13" spans="1:13" ht="9.75" customHeight="1">
      <c r="A13" s="9" t="s">
        <v>99</v>
      </c>
      <c r="B13" s="9" t="s">
        <v>190</v>
      </c>
      <c r="C13" s="8"/>
      <c r="D13" s="8"/>
      <c r="E13" s="8"/>
      <c r="F13" s="8"/>
      <c r="G13" s="8"/>
      <c r="H13" s="8"/>
      <c r="I13" s="8"/>
      <c r="J13" s="8"/>
      <c r="K13" s="8"/>
      <c r="L13" s="8"/>
    </row>
    <row r="14" spans="1:13">
      <c r="A14" s="9"/>
      <c r="B14" s="9"/>
      <c r="C14" s="8" t="s">
        <v>191</v>
      </c>
      <c r="D14" s="8"/>
      <c r="E14" s="8"/>
      <c r="F14" s="8"/>
      <c r="G14" s="8"/>
      <c r="H14" s="8"/>
      <c r="I14" s="8"/>
      <c r="J14" s="8"/>
      <c r="K14" s="8"/>
      <c r="L14" s="8"/>
    </row>
    <row r="15" spans="1:13">
      <c r="A15" s="9"/>
      <c r="B15" s="9"/>
      <c r="C15" s="8" t="s">
        <v>672</v>
      </c>
      <c r="D15" s="8"/>
      <c r="E15" s="8"/>
      <c r="F15" s="8"/>
      <c r="G15" s="8"/>
      <c r="H15" s="8"/>
      <c r="I15" s="8"/>
      <c r="J15" s="8"/>
      <c r="K15" s="8"/>
      <c r="L15" s="8"/>
    </row>
    <row r="16" spans="1:13">
      <c r="A16" s="8"/>
      <c r="B16" s="8" t="s">
        <v>98</v>
      </c>
      <c r="C16" s="8" t="s">
        <v>192</v>
      </c>
      <c r="D16" s="8"/>
      <c r="E16" s="8"/>
      <c r="F16" s="8"/>
      <c r="G16" s="8"/>
      <c r="H16" s="8"/>
      <c r="I16" s="8"/>
      <c r="J16" s="8"/>
      <c r="K16" s="8"/>
      <c r="L16" s="8"/>
    </row>
    <row r="17" spans="1:12">
      <c r="A17" s="8"/>
      <c r="B17" s="8" t="s">
        <v>98</v>
      </c>
      <c r="C17" s="8" t="s">
        <v>193</v>
      </c>
      <c r="D17" s="8"/>
      <c r="E17" s="8"/>
      <c r="F17" s="8"/>
      <c r="G17" s="8"/>
      <c r="H17" s="8"/>
      <c r="I17" s="8"/>
      <c r="J17" s="8"/>
      <c r="K17" s="8"/>
      <c r="L17" s="8"/>
    </row>
    <row r="18" spans="1:12" ht="9" customHeight="1">
      <c r="A18" s="8"/>
      <c r="B18" s="8"/>
      <c r="C18" s="8"/>
      <c r="D18" s="8"/>
      <c r="E18" s="8"/>
      <c r="F18" s="8"/>
      <c r="G18" s="8"/>
      <c r="H18" s="8"/>
      <c r="I18" s="8"/>
      <c r="J18" s="8"/>
      <c r="K18" s="8"/>
      <c r="L18" s="8"/>
    </row>
    <row r="19" spans="1:12" ht="9.75" customHeight="1">
      <c r="A19" s="9" t="s">
        <v>100</v>
      </c>
      <c r="B19" s="9" t="s">
        <v>194</v>
      </c>
      <c r="C19" s="8"/>
      <c r="D19" s="8"/>
      <c r="E19" s="8"/>
      <c r="F19" s="8"/>
      <c r="G19" s="8"/>
      <c r="H19" s="8"/>
      <c r="I19" s="8"/>
      <c r="J19" s="8"/>
      <c r="K19" s="8"/>
      <c r="L19" s="8"/>
    </row>
    <row r="20" spans="1:12" ht="9.75" customHeight="1">
      <c r="A20" s="9"/>
      <c r="B20" s="9"/>
      <c r="C20" s="14" t="s">
        <v>195</v>
      </c>
      <c r="D20" s="8"/>
      <c r="E20" s="8"/>
      <c r="F20" s="8"/>
      <c r="G20" s="8"/>
      <c r="H20" s="8"/>
      <c r="I20" s="8"/>
      <c r="J20" s="8"/>
      <c r="K20" s="8"/>
      <c r="L20" s="8"/>
    </row>
    <row r="21" spans="1:12">
      <c r="A21" s="8"/>
      <c r="B21" s="8" t="s">
        <v>98</v>
      </c>
      <c r="C21" s="8" t="s">
        <v>666</v>
      </c>
      <c r="D21" s="8"/>
      <c r="E21" s="8"/>
      <c r="F21" s="8"/>
      <c r="G21" s="8"/>
      <c r="H21" s="8"/>
      <c r="I21" s="8"/>
      <c r="J21" s="8"/>
      <c r="K21" s="8"/>
      <c r="L21" s="8"/>
    </row>
    <row r="22" spans="1:12">
      <c r="A22" s="8"/>
      <c r="B22" s="8"/>
      <c r="C22" s="8" t="s">
        <v>643</v>
      </c>
      <c r="D22" s="8"/>
      <c r="E22" s="8"/>
      <c r="F22" s="8"/>
      <c r="G22" s="8"/>
      <c r="H22" s="8"/>
      <c r="I22" s="8"/>
      <c r="J22" s="8"/>
      <c r="K22" s="8"/>
      <c r="L22" s="8"/>
    </row>
    <row r="23" spans="1:12">
      <c r="A23" s="8"/>
      <c r="B23" s="8"/>
      <c r="C23" s="15" t="s">
        <v>625</v>
      </c>
      <c r="D23" s="8"/>
      <c r="E23" s="8"/>
      <c r="F23" s="8"/>
      <c r="G23" s="8"/>
      <c r="H23" s="8"/>
      <c r="I23" s="8"/>
      <c r="J23" s="8"/>
      <c r="K23" s="8"/>
      <c r="L23" s="8"/>
    </row>
    <row r="24" spans="1:12">
      <c r="A24" s="8"/>
      <c r="B24" s="8" t="s">
        <v>98</v>
      </c>
      <c r="C24" s="8" t="s">
        <v>196</v>
      </c>
      <c r="D24" s="8"/>
      <c r="E24" s="8"/>
      <c r="F24" s="8"/>
      <c r="G24" s="8"/>
      <c r="H24" s="8"/>
      <c r="I24" s="8"/>
      <c r="J24" s="8"/>
      <c r="K24" s="8"/>
      <c r="L24" s="8"/>
    </row>
    <row r="25" spans="1:12">
      <c r="A25" s="8"/>
      <c r="B25" s="8" t="s">
        <v>98</v>
      </c>
      <c r="C25" s="8" t="s">
        <v>197</v>
      </c>
      <c r="D25" s="8"/>
      <c r="E25" s="8"/>
      <c r="F25" s="8"/>
      <c r="G25" s="8"/>
      <c r="H25" s="8"/>
      <c r="I25" s="8"/>
      <c r="J25" s="8"/>
      <c r="K25" s="8"/>
      <c r="L25" s="8"/>
    </row>
    <row r="26" spans="1:12">
      <c r="A26" s="8"/>
      <c r="B26" s="8" t="s">
        <v>98</v>
      </c>
      <c r="C26" s="8" t="s">
        <v>644</v>
      </c>
      <c r="D26" s="8"/>
      <c r="E26" s="8"/>
      <c r="F26" s="8"/>
      <c r="G26" s="8"/>
      <c r="H26" s="8"/>
      <c r="I26" s="8"/>
      <c r="J26" s="8"/>
      <c r="K26" s="8"/>
      <c r="L26" s="8"/>
    </row>
    <row r="27" spans="1:12">
      <c r="A27" s="8"/>
      <c r="B27" s="8" t="s">
        <v>98</v>
      </c>
      <c r="C27" s="8" t="s">
        <v>198</v>
      </c>
      <c r="D27" s="8"/>
      <c r="E27" s="8"/>
      <c r="F27" s="8"/>
      <c r="G27" s="8"/>
      <c r="H27" s="8"/>
      <c r="I27" s="8"/>
      <c r="J27" s="8"/>
      <c r="K27" s="8"/>
      <c r="L27" s="8"/>
    </row>
    <row r="28" spans="1:12">
      <c r="A28" s="8"/>
      <c r="B28" s="8"/>
      <c r="C28" s="15" t="s">
        <v>626</v>
      </c>
      <c r="D28" s="8"/>
      <c r="E28" s="8"/>
      <c r="F28" s="8"/>
      <c r="G28" s="8"/>
      <c r="H28" s="8"/>
      <c r="I28" s="8"/>
      <c r="J28" s="8"/>
      <c r="K28" s="8"/>
      <c r="L28" s="8"/>
    </row>
    <row r="29" spans="1:12">
      <c r="A29" s="8"/>
      <c r="B29" s="8" t="s">
        <v>98</v>
      </c>
      <c r="C29" s="8" t="s">
        <v>199</v>
      </c>
      <c r="D29" s="8"/>
      <c r="E29" s="8"/>
      <c r="F29" s="8"/>
      <c r="G29" s="8"/>
      <c r="H29" s="8"/>
      <c r="I29" s="8"/>
      <c r="J29" s="8"/>
      <c r="K29" s="8"/>
      <c r="L29" s="8"/>
    </row>
    <row r="30" spans="1:12">
      <c r="A30" s="8"/>
      <c r="B30" s="8" t="s">
        <v>98</v>
      </c>
      <c r="C30" s="8" t="s">
        <v>200</v>
      </c>
      <c r="D30" s="8"/>
      <c r="E30" s="8"/>
      <c r="F30" s="8"/>
      <c r="G30" s="8"/>
      <c r="H30" s="8"/>
      <c r="I30" s="8"/>
      <c r="J30" s="8"/>
      <c r="K30" s="8"/>
      <c r="L30" s="8"/>
    </row>
    <row r="31" spans="1:12">
      <c r="A31" s="8"/>
      <c r="B31" s="8" t="s">
        <v>98</v>
      </c>
      <c r="C31" s="8" t="s">
        <v>201</v>
      </c>
      <c r="D31" s="8"/>
      <c r="E31" s="8"/>
      <c r="F31" s="8"/>
      <c r="G31" s="8"/>
      <c r="H31" s="8"/>
      <c r="I31" s="8"/>
      <c r="J31" s="8"/>
      <c r="K31" s="8"/>
      <c r="L31" s="8"/>
    </row>
    <row r="32" spans="1:12">
      <c r="A32" s="8"/>
      <c r="B32" s="8" t="s">
        <v>98</v>
      </c>
      <c r="C32" s="8" t="s">
        <v>202</v>
      </c>
      <c r="D32" s="8"/>
      <c r="E32" s="8"/>
      <c r="F32" s="8"/>
      <c r="G32" s="8"/>
      <c r="H32" s="8"/>
      <c r="I32" s="8"/>
      <c r="J32" s="8"/>
      <c r="K32" s="8"/>
      <c r="L32" s="8"/>
    </row>
    <row r="33" spans="1:12">
      <c r="A33" s="8"/>
      <c r="B33" s="8"/>
      <c r="C33" s="8" t="s">
        <v>203</v>
      </c>
      <c r="D33" s="8"/>
      <c r="E33" s="8"/>
      <c r="F33" s="8"/>
      <c r="G33" s="8"/>
      <c r="H33" s="8"/>
      <c r="I33" s="8"/>
      <c r="J33" s="8"/>
      <c r="K33" s="8"/>
      <c r="L33" s="8"/>
    </row>
    <row r="34" spans="1:12">
      <c r="A34" s="8"/>
      <c r="B34" s="8"/>
      <c r="C34" s="11" t="s">
        <v>204</v>
      </c>
      <c r="D34" s="8"/>
      <c r="E34" s="8"/>
      <c r="F34" s="8"/>
      <c r="G34" s="8"/>
      <c r="H34" s="8"/>
      <c r="I34" s="8"/>
      <c r="J34" s="8"/>
      <c r="K34" s="8"/>
      <c r="L34" s="8"/>
    </row>
    <row r="35" spans="1:12">
      <c r="A35" s="8"/>
      <c r="B35" s="8"/>
      <c r="C35" s="16" t="s">
        <v>239</v>
      </c>
      <c r="D35" s="8"/>
      <c r="E35" s="8"/>
      <c r="F35" s="8"/>
      <c r="G35" s="8"/>
      <c r="H35" s="8"/>
      <c r="I35" s="8"/>
      <c r="J35" s="8"/>
      <c r="K35" s="8"/>
      <c r="L35" s="8"/>
    </row>
    <row r="36" spans="1:12">
      <c r="A36" s="8"/>
      <c r="B36" s="8" t="s">
        <v>98</v>
      </c>
      <c r="C36" s="8" t="s">
        <v>198</v>
      </c>
      <c r="D36" s="8"/>
      <c r="E36" s="8"/>
      <c r="F36" s="8"/>
      <c r="G36" s="8"/>
      <c r="H36" s="8"/>
      <c r="I36" s="8"/>
      <c r="J36" s="8"/>
      <c r="K36" s="8"/>
      <c r="L36" s="8"/>
    </row>
    <row r="37" spans="1:12" ht="12.75" customHeight="1">
      <c r="A37" s="8"/>
      <c r="B37" s="8"/>
      <c r="C37" s="15" t="s">
        <v>645</v>
      </c>
      <c r="D37" s="8"/>
      <c r="E37" s="8"/>
      <c r="F37" s="8"/>
      <c r="G37" s="8"/>
      <c r="H37" s="8"/>
      <c r="I37" s="8"/>
      <c r="J37" s="8"/>
      <c r="K37" s="8"/>
      <c r="L37" s="8"/>
    </row>
    <row r="38" spans="1:12">
      <c r="A38" s="8"/>
      <c r="B38" s="8" t="s">
        <v>98</v>
      </c>
      <c r="C38" s="8" t="s">
        <v>628</v>
      </c>
      <c r="D38" s="8"/>
      <c r="E38" s="8"/>
      <c r="F38" s="8"/>
      <c r="G38" s="8"/>
      <c r="H38" s="8"/>
      <c r="I38" s="8"/>
      <c r="J38" s="8"/>
      <c r="K38" s="8"/>
      <c r="L38" s="8"/>
    </row>
    <row r="39" spans="1:12">
      <c r="A39" s="8"/>
      <c r="B39" s="8" t="s">
        <v>98</v>
      </c>
      <c r="C39" s="8" t="s">
        <v>629</v>
      </c>
      <c r="D39" s="8"/>
      <c r="E39" s="8"/>
      <c r="F39" s="8"/>
      <c r="G39" s="8"/>
      <c r="H39" s="8"/>
      <c r="I39" s="8"/>
      <c r="J39" s="8"/>
      <c r="K39" s="8"/>
      <c r="L39" s="8"/>
    </row>
    <row r="40" spans="1:12">
      <c r="A40" s="8"/>
      <c r="B40" s="8"/>
      <c r="C40" s="8" t="s">
        <v>630</v>
      </c>
      <c r="D40" s="8"/>
      <c r="E40" s="8"/>
      <c r="F40" s="8"/>
      <c r="G40" s="8"/>
      <c r="H40" s="8"/>
      <c r="I40" s="8"/>
      <c r="J40" s="8"/>
      <c r="K40" s="8"/>
      <c r="L40" s="8"/>
    </row>
    <row r="41" spans="1:12">
      <c r="A41" s="8"/>
      <c r="B41" s="8" t="s">
        <v>98</v>
      </c>
      <c r="C41" s="8" t="s">
        <v>631</v>
      </c>
      <c r="D41" s="8"/>
      <c r="E41" s="8"/>
      <c r="F41" s="8"/>
      <c r="G41" s="8"/>
      <c r="H41" s="8"/>
      <c r="I41" s="8"/>
      <c r="J41" s="8"/>
      <c r="K41" s="8"/>
      <c r="L41" s="8"/>
    </row>
    <row r="42" spans="1:12" ht="12.75" customHeight="1">
      <c r="A42" s="8"/>
      <c r="B42" s="8"/>
      <c r="C42" s="629" t="s">
        <v>646</v>
      </c>
      <c r="D42" s="8"/>
      <c r="E42" s="8"/>
      <c r="F42" s="8"/>
      <c r="G42" s="8"/>
      <c r="H42" s="8"/>
      <c r="I42" s="8"/>
      <c r="J42" s="8"/>
      <c r="K42" s="8"/>
      <c r="L42" s="8"/>
    </row>
    <row r="43" spans="1:12">
      <c r="A43" s="8"/>
      <c r="B43" s="8" t="s">
        <v>98</v>
      </c>
      <c r="C43" s="8" t="s">
        <v>205</v>
      </c>
      <c r="D43" s="8"/>
      <c r="E43" s="8"/>
      <c r="F43" s="8"/>
      <c r="G43" s="8"/>
      <c r="H43" s="8"/>
      <c r="I43" s="8"/>
      <c r="J43" s="8"/>
      <c r="K43" s="8"/>
      <c r="L43" s="8"/>
    </row>
    <row r="44" spans="1:12">
      <c r="A44" s="9"/>
      <c r="B44" s="11"/>
      <c r="C44" s="15" t="s">
        <v>627</v>
      </c>
      <c r="D44" s="8"/>
      <c r="E44" s="8"/>
      <c r="F44" s="8"/>
      <c r="G44" s="8"/>
      <c r="H44" s="8"/>
      <c r="I44" s="8"/>
      <c r="J44" s="8"/>
      <c r="K44" s="8"/>
      <c r="L44" s="8"/>
    </row>
    <row r="45" spans="1:12">
      <c r="A45" s="8"/>
      <c r="B45" s="8" t="s">
        <v>98</v>
      </c>
      <c r="C45" s="8" t="s">
        <v>103</v>
      </c>
      <c r="D45" s="8"/>
      <c r="E45" s="8"/>
      <c r="F45" s="8"/>
      <c r="G45" s="8"/>
      <c r="H45" s="8"/>
      <c r="I45" s="8"/>
      <c r="J45" s="8"/>
      <c r="K45" s="8"/>
      <c r="L45" s="8"/>
    </row>
    <row r="46" spans="1:12">
      <c r="A46" s="8"/>
      <c r="B46" s="8"/>
      <c r="C46" s="8" t="s">
        <v>206</v>
      </c>
      <c r="D46" s="8"/>
      <c r="E46" s="8"/>
      <c r="F46" s="8"/>
      <c r="G46" s="8"/>
      <c r="H46" s="8"/>
      <c r="I46" s="8"/>
      <c r="J46" s="8"/>
      <c r="K46" s="8"/>
      <c r="L46" s="8"/>
    </row>
    <row r="47" spans="1:12">
      <c r="A47" s="8"/>
      <c r="B47" s="8"/>
      <c r="C47" s="8" t="s">
        <v>207</v>
      </c>
      <c r="D47" s="8"/>
      <c r="E47" s="8"/>
      <c r="F47" s="8"/>
      <c r="G47" s="8"/>
      <c r="H47" s="8"/>
      <c r="I47" s="8"/>
      <c r="J47" s="8"/>
      <c r="K47" s="8"/>
      <c r="L47" s="8"/>
    </row>
    <row r="48" spans="1:12">
      <c r="A48" s="8"/>
      <c r="B48" s="8" t="s">
        <v>98</v>
      </c>
      <c r="C48" s="8" t="s">
        <v>679</v>
      </c>
      <c r="D48" s="8"/>
      <c r="E48" s="8"/>
      <c r="F48" s="8"/>
      <c r="G48" s="8"/>
      <c r="H48" s="8"/>
      <c r="I48" s="8"/>
      <c r="J48" s="8"/>
      <c r="K48" s="8"/>
      <c r="L48" s="8"/>
    </row>
    <row r="49" spans="1:13">
      <c r="C49" s="15" t="s">
        <v>647</v>
      </c>
    </row>
    <row r="50" spans="1:13">
      <c r="A50" s="8"/>
      <c r="B50" s="8" t="s">
        <v>98</v>
      </c>
      <c r="C50" s="8" t="s">
        <v>648</v>
      </c>
      <c r="D50" s="8"/>
      <c r="E50" s="8"/>
      <c r="F50" s="8"/>
      <c r="G50" s="8"/>
      <c r="H50" s="8"/>
      <c r="I50" s="8"/>
      <c r="J50" s="8"/>
      <c r="K50" s="8"/>
      <c r="L50" s="8"/>
    </row>
    <row r="51" spans="1:13">
      <c r="A51" s="8"/>
      <c r="B51" s="8"/>
      <c r="C51" s="8" t="s">
        <v>101</v>
      </c>
      <c r="D51" s="8"/>
      <c r="E51" s="8"/>
      <c r="F51" s="8"/>
      <c r="G51" s="8"/>
      <c r="H51" s="8"/>
      <c r="I51" s="8"/>
      <c r="J51" s="8"/>
      <c r="K51" s="8"/>
      <c r="L51" s="8"/>
    </row>
    <row r="52" spans="1:13">
      <c r="A52" s="8"/>
      <c r="B52" s="8"/>
      <c r="C52" s="8" t="s">
        <v>208</v>
      </c>
      <c r="D52" s="8"/>
      <c r="E52" s="8"/>
      <c r="F52" s="8"/>
      <c r="G52" s="8"/>
      <c r="H52" s="8"/>
      <c r="I52" s="8"/>
      <c r="J52" s="8"/>
      <c r="K52" s="8"/>
      <c r="L52" s="8"/>
    </row>
    <row r="53" spans="1:13">
      <c r="A53" s="8"/>
      <c r="B53" s="8"/>
      <c r="C53" s="8" t="s">
        <v>209</v>
      </c>
      <c r="D53" s="8"/>
      <c r="E53" s="8"/>
      <c r="F53" s="8"/>
      <c r="G53" s="8"/>
      <c r="H53" s="8"/>
      <c r="I53" s="8"/>
      <c r="J53" s="8"/>
      <c r="K53" s="8"/>
      <c r="L53" s="8"/>
    </row>
    <row r="54" spans="1:13">
      <c r="A54" s="8"/>
      <c r="B54" s="8"/>
      <c r="C54" s="8" t="s">
        <v>210</v>
      </c>
      <c r="D54" s="8"/>
      <c r="E54" s="8"/>
      <c r="F54" s="8"/>
      <c r="G54" s="8"/>
      <c r="H54" s="8"/>
      <c r="I54" s="8"/>
      <c r="J54" s="8"/>
      <c r="K54" s="8"/>
      <c r="L54" s="8"/>
    </row>
    <row r="55" spans="1:13">
      <c r="A55" s="8"/>
      <c r="B55" s="8"/>
      <c r="C55" s="8" t="s">
        <v>211</v>
      </c>
      <c r="D55" s="8"/>
      <c r="E55" s="8"/>
      <c r="F55" s="8"/>
      <c r="G55" s="8"/>
      <c r="H55" s="8"/>
      <c r="I55" s="8"/>
      <c r="J55" s="8"/>
      <c r="K55" s="8"/>
      <c r="L55" s="8"/>
    </row>
    <row r="56" spans="1:13">
      <c r="A56" s="8"/>
      <c r="B56" s="8"/>
      <c r="C56" s="8" t="s">
        <v>212</v>
      </c>
      <c r="D56" s="8"/>
      <c r="E56" s="8"/>
      <c r="F56" s="8"/>
      <c r="G56" s="8"/>
      <c r="H56" s="8"/>
      <c r="I56" s="8"/>
      <c r="J56" s="8"/>
      <c r="K56" s="8"/>
      <c r="L56" s="8"/>
    </row>
    <row r="57" spans="1:13">
      <c r="A57" s="8"/>
      <c r="B57" s="8"/>
      <c r="C57" s="8" t="s">
        <v>213</v>
      </c>
      <c r="D57" s="8"/>
      <c r="E57" s="8"/>
      <c r="F57" s="8"/>
      <c r="G57" s="8"/>
      <c r="H57" s="8"/>
      <c r="I57" s="8"/>
      <c r="J57" s="8"/>
      <c r="K57" s="8"/>
      <c r="L57" s="8"/>
    </row>
    <row r="58" spans="1:13">
      <c r="A58" s="8"/>
      <c r="B58" s="8" t="s">
        <v>98</v>
      </c>
      <c r="C58" s="8" t="s">
        <v>214</v>
      </c>
      <c r="D58" s="8"/>
      <c r="E58" s="8"/>
      <c r="F58" s="8"/>
      <c r="G58" s="8"/>
      <c r="H58" s="8"/>
      <c r="I58" s="8"/>
      <c r="J58" s="8"/>
      <c r="K58" s="8"/>
      <c r="L58" s="8"/>
    </row>
    <row r="59" spans="1:13" ht="12" customHeight="1">
      <c r="A59" s="8"/>
      <c r="B59" s="8"/>
      <c r="C59" s="8"/>
      <c r="D59" s="8"/>
      <c r="E59" s="8"/>
      <c r="F59" s="8"/>
      <c r="G59" s="8"/>
      <c r="H59" s="8"/>
      <c r="I59" s="8"/>
      <c r="J59" s="8"/>
      <c r="K59" s="8"/>
      <c r="L59" s="8"/>
    </row>
    <row r="60" spans="1:13" s="10" customFormat="1" ht="18">
      <c r="A60" s="1745" t="s">
        <v>265</v>
      </c>
      <c r="B60" s="1745"/>
      <c r="C60" s="1745"/>
      <c r="D60" s="1745"/>
      <c r="E60" s="1745"/>
      <c r="F60" s="1745"/>
      <c r="G60" s="1745"/>
      <c r="H60" s="1745"/>
      <c r="I60" s="1745"/>
      <c r="J60" s="1745"/>
      <c r="K60" s="1745"/>
      <c r="L60" s="1745"/>
      <c r="M60" s="1745"/>
    </row>
    <row r="61" spans="1:13" ht="13">
      <c r="A61" s="2" t="s">
        <v>95</v>
      </c>
      <c r="B61" s="3"/>
      <c r="C61" s="3"/>
      <c r="D61" s="3"/>
      <c r="E61" s="3"/>
      <c r="F61" s="3"/>
      <c r="G61" s="3"/>
      <c r="H61" s="3"/>
      <c r="I61" s="3"/>
      <c r="J61" s="3"/>
      <c r="K61" s="3"/>
      <c r="L61" s="3"/>
    </row>
    <row r="62" spans="1:13" ht="12.75" customHeight="1">
      <c r="A62" s="9" t="s">
        <v>102</v>
      </c>
      <c r="B62" s="9" t="s">
        <v>649</v>
      </c>
      <c r="C62" s="8"/>
      <c r="D62" s="8"/>
      <c r="E62" s="8"/>
      <c r="F62" s="8"/>
      <c r="G62" s="8"/>
      <c r="H62" s="8"/>
      <c r="I62" s="8"/>
      <c r="J62" s="8"/>
      <c r="K62" s="8"/>
      <c r="L62" s="8"/>
    </row>
    <row r="63" spans="1:13">
      <c r="A63" s="9"/>
      <c r="B63" s="8" t="s">
        <v>98</v>
      </c>
      <c r="C63" s="8" t="s">
        <v>632</v>
      </c>
      <c r="D63" s="8"/>
      <c r="E63" s="8"/>
      <c r="F63" s="8"/>
      <c r="G63" s="8"/>
      <c r="H63" s="8"/>
      <c r="I63" s="8"/>
      <c r="J63" s="8"/>
      <c r="K63" s="8"/>
      <c r="L63" s="8"/>
    </row>
    <row r="64" spans="1:13">
      <c r="A64" s="8"/>
      <c r="B64" s="8" t="s">
        <v>98</v>
      </c>
      <c r="C64" s="8" t="s">
        <v>215</v>
      </c>
      <c r="D64" s="8"/>
      <c r="E64" s="8"/>
      <c r="F64" s="8"/>
      <c r="G64" s="8"/>
      <c r="H64" s="8"/>
      <c r="I64" s="8"/>
      <c r="J64" s="8"/>
      <c r="K64" s="8"/>
      <c r="L64" s="8"/>
    </row>
    <row r="65" spans="1:12">
      <c r="A65" s="8"/>
      <c r="B65" s="8"/>
      <c r="C65" s="8" t="s">
        <v>216</v>
      </c>
      <c r="D65" s="8"/>
      <c r="E65" s="8"/>
      <c r="F65" s="8"/>
      <c r="G65" s="8"/>
      <c r="H65" s="8"/>
      <c r="I65" s="8"/>
      <c r="J65" s="8"/>
      <c r="K65" s="8"/>
      <c r="L65" s="8"/>
    </row>
    <row r="66" spans="1:12">
      <c r="A66" s="8"/>
      <c r="B66" s="8" t="s">
        <v>98</v>
      </c>
      <c r="C66" s="8" t="s">
        <v>633</v>
      </c>
      <c r="D66" s="8"/>
      <c r="E66" s="8"/>
      <c r="F66" s="8"/>
      <c r="G66" s="8"/>
      <c r="H66" s="8"/>
      <c r="I66" s="8"/>
      <c r="J66" s="8"/>
      <c r="K66" s="8"/>
      <c r="L66" s="8"/>
    </row>
    <row r="67" spans="1:12">
      <c r="A67" s="8"/>
      <c r="B67" s="8"/>
      <c r="C67" s="8" t="s">
        <v>634</v>
      </c>
      <c r="D67" s="8"/>
      <c r="E67" s="8"/>
      <c r="F67" s="8"/>
      <c r="G67" s="8"/>
      <c r="H67" s="8"/>
      <c r="I67" s="8"/>
      <c r="J67" s="8"/>
      <c r="K67" s="8"/>
      <c r="L67" s="8"/>
    </row>
    <row r="68" spans="1:12">
      <c r="A68" s="8"/>
      <c r="B68" s="8" t="s">
        <v>98</v>
      </c>
      <c r="C68" s="8" t="s">
        <v>217</v>
      </c>
      <c r="D68" s="8"/>
      <c r="E68" s="8"/>
      <c r="F68" s="8"/>
      <c r="G68" s="8"/>
      <c r="H68" s="8"/>
      <c r="I68" s="8"/>
      <c r="J68" s="8"/>
      <c r="K68" s="8"/>
      <c r="L68" s="8"/>
    </row>
    <row r="69" spans="1:12">
      <c r="A69" s="8"/>
      <c r="B69" s="8"/>
      <c r="C69" s="8" t="s">
        <v>218</v>
      </c>
      <c r="D69" s="8"/>
      <c r="E69" s="8"/>
      <c r="F69" s="8"/>
      <c r="G69" s="8"/>
      <c r="H69" s="8"/>
      <c r="I69" s="8"/>
      <c r="J69" s="8"/>
      <c r="K69" s="8"/>
      <c r="L69" s="8"/>
    </row>
    <row r="70" spans="1:12">
      <c r="A70" s="8"/>
      <c r="B70" s="8" t="s">
        <v>98</v>
      </c>
      <c r="C70" s="8" t="s">
        <v>635</v>
      </c>
      <c r="D70" s="8"/>
      <c r="E70" s="8"/>
      <c r="F70" s="8"/>
      <c r="G70" s="8"/>
      <c r="H70" s="8"/>
      <c r="I70" s="8"/>
      <c r="J70" s="8"/>
      <c r="K70" s="8"/>
      <c r="L70" s="8"/>
    </row>
    <row r="71" spans="1:12" ht="9" customHeight="1">
      <c r="A71" s="8"/>
      <c r="B71" s="8"/>
      <c r="C71" s="8"/>
      <c r="D71" s="8"/>
      <c r="E71" s="8"/>
      <c r="F71" s="8"/>
      <c r="G71" s="8"/>
      <c r="H71" s="8"/>
      <c r="I71" s="8"/>
      <c r="J71" s="8"/>
      <c r="K71" s="8"/>
      <c r="L71" s="8"/>
    </row>
    <row r="72" spans="1:12" ht="12.75" customHeight="1">
      <c r="A72" s="9" t="s">
        <v>650</v>
      </c>
      <c r="B72" s="11" t="s">
        <v>651</v>
      </c>
      <c r="C72" s="8"/>
      <c r="D72" s="8"/>
      <c r="E72" s="8"/>
      <c r="F72" s="8"/>
      <c r="G72" s="8"/>
      <c r="H72" s="8"/>
      <c r="I72" s="8"/>
      <c r="J72" s="8"/>
      <c r="K72" s="8"/>
      <c r="L72" s="8"/>
    </row>
    <row r="73" spans="1:12">
      <c r="A73" s="9"/>
      <c r="B73" s="8" t="s">
        <v>98</v>
      </c>
      <c r="C73" s="8" t="s">
        <v>104</v>
      </c>
      <c r="D73" s="8"/>
      <c r="E73" s="8"/>
      <c r="F73" s="8"/>
      <c r="G73" s="8"/>
      <c r="H73" s="8"/>
      <c r="I73" s="8"/>
      <c r="J73" s="8"/>
      <c r="K73" s="8"/>
      <c r="L73" s="8"/>
    </row>
    <row r="74" spans="1:12">
      <c r="A74" s="9"/>
      <c r="B74" s="8" t="s">
        <v>98</v>
      </c>
      <c r="C74" s="8" t="s">
        <v>652</v>
      </c>
      <c r="D74" s="8"/>
      <c r="E74" s="8"/>
      <c r="F74" s="8"/>
      <c r="G74" s="8"/>
      <c r="H74" s="8"/>
      <c r="I74" s="8"/>
      <c r="J74" s="8"/>
      <c r="K74" s="8"/>
      <c r="L74" s="8"/>
    </row>
    <row r="75" spans="1:12" ht="12.75" customHeight="1">
      <c r="A75" s="8"/>
      <c r="B75" s="8" t="s">
        <v>98</v>
      </c>
      <c r="C75" s="8" t="s">
        <v>105</v>
      </c>
      <c r="D75" s="8"/>
      <c r="E75" s="8"/>
      <c r="F75" s="8"/>
      <c r="G75" s="8"/>
      <c r="H75" s="8"/>
      <c r="I75" s="8"/>
      <c r="J75" s="8"/>
      <c r="K75" s="8"/>
      <c r="L75" s="8"/>
    </row>
    <row r="76" spans="1:12">
      <c r="A76" s="8"/>
      <c r="B76" s="8"/>
      <c r="C76" s="8" t="s">
        <v>678</v>
      </c>
      <c r="D76" s="8"/>
      <c r="E76" s="8"/>
      <c r="F76" s="8"/>
      <c r="G76" s="8"/>
      <c r="H76" s="8"/>
      <c r="I76" s="8"/>
      <c r="J76" s="8"/>
      <c r="K76" s="8"/>
      <c r="L76" s="8"/>
    </row>
    <row r="77" spans="1:12">
      <c r="A77" s="8"/>
      <c r="B77" s="8"/>
      <c r="C77" s="8" t="s">
        <v>677</v>
      </c>
      <c r="D77" s="8"/>
      <c r="E77" s="8"/>
      <c r="F77" s="8"/>
      <c r="G77" s="8"/>
      <c r="H77" s="8"/>
      <c r="I77" s="8"/>
      <c r="J77" s="8"/>
      <c r="K77" s="8"/>
      <c r="L77" s="8"/>
    </row>
    <row r="78" spans="1:12">
      <c r="A78" s="8"/>
      <c r="B78" s="8"/>
      <c r="C78" s="8" t="s">
        <v>106</v>
      </c>
      <c r="D78" s="8"/>
      <c r="E78" s="8"/>
      <c r="F78" s="8"/>
      <c r="G78" s="8"/>
      <c r="H78" s="8"/>
      <c r="I78" s="8"/>
      <c r="J78" s="8"/>
      <c r="K78" s="8"/>
      <c r="L78" s="8"/>
    </row>
    <row r="79" spans="1:12">
      <c r="A79" s="8"/>
      <c r="B79" s="8" t="s">
        <v>98</v>
      </c>
      <c r="C79" s="8" t="s">
        <v>107</v>
      </c>
      <c r="D79" s="8"/>
      <c r="E79" s="8"/>
      <c r="F79" s="8"/>
      <c r="G79" s="8"/>
      <c r="H79" s="8"/>
      <c r="I79" s="8"/>
      <c r="J79" s="8"/>
      <c r="K79" s="8"/>
      <c r="L79" s="8"/>
    </row>
    <row r="80" spans="1:12">
      <c r="A80" s="8"/>
      <c r="B80" s="8"/>
      <c r="C80" s="8" t="s">
        <v>108</v>
      </c>
      <c r="D80" s="8"/>
      <c r="E80" s="8"/>
      <c r="F80" s="8"/>
      <c r="G80" s="8"/>
      <c r="H80" s="8"/>
      <c r="I80" s="8"/>
      <c r="J80" s="8"/>
      <c r="K80" s="8"/>
      <c r="L80" s="8"/>
    </row>
    <row r="81" spans="1:12">
      <c r="A81" s="8"/>
      <c r="B81" s="8" t="s">
        <v>98</v>
      </c>
      <c r="C81" s="8" t="s">
        <v>109</v>
      </c>
      <c r="D81" s="8"/>
      <c r="E81" s="8"/>
      <c r="F81" s="8"/>
      <c r="G81" s="8"/>
      <c r="H81" s="8"/>
      <c r="I81" s="8"/>
      <c r="J81" s="8"/>
      <c r="K81" s="8"/>
      <c r="L81" s="8"/>
    </row>
    <row r="82" spans="1:12">
      <c r="A82" s="8"/>
      <c r="B82" s="8"/>
      <c r="C82" s="8" t="s">
        <v>667</v>
      </c>
      <c r="D82" s="8"/>
      <c r="E82" s="8"/>
      <c r="F82" s="8"/>
      <c r="G82" s="8"/>
      <c r="H82" s="8"/>
      <c r="I82" s="8"/>
      <c r="J82" s="8"/>
      <c r="K82" s="8"/>
      <c r="L82" s="8"/>
    </row>
    <row r="83" spans="1:12" ht="3.25" customHeight="1">
      <c r="A83" s="8"/>
      <c r="B83" s="8"/>
      <c r="C83" s="8"/>
      <c r="D83" s="8"/>
      <c r="E83" s="8"/>
      <c r="F83" s="8"/>
      <c r="G83" s="8"/>
      <c r="H83" s="8"/>
      <c r="I83" s="8"/>
      <c r="J83" s="8"/>
      <c r="K83" s="8"/>
      <c r="L83" s="8"/>
    </row>
    <row r="84" spans="1:12" ht="11.25" customHeight="1">
      <c r="B84" s="8" t="s">
        <v>110</v>
      </c>
      <c r="C84" s="8"/>
      <c r="D84" s="8"/>
      <c r="E84" s="8"/>
      <c r="F84" s="8"/>
      <c r="G84" s="8"/>
      <c r="H84" s="8"/>
      <c r="I84" s="8"/>
      <c r="J84" s="8"/>
      <c r="K84" s="8"/>
      <c r="L84" s="8"/>
    </row>
    <row r="85" spans="1:12" ht="3.25" customHeight="1">
      <c r="A85" s="8"/>
      <c r="B85" s="8"/>
      <c r="C85" s="8"/>
      <c r="D85" s="8"/>
      <c r="E85" s="8"/>
      <c r="F85" s="8"/>
      <c r="G85" s="8"/>
      <c r="H85" s="8"/>
      <c r="I85" s="8"/>
      <c r="J85" s="8"/>
      <c r="K85" s="8"/>
      <c r="L85" s="8"/>
    </row>
    <row r="86" spans="1:12">
      <c r="A86" s="8"/>
      <c r="B86" s="8" t="s">
        <v>653</v>
      </c>
      <c r="C86" s="8"/>
      <c r="D86" s="8"/>
      <c r="E86" s="8"/>
      <c r="F86" s="8"/>
      <c r="G86" s="8"/>
      <c r="H86" s="8"/>
      <c r="I86" s="8"/>
      <c r="J86" s="8"/>
      <c r="K86" s="8"/>
      <c r="L86" s="8"/>
    </row>
    <row r="87" spans="1:12">
      <c r="A87" s="8"/>
      <c r="B87" s="8"/>
      <c r="C87" s="8"/>
      <c r="D87" s="8"/>
      <c r="E87" s="8"/>
      <c r="F87" s="8"/>
      <c r="G87" s="8"/>
      <c r="H87" s="8"/>
      <c r="I87" s="8"/>
      <c r="J87" s="8"/>
      <c r="K87" s="8"/>
      <c r="L87" s="8"/>
    </row>
    <row r="88" spans="1:12">
      <c r="A88" s="11" t="s">
        <v>657</v>
      </c>
      <c r="B88" s="11" t="s">
        <v>665</v>
      </c>
      <c r="C88" s="8"/>
      <c r="D88" s="8"/>
      <c r="E88" s="8"/>
      <c r="F88" s="8"/>
      <c r="G88" s="8"/>
      <c r="H88" s="8"/>
      <c r="I88" s="8"/>
      <c r="J88" s="8"/>
      <c r="K88" s="8"/>
      <c r="L88" s="8"/>
    </row>
    <row r="89" spans="1:12">
      <c r="A89" s="11"/>
      <c r="B89" s="11" t="s">
        <v>98</v>
      </c>
      <c r="C89" s="8" t="s">
        <v>660</v>
      </c>
      <c r="D89" s="8"/>
      <c r="E89" s="8"/>
      <c r="F89" s="8"/>
      <c r="G89" s="8"/>
      <c r="H89" s="8"/>
      <c r="I89" s="8"/>
      <c r="J89" s="8"/>
      <c r="K89" s="8"/>
      <c r="L89" s="8"/>
    </row>
    <row r="90" spans="1:12">
      <c r="A90" s="8"/>
      <c r="B90" s="8" t="s">
        <v>98</v>
      </c>
      <c r="C90" s="8" t="s">
        <v>661</v>
      </c>
      <c r="D90" s="8"/>
      <c r="E90" s="8"/>
      <c r="F90" s="8"/>
      <c r="G90" s="8"/>
      <c r="H90" s="8"/>
      <c r="I90" s="8"/>
      <c r="J90" s="8"/>
      <c r="K90" s="8"/>
      <c r="L90" s="8"/>
    </row>
    <row r="91" spans="1:12">
      <c r="A91" s="8"/>
      <c r="B91" s="8" t="s">
        <v>98</v>
      </c>
      <c r="C91" s="8" t="s">
        <v>674</v>
      </c>
      <c r="D91" s="8"/>
      <c r="E91" s="8"/>
      <c r="F91" s="8"/>
      <c r="G91" s="8"/>
      <c r="H91" s="8"/>
      <c r="I91" s="8"/>
      <c r="J91" s="8"/>
      <c r="K91" s="8"/>
      <c r="L91" s="8"/>
    </row>
    <row r="92" spans="1:12">
      <c r="A92" s="8"/>
      <c r="B92" s="8"/>
      <c r="C92" s="8" t="s">
        <v>675</v>
      </c>
      <c r="D92" s="8"/>
      <c r="E92" s="8"/>
      <c r="F92" s="8"/>
      <c r="G92" s="8"/>
      <c r="H92" s="8"/>
      <c r="I92" s="8"/>
      <c r="J92" s="8"/>
      <c r="K92" s="8"/>
      <c r="L92" s="8"/>
    </row>
    <row r="93" spans="1:12">
      <c r="A93" s="8"/>
      <c r="B93" s="8"/>
      <c r="C93" s="8" t="s">
        <v>659</v>
      </c>
      <c r="D93" s="8"/>
      <c r="E93" s="8"/>
      <c r="F93" s="8"/>
      <c r="G93" s="8"/>
      <c r="H93" s="8"/>
      <c r="I93" s="8"/>
      <c r="J93" s="8"/>
      <c r="K93" s="8"/>
      <c r="L93" s="8"/>
    </row>
    <row r="94" spans="1:12">
      <c r="A94" s="8"/>
      <c r="B94" s="8"/>
      <c r="C94" s="8" t="s">
        <v>662</v>
      </c>
      <c r="D94" s="8"/>
      <c r="E94" s="8"/>
      <c r="F94" s="8"/>
      <c r="G94" s="8"/>
      <c r="H94" s="8"/>
      <c r="I94" s="8"/>
      <c r="J94" s="8"/>
      <c r="K94" s="8"/>
      <c r="L94" s="8"/>
    </row>
    <row r="95" spans="1:12">
      <c r="A95" s="8"/>
      <c r="B95" s="8" t="s">
        <v>98</v>
      </c>
      <c r="C95" s="8" t="s">
        <v>658</v>
      </c>
      <c r="D95" s="8"/>
      <c r="E95" s="8"/>
      <c r="F95" s="8"/>
      <c r="G95" s="8"/>
      <c r="H95" s="8"/>
      <c r="I95" s="8"/>
      <c r="J95" s="8"/>
      <c r="K95" s="8"/>
      <c r="L95" s="8"/>
    </row>
    <row r="96" spans="1:12">
      <c r="A96" s="8" t="s">
        <v>603</v>
      </c>
      <c r="B96" s="8" t="s">
        <v>98</v>
      </c>
      <c r="C96" s="8" t="s">
        <v>663</v>
      </c>
      <c r="D96" s="8"/>
      <c r="E96" s="8"/>
      <c r="F96" s="8"/>
      <c r="G96" s="8"/>
      <c r="H96" s="8"/>
      <c r="I96" s="8"/>
      <c r="J96" s="8"/>
      <c r="K96" s="8"/>
      <c r="L96" s="8"/>
    </row>
    <row r="97" spans="1:12">
      <c r="A97" s="8"/>
      <c r="B97" s="8"/>
      <c r="C97" s="8"/>
      <c r="D97" s="8"/>
      <c r="E97" s="8"/>
      <c r="F97" s="8"/>
      <c r="G97" s="8"/>
      <c r="H97" s="8"/>
      <c r="I97" s="8"/>
      <c r="J97" s="8"/>
      <c r="K97" s="8"/>
      <c r="L97" s="8"/>
    </row>
    <row r="98" spans="1:12">
      <c r="A98" s="8"/>
      <c r="B98" s="8"/>
      <c r="C98" s="8"/>
      <c r="D98" s="8"/>
      <c r="E98" s="8"/>
      <c r="F98" s="8"/>
      <c r="G98" s="8"/>
      <c r="H98" s="8"/>
      <c r="I98" s="8"/>
      <c r="J98" s="8"/>
      <c r="K98" s="8"/>
      <c r="L98" s="8"/>
    </row>
    <row r="99" spans="1:12">
      <c r="A99" s="8"/>
      <c r="B99" s="8"/>
      <c r="C99" s="8"/>
      <c r="D99" s="8"/>
      <c r="E99" s="8"/>
      <c r="F99" s="8"/>
      <c r="G99" s="8" t="s">
        <v>603</v>
      </c>
      <c r="H99" s="8" t="s">
        <v>603</v>
      </c>
      <c r="I99" s="8"/>
      <c r="J99" s="8"/>
      <c r="K99" s="8"/>
      <c r="L99" s="8"/>
    </row>
    <row r="100" spans="1:12">
      <c r="A100" s="8"/>
      <c r="B100" s="8"/>
      <c r="C100" s="8"/>
      <c r="D100" s="8"/>
      <c r="E100" s="8"/>
      <c r="F100" s="8"/>
      <c r="G100" s="8"/>
      <c r="H100" s="8"/>
      <c r="I100" s="8"/>
      <c r="J100" s="8"/>
      <c r="K100" s="8"/>
      <c r="L100" s="8"/>
    </row>
    <row r="101" spans="1:12">
      <c r="A101" s="8"/>
      <c r="B101" s="8"/>
      <c r="C101" s="8"/>
      <c r="D101" s="8"/>
      <c r="E101" s="8"/>
      <c r="F101" s="8"/>
      <c r="G101" s="8"/>
      <c r="H101" s="8"/>
      <c r="I101" s="8"/>
      <c r="J101" s="8"/>
      <c r="K101" s="8"/>
      <c r="L101" s="8"/>
    </row>
    <row r="102" spans="1:12">
      <c r="A102" s="8"/>
      <c r="B102" s="8"/>
      <c r="C102" s="8"/>
      <c r="D102" s="8"/>
      <c r="E102" s="8"/>
      <c r="F102" s="8"/>
      <c r="G102" s="8"/>
      <c r="H102" s="8"/>
      <c r="I102" s="8"/>
      <c r="J102" s="8"/>
      <c r="K102" s="8"/>
      <c r="L102" s="8"/>
    </row>
    <row r="103" spans="1:12">
      <c r="A103" s="8"/>
      <c r="B103" s="8"/>
      <c r="C103" s="8"/>
      <c r="D103" s="8"/>
      <c r="E103" s="8"/>
      <c r="F103" s="8"/>
      <c r="G103" s="8"/>
      <c r="H103" s="8"/>
      <c r="I103" s="8"/>
      <c r="J103" s="8"/>
      <c r="K103" s="8"/>
      <c r="L103" s="8"/>
    </row>
    <row r="104" spans="1:12">
      <c r="A104" s="8"/>
      <c r="B104" s="8"/>
      <c r="C104" s="8"/>
      <c r="D104" s="8"/>
      <c r="E104" s="8"/>
      <c r="F104" s="8"/>
      <c r="G104" s="8"/>
      <c r="H104" s="8"/>
      <c r="I104" s="8"/>
      <c r="J104" s="8"/>
      <c r="K104" s="8"/>
      <c r="L104" s="8"/>
    </row>
    <row r="105" spans="1:12">
      <c r="A105" s="8"/>
      <c r="B105" s="8"/>
      <c r="C105" s="8"/>
      <c r="D105" s="8"/>
      <c r="E105" s="8"/>
      <c r="F105" s="8"/>
      <c r="G105" s="8"/>
      <c r="H105" s="8"/>
      <c r="I105" s="8"/>
      <c r="J105" s="8"/>
      <c r="K105" s="8"/>
      <c r="L105" s="8"/>
    </row>
    <row r="106" spans="1:12">
      <c r="A106" s="8"/>
      <c r="B106" s="8"/>
      <c r="C106" s="8"/>
      <c r="D106" s="8"/>
      <c r="E106" s="8"/>
      <c r="F106" s="8"/>
      <c r="G106" s="8"/>
      <c r="H106" s="8"/>
      <c r="I106" s="8"/>
      <c r="J106" s="8"/>
      <c r="K106" s="8"/>
      <c r="L106" s="8"/>
    </row>
    <row r="107" spans="1:12">
      <c r="A107" s="8"/>
      <c r="B107" s="8"/>
      <c r="C107" s="8"/>
      <c r="D107" s="8"/>
      <c r="E107" s="8"/>
      <c r="F107" s="8"/>
      <c r="G107" s="8"/>
      <c r="H107" s="8"/>
      <c r="I107" s="8"/>
      <c r="J107" s="8"/>
      <c r="K107" s="8"/>
      <c r="L107" s="8"/>
    </row>
    <row r="108" spans="1:12">
      <c r="A108" s="8"/>
      <c r="B108" s="8"/>
      <c r="C108" s="8"/>
      <c r="D108" s="8"/>
      <c r="E108" s="8"/>
      <c r="F108" s="8"/>
      <c r="G108" s="8"/>
      <c r="H108" s="8"/>
      <c r="I108" s="8"/>
      <c r="J108" s="8"/>
      <c r="K108" s="8"/>
      <c r="L108" s="8"/>
    </row>
    <row r="109" spans="1:12">
      <c r="A109" s="8"/>
      <c r="B109" s="8"/>
      <c r="C109" s="8"/>
      <c r="D109" s="8"/>
      <c r="E109" s="8"/>
      <c r="F109" s="8"/>
      <c r="G109" s="8"/>
      <c r="H109" s="8"/>
      <c r="I109" s="8"/>
      <c r="J109" s="8"/>
      <c r="K109" s="8"/>
      <c r="L109" s="8"/>
    </row>
    <row r="110" spans="1:12">
      <c r="A110" s="8"/>
      <c r="B110" s="8"/>
      <c r="C110" s="8"/>
      <c r="D110" s="8"/>
      <c r="E110" s="8"/>
      <c r="F110" s="8"/>
      <c r="G110" s="8"/>
      <c r="H110" s="8"/>
      <c r="I110" s="8"/>
      <c r="J110" s="8"/>
      <c r="K110" s="8"/>
      <c r="L110" s="8"/>
    </row>
    <row r="111" spans="1:12">
      <c r="A111" s="8"/>
      <c r="B111" s="8"/>
      <c r="C111" s="8"/>
      <c r="D111" s="8"/>
      <c r="E111" s="8"/>
      <c r="F111" s="8"/>
      <c r="G111" s="8"/>
      <c r="H111" s="8"/>
      <c r="I111" s="8"/>
      <c r="J111" s="8"/>
      <c r="K111" s="8"/>
      <c r="L111" s="8"/>
    </row>
    <row r="112" spans="1:12">
      <c r="A112" s="8"/>
      <c r="B112" s="8"/>
      <c r="C112" s="8"/>
      <c r="D112" s="8"/>
      <c r="E112" s="8"/>
      <c r="F112" s="8"/>
      <c r="G112" s="8"/>
      <c r="H112" s="8"/>
      <c r="I112" s="8"/>
      <c r="J112" s="8"/>
      <c r="K112" s="8"/>
      <c r="L112" s="8"/>
    </row>
    <row r="113" spans="1:12">
      <c r="A113" s="8"/>
      <c r="B113" s="8"/>
      <c r="C113" s="8"/>
      <c r="D113" s="8"/>
      <c r="E113" s="8"/>
      <c r="F113" s="8"/>
      <c r="G113" s="8"/>
      <c r="H113" s="8"/>
      <c r="I113" s="8"/>
      <c r="J113" s="8"/>
      <c r="K113" s="8"/>
      <c r="L113" s="8"/>
    </row>
    <row r="114" spans="1:12">
      <c r="A114" s="8"/>
      <c r="B114" s="8"/>
      <c r="C114" s="8"/>
      <c r="D114" s="8"/>
      <c r="E114" s="8"/>
      <c r="F114" s="8"/>
      <c r="G114" s="8"/>
      <c r="H114" s="8"/>
      <c r="I114" s="8"/>
      <c r="J114" s="8"/>
      <c r="K114" s="8"/>
      <c r="L114" s="8"/>
    </row>
    <row r="115" spans="1:12">
      <c r="A115" s="8"/>
      <c r="B115" s="8"/>
      <c r="C115" s="8"/>
      <c r="D115" s="8"/>
      <c r="E115" s="8"/>
      <c r="F115" s="8"/>
      <c r="G115" s="8"/>
      <c r="H115" s="8"/>
      <c r="I115" s="8"/>
      <c r="J115" s="8"/>
      <c r="K115" s="8"/>
      <c r="L115" s="8"/>
    </row>
    <row r="116" spans="1:12">
      <c r="A116" s="8"/>
      <c r="B116" s="8"/>
      <c r="C116" s="8"/>
      <c r="D116" s="8"/>
      <c r="E116" s="8"/>
      <c r="F116" s="8"/>
      <c r="G116" s="8"/>
      <c r="H116" s="8"/>
      <c r="I116" s="8"/>
      <c r="J116" s="8"/>
      <c r="K116" s="8"/>
      <c r="L116" s="8"/>
    </row>
    <row r="117" spans="1:12">
      <c r="A117" s="8"/>
      <c r="B117" s="8"/>
      <c r="C117" s="8"/>
      <c r="D117" s="8"/>
      <c r="E117" s="8"/>
      <c r="F117" s="8"/>
      <c r="G117" s="8"/>
      <c r="H117" s="8"/>
      <c r="I117" s="8"/>
      <c r="J117" s="8"/>
      <c r="K117" s="8"/>
      <c r="L117" s="8"/>
    </row>
    <row r="118" spans="1:12">
      <c r="A118" s="8"/>
      <c r="B118" s="8"/>
      <c r="C118" s="8"/>
      <c r="D118" s="8"/>
      <c r="E118" s="8"/>
      <c r="F118" s="8"/>
      <c r="G118" s="8"/>
      <c r="H118" s="8"/>
      <c r="I118" s="8"/>
      <c r="J118" s="8"/>
      <c r="K118" s="8"/>
      <c r="L118" s="8"/>
    </row>
    <row r="119" spans="1:12">
      <c r="A119" s="8"/>
      <c r="B119" s="8"/>
      <c r="C119" s="8"/>
      <c r="D119" s="8"/>
      <c r="E119" s="8"/>
      <c r="F119" s="8"/>
      <c r="G119" s="8"/>
      <c r="H119" s="8"/>
      <c r="I119" s="8"/>
      <c r="J119" s="8"/>
      <c r="K119" s="8"/>
      <c r="L119" s="8"/>
    </row>
    <row r="120" spans="1:12">
      <c r="A120" s="8"/>
      <c r="B120" s="8"/>
      <c r="C120" s="8"/>
      <c r="D120" s="8"/>
      <c r="E120" s="8"/>
      <c r="F120" s="8"/>
      <c r="G120" s="8"/>
      <c r="H120" s="8"/>
      <c r="I120" s="8"/>
      <c r="J120" s="8"/>
      <c r="K120" s="8"/>
      <c r="L120" s="8"/>
    </row>
    <row r="121" spans="1:12">
      <c r="A121" s="8"/>
      <c r="B121" s="8"/>
      <c r="C121" s="8"/>
      <c r="D121" s="8"/>
      <c r="E121" s="8"/>
      <c r="F121" s="8"/>
      <c r="G121" s="8"/>
      <c r="H121" s="8"/>
      <c r="I121" s="8"/>
      <c r="J121" s="8"/>
      <c r="K121" s="8"/>
      <c r="L121" s="8"/>
    </row>
    <row r="122" spans="1:12">
      <c r="A122" s="8"/>
      <c r="B122" s="8"/>
      <c r="C122" s="8"/>
      <c r="D122" s="8"/>
      <c r="E122" s="8"/>
      <c r="F122" s="8"/>
      <c r="G122" s="8"/>
      <c r="H122" s="8"/>
      <c r="I122" s="8"/>
      <c r="J122" s="8"/>
      <c r="K122" s="8"/>
      <c r="L122" s="8"/>
    </row>
    <row r="123" spans="1:12">
      <c r="A123" s="8"/>
      <c r="B123" s="8"/>
      <c r="C123" s="8"/>
      <c r="D123" s="8"/>
      <c r="E123" s="8"/>
      <c r="F123" s="8"/>
      <c r="G123" s="8"/>
      <c r="H123" s="8"/>
      <c r="I123" s="8"/>
      <c r="J123" s="8"/>
      <c r="K123" s="8"/>
      <c r="L123" s="8"/>
    </row>
    <row r="124" spans="1:12">
      <c r="A124" s="8"/>
      <c r="B124" s="8"/>
      <c r="C124" s="8"/>
      <c r="D124" s="8"/>
      <c r="E124" s="8"/>
      <c r="F124" s="8"/>
      <c r="G124" s="8"/>
      <c r="H124" s="8"/>
      <c r="I124" s="8"/>
      <c r="J124" s="8"/>
      <c r="K124" s="8"/>
      <c r="L124" s="8"/>
    </row>
    <row r="125" spans="1:12">
      <c r="A125" s="8"/>
      <c r="B125" s="8"/>
      <c r="C125" s="8"/>
      <c r="D125" s="8"/>
      <c r="E125" s="8"/>
      <c r="F125" s="8"/>
      <c r="G125" s="8"/>
      <c r="H125" s="8"/>
      <c r="I125" s="8"/>
      <c r="J125" s="8"/>
      <c r="K125" s="8"/>
      <c r="L125" s="8"/>
    </row>
    <row r="126" spans="1:12">
      <c r="A126" s="8"/>
      <c r="B126" s="8"/>
      <c r="C126" s="8"/>
      <c r="D126" s="8"/>
      <c r="E126" s="8"/>
      <c r="F126" s="8"/>
      <c r="G126" s="8"/>
      <c r="H126" s="8"/>
      <c r="I126" s="8"/>
      <c r="J126" s="8"/>
      <c r="K126" s="8"/>
      <c r="L126" s="8"/>
    </row>
    <row r="127" spans="1:12">
      <c r="A127" s="8"/>
      <c r="B127" s="8"/>
      <c r="C127" s="8"/>
      <c r="D127" s="8"/>
      <c r="E127" s="8"/>
      <c r="F127" s="8"/>
      <c r="G127" s="8"/>
      <c r="H127" s="8"/>
      <c r="I127" s="8"/>
      <c r="J127" s="8"/>
      <c r="K127" s="8"/>
      <c r="L127" s="8"/>
    </row>
    <row r="128" spans="1:12">
      <c r="A128" s="8"/>
      <c r="B128" s="8"/>
      <c r="C128" s="8"/>
      <c r="D128" s="8"/>
      <c r="E128" s="8"/>
      <c r="F128" s="8"/>
      <c r="G128" s="8"/>
      <c r="H128" s="8"/>
      <c r="I128" s="8"/>
      <c r="J128" s="8"/>
      <c r="K128" s="8"/>
      <c r="L128" s="8"/>
    </row>
    <row r="129" spans="1:12">
      <c r="A129" s="8"/>
      <c r="B129" s="8"/>
      <c r="C129" s="8"/>
      <c r="D129" s="8"/>
      <c r="E129" s="8"/>
      <c r="F129" s="8"/>
      <c r="G129" s="8"/>
      <c r="H129" s="8"/>
      <c r="I129" s="8"/>
      <c r="J129" s="8"/>
      <c r="K129" s="8"/>
      <c r="L129" s="8"/>
    </row>
    <row r="130" spans="1:12">
      <c r="A130" s="8"/>
      <c r="B130" s="8"/>
      <c r="C130" s="8"/>
      <c r="D130" s="8"/>
      <c r="E130" s="8"/>
      <c r="F130" s="8"/>
      <c r="G130" s="8"/>
      <c r="H130" s="8"/>
      <c r="I130" s="8"/>
      <c r="J130" s="8"/>
      <c r="K130" s="8"/>
      <c r="L130" s="8"/>
    </row>
    <row r="131" spans="1:12">
      <c r="A131" s="8"/>
      <c r="B131" s="8"/>
      <c r="C131" s="8"/>
      <c r="D131" s="8"/>
      <c r="E131" s="8"/>
      <c r="F131" s="8"/>
      <c r="G131" s="8"/>
      <c r="H131" s="8"/>
      <c r="I131" s="8"/>
      <c r="J131" s="8"/>
      <c r="K131" s="8"/>
      <c r="L131" s="8"/>
    </row>
    <row r="132" spans="1:12">
      <c r="A132" s="8"/>
      <c r="B132" s="8"/>
      <c r="C132" s="8"/>
      <c r="D132" s="8"/>
      <c r="E132" s="8"/>
      <c r="F132" s="8"/>
      <c r="G132" s="8"/>
      <c r="H132" s="8"/>
      <c r="I132" s="8"/>
      <c r="J132" s="8"/>
      <c r="K132" s="8"/>
      <c r="L132" s="8"/>
    </row>
    <row r="133" spans="1:12">
      <c r="A133" s="8"/>
      <c r="B133" s="8"/>
      <c r="C133" s="8"/>
      <c r="D133" s="8"/>
      <c r="E133" s="8"/>
      <c r="F133" s="8"/>
      <c r="G133" s="8"/>
      <c r="H133" s="8"/>
      <c r="I133" s="8"/>
      <c r="J133" s="8"/>
      <c r="K133" s="8"/>
      <c r="L133" s="8"/>
    </row>
    <row r="134" spans="1:12">
      <c r="A134" s="8"/>
      <c r="B134" s="8"/>
      <c r="C134" s="8"/>
      <c r="D134" s="8"/>
      <c r="E134" s="8"/>
      <c r="F134" s="8"/>
      <c r="G134" s="8"/>
      <c r="H134" s="8"/>
      <c r="I134" s="8"/>
      <c r="J134" s="8"/>
      <c r="K134" s="8"/>
      <c r="L134" s="8"/>
    </row>
    <row r="135" spans="1:12">
      <c r="A135" s="8"/>
      <c r="B135" s="8"/>
      <c r="C135" s="8"/>
      <c r="D135" s="8"/>
      <c r="E135" s="8"/>
      <c r="F135" s="8"/>
      <c r="G135" s="8"/>
      <c r="H135" s="8"/>
      <c r="I135" s="8"/>
      <c r="J135" s="8"/>
      <c r="K135" s="8"/>
      <c r="L135" s="8"/>
    </row>
    <row r="136" spans="1:12">
      <c r="A136" s="8"/>
      <c r="B136" s="8"/>
      <c r="C136" s="8"/>
      <c r="D136" s="8"/>
      <c r="E136" s="8"/>
      <c r="F136" s="8"/>
      <c r="G136" s="8"/>
      <c r="H136" s="8"/>
      <c r="I136" s="8"/>
      <c r="J136" s="8"/>
      <c r="K136" s="8"/>
      <c r="L136" s="8"/>
    </row>
    <row r="137" spans="1:12">
      <c r="A137" s="8"/>
      <c r="B137" s="8"/>
      <c r="C137" s="8"/>
      <c r="D137" s="8"/>
      <c r="E137" s="8"/>
      <c r="F137" s="8"/>
      <c r="G137" s="8"/>
      <c r="H137" s="8"/>
      <c r="I137" s="8"/>
      <c r="J137" s="8"/>
      <c r="K137" s="8"/>
      <c r="L137" s="8"/>
    </row>
    <row r="138" spans="1:12">
      <c r="A138" s="8"/>
      <c r="B138" s="8"/>
      <c r="C138" s="8"/>
      <c r="D138" s="8"/>
      <c r="E138" s="8"/>
      <c r="F138" s="8"/>
      <c r="G138" s="8"/>
      <c r="H138" s="8"/>
      <c r="I138" s="8"/>
      <c r="J138" s="8"/>
      <c r="K138" s="8"/>
      <c r="L138" s="8"/>
    </row>
    <row r="139" spans="1:12">
      <c r="A139" s="8"/>
      <c r="B139" s="8"/>
      <c r="C139" s="8"/>
      <c r="D139" s="8"/>
      <c r="E139" s="8"/>
      <c r="F139" s="8"/>
      <c r="G139" s="8"/>
      <c r="H139" s="8"/>
      <c r="I139" s="8"/>
      <c r="J139" s="8"/>
      <c r="K139" s="8"/>
      <c r="L139" s="8"/>
    </row>
    <row r="140" spans="1:12">
      <c r="A140" s="8"/>
      <c r="B140" s="8"/>
      <c r="C140" s="8"/>
      <c r="D140" s="8"/>
      <c r="E140" s="8"/>
      <c r="F140" s="8"/>
      <c r="G140" s="8"/>
      <c r="H140" s="8"/>
      <c r="I140" s="8"/>
      <c r="J140" s="8"/>
      <c r="K140" s="8"/>
      <c r="L140" s="8"/>
    </row>
    <row r="141" spans="1:12">
      <c r="A141" s="8"/>
      <c r="B141" s="8"/>
      <c r="C141" s="8"/>
      <c r="D141" s="8"/>
      <c r="E141" s="8"/>
      <c r="F141" s="8"/>
      <c r="G141" s="8"/>
      <c r="H141" s="8"/>
      <c r="I141" s="8"/>
      <c r="J141" s="8"/>
      <c r="K141" s="8"/>
      <c r="L141" s="8"/>
    </row>
    <row r="142" spans="1:12">
      <c r="A142" s="8"/>
      <c r="B142" s="8"/>
      <c r="C142" s="8"/>
      <c r="D142" s="8"/>
      <c r="E142" s="8"/>
      <c r="F142" s="8"/>
      <c r="G142" s="8"/>
      <c r="H142" s="8"/>
      <c r="I142" s="8"/>
      <c r="J142" s="8"/>
      <c r="K142" s="8"/>
      <c r="L142" s="8"/>
    </row>
    <row r="143" spans="1:12">
      <c r="A143" s="8"/>
      <c r="B143" s="8"/>
      <c r="C143" s="8"/>
      <c r="D143" s="8"/>
      <c r="E143" s="8"/>
      <c r="F143" s="8"/>
      <c r="G143" s="8"/>
      <c r="H143" s="8"/>
      <c r="I143" s="8"/>
      <c r="J143" s="8"/>
      <c r="K143" s="8"/>
      <c r="L143" s="8"/>
    </row>
    <row r="144" spans="1:12">
      <c r="A144" s="8"/>
      <c r="B144" s="8"/>
      <c r="C144" s="8"/>
      <c r="D144" s="8"/>
      <c r="E144" s="8"/>
      <c r="F144" s="8"/>
      <c r="G144" s="8"/>
      <c r="H144" s="8"/>
      <c r="I144" s="8"/>
      <c r="J144" s="8"/>
      <c r="K144" s="8"/>
      <c r="L144" s="8"/>
    </row>
    <row r="145" spans="1:12">
      <c r="A145" s="8"/>
      <c r="B145" s="8"/>
      <c r="C145" s="8"/>
      <c r="D145" s="8"/>
      <c r="E145" s="8"/>
      <c r="F145" s="8"/>
      <c r="G145" s="8"/>
      <c r="H145" s="8"/>
      <c r="I145" s="8"/>
      <c r="J145" s="8"/>
      <c r="K145" s="8"/>
      <c r="L145" s="8"/>
    </row>
    <row r="146" spans="1:12">
      <c r="A146" s="8"/>
      <c r="B146" s="8"/>
      <c r="C146" s="8"/>
      <c r="D146" s="8"/>
      <c r="E146" s="8"/>
      <c r="F146" s="8"/>
      <c r="G146" s="8"/>
      <c r="H146" s="8"/>
      <c r="I146" s="8"/>
      <c r="J146" s="8"/>
      <c r="K146" s="8"/>
      <c r="L146" s="8"/>
    </row>
    <row r="147" spans="1:12">
      <c r="A147" s="8"/>
      <c r="B147" s="8"/>
      <c r="C147" s="8"/>
      <c r="D147" s="8"/>
      <c r="E147" s="8"/>
      <c r="F147" s="8"/>
      <c r="G147" s="8"/>
      <c r="H147" s="8"/>
      <c r="I147" s="8"/>
      <c r="J147" s="8"/>
      <c r="K147" s="8"/>
      <c r="L147" s="8"/>
    </row>
    <row r="148" spans="1:12">
      <c r="A148" s="8"/>
      <c r="B148" s="8"/>
      <c r="C148" s="8"/>
      <c r="D148" s="8"/>
      <c r="E148" s="8"/>
      <c r="F148" s="8"/>
      <c r="G148" s="8"/>
      <c r="H148" s="8"/>
      <c r="I148" s="8"/>
      <c r="J148" s="8"/>
      <c r="K148" s="8"/>
      <c r="L148" s="8"/>
    </row>
    <row r="149" spans="1:12">
      <c r="A149" s="8"/>
      <c r="B149" s="8"/>
      <c r="C149" s="8"/>
      <c r="D149" s="8"/>
      <c r="E149" s="8"/>
      <c r="F149" s="8"/>
      <c r="G149" s="8"/>
      <c r="H149" s="8"/>
      <c r="I149" s="8"/>
      <c r="J149" s="8"/>
      <c r="K149" s="8"/>
      <c r="L149" s="8"/>
    </row>
    <row r="150" spans="1:12">
      <c r="A150" s="8"/>
      <c r="B150" s="8"/>
      <c r="C150" s="8"/>
      <c r="D150" s="8"/>
      <c r="E150" s="8"/>
      <c r="F150" s="8"/>
      <c r="G150" s="8"/>
      <c r="H150" s="8"/>
      <c r="I150" s="8"/>
      <c r="J150" s="8"/>
      <c r="K150" s="8"/>
      <c r="L150" s="8"/>
    </row>
    <row r="151" spans="1:12">
      <c r="A151" s="8"/>
      <c r="B151" s="8"/>
      <c r="C151" s="8"/>
      <c r="D151" s="8"/>
      <c r="E151" s="8"/>
      <c r="F151" s="8"/>
      <c r="G151" s="8"/>
      <c r="H151" s="8"/>
      <c r="I151" s="8"/>
      <c r="J151" s="8"/>
      <c r="K151" s="8"/>
      <c r="L151" s="8"/>
    </row>
    <row r="152" spans="1:12">
      <c r="A152" s="8"/>
      <c r="B152" s="8"/>
      <c r="C152" s="8"/>
      <c r="D152" s="8"/>
      <c r="E152" s="8"/>
      <c r="F152" s="8"/>
      <c r="G152" s="8"/>
      <c r="H152" s="8"/>
      <c r="I152" s="8"/>
      <c r="J152" s="8"/>
      <c r="K152" s="8"/>
      <c r="L152" s="8"/>
    </row>
    <row r="153" spans="1:12">
      <c r="A153" s="8"/>
      <c r="B153" s="8"/>
      <c r="C153" s="8"/>
      <c r="D153" s="8"/>
      <c r="E153" s="8"/>
      <c r="F153" s="8"/>
      <c r="G153" s="8"/>
      <c r="H153" s="8"/>
      <c r="I153" s="8"/>
      <c r="J153" s="8"/>
      <c r="K153" s="8"/>
      <c r="L153" s="8"/>
    </row>
    <row r="154" spans="1:12">
      <c r="A154" s="8"/>
      <c r="B154" s="8"/>
      <c r="C154" s="8"/>
      <c r="D154" s="8"/>
      <c r="E154" s="8"/>
      <c r="F154" s="8"/>
      <c r="G154" s="8"/>
      <c r="H154" s="8"/>
      <c r="I154" s="8"/>
      <c r="J154" s="8"/>
      <c r="K154" s="8"/>
      <c r="L154" s="8"/>
    </row>
    <row r="155" spans="1:12">
      <c r="A155" s="8"/>
      <c r="B155" s="8"/>
      <c r="C155" s="8"/>
      <c r="D155" s="8"/>
      <c r="E155" s="8"/>
      <c r="F155" s="8"/>
      <c r="G155" s="8"/>
      <c r="H155" s="8"/>
      <c r="I155" s="8"/>
      <c r="J155" s="8"/>
      <c r="K155" s="8"/>
      <c r="L155" s="8"/>
    </row>
    <row r="156" spans="1:12">
      <c r="A156" s="8"/>
      <c r="B156" s="8"/>
      <c r="C156" s="8"/>
      <c r="D156" s="8"/>
      <c r="E156" s="8"/>
      <c r="F156" s="8"/>
      <c r="G156" s="8"/>
      <c r="H156" s="8"/>
      <c r="I156" s="8"/>
      <c r="J156" s="8"/>
      <c r="K156" s="8"/>
      <c r="L156" s="8"/>
    </row>
    <row r="157" spans="1:12">
      <c r="A157" s="8"/>
      <c r="B157" s="8"/>
      <c r="C157" s="8"/>
      <c r="D157" s="8"/>
      <c r="E157" s="8"/>
      <c r="F157" s="8"/>
      <c r="G157" s="8"/>
      <c r="H157" s="8"/>
      <c r="I157" s="8"/>
      <c r="J157" s="8"/>
      <c r="K157" s="8"/>
      <c r="L157" s="8"/>
    </row>
    <row r="158" spans="1:12">
      <c r="A158" s="8"/>
      <c r="B158" s="8"/>
      <c r="C158" s="8"/>
      <c r="D158" s="8"/>
      <c r="E158" s="8"/>
      <c r="F158" s="8"/>
      <c r="G158" s="8"/>
      <c r="H158" s="8"/>
      <c r="I158" s="8"/>
      <c r="J158" s="8"/>
      <c r="K158" s="8"/>
      <c r="L158" s="8"/>
    </row>
    <row r="159" spans="1:12">
      <c r="A159" s="8"/>
      <c r="B159" s="8"/>
      <c r="C159" s="8"/>
      <c r="D159" s="8"/>
      <c r="E159" s="8"/>
      <c r="F159" s="8"/>
      <c r="G159" s="8"/>
      <c r="H159" s="8"/>
      <c r="I159" s="8"/>
      <c r="J159" s="8"/>
      <c r="K159" s="8"/>
      <c r="L159" s="8"/>
    </row>
    <row r="160" spans="1:12">
      <c r="A160" s="8"/>
      <c r="B160" s="8"/>
      <c r="C160" s="8"/>
      <c r="D160" s="8"/>
      <c r="E160" s="8"/>
      <c r="F160" s="8"/>
      <c r="G160" s="8"/>
      <c r="H160" s="8"/>
      <c r="I160" s="8"/>
      <c r="J160" s="8"/>
      <c r="K160" s="8"/>
      <c r="L160" s="8"/>
    </row>
    <row r="161" spans="1:12">
      <c r="A161" s="8"/>
      <c r="B161" s="8"/>
      <c r="C161" s="8"/>
      <c r="D161" s="8"/>
      <c r="E161" s="8"/>
      <c r="F161" s="8"/>
      <c r="G161" s="8"/>
      <c r="H161" s="8"/>
      <c r="I161" s="8"/>
      <c r="J161" s="8"/>
      <c r="K161" s="8"/>
      <c r="L161" s="8"/>
    </row>
    <row r="162" spans="1:12">
      <c r="A162" s="8"/>
      <c r="B162" s="8"/>
      <c r="C162" s="8"/>
      <c r="D162" s="8"/>
      <c r="E162" s="8"/>
      <c r="F162" s="8"/>
      <c r="G162" s="8"/>
      <c r="H162" s="8"/>
      <c r="I162" s="8"/>
      <c r="J162" s="8"/>
      <c r="K162" s="8"/>
      <c r="L162" s="8"/>
    </row>
    <row r="163" spans="1:12">
      <c r="A163" s="8"/>
      <c r="B163" s="8"/>
      <c r="C163" s="8"/>
      <c r="D163" s="8"/>
      <c r="E163" s="8"/>
      <c r="F163" s="8"/>
      <c r="G163" s="8"/>
      <c r="H163" s="8"/>
      <c r="I163" s="8"/>
      <c r="J163" s="8"/>
      <c r="K163" s="8"/>
      <c r="L163" s="8"/>
    </row>
    <row r="164" spans="1:12">
      <c r="A164" s="8"/>
      <c r="B164" s="8"/>
      <c r="C164" s="8"/>
      <c r="D164" s="8"/>
      <c r="E164" s="8"/>
      <c r="F164" s="8"/>
      <c r="G164" s="8"/>
      <c r="H164" s="8"/>
      <c r="I164" s="8"/>
      <c r="J164" s="8"/>
      <c r="K164" s="8"/>
      <c r="L164" s="8"/>
    </row>
    <row r="165" spans="1:12">
      <c r="A165" s="8"/>
      <c r="B165" s="8"/>
      <c r="C165" s="8"/>
      <c r="D165" s="8"/>
      <c r="E165" s="8"/>
      <c r="F165" s="8"/>
      <c r="G165" s="8"/>
      <c r="H165" s="8"/>
      <c r="I165" s="8"/>
      <c r="J165" s="8"/>
      <c r="K165" s="8"/>
      <c r="L165" s="8"/>
    </row>
    <row r="166" spans="1:12">
      <c r="A166" s="8"/>
      <c r="B166" s="8"/>
      <c r="C166" s="8"/>
      <c r="D166" s="8"/>
      <c r="E166" s="8"/>
      <c r="F166" s="8"/>
      <c r="G166" s="8"/>
      <c r="H166" s="8"/>
      <c r="I166" s="8"/>
      <c r="J166" s="8"/>
      <c r="K166" s="8"/>
      <c r="L166" s="8"/>
    </row>
    <row r="167" spans="1:12">
      <c r="A167" s="8"/>
      <c r="B167" s="8"/>
      <c r="C167" s="8"/>
      <c r="D167" s="8"/>
      <c r="E167" s="8"/>
      <c r="F167" s="8"/>
      <c r="G167" s="8"/>
      <c r="H167" s="8"/>
      <c r="I167" s="8"/>
      <c r="J167" s="8"/>
      <c r="K167" s="8"/>
      <c r="L167" s="8"/>
    </row>
    <row r="168" spans="1:12">
      <c r="A168" s="8"/>
      <c r="B168" s="8"/>
      <c r="C168" s="8"/>
      <c r="D168" s="8"/>
      <c r="E168" s="8"/>
      <c r="F168" s="8"/>
      <c r="G168" s="8"/>
      <c r="H168" s="8"/>
      <c r="I168" s="8"/>
      <c r="J168" s="8"/>
      <c r="K168" s="8"/>
      <c r="L168" s="8"/>
    </row>
    <row r="169" spans="1:12">
      <c r="A169" s="8"/>
      <c r="B169" s="8"/>
      <c r="C169" s="8"/>
      <c r="D169" s="8"/>
      <c r="E169" s="8"/>
      <c r="F169" s="8"/>
      <c r="G169" s="8"/>
      <c r="H169" s="8"/>
      <c r="I169" s="8"/>
      <c r="J169" s="8"/>
      <c r="K169" s="8"/>
      <c r="L169" s="8"/>
    </row>
    <row r="170" spans="1:12">
      <c r="A170" s="8"/>
      <c r="B170" s="8"/>
      <c r="C170" s="8"/>
      <c r="D170" s="8"/>
      <c r="E170" s="8"/>
      <c r="F170" s="8"/>
      <c r="G170" s="8"/>
      <c r="H170" s="8"/>
      <c r="I170" s="8"/>
      <c r="J170" s="8"/>
      <c r="K170" s="8"/>
      <c r="L170" s="8"/>
    </row>
    <row r="171" spans="1:12">
      <c r="A171" s="8"/>
      <c r="B171" s="8"/>
      <c r="C171" s="8"/>
      <c r="D171" s="8"/>
      <c r="E171" s="8"/>
      <c r="F171" s="8"/>
      <c r="G171" s="8"/>
      <c r="H171" s="8"/>
      <c r="I171" s="8"/>
      <c r="J171" s="8"/>
      <c r="K171" s="8"/>
      <c r="L171" s="8"/>
    </row>
    <row r="172" spans="1:12">
      <c r="A172" s="8"/>
      <c r="B172" s="8"/>
      <c r="C172" s="8"/>
      <c r="D172" s="8"/>
      <c r="E172" s="8"/>
      <c r="F172" s="8"/>
      <c r="G172" s="8"/>
      <c r="H172" s="8"/>
      <c r="I172" s="8"/>
      <c r="J172" s="8"/>
      <c r="K172" s="8"/>
      <c r="L172" s="8"/>
    </row>
    <row r="173" spans="1:12">
      <c r="A173" s="8"/>
      <c r="B173" s="8"/>
      <c r="C173" s="8"/>
      <c r="D173" s="8"/>
      <c r="E173" s="8"/>
      <c r="F173" s="8"/>
      <c r="G173" s="8"/>
      <c r="H173" s="8"/>
      <c r="I173" s="8"/>
      <c r="J173" s="8"/>
      <c r="K173" s="8"/>
      <c r="L173" s="8"/>
    </row>
    <row r="174" spans="1:12">
      <c r="A174" s="8"/>
      <c r="B174" s="8"/>
      <c r="C174" s="8"/>
      <c r="D174" s="8"/>
      <c r="E174" s="8"/>
      <c r="F174" s="8"/>
      <c r="G174" s="8"/>
      <c r="H174" s="8"/>
      <c r="I174" s="8"/>
      <c r="J174" s="8"/>
      <c r="K174" s="8"/>
      <c r="L174" s="8"/>
    </row>
    <row r="175" spans="1:12">
      <c r="A175" s="8"/>
      <c r="B175" s="8"/>
      <c r="C175" s="8"/>
      <c r="D175" s="8"/>
      <c r="E175" s="8"/>
      <c r="F175" s="8"/>
      <c r="G175" s="8"/>
      <c r="H175" s="8"/>
      <c r="I175" s="8"/>
      <c r="J175" s="8"/>
      <c r="K175" s="8"/>
      <c r="L175" s="8"/>
    </row>
    <row r="176" spans="1:12">
      <c r="A176" s="8"/>
      <c r="B176" s="8"/>
      <c r="C176" s="8"/>
      <c r="D176" s="8"/>
      <c r="E176" s="8"/>
      <c r="F176" s="8"/>
      <c r="G176" s="8"/>
      <c r="H176" s="8"/>
      <c r="I176" s="8"/>
      <c r="J176" s="8"/>
      <c r="K176" s="8"/>
      <c r="L176" s="8"/>
    </row>
    <row r="177" spans="1:12">
      <c r="A177" s="8"/>
      <c r="B177" s="8"/>
      <c r="C177" s="8"/>
      <c r="D177" s="8"/>
      <c r="E177" s="8"/>
      <c r="F177" s="8"/>
      <c r="G177" s="8"/>
      <c r="H177" s="8"/>
      <c r="I177" s="8"/>
      <c r="J177" s="8"/>
      <c r="K177" s="8"/>
      <c r="L177" s="8"/>
    </row>
    <row r="178" spans="1:12">
      <c r="A178" s="8"/>
      <c r="B178" s="8"/>
      <c r="C178" s="8"/>
      <c r="D178" s="8"/>
      <c r="E178" s="8"/>
      <c r="F178" s="8"/>
      <c r="G178" s="8"/>
      <c r="H178" s="8"/>
      <c r="I178" s="8"/>
      <c r="J178" s="8"/>
      <c r="K178" s="8"/>
      <c r="L178" s="8"/>
    </row>
    <row r="179" spans="1:12">
      <c r="A179" s="8"/>
      <c r="B179" s="8"/>
      <c r="C179" s="8"/>
      <c r="D179" s="8"/>
      <c r="E179" s="8"/>
      <c r="F179" s="8"/>
      <c r="G179" s="8"/>
      <c r="H179" s="8"/>
      <c r="I179" s="8"/>
      <c r="J179" s="8"/>
      <c r="K179" s="8"/>
      <c r="L179" s="8"/>
    </row>
    <row r="180" spans="1:12">
      <c r="A180" s="8"/>
      <c r="B180" s="8"/>
      <c r="C180" s="8"/>
      <c r="D180" s="8"/>
      <c r="E180" s="8"/>
      <c r="F180" s="8"/>
      <c r="G180" s="8"/>
      <c r="H180" s="8"/>
      <c r="I180" s="8"/>
      <c r="J180" s="8"/>
      <c r="K180" s="8"/>
      <c r="L180" s="8"/>
    </row>
    <row r="181" spans="1:12">
      <c r="A181" s="8"/>
      <c r="B181" s="8"/>
      <c r="C181" s="8"/>
      <c r="D181" s="8"/>
      <c r="E181" s="8"/>
      <c r="F181" s="8"/>
      <c r="G181" s="8"/>
      <c r="H181" s="8"/>
      <c r="I181" s="8"/>
      <c r="J181" s="8"/>
      <c r="K181" s="8"/>
      <c r="L181" s="8"/>
    </row>
    <row r="182" spans="1:12">
      <c r="A182" s="8"/>
      <c r="B182" s="8"/>
      <c r="C182" s="8"/>
      <c r="D182" s="8"/>
      <c r="E182" s="8"/>
      <c r="F182" s="8"/>
      <c r="G182" s="8"/>
      <c r="H182" s="8"/>
      <c r="I182" s="8"/>
      <c r="J182" s="8"/>
      <c r="K182" s="8"/>
      <c r="L182" s="8"/>
    </row>
    <row r="183" spans="1:12">
      <c r="A183" s="8"/>
      <c r="B183" s="8"/>
      <c r="C183" s="8"/>
      <c r="D183" s="8"/>
      <c r="E183" s="8"/>
      <c r="F183" s="8"/>
      <c r="G183" s="8"/>
      <c r="H183" s="8"/>
      <c r="I183" s="8"/>
      <c r="J183" s="8"/>
      <c r="K183" s="8"/>
      <c r="L183" s="8"/>
    </row>
    <row r="184" spans="1:12">
      <c r="A184" s="8"/>
      <c r="B184" s="8"/>
      <c r="C184" s="8"/>
      <c r="D184" s="8"/>
      <c r="E184" s="8"/>
      <c r="F184" s="8"/>
      <c r="G184" s="8"/>
      <c r="H184" s="8"/>
      <c r="I184" s="8"/>
      <c r="J184" s="8"/>
      <c r="K184" s="8"/>
      <c r="L184" s="8"/>
    </row>
    <row r="185" spans="1:12">
      <c r="A185" s="8"/>
      <c r="B185" s="8"/>
      <c r="C185" s="8"/>
      <c r="D185" s="8"/>
      <c r="E185" s="8"/>
      <c r="F185" s="8"/>
      <c r="G185" s="8"/>
      <c r="H185" s="8"/>
      <c r="I185" s="8"/>
      <c r="J185" s="8"/>
      <c r="K185" s="8"/>
      <c r="L185" s="8"/>
    </row>
    <row r="186" spans="1:12">
      <c r="A186" s="8"/>
      <c r="B186" s="8"/>
      <c r="C186" s="8"/>
      <c r="D186" s="8"/>
      <c r="E186" s="8"/>
      <c r="F186" s="8"/>
      <c r="G186" s="8"/>
      <c r="H186" s="8"/>
      <c r="I186" s="8"/>
      <c r="J186" s="8"/>
      <c r="K186" s="8"/>
      <c r="L186" s="8"/>
    </row>
    <row r="187" spans="1:12">
      <c r="A187" s="8"/>
      <c r="B187" s="8"/>
      <c r="C187" s="8"/>
      <c r="D187" s="8"/>
      <c r="E187" s="8"/>
      <c r="F187" s="8"/>
      <c r="G187" s="8"/>
      <c r="H187" s="8"/>
      <c r="I187" s="8"/>
      <c r="J187" s="8"/>
      <c r="K187" s="8"/>
      <c r="L187" s="8"/>
    </row>
    <row r="188" spans="1:12">
      <c r="A188" s="8"/>
      <c r="B188" s="8"/>
      <c r="C188" s="8"/>
      <c r="D188" s="8"/>
      <c r="E188" s="8"/>
      <c r="F188" s="8"/>
      <c r="G188" s="8"/>
      <c r="H188" s="8"/>
      <c r="I188" s="8"/>
      <c r="J188" s="8"/>
      <c r="K188" s="8"/>
      <c r="L188" s="8"/>
    </row>
    <row r="189" spans="1:12">
      <c r="A189" s="8"/>
      <c r="B189" s="8"/>
      <c r="C189" s="8"/>
      <c r="D189" s="8"/>
      <c r="E189" s="8"/>
      <c r="F189" s="8"/>
      <c r="G189" s="8"/>
      <c r="H189" s="8"/>
      <c r="I189" s="8"/>
      <c r="J189" s="8"/>
      <c r="K189" s="8"/>
      <c r="L189" s="8"/>
    </row>
    <row r="190" spans="1:12">
      <c r="A190" s="8"/>
      <c r="B190" s="8"/>
      <c r="C190" s="8"/>
      <c r="D190" s="8"/>
      <c r="E190" s="8"/>
      <c r="F190" s="8"/>
      <c r="G190" s="8"/>
      <c r="H190" s="8"/>
      <c r="I190" s="8"/>
      <c r="J190" s="8"/>
      <c r="K190" s="8"/>
      <c r="L190" s="8"/>
    </row>
    <row r="191" spans="1:12">
      <c r="A191" s="8"/>
      <c r="B191" s="8"/>
      <c r="C191" s="8"/>
      <c r="D191" s="8"/>
      <c r="E191" s="8"/>
      <c r="F191" s="8"/>
      <c r="G191" s="8"/>
      <c r="H191" s="8"/>
      <c r="I191" s="8"/>
      <c r="J191" s="8"/>
      <c r="K191" s="8"/>
      <c r="L191" s="8"/>
    </row>
    <row r="192" spans="1:12">
      <c r="A192" s="8"/>
      <c r="B192" s="8"/>
      <c r="C192" s="8"/>
      <c r="D192" s="8"/>
      <c r="E192" s="8"/>
      <c r="F192" s="8"/>
      <c r="G192" s="8"/>
      <c r="H192" s="8"/>
      <c r="I192" s="8"/>
      <c r="J192" s="8"/>
      <c r="K192" s="8"/>
      <c r="L192" s="8"/>
    </row>
    <row r="193" spans="1:12">
      <c r="A193" s="8"/>
      <c r="B193" s="8"/>
      <c r="C193" s="8"/>
      <c r="D193" s="8"/>
      <c r="E193" s="8"/>
      <c r="F193" s="8"/>
      <c r="G193" s="8"/>
      <c r="H193" s="8"/>
      <c r="I193" s="8"/>
      <c r="J193" s="8"/>
      <c r="K193" s="8"/>
      <c r="L193" s="8"/>
    </row>
    <row r="194" spans="1:12">
      <c r="A194" s="8"/>
      <c r="B194" s="8"/>
      <c r="C194" s="8"/>
      <c r="D194" s="8"/>
      <c r="E194" s="8"/>
      <c r="F194" s="8"/>
      <c r="G194" s="8"/>
      <c r="H194" s="8"/>
      <c r="I194" s="8"/>
      <c r="J194" s="8"/>
      <c r="K194" s="8"/>
      <c r="L194" s="8"/>
    </row>
    <row r="195" spans="1:12">
      <c r="A195" s="8"/>
      <c r="B195" s="8"/>
      <c r="C195" s="8"/>
      <c r="D195" s="8"/>
      <c r="E195" s="8"/>
      <c r="F195" s="8"/>
      <c r="G195" s="8"/>
      <c r="H195" s="8"/>
      <c r="I195" s="8"/>
      <c r="J195" s="8"/>
      <c r="K195" s="8"/>
      <c r="L195" s="8"/>
    </row>
    <row r="196" spans="1:12">
      <c r="A196" s="8"/>
      <c r="B196" s="8"/>
      <c r="C196" s="8"/>
      <c r="D196" s="8"/>
      <c r="E196" s="8"/>
      <c r="F196" s="8"/>
      <c r="G196" s="8"/>
      <c r="H196" s="8"/>
      <c r="I196" s="8"/>
      <c r="J196" s="8"/>
      <c r="K196" s="8"/>
      <c r="L196" s="8"/>
    </row>
    <row r="197" spans="1:12">
      <c r="A197" s="8"/>
      <c r="B197" s="8"/>
      <c r="C197" s="8"/>
      <c r="D197" s="8"/>
      <c r="E197" s="8"/>
      <c r="F197" s="8"/>
      <c r="G197" s="8"/>
      <c r="H197" s="8"/>
      <c r="I197" s="8"/>
      <c r="J197" s="8"/>
      <c r="K197" s="8"/>
      <c r="L197" s="8"/>
    </row>
    <row r="198" spans="1:12">
      <c r="A198" s="8"/>
      <c r="B198" s="8"/>
      <c r="C198" s="8"/>
      <c r="D198" s="8"/>
      <c r="E198" s="8"/>
      <c r="F198" s="8"/>
      <c r="G198" s="8"/>
      <c r="H198" s="8"/>
      <c r="I198" s="8"/>
      <c r="J198" s="8"/>
      <c r="K198" s="8"/>
      <c r="L198" s="8"/>
    </row>
    <row r="199" spans="1:12">
      <c r="A199" s="8"/>
      <c r="B199" s="8"/>
      <c r="C199" s="8"/>
      <c r="D199" s="8"/>
      <c r="E199" s="8"/>
      <c r="F199" s="8"/>
      <c r="G199" s="8"/>
      <c r="H199" s="8"/>
      <c r="I199" s="8"/>
      <c r="J199" s="8"/>
      <c r="K199" s="8"/>
      <c r="L199" s="8"/>
    </row>
    <row r="200" spans="1:12">
      <c r="A200" s="8"/>
      <c r="B200" s="8"/>
      <c r="C200" s="8"/>
      <c r="D200" s="8"/>
      <c r="E200" s="8"/>
      <c r="F200" s="8"/>
      <c r="G200" s="8"/>
      <c r="H200" s="8"/>
      <c r="I200" s="8"/>
      <c r="J200" s="8"/>
      <c r="K200" s="8"/>
      <c r="L200" s="8"/>
    </row>
    <row r="201" spans="1:12">
      <c r="A201" s="8"/>
      <c r="B201" s="8"/>
      <c r="C201" s="8"/>
      <c r="D201" s="8"/>
      <c r="E201" s="8"/>
      <c r="F201" s="8"/>
      <c r="G201" s="8"/>
      <c r="H201" s="8"/>
      <c r="I201" s="8"/>
      <c r="J201" s="8"/>
      <c r="K201" s="8"/>
      <c r="L201" s="8"/>
    </row>
    <row r="202" spans="1:12">
      <c r="A202" s="8"/>
      <c r="B202" s="8"/>
      <c r="C202" s="8"/>
      <c r="D202" s="8"/>
      <c r="E202" s="8"/>
      <c r="F202" s="8"/>
      <c r="G202" s="8"/>
      <c r="H202" s="8"/>
      <c r="I202" s="8"/>
      <c r="J202" s="8"/>
      <c r="K202" s="8"/>
      <c r="L202" s="8"/>
    </row>
    <row r="203" spans="1:12">
      <c r="A203" s="8"/>
      <c r="B203" s="8"/>
      <c r="C203" s="8"/>
      <c r="D203" s="8"/>
      <c r="E203" s="8"/>
      <c r="F203" s="8"/>
      <c r="G203" s="8"/>
      <c r="H203" s="8"/>
      <c r="I203" s="8"/>
      <c r="J203" s="8"/>
      <c r="K203" s="8"/>
      <c r="L203" s="8"/>
    </row>
    <row r="204" spans="1:12">
      <c r="A204" s="8"/>
      <c r="B204" s="8"/>
      <c r="C204" s="8"/>
      <c r="D204" s="8"/>
      <c r="E204" s="8"/>
      <c r="F204" s="8"/>
      <c r="G204" s="8"/>
      <c r="H204" s="8"/>
      <c r="I204" s="8"/>
      <c r="J204" s="8"/>
      <c r="K204" s="8"/>
      <c r="L204" s="8"/>
    </row>
    <row r="205" spans="1:12">
      <c r="A205" s="8"/>
      <c r="B205" s="8"/>
      <c r="C205" s="8"/>
      <c r="D205" s="8"/>
      <c r="E205" s="8"/>
      <c r="F205" s="8"/>
      <c r="G205" s="8"/>
      <c r="H205" s="8"/>
      <c r="I205" s="8"/>
      <c r="J205" s="8"/>
      <c r="K205" s="8"/>
      <c r="L205" s="8"/>
    </row>
    <row r="206" spans="1:12">
      <c r="A206" s="8"/>
      <c r="B206" s="8"/>
      <c r="C206" s="8"/>
      <c r="D206" s="8"/>
      <c r="E206" s="8"/>
      <c r="F206" s="8"/>
      <c r="G206" s="8"/>
      <c r="H206" s="8"/>
      <c r="I206" s="8"/>
      <c r="J206" s="8"/>
      <c r="K206" s="8"/>
      <c r="L206" s="8"/>
    </row>
    <row r="207" spans="1:12">
      <c r="A207" s="8"/>
      <c r="B207" s="8"/>
      <c r="C207" s="8"/>
      <c r="D207" s="8"/>
      <c r="E207" s="8"/>
      <c r="F207" s="8"/>
      <c r="G207" s="8"/>
      <c r="H207" s="8"/>
      <c r="I207" s="8"/>
      <c r="J207" s="8"/>
      <c r="K207" s="8"/>
      <c r="L207" s="8"/>
    </row>
    <row r="208" spans="1:12">
      <c r="A208" s="8"/>
      <c r="B208" s="8"/>
      <c r="C208" s="8"/>
      <c r="D208" s="8"/>
      <c r="E208" s="8"/>
      <c r="F208" s="8"/>
      <c r="G208" s="8"/>
      <c r="H208" s="8"/>
      <c r="I208" s="8"/>
      <c r="J208" s="8"/>
      <c r="K208" s="8"/>
      <c r="L208" s="8"/>
    </row>
    <row r="209" spans="1:12">
      <c r="A209" s="8"/>
      <c r="B209" s="8"/>
      <c r="C209" s="8"/>
      <c r="D209" s="8"/>
      <c r="E209" s="8"/>
      <c r="F209" s="8"/>
      <c r="G209" s="8"/>
      <c r="H209" s="8"/>
      <c r="I209" s="8"/>
      <c r="J209" s="8"/>
      <c r="K209" s="8"/>
      <c r="L209" s="8"/>
    </row>
    <row r="210" spans="1:12">
      <c r="A210" s="8"/>
      <c r="B210" s="8"/>
      <c r="C210" s="8"/>
      <c r="D210" s="8"/>
      <c r="E210" s="8"/>
      <c r="F210" s="8"/>
      <c r="G210" s="8"/>
      <c r="H210" s="8"/>
      <c r="I210" s="8"/>
      <c r="J210" s="8"/>
      <c r="K210" s="8"/>
      <c r="L210" s="8"/>
    </row>
    <row r="211" spans="1:12">
      <c r="A211" s="8"/>
      <c r="B211" s="8"/>
      <c r="C211" s="8"/>
      <c r="D211" s="8"/>
      <c r="E211" s="8"/>
      <c r="F211" s="8"/>
      <c r="G211" s="8"/>
      <c r="H211" s="8"/>
      <c r="I211" s="8"/>
      <c r="J211" s="8"/>
      <c r="K211" s="8"/>
      <c r="L211" s="8"/>
    </row>
    <row r="212" spans="1:12">
      <c r="A212" s="8"/>
      <c r="B212" s="8"/>
      <c r="C212" s="8"/>
      <c r="D212" s="8"/>
      <c r="E212" s="8"/>
      <c r="F212" s="8"/>
      <c r="G212" s="8"/>
      <c r="H212" s="8"/>
      <c r="I212" s="8"/>
      <c r="J212" s="8"/>
      <c r="K212" s="8"/>
      <c r="L212" s="8"/>
    </row>
    <row r="213" spans="1:12">
      <c r="A213" s="8"/>
      <c r="B213" s="8"/>
      <c r="C213" s="8"/>
      <c r="D213" s="8"/>
      <c r="E213" s="8"/>
      <c r="F213" s="8"/>
      <c r="G213" s="8"/>
      <c r="H213" s="8"/>
      <c r="I213" s="8"/>
      <c r="J213" s="8"/>
      <c r="K213" s="8"/>
      <c r="L213" s="8"/>
    </row>
    <row r="214" spans="1:12">
      <c r="A214" s="8"/>
      <c r="B214" s="8"/>
      <c r="C214" s="8"/>
      <c r="D214" s="8"/>
      <c r="E214" s="8"/>
      <c r="F214" s="8"/>
      <c r="G214" s="8"/>
      <c r="H214" s="8"/>
      <c r="I214" s="8"/>
      <c r="J214" s="8"/>
      <c r="K214" s="8"/>
      <c r="L214" s="8"/>
    </row>
    <row r="215" spans="1:12">
      <c r="A215" s="8"/>
      <c r="B215" s="8"/>
      <c r="C215" s="8"/>
      <c r="D215" s="8"/>
      <c r="E215" s="8"/>
      <c r="F215" s="8"/>
      <c r="G215" s="8"/>
      <c r="H215" s="8"/>
      <c r="I215" s="8"/>
      <c r="J215" s="8"/>
      <c r="K215" s="8"/>
      <c r="L215" s="8"/>
    </row>
    <row r="216" spans="1:12">
      <c r="A216" s="8"/>
      <c r="B216" s="8"/>
      <c r="C216" s="8"/>
      <c r="D216" s="8"/>
      <c r="E216" s="8"/>
      <c r="F216" s="8"/>
      <c r="G216" s="8"/>
      <c r="H216" s="8"/>
      <c r="I216" s="8"/>
      <c r="J216" s="8"/>
      <c r="K216" s="8"/>
      <c r="L216" s="8"/>
    </row>
    <row r="217" spans="1:12">
      <c r="A217" s="8"/>
      <c r="B217" s="8"/>
      <c r="C217" s="8"/>
      <c r="D217" s="8"/>
      <c r="E217" s="8"/>
      <c r="F217" s="8"/>
      <c r="G217" s="8"/>
      <c r="H217" s="8"/>
      <c r="I217" s="8"/>
      <c r="J217" s="8"/>
      <c r="K217" s="8"/>
      <c r="L217" s="8"/>
    </row>
    <row r="218" spans="1:12">
      <c r="A218" s="8"/>
      <c r="B218" s="8"/>
      <c r="C218" s="8"/>
      <c r="D218" s="8"/>
      <c r="E218" s="8"/>
      <c r="F218" s="8"/>
      <c r="G218" s="8"/>
      <c r="H218" s="8"/>
      <c r="I218" s="8"/>
      <c r="J218" s="8"/>
      <c r="K218" s="8"/>
      <c r="L218" s="8"/>
    </row>
    <row r="219" spans="1:12">
      <c r="A219" s="8"/>
      <c r="B219" s="8"/>
      <c r="C219" s="8"/>
      <c r="D219" s="8"/>
      <c r="E219" s="8"/>
      <c r="F219" s="8"/>
      <c r="G219" s="8"/>
      <c r="H219" s="8"/>
      <c r="I219" s="8"/>
      <c r="J219" s="8"/>
      <c r="K219" s="8"/>
      <c r="L219" s="8"/>
    </row>
    <row r="220" spans="1:12">
      <c r="A220" s="8"/>
      <c r="B220" s="8"/>
      <c r="C220" s="8"/>
      <c r="D220" s="8"/>
      <c r="E220" s="8"/>
      <c r="F220" s="8"/>
      <c r="G220" s="8"/>
      <c r="H220" s="8"/>
      <c r="I220" s="8"/>
      <c r="J220" s="8"/>
      <c r="K220" s="8"/>
      <c r="L220" s="8"/>
    </row>
    <row r="221" spans="1:12">
      <c r="A221" s="8"/>
      <c r="B221" s="8"/>
      <c r="C221" s="8"/>
      <c r="D221" s="8"/>
      <c r="E221" s="8"/>
      <c r="F221" s="8"/>
      <c r="G221" s="8"/>
      <c r="H221" s="8"/>
      <c r="I221" s="8"/>
      <c r="J221" s="8"/>
      <c r="K221" s="8"/>
      <c r="L221" s="8"/>
    </row>
    <row r="222" spans="1:12">
      <c r="A222" s="8"/>
      <c r="B222" s="8"/>
      <c r="C222" s="8"/>
      <c r="D222" s="8"/>
      <c r="E222" s="8"/>
      <c r="F222" s="8"/>
      <c r="G222" s="8"/>
      <c r="H222" s="8"/>
      <c r="I222" s="8"/>
      <c r="J222" s="8"/>
      <c r="K222" s="8"/>
      <c r="L222" s="8"/>
    </row>
    <row r="223" spans="1:12">
      <c r="A223" s="8"/>
      <c r="B223" s="8"/>
      <c r="C223" s="8"/>
      <c r="D223" s="8"/>
      <c r="E223" s="8"/>
      <c r="F223" s="8"/>
      <c r="G223" s="8"/>
      <c r="H223" s="8"/>
      <c r="I223" s="8"/>
      <c r="J223" s="8"/>
      <c r="K223" s="8"/>
      <c r="L223" s="8"/>
    </row>
    <row r="224" spans="1:12">
      <c r="A224" s="8"/>
      <c r="B224" s="8"/>
      <c r="C224" s="8"/>
      <c r="D224" s="8"/>
      <c r="E224" s="8"/>
      <c r="F224" s="8"/>
      <c r="G224" s="8"/>
      <c r="H224" s="8"/>
      <c r="I224" s="8"/>
      <c r="J224" s="8"/>
      <c r="K224" s="8"/>
      <c r="L224" s="8"/>
    </row>
    <row r="225" spans="1:12">
      <c r="A225" s="8"/>
      <c r="B225" s="8"/>
      <c r="C225" s="8"/>
      <c r="D225" s="8"/>
      <c r="E225" s="8"/>
      <c r="F225" s="8"/>
      <c r="G225" s="8"/>
      <c r="H225" s="8"/>
      <c r="I225" s="8"/>
      <c r="J225" s="8"/>
      <c r="K225" s="8"/>
      <c r="L225" s="8"/>
    </row>
    <row r="226" spans="1:12">
      <c r="A226" s="8"/>
      <c r="B226" s="8"/>
      <c r="C226" s="8"/>
      <c r="D226" s="8"/>
      <c r="E226" s="8"/>
      <c r="F226" s="8"/>
      <c r="G226" s="8"/>
      <c r="H226" s="8"/>
      <c r="I226" s="8"/>
      <c r="J226" s="8"/>
      <c r="K226" s="8"/>
      <c r="L226" s="8"/>
    </row>
    <row r="227" spans="1:12">
      <c r="A227" s="8"/>
      <c r="B227" s="8"/>
      <c r="C227" s="8"/>
      <c r="D227" s="8"/>
      <c r="E227" s="8"/>
      <c r="F227" s="8"/>
      <c r="G227" s="8"/>
      <c r="H227" s="8"/>
      <c r="I227" s="8"/>
      <c r="J227" s="8"/>
      <c r="K227" s="8"/>
      <c r="L227" s="8"/>
    </row>
    <row r="228" spans="1:12">
      <c r="A228" s="8"/>
      <c r="B228" s="8"/>
      <c r="C228" s="8"/>
      <c r="D228" s="8"/>
      <c r="E228" s="8"/>
      <c r="F228" s="8"/>
      <c r="G228" s="8"/>
      <c r="H228" s="8"/>
      <c r="I228" s="8"/>
      <c r="J228" s="8"/>
      <c r="K228" s="8"/>
      <c r="L228" s="8"/>
    </row>
    <row r="229" spans="1:12">
      <c r="A229" s="8"/>
      <c r="B229" s="8"/>
      <c r="C229" s="8"/>
      <c r="D229" s="8"/>
      <c r="E229" s="8"/>
      <c r="F229" s="8"/>
      <c r="G229" s="8"/>
      <c r="H229" s="8"/>
      <c r="I229" s="8"/>
      <c r="J229" s="8"/>
      <c r="K229" s="8"/>
      <c r="L229" s="8"/>
    </row>
    <row r="230" spans="1:12">
      <c r="A230" s="8"/>
      <c r="B230" s="8"/>
      <c r="C230" s="8"/>
      <c r="D230" s="8"/>
      <c r="E230" s="8"/>
      <c r="F230" s="8"/>
      <c r="G230" s="8"/>
      <c r="H230" s="8"/>
      <c r="I230" s="8"/>
      <c r="J230" s="8"/>
      <c r="K230" s="8"/>
      <c r="L230" s="8"/>
    </row>
    <row r="231" spans="1:12">
      <c r="A231" s="8"/>
      <c r="B231" s="8"/>
      <c r="C231" s="8"/>
      <c r="D231" s="8"/>
      <c r="E231" s="8"/>
      <c r="F231" s="8"/>
      <c r="G231" s="8"/>
      <c r="H231" s="8"/>
      <c r="I231" s="8"/>
      <c r="J231" s="8"/>
      <c r="K231" s="8"/>
      <c r="L231" s="8"/>
    </row>
    <row r="232" spans="1:12">
      <c r="A232" s="8"/>
      <c r="B232" s="8"/>
      <c r="C232" s="8"/>
      <c r="D232" s="8"/>
      <c r="E232" s="8"/>
      <c r="F232" s="8"/>
      <c r="G232" s="8"/>
      <c r="H232" s="8"/>
      <c r="I232" s="8"/>
      <c r="J232" s="8"/>
      <c r="K232" s="8"/>
      <c r="L232" s="8"/>
    </row>
    <row r="233" spans="1:12">
      <c r="A233" s="8"/>
      <c r="B233" s="8"/>
      <c r="C233" s="8"/>
      <c r="D233" s="8"/>
      <c r="E233" s="8"/>
      <c r="F233" s="8"/>
      <c r="G233" s="8"/>
      <c r="H233" s="8"/>
      <c r="I233" s="8"/>
      <c r="J233" s="8"/>
      <c r="K233" s="8"/>
      <c r="L233" s="8"/>
    </row>
    <row r="234" spans="1:12">
      <c r="A234" s="8"/>
      <c r="B234" s="8"/>
      <c r="C234" s="8"/>
      <c r="D234" s="8"/>
      <c r="E234" s="8"/>
      <c r="F234" s="8"/>
      <c r="G234" s="8"/>
      <c r="H234" s="8"/>
      <c r="I234" s="8"/>
      <c r="J234" s="8"/>
      <c r="K234" s="8"/>
      <c r="L234" s="8"/>
    </row>
    <row r="235" spans="1:12">
      <c r="A235" s="8"/>
      <c r="B235" s="8"/>
      <c r="C235" s="8"/>
      <c r="D235" s="8"/>
      <c r="E235" s="8"/>
      <c r="F235" s="8"/>
      <c r="G235" s="8"/>
      <c r="H235" s="8"/>
      <c r="I235" s="8"/>
      <c r="J235" s="8"/>
      <c r="K235" s="8"/>
      <c r="L235" s="8"/>
    </row>
    <row r="236" spans="1:12">
      <c r="A236" s="8"/>
      <c r="B236" s="8"/>
      <c r="C236" s="8"/>
      <c r="D236" s="8"/>
      <c r="E236" s="8"/>
      <c r="F236" s="8"/>
      <c r="G236" s="8"/>
      <c r="H236" s="8"/>
      <c r="I236" s="8"/>
      <c r="J236" s="8"/>
      <c r="K236" s="8"/>
      <c r="L236" s="8"/>
    </row>
    <row r="237" spans="1:12">
      <c r="A237" s="8"/>
      <c r="B237" s="8"/>
      <c r="C237" s="8"/>
      <c r="D237" s="8"/>
      <c r="E237" s="8"/>
      <c r="F237" s="8"/>
      <c r="G237" s="8"/>
      <c r="H237" s="8"/>
      <c r="I237" s="8"/>
      <c r="J237" s="8"/>
      <c r="K237" s="8"/>
      <c r="L237" s="8"/>
    </row>
    <row r="238" spans="1:12">
      <c r="A238" s="8"/>
      <c r="B238" s="8"/>
      <c r="C238" s="8"/>
      <c r="D238" s="8"/>
      <c r="E238" s="8"/>
      <c r="F238" s="8"/>
      <c r="G238" s="8"/>
      <c r="H238" s="8"/>
      <c r="I238" s="8"/>
      <c r="J238" s="8"/>
      <c r="K238" s="8"/>
      <c r="L238" s="8"/>
    </row>
    <row r="239" spans="1:12">
      <c r="A239" s="8"/>
      <c r="B239" s="8"/>
      <c r="C239" s="8"/>
      <c r="D239" s="8"/>
      <c r="E239" s="8"/>
      <c r="F239" s="8"/>
      <c r="G239" s="8"/>
      <c r="H239" s="8"/>
      <c r="I239" s="8"/>
      <c r="J239" s="8"/>
      <c r="K239" s="8"/>
      <c r="L239" s="8"/>
    </row>
    <row r="240" spans="1:12">
      <c r="A240" s="8"/>
      <c r="B240" s="8"/>
      <c r="C240" s="8"/>
      <c r="D240" s="8"/>
      <c r="E240" s="8"/>
      <c r="F240" s="8"/>
      <c r="G240" s="8"/>
      <c r="H240" s="8"/>
      <c r="I240" s="8"/>
      <c r="J240" s="8"/>
      <c r="K240" s="8"/>
      <c r="L240" s="8"/>
    </row>
    <row r="241" spans="1:12">
      <c r="A241" s="8"/>
      <c r="B241" s="8"/>
      <c r="C241" s="8"/>
      <c r="D241" s="8"/>
      <c r="E241" s="8"/>
      <c r="F241" s="8"/>
      <c r="G241" s="8"/>
      <c r="H241" s="8"/>
      <c r="I241" s="8"/>
      <c r="J241" s="8"/>
      <c r="K241" s="8"/>
      <c r="L241" s="8"/>
    </row>
    <row r="242" spans="1:12">
      <c r="A242" s="8"/>
      <c r="B242" s="8"/>
      <c r="C242" s="8"/>
      <c r="D242" s="8"/>
      <c r="E242" s="8"/>
      <c r="F242" s="8"/>
      <c r="G242" s="8"/>
      <c r="H242" s="8"/>
      <c r="I242" s="8"/>
      <c r="J242" s="8"/>
      <c r="K242" s="8"/>
      <c r="L242" s="8"/>
    </row>
    <row r="243" spans="1:12">
      <c r="A243" s="8"/>
      <c r="B243" s="8"/>
      <c r="C243" s="8"/>
      <c r="D243" s="8"/>
      <c r="E243" s="8"/>
      <c r="F243" s="8"/>
      <c r="G243" s="8"/>
      <c r="H243" s="8"/>
      <c r="I243" s="8"/>
      <c r="J243" s="8"/>
      <c r="K243" s="8"/>
      <c r="L243" s="8"/>
    </row>
    <row r="244" spans="1:12">
      <c r="A244" s="8"/>
      <c r="B244" s="8"/>
      <c r="C244" s="8"/>
      <c r="D244" s="8"/>
      <c r="E244" s="8"/>
      <c r="F244" s="8"/>
      <c r="G244" s="8"/>
      <c r="H244" s="8"/>
      <c r="I244" s="8"/>
      <c r="J244" s="8"/>
      <c r="K244" s="8"/>
      <c r="L244" s="8"/>
    </row>
    <row r="245" spans="1:12">
      <c r="A245" s="8"/>
      <c r="B245" s="8"/>
      <c r="C245" s="8"/>
      <c r="D245" s="8"/>
      <c r="E245" s="8"/>
      <c r="F245" s="8"/>
      <c r="G245" s="8"/>
      <c r="H245" s="8"/>
      <c r="I245" s="8"/>
      <c r="J245" s="8"/>
      <c r="K245" s="8"/>
      <c r="L245" s="8"/>
    </row>
    <row r="246" spans="1:12">
      <c r="A246" s="8"/>
      <c r="B246" s="8"/>
      <c r="C246" s="8"/>
      <c r="D246" s="8"/>
      <c r="E246" s="8"/>
      <c r="F246" s="8"/>
      <c r="G246" s="8"/>
      <c r="H246" s="8"/>
      <c r="I246" s="8"/>
      <c r="J246" s="8"/>
      <c r="K246" s="8"/>
      <c r="L246" s="8"/>
    </row>
    <row r="247" spans="1:12">
      <c r="A247" s="8"/>
      <c r="B247" s="8"/>
      <c r="C247" s="8"/>
      <c r="D247" s="8"/>
      <c r="E247" s="8"/>
      <c r="F247" s="8"/>
      <c r="G247" s="8"/>
      <c r="H247" s="8"/>
      <c r="I247" s="8"/>
      <c r="J247" s="8"/>
      <c r="K247" s="8"/>
      <c r="L247" s="8"/>
    </row>
    <row r="248" spans="1:12">
      <c r="A248" s="8"/>
      <c r="B248" s="8"/>
      <c r="C248" s="8"/>
      <c r="D248" s="8"/>
      <c r="E248" s="8"/>
      <c r="F248" s="8"/>
      <c r="G248" s="8"/>
      <c r="H248" s="8"/>
      <c r="I248" s="8"/>
      <c r="J248" s="8"/>
      <c r="K248" s="8"/>
      <c r="L248" s="8"/>
    </row>
    <row r="249" spans="1:12">
      <c r="A249" s="8"/>
      <c r="B249" s="8"/>
      <c r="C249" s="8"/>
      <c r="D249" s="8"/>
      <c r="E249" s="8"/>
      <c r="F249" s="8"/>
      <c r="G249" s="8"/>
      <c r="H249" s="8"/>
      <c r="I249" s="8"/>
      <c r="J249" s="8"/>
      <c r="K249" s="8"/>
      <c r="L249" s="8"/>
    </row>
    <row r="250" spans="1:12">
      <c r="A250" s="8"/>
      <c r="B250" s="8"/>
      <c r="C250" s="8"/>
      <c r="D250" s="8"/>
      <c r="E250" s="8"/>
      <c r="F250" s="8"/>
      <c r="G250" s="8"/>
      <c r="H250" s="8"/>
      <c r="I250" s="8"/>
      <c r="J250" s="8"/>
      <c r="K250" s="8"/>
      <c r="L250" s="8"/>
    </row>
    <row r="251" spans="1:12">
      <c r="A251" s="8"/>
      <c r="B251" s="8"/>
      <c r="C251" s="8"/>
      <c r="D251" s="8"/>
      <c r="E251" s="8"/>
      <c r="F251" s="8"/>
      <c r="G251" s="8"/>
      <c r="H251" s="8"/>
      <c r="I251" s="8"/>
      <c r="J251" s="8"/>
      <c r="K251" s="8"/>
      <c r="L251" s="8"/>
    </row>
    <row r="252" spans="1:12">
      <c r="A252" s="8"/>
      <c r="B252" s="8"/>
      <c r="C252" s="8"/>
      <c r="D252" s="8"/>
      <c r="E252" s="8"/>
      <c r="F252" s="8"/>
      <c r="G252" s="8"/>
      <c r="H252" s="8"/>
      <c r="I252" s="8"/>
      <c r="J252" s="8"/>
      <c r="K252" s="8"/>
      <c r="L252" s="8"/>
    </row>
    <row r="253" spans="1:12">
      <c r="A253" s="8"/>
      <c r="B253" s="8"/>
      <c r="C253" s="8"/>
      <c r="D253" s="8"/>
      <c r="E253" s="8"/>
      <c r="F253" s="8"/>
      <c r="G253" s="8"/>
      <c r="H253" s="8"/>
      <c r="I253" s="8"/>
      <c r="J253" s="8"/>
      <c r="K253" s="8"/>
      <c r="L253" s="8"/>
    </row>
    <row r="254" spans="1:12">
      <c r="A254" s="8"/>
      <c r="B254" s="8"/>
      <c r="C254" s="8"/>
      <c r="D254" s="8"/>
      <c r="E254" s="8"/>
      <c r="F254" s="8"/>
      <c r="G254" s="8"/>
      <c r="H254" s="8"/>
      <c r="I254" s="8"/>
      <c r="J254" s="8"/>
      <c r="K254" s="8"/>
      <c r="L254" s="8"/>
    </row>
    <row r="255" spans="1:12">
      <c r="A255" s="8"/>
      <c r="B255" s="8"/>
      <c r="C255" s="8"/>
      <c r="D255" s="8"/>
      <c r="E255" s="8"/>
      <c r="F255" s="8"/>
      <c r="G255" s="8"/>
      <c r="H255" s="8"/>
      <c r="I255" s="8"/>
      <c r="J255" s="8"/>
      <c r="K255" s="8"/>
      <c r="L255" s="8"/>
    </row>
    <row r="256" spans="1:12">
      <c r="A256" s="8"/>
      <c r="B256" s="8"/>
      <c r="C256" s="8"/>
      <c r="D256" s="8"/>
      <c r="E256" s="8"/>
      <c r="F256" s="8"/>
      <c r="G256" s="8"/>
      <c r="H256" s="8"/>
      <c r="I256" s="8"/>
      <c r="J256" s="8"/>
      <c r="K256" s="8"/>
      <c r="L256" s="8"/>
    </row>
    <row r="257" spans="1:12">
      <c r="A257" s="8"/>
      <c r="B257" s="8"/>
      <c r="C257" s="8"/>
      <c r="D257" s="8"/>
      <c r="E257" s="8"/>
      <c r="F257" s="8"/>
      <c r="G257" s="8"/>
      <c r="H257" s="8"/>
      <c r="I257" s="8"/>
      <c r="J257" s="8"/>
      <c r="K257" s="8"/>
      <c r="L257" s="8"/>
    </row>
    <row r="258" spans="1:12">
      <c r="A258" s="8"/>
      <c r="B258" s="8"/>
      <c r="C258" s="8"/>
      <c r="D258" s="8"/>
      <c r="E258" s="8"/>
      <c r="F258" s="8"/>
      <c r="G258" s="8"/>
      <c r="H258" s="8"/>
      <c r="I258" s="8"/>
      <c r="J258" s="8"/>
      <c r="K258" s="8"/>
      <c r="L258" s="8"/>
    </row>
    <row r="259" spans="1:12">
      <c r="A259" s="8"/>
      <c r="B259" s="8"/>
      <c r="C259" s="8"/>
      <c r="D259" s="8"/>
      <c r="E259" s="8"/>
      <c r="F259" s="8"/>
      <c r="G259" s="8"/>
      <c r="H259" s="8"/>
      <c r="I259" s="8"/>
      <c r="J259" s="8"/>
      <c r="K259" s="8"/>
      <c r="L259" s="8"/>
    </row>
    <row r="260" spans="1:12">
      <c r="A260" s="8"/>
      <c r="B260" s="8"/>
      <c r="C260" s="8"/>
      <c r="D260" s="8"/>
      <c r="E260" s="8"/>
      <c r="F260" s="8"/>
      <c r="G260" s="8"/>
      <c r="H260" s="8"/>
      <c r="I260" s="8"/>
      <c r="J260" s="8"/>
      <c r="K260" s="8"/>
      <c r="L260" s="8"/>
    </row>
    <row r="261" spans="1:12">
      <c r="A261" s="8"/>
      <c r="B261" s="8"/>
      <c r="C261" s="8"/>
      <c r="D261" s="8"/>
      <c r="E261" s="8"/>
      <c r="F261" s="8"/>
      <c r="G261" s="8"/>
      <c r="H261" s="8"/>
      <c r="I261" s="8"/>
      <c r="J261" s="8"/>
      <c r="K261" s="8"/>
      <c r="L261" s="8"/>
    </row>
    <row r="262" spans="1:12">
      <c r="A262" s="8"/>
      <c r="B262" s="8"/>
      <c r="C262" s="8"/>
      <c r="D262" s="8"/>
      <c r="E262" s="8"/>
      <c r="F262" s="8"/>
      <c r="G262" s="8"/>
      <c r="H262" s="8"/>
      <c r="I262" s="8"/>
      <c r="J262" s="8"/>
      <c r="K262" s="8"/>
      <c r="L262" s="8"/>
    </row>
    <row r="263" spans="1:12">
      <c r="A263" s="8"/>
      <c r="B263" s="8"/>
      <c r="C263" s="8"/>
      <c r="D263" s="8"/>
      <c r="E263" s="8"/>
      <c r="F263" s="8"/>
      <c r="G263" s="8"/>
      <c r="H263" s="8"/>
      <c r="I263" s="8"/>
      <c r="J263" s="8"/>
      <c r="K263" s="8"/>
      <c r="L263" s="8"/>
    </row>
    <row r="264" spans="1:12">
      <c r="A264" s="8"/>
      <c r="B264" s="8"/>
      <c r="C264" s="8"/>
      <c r="D264" s="8"/>
      <c r="E264" s="8"/>
      <c r="F264" s="8"/>
      <c r="G264" s="8"/>
      <c r="H264" s="8"/>
      <c r="I264" s="8"/>
      <c r="J264" s="8"/>
      <c r="K264" s="8"/>
      <c r="L264" s="8"/>
    </row>
    <row r="265" spans="1:12">
      <c r="A265" s="8"/>
      <c r="B265" s="8"/>
      <c r="C265" s="8"/>
      <c r="D265" s="8"/>
      <c r="E265" s="8"/>
      <c r="F265" s="8"/>
      <c r="G265" s="8"/>
      <c r="H265" s="8"/>
      <c r="I265" s="8"/>
      <c r="J265" s="8"/>
      <c r="K265" s="8"/>
      <c r="L265" s="8"/>
    </row>
    <row r="266" spans="1:12">
      <c r="A266" s="8"/>
      <c r="B266" s="8"/>
      <c r="C266" s="8"/>
      <c r="D266" s="8"/>
      <c r="E266" s="8"/>
      <c r="F266" s="8"/>
      <c r="G266" s="8"/>
      <c r="H266" s="8"/>
      <c r="I266" s="8"/>
      <c r="J266" s="8"/>
      <c r="K266" s="8"/>
      <c r="L266" s="8"/>
    </row>
    <row r="267" spans="1:12">
      <c r="A267" s="8"/>
      <c r="B267" s="8"/>
      <c r="C267" s="8"/>
      <c r="D267" s="8"/>
      <c r="E267" s="8"/>
      <c r="F267" s="8"/>
      <c r="G267" s="8"/>
      <c r="H267" s="8"/>
      <c r="I267" s="8"/>
      <c r="J267" s="8"/>
      <c r="K267" s="8"/>
      <c r="L267" s="8"/>
    </row>
    <row r="268" spans="1:12">
      <c r="A268" s="8"/>
      <c r="B268" s="8"/>
      <c r="C268" s="8"/>
      <c r="D268" s="8"/>
      <c r="E268" s="8"/>
      <c r="F268" s="8"/>
      <c r="G268" s="8"/>
      <c r="H268" s="8"/>
      <c r="I268" s="8"/>
      <c r="J268" s="8"/>
      <c r="K268" s="8"/>
      <c r="L268" s="8"/>
    </row>
    <row r="269" spans="1:12">
      <c r="A269" s="8"/>
      <c r="B269" s="8"/>
      <c r="C269" s="8"/>
      <c r="D269" s="8"/>
      <c r="E269" s="8"/>
      <c r="F269" s="8"/>
      <c r="G269" s="8"/>
      <c r="H269" s="8"/>
      <c r="I269" s="8"/>
      <c r="J269" s="8"/>
      <c r="K269" s="8"/>
      <c r="L269" s="8"/>
    </row>
    <row r="270" spans="1:12">
      <c r="A270" s="8"/>
      <c r="B270" s="8"/>
      <c r="C270" s="8"/>
      <c r="D270" s="8"/>
      <c r="E270" s="8"/>
      <c r="F270" s="8"/>
      <c r="G270" s="8"/>
      <c r="H270" s="8"/>
      <c r="I270" s="8"/>
      <c r="J270" s="8"/>
      <c r="K270" s="8"/>
      <c r="L270" s="8"/>
    </row>
    <row r="271" spans="1:12">
      <c r="A271" s="8"/>
      <c r="B271" s="8"/>
      <c r="C271" s="8"/>
      <c r="D271" s="8"/>
      <c r="E271" s="8"/>
      <c r="F271" s="8"/>
      <c r="G271" s="8"/>
      <c r="H271" s="8"/>
      <c r="I271" s="8"/>
      <c r="J271" s="8"/>
      <c r="K271" s="8"/>
      <c r="L271" s="8"/>
    </row>
    <row r="272" spans="1:12">
      <c r="A272" s="8"/>
      <c r="B272" s="8"/>
      <c r="C272" s="8"/>
      <c r="D272" s="8"/>
      <c r="E272" s="8"/>
      <c r="F272" s="8"/>
      <c r="G272" s="8"/>
      <c r="H272" s="8"/>
      <c r="I272" s="8"/>
      <c r="J272" s="8"/>
      <c r="K272" s="8"/>
      <c r="L272" s="8"/>
    </row>
    <row r="273" spans="1:12">
      <c r="A273" s="8"/>
      <c r="B273" s="8"/>
      <c r="C273" s="8"/>
      <c r="D273" s="8"/>
      <c r="E273" s="8"/>
      <c r="F273" s="8"/>
      <c r="G273" s="8"/>
      <c r="H273" s="8"/>
      <c r="I273" s="8"/>
      <c r="J273" s="8"/>
      <c r="K273" s="8"/>
      <c r="L273" s="8"/>
    </row>
    <row r="274" spans="1:12">
      <c r="A274" s="8"/>
      <c r="B274" s="8"/>
      <c r="C274" s="8"/>
      <c r="D274" s="8"/>
      <c r="E274" s="8"/>
      <c r="F274" s="8"/>
      <c r="G274" s="8"/>
      <c r="H274" s="8"/>
      <c r="I274" s="8"/>
      <c r="J274" s="8"/>
      <c r="K274" s="8"/>
      <c r="L274" s="8"/>
    </row>
    <row r="275" spans="1:12">
      <c r="A275" s="8"/>
      <c r="B275" s="8"/>
      <c r="C275" s="8"/>
      <c r="D275" s="8"/>
      <c r="E275" s="8"/>
      <c r="F275" s="8"/>
      <c r="G275" s="8"/>
      <c r="H275" s="8"/>
      <c r="I275" s="8"/>
      <c r="J275" s="8"/>
      <c r="K275" s="8"/>
      <c r="L275" s="8"/>
    </row>
    <row r="276" spans="1:12">
      <c r="A276" s="8"/>
      <c r="B276" s="8"/>
      <c r="C276" s="8"/>
      <c r="D276" s="8"/>
      <c r="E276" s="8"/>
      <c r="F276" s="8"/>
      <c r="G276" s="8"/>
      <c r="H276" s="8"/>
      <c r="I276" s="8"/>
      <c r="J276" s="8"/>
      <c r="K276" s="8"/>
      <c r="L276" s="8"/>
    </row>
    <row r="277" spans="1:12">
      <c r="A277" s="8"/>
      <c r="B277" s="8"/>
      <c r="C277" s="8"/>
      <c r="D277" s="8"/>
      <c r="E277" s="8"/>
      <c r="F277" s="8"/>
      <c r="G277" s="8"/>
      <c r="H277" s="8"/>
      <c r="I277" s="8"/>
      <c r="J277" s="8"/>
      <c r="K277" s="8"/>
      <c r="L277" s="8"/>
    </row>
    <row r="278" spans="1:12">
      <c r="A278" s="8"/>
      <c r="B278" s="8"/>
      <c r="C278" s="8"/>
      <c r="D278" s="8"/>
      <c r="E278" s="8"/>
      <c r="F278" s="8"/>
      <c r="G278" s="8"/>
      <c r="H278" s="8"/>
      <c r="I278" s="8"/>
      <c r="J278" s="8"/>
      <c r="K278" s="8"/>
      <c r="L278" s="8"/>
    </row>
    <row r="279" spans="1:12">
      <c r="A279" s="8"/>
      <c r="B279" s="8"/>
      <c r="C279" s="8"/>
      <c r="D279" s="8"/>
      <c r="E279" s="8"/>
      <c r="F279" s="8"/>
      <c r="G279" s="8"/>
      <c r="H279" s="8"/>
      <c r="I279" s="8"/>
      <c r="J279" s="8"/>
      <c r="K279" s="8"/>
      <c r="L279" s="8"/>
    </row>
    <row r="280" spans="1:12">
      <c r="A280" s="8"/>
      <c r="B280" s="8"/>
      <c r="C280" s="8"/>
      <c r="D280" s="8"/>
      <c r="E280" s="8"/>
      <c r="F280" s="8"/>
      <c r="G280" s="8"/>
      <c r="H280" s="8"/>
      <c r="I280" s="8"/>
      <c r="J280" s="8"/>
      <c r="K280" s="8"/>
      <c r="L280" s="8"/>
    </row>
    <row r="281" spans="1:12">
      <c r="A281" s="8"/>
      <c r="B281" s="8"/>
      <c r="C281" s="8"/>
      <c r="D281" s="8"/>
      <c r="E281" s="8"/>
      <c r="F281" s="8"/>
      <c r="G281" s="8"/>
      <c r="H281" s="8"/>
      <c r="I281" s="8"/>
      <c r="J281" s="8"/>
      <c r="K281" s="8"/>
      <c r="L281" s="8"/>
    </row>
    <row r="282" spans="1:12">
      <c r="A282" s="8"/>
      <c r="B282" s="8"/>
      <c r="C282" s="8"/>
      <c r="D282" s="8"/>
      <c r="E282" s="8"/>
      <c r="F282" s="8"/>
      <c r="G282" s="8"/>
      <c r="H282" s="8"/>
      <c r="I282" s="8"/>
      <c r="J282" s="8"/>
      <c r="K282" s="8"/>
      <c r="L282" s="8"/>
    </row>
    <row r="283" spans="1:12">
      <c r="A283" s="8"/>
      <c r="B283" s="8"/>
      <c r="C283" s="8"/>
      <c r="D283" s="8"/>
      <c r="E283" s="8"/>
      <c r="F283" s="8"/>
      <c r="G283" s="8"/>
      <c r="H283" s="8"/>
      <c r="I283" s="8"/>
      <c r="J283" s="8"/>
      <c r="K283" s="8"/>
      <c r="L283" s="8"/>
    </row>
    <row r="284" spans="1:12">
      <c r="A284" s="8"/>
      <c r="B284" s="8"/>
      <c r="C284" s="8"/>
      <c r="D284" s="8"/>
      <c r="E284" s="8"/>
      <c r="F284" s="8"/>
      <c r="G284" s="8"/>
      <c r="H284" s="8"/>
      <c r="I284" s="8"/>
      <c r="J284" s="8"/>
      <c r="K284" s="8"/>
      <c r="L284" s="8"/>
    </row>
    <row r="285" spans="1:12">
      <c r="A285" s="8"/>
      <c r="B285" s="8"/>
      <c r="C285" s="8"/>
      <c r="D285" s="8"/>
      <c r="E285" s="8"/>
      <c r="F285" s="8"/>
      <c r="G285" s="8"/>
      <c r="H285" s="8"/>
      <c r="I285" s="8"/>
      <c r="J285" s="8"/>
      <c r="K285" s="8"/>
      <c r="L285" s="8"/>
    </row>
    <row r="286" spans="1:12">
      <c r="A286" s="8"/>
      <c r="B286" s="8"/>
      <c r="C286" s="8"/>
      <c r="D286" s="8"/>
      <c r="E286" s="8"/>
      <c r="F286" s="8"/>
      <c r="G286" s="8"/>
      <c r="H286" s="8"/>
      <c r="I286" s="8"/>
      <c r="J286" s="8"/>
      <c r="K286" s="8"/>
      <c r="L286" s="8"/>
    </row>
    <row r="287" spans="1:12">
      <c r="A287" s="8"/>
      <c r="B287" s="8"/>
      <c r="C287" s="8"/>
      <c r="D287" s="8"/>
      <c r="E287" s="8"/>
      <c r="F287" s="8"/>
      <c r="G287" s="8"/>
      <c r="H287" s="8"/>
      <c r="I287" s="8"/>
      <c r="J287" s="8"/>
      <c r="K287" s="8"/>
      <c r="L287" s="8"/>
    </row>
    <row r="288" spans="1:12">
      <c r="A288" s="8"/>
      <c r="B288" s="8"/>
      <c r="C288" s="8"/>
      <c r="D288" s="8"/>
      <c r="E288" s="8"/>
      <c r="F288" s="8"/>
      <c r="G288" s="8"/>
      <c r="H288" s="8"/>
      <c r="I288" s="8"/>
      <c r="J288" s="8"/>
      <c r="K288" s="8"/>
      <c r="L288" s="8"/>
    </row>
    <row r="289" spans="1:12">
      <c r="A289" s="8"/>
      <c r="B289" s="8"/>
      <c r="C289" s="8"/>
      <c r="D289" s="8"/>
      <c r="E289" s="8"/>
      <c r="F289" s="8"/>
      <c r="G289" s="8"/>
      <c r="H289" s="8"/>
      <c r="I289" s="8"/>
      <c r="J289" s="8"/>
      <c r="K289" s="8"/>
      <c r="L289" s="8"/>
    </row>
    <row r="290" spans="1:12">
      <c r="A290" s="8"/>
      <c r="B290" s="8"/>
      <c r="C290" s="8"/>
      <c r="D290" s="8"/>
      <c r="E290" s="8"/>
      <c r="F290" s="8"/>
      <c r="G290" s="8"/>
      <c r="H290" s="8"/>
      <c r="I290" s="8"/>
      <c r="J290" s="8"/>
      <c r="K290" s="8"/>
      <c r="L290" s="8"/>
    </row>
    <row r="291" spans="1:12">
      <c r="A291" s="8"/>
      <c r="B291" s="8"/>
      <c r="C291" s="8"/>
      <c r="D291" s="8"/>
      <c r="E291" s="8"/>
      <c r="F291" s="8"/>
      <c r="G291" s="8"/>
      <c r="H291" s="8"/>
      <c r="I291" s="8"/>
      <c r="J291" s="8"/>
      <c r="K291" s="8"/>
      <c r="L291" s="8"/>
    </row>
    <row r="292" spans="1:12">
      <c r="A292" s="8"/>
      <c r="B292" s="8"/>
      <c r="C292" s="8"/>
      <c r="D292" s="8"/>
      <c r="E292" s="8"/>
      <c r="F292" s="8"/>
      <c r="G292" s="8"/>
      <c r="H292" s="8"/>
      <c r="I292" s="8"/>
      <c r="J292" s="8"/>
      <c r="K292" s="8"/>
      <c r="L292" s="8"/>
    </row>
    <row r="293" spans="1:12">
      <c r="A293" s="8"/>
      <c r="B293" s="8"/>
      <c r="C293" s="8"/>
      <c r="D293" s="8"/>
      <c r="E293" s="8"/>
      <c r="F293" s="8"/>
      <c r="G293" s="8"/>
      <c r="H293" s="8"/>
      <c r="I293" s="8"/>
      <c r="J293" s="8"/>
      <c r="K293" s="8"/>
      <c r="L293" s="8"/>
    </row>
    <row r="294" spans="1:12">
      <c r="A294" s="8"/>
      <c r="B294" s="8"/>
      <c r="C294" s="8"/>
      <c r="D294" s="8"/>
      <c r="E294" s="8"/>
      <c r="F294" s="8"/>
      <c r="G294" s="8"/>
      <c r="H294" s="8"/>
      <c r="I294" s="8"/>
      <c r="J294" s="8"/>
      <c r="K294" s="8"/>
      <c r="L294" s="8"/>
    </row>
    <row r="295" spans="1:12">
      <c r="A295" s="8"/>
      <c r="B295" s="8"/>
      <c r="C295" s="8"/>
      <c r="D295" s="8"/>
      <c r="E295" s="8"/>
      <c r="F295" s="8"/>
      <c r="G295" s="8"/>
      <c r="H295" s="8"/>
      <c r="I295" s="8"/>
      <c r="J295" s="8"/>
      <c r="K295" s="8"/>
      <c r="L295" s="8"/>
    </row>
    <row r="296" spans="1:12">
      <c r="A296" s="8"/>
      <c r="B296" s="8"/>
      <c r="C296" s="8"/>
      <c r="D296" s="8"/>
      <c r="E296" s="8"/>
      <c r="F296" s="8"/>
      <c r="G296" s="8"/>
      <c r="H296" s="8"/>
      <c r="I296" s="8"/>
      <c r="J296" s="8"/>
      <c r="K296" s="8"/>
      <c r="L296" s="8"/>
    </row>
    <row r="297" spans="1:12">
      <c r="A297" s="8"/>
      <c r="B297" s="8"/>
      <c r="C297" s="8"/>
      <c r="D297" s="8"/>
      <c r="E297" s="8"/>
      <c r="F297" s="8"/>
      <c r="G297" s="8"/>
      <c r="H297" s="8"/>
      <c r="I297" s="8"/>
      <c r="J297" s="8"/>
      <c r="K297" s="8"/>
      <c r="L297" s="8"/>
    </row>
    <row r="298" spans="1:12">
      <c r="A298" s="8"/>
      <c r="B298" s="8"/>
      <c r="C298" s="8"/>
      <c r="D298" s="8"/>
      <c r="E298" s="8"/>
      <c r="F298" s="8"/>
      <c r="G298" s="8"/>
      <c r="H298" s="8"/>
      <c r="I298" s="8"/>
      <c r="J298" s="8"/>
      <c r="K298" s="8"/>
      <c r="L298" s="8"/>
    </row>
    <row r="299" spans="1:12">
      <c r="A299" s="8"/>
      <c r="B299" s="8"/>
      <c r="C299" s="8"/>
      <c r="D299" s="8"/>
      <c r="E299" s="8"/>
      <c r="F299" s="8"/>
      <c r="G299" s="8"/>
      <c r="H299" s="8"/>
      <c r="I299" s="8"/>
      <c r="J299" s="8"/>
      <c r="K299" s="8"/>
      <c r="L299" s="8"/>
    </row>
    <row r="300" spans="1:12">
      <c r="A300" s="8"/>
      <c r="B300" s="8"/>
      <c r="C300" s="8"/>
      <c r="D300" s="8"/>
      <c r="E300" s="8"/>
      <c r="F300" s="8"/>
      <c r="G300" s="8"/>
      <c r="H300" s="8"/>
      <c r="I300" s="8"/>
      <c r="J300" s="8"/>
      <c r="K300" s="8"/>
      <c r="L300" s="8"/>
    </row>
    <row r="301" spans="1:12">
      <c r="A301" s="8"/>
      <c r="B301" s="8"/>
      <c r="C301" s="8"/>
      <c r="D301" s="8"/>
      <c r="E301" s="8"/>
      <c r="F301" s="8"/>
      <c r="G301" s="8"/>
      <c r="H301" s="8"/>
      <c r="I301" s="8"/>
      <c r="J301" s="8"/>
      <c r="K301" s="8"/>
      <c r="L301" s="8"/>
    </row>
    <row r="302" spans="1:12">
      <c r="A302" s="8"/>
      <c r="B302" s="8"/>
      <c r="C302" s="8"/>
      <c r="D302" s="8"/>
      <c r="E302" s="8"/>
      <c r="F302" s="8"/>
      <c r="G302" s="8"/>
      <c r="H302" s="8"/>
      <c r="I302" s="8"/>
      <c r="J302" s="8"/>
      <c r="K302" s="8"/>
      <c r="L302" s="8"/>
    </row>
    <row r="303" spans="1:12">
      <c r="A303" s="8"/>
      <c r="B303" s="8"/>
      <c r="C303" s="8"/>
      <c r="D303" s="8"/>
      <c r="E303" s="8"/>
      <c r="F303" s="8"/>
      <c r="G303" s="8"/>
      <c r="H303" s="8"/>
      <c r="I303" s="8"/>
      <c r="J303" s="8"/>
      <c r="K303" s="8"/>
      <c r="L303" s="8"/>
    </row>
    <row r="304" spans="1:12">
      <c r="A304" s="8"/>
      <c r="B304" s="8"/>
      <c r="C304" s="8"/>
      <c r="D304" s="8"/>
      <c r="E304" s="8"/>
      <c r="F304" s="8"/>
      <c r="G304" s="8"/>
      <c r="H304" s="8"/>
      <c r="I304" s="8"/>
      <c r="J304" s="8"/>
      <c r="K304" s="8"/>
      <c r="L304" s="8"/>
    </row>
    <row r="305" spans="1:12">
      <c r="A305" s="8"/>
      <c r="B305" s="8"/>
      <c r="C305" s="8"/>
      <c r="D305" s="8"/>
      <c r="E305" s="8"/>
      <c r="F305" s="8"/>
      <c r="G305" s="8"/>
      <c r="H305" s="8"/>
      <c r="I305" s="8"/>
      <c r="J305" s="8"/>
      <c r="K305" s="8"/>
      <c r="L305" s="8"/>
    </row>
    <row r="306" spans="1:12">
      <c r="A306" s="8"/>
      <c r="B306" s="8"/>
      <c r="C306" s="8"/>
      <c r="D306" s="8"/>
      <c r="E306" s="8"/>
      <c r="F306" s="8"/>
      <c r="G306" s="8"/>
      <c r="H306" s="8"/>
      <c r="I306" s="8"/>
      <c r="J306" s="8"/>
      <c r="K306" s="8"/>
      <c r="L306" s="8"/>
    </row>
    <row r="307" spans="1:12">
      <c r="A307" s="8"/>
      <c r="B307" s="8"/>
      <c r="C307" s="8"/>
      <c r="D307" s="8"/>
      <c r="E307" s="8"/>
      <c r="F307" s="8"/>
      <c r="G307" s="8"/>
      <c r="H307" s="8"/>
      <c r="I307" s="8"/>
      <c r="J307" s="8"/>
      <c r="K307" s="8"/>
      <c r="L307" s="8"/>
    </row>
    <row r="308" spans="1:12">
      <c r="A308" s="8"/>
      <c r="B308" s="8"/>
      <c r="C308" s="8"/>
      <c r="D308" s="8"/>
      <c r="E308" s="8"/>
      <c r="F308" s="8"/>
      <c r="G308" s="8"/>
      <c r="H308" s="8"/>
      <c r="I308" s="8"/>
      <c r="J308" s="8"/>
      <c r="K308" s="8"/>
      <c r="L308" s="8"/>
    </row>
    <row r="309" spans="1:12">
      <c r="A309" s="8"/>
      <c r="B309" s="8"/>
      <c r="C309" s="8"/>
      <c r="D309" s="8"/>
      <c r="E309" s="8"/>
      <c r="F309" s="8"/>
      <c r="G309" s="8"/>
      <c r="H309" s="8"/>
      <c r="I309" s="8"/>
      <c r="J309" s="8"/>
      <c r="K309" s="8"/>
      <c r="L309" s="8"/>
    </row>
    <row r="310" spans="1:12">
      <c r="A310" s="8"/>
      <c r="B310" s="8"/>
      <c r="C310" s="8"/>
      <c r="D310" s="8"/>
      <c r="E310" s="8"/>
      <c r="F310" s="8"/>
      <c r="G310" s="8"/>
      <c r="H310" s="8"/>
      <c r="I310" s="8"/>
      <c r="J310" s="8"/>
      <c r="K310" s="8"/>
      <c r="L310" s="8"/>
    </row>
    <row r="311" spans="1:12">
      <c r="A311" s="8"/>
      <c r="B311" s="8"/>
      <c r="C311" s="8"/>
      <c r="D311" s="8"/>
      <c r="E311" s="8"/>
      <c r="F311" s="8"/>
      <c r="G311" s="8"/>
      <c r="H311" s="8"/>
      <c r="I311" s="8"/>
      <c r="J311" s="8"/>
      <c r="K311" s="8"/>
      <c r="L311" s="8"/>
    </row>
    <row r="312" spans="1:12">
      <c r="A312" s="8"/>
      <c r="B312" s="8"/>
      <c r="C312" s="8"/>
      <c r="D312" s="8"/>
      <c r="E312" s="8"/>
      <c r="F312" s="8"/>
      <c r="G312" s="8"/>
      <c r="H312" s="8"/>
      <c r="I312" s="8"/>
      <c r="J312" s="8"/>
      <c r="K312" s="8"/>
      <c r="L312" s="8"/>
    </row>
    <row r="313" spans="1:12">
      <c r="A313" s="8"/>
      <c r="B313" s="8"/>
      <c r="C313" s="8"/>
      <c r="D313" s="8"/>
      <c r="E313" s="8"/>
      <c r="F313" s="8"/>
      <c r="G313" s="8"/>
      <c r="H313" s="8"/>
      <c r="I313" s="8"/>
      <c r="J313" s="8"/>
      <c r="K313" s="8"/>
      <c r="L313" s="8"/>
    </row>
    <row r="314" spans="1:12">
      <c r="A314" s="8"/>
      <c r="B314" s="8"/>
      <c r="C314" s="8"/>
      <c r="D314" s="8"/>
      <c r="E314" s="8"/>
      <c r="F314" s="8"/>
      <c r="G314" s="8"/>
      <c r="H314" s="8"/>
      <c r="I314" s="8"/>
      <c r="J314" s="8"/>
      <c r="K314" s="8"/>
      <c r="L314" s="8"/>
    </row>
    <row r="315" spans="1:12">
      <c r="A315" s="8"/>
      <c r="B315" s="8"/>
      <c r="C315" s="8"/>
      <c r="D315" s="8"/>
      <c r="E315" s="8"/>
      <c r="F315" s="8"/>
      <c r="G315" s="8"/>
      <c r="H315" s="8"/>
      <c r="I315" s="8"/>
      <c r="J315" s="8"/>
      <c r="K315" s="8"/>
      <c r="L315" s="8"/>
    </row>
    <row r="316" spans="1:12">
      <c r="A316" s="8"/>
      <c r="B316" s="8"/>
      <c r="C316" s="8"/>
      <c r="D316" s="8"/>
      <c r="E316" s="8"/>
      <c r="F316" s="8"/>
      <c r="G316" s="8"/>
      <c r="H316" s="8"/>
      <c r="I316" s="8"/>
      <c r="J316" s="8"/>
      <c r="K316" s="8"/>
      <c r="L316" s="8"/>
    </row>
    <row r="317" spans="1:12">
      <c r="A317" s="8"/>
      <c r="B317" s="8"/>
      <c r="C317" s="8"/>
      <c r="D317" s="8"/>
      <c r="E317" s="8"/>
      <c r="F317" s="8"/>
      <c r="G317" s="8"/>
      <c r="H317" s="8"/>
      <c r="I317" s="8"/>
      <c r="J317" s="8"/>
      <c r="K317" s="8"/>
      <c r="L317" s="8"/>
    </row>
    <row r="318" spans="1:12">
      <c r="A318" s="8"/>
      <c r="B318" s="8"/>
      <c r="C318" s="8"/>
      <c r="D318" s="8"/>
      <c r="E318" s="8"/>
      <c r="F318" s="8"/>
      <c r="G318" s="8"/>
      <c r="H318" s="8"/>
      <c r="I318" s="8"/>
      <c r="J318" s="8"/>
      <c r="K318" s="8"/>
      <c r="L318" s="8"/>
    </row>
    <row r="319" spans="1:12">
      <c r="A319" s="8"/>
      <c r="B319" s="8"/>
      <c r="C319" s="8"/>
      <c r="D319" s="8"/>
      <c r="E319" s="8"/>
      <c r="F319" s="8"/>
      <c r="G319" s="8"/>
      <c r="H319" s="8"/>
      <c r="I319" s="8"/>
      <c r="J319" s="8"/>
      <c r="K319" s="8"/>
      <c r="L319" s="8"/>
    </row>
    <row r="320" spans="1:12">
      <c r="A320" s="8"/>
      <c r="B320" s="8"/>
      <c r="C320" s="8"/>
      <c r="D320" s="8"/>
      <c r="E320" s="8"/>
      <c r="F320" s="8"/>
      <c r="G320" s="8"/>
      <c r="H320" s="8"/>
      <c r="I320" s="8"/>
      <c r="J320" s="8"/>
      <c r="K320" s="8"/>
      <c r="L320" s="8"/>
    </row>
    <row r="321" spans="1:12">
      <c r="A321" s="8"/>
      <c r="B321" s="8"/>
      <c r="C321" s="8"/>
      <c r="D321" s="8"/>
      <c r="E321" s="8"/>
      <c r="F321" s="8"/>
      <c r="G321" s="8"/>
      <c r="H321" s="8"/>
      <c r="I321" s="8"/>
      <c r="J321" s="8"/>
      <c r="K321" s="8"/>
      <c r="L321" s="8"/>
    </row>
    <row r="322" spans="1:12">
      <c r="A322" s="8"/>
      <c r="B322" s="8"/>
      <c r="C322" s="8"/>
      <c r="D322" s="8"/>
      <c r="E322" s="8"/>
      <c r="F322" s="8"/>
      <c r="G322" s="8"/>
      <c r="H322" s="8"/>
      <c r="I322" s="8"/>
      <c r="J322" s="8"/>
      <c r="K322" s="8"/>
      <c r="L322" s="8"/>
    </row>
    <row r="323" spans="1:12">
      <c r="A323" s="8"/>
      <c r="B323" s="8"/>
      <c r="C323" s="8"/>
      <c r="D323" s="8"/>
      <c r="E323" s="8"/>
      <c r="F323" s="8"/>
      <c r="G323" s="8"/>
      <c r="H323" s="8"/>
      <c r="I323" s="8"/>
      <c r="J323" s="8"/>
      <c r="K323" s="8"/>
      <c r="L323" s="8"/>
    </row>
    <row r="324" spans="1:12">
      <c r="A324" s="8"/>
      <c r="B324" s="8"/>
      <c r="C324" s="8"/>
      <c r="D324" s="8"/>
      <c r="E324" s="8"/>
      <c r="F324" s="8"/>
      <c r="G324" s="8"/>
      <c r="H324" s="8"/>
      <c r="I324" s="8"/>
      <c r="J324" s="8"/>
      <c r="K324" s="8"/>
      <c r="L324" s="8"/>
    </row>
    <row r="325" spans="1:12">
      <c r="A325" s="8"/>
      <c r="B325" s="8"/>
      <c r="C325" s="8"/>
      <c r="D325" s="8"/>
      <c r="E325" s="8"/>
      <c r="F325" s="8"/>
      <c r="G325" s="8"/>
      <c r="H325" s="8"/>
      <c r="I325" s="8"/>
      <c r="J325" s="8"/>
      <c r="K325" s="8"/>
      <c r="L325" s="8"/>
    </row>
    <row r="326" spans="1:12">
      <c r="A326" s="8"/>
      <c r="B326" s="8"/>
      <c r="C326" s="8"/>
      <c r="D326" s="8"/>
      <c r="E326" s="8"/>
      <c r="F326" s="8"/>
      <c r="G326" s="8"/>
      <c r="H326" s="8"/>
      <c r="I326" s="8"/>
      <c r="J326" s="8"/>
      <c r="K326" s="8"/>
      <c r="L326" s="8"/>
    </row>
    <row r="327" spans="1:12">
      <c r="A327" s="8"/>
      <c r="B327" s="8"/>
      <c r="C327" s="8"/>
      <c r="D327" s="8"/>
      <c r="E327" s="8"/>
      <c r="F327" s="8"/>
      <c r="G327" s="8"/>
      <c r="H327" s="8"/>
      <c r="I327" s="8"/>
      <c r="J327" s="8"/>
      <c r="K327" s="8"/>
      <c r="L327" s="8"/>
    </row>
    <row r="328" spans="1:12">
      <c r="A328" s="8"/>
      <c r="B328" s="8"/>
      <c r="C328" s="8"/>
      <c r="D328" s="8"/>
      <c r="E328" s="8"/>
      <c r="F328" s="8"/>
      <c r="G328" s="8"/>
      <c r="H328" s="8"/>
      <c r="I328" s="8"/>
      <c r="J328" s="8"/>
      <c r="K328" s="8"/>
      <c r="L328" s="8"/>
    </row>
    <row r="329" spans="1:12">
      <c r="A329" s="8"/>
      <c r="B329" s="8"/>
      <c r="C329" s="8"/>
      <c r="D329" s="8"/>
      <c r="E329" s="8"/>
      <c r="F329" s="8"/>
      <c r="G329" s="8"/>
      <c r="H329" s="8"/>
      <c r="I329" s="8"/>
      <c r="J329" s="8"/>
      <c r="K329" s="8"/>
      <c r="L329" s="8"/>
    </row>
    <row r="330" spans="1:12">
      <c r="A330" s="8"/>
      <c r="B330" s="8"/>
      <c r="C330" s="8"/>
      <c r="D330" s="8"/>
      <c r="E330" s="8"/>
      <c r="F330" s="8"/>
      <c r="G330" s="8"/>
      <c r="H330" s="8"/>
      <c r="I330" s="8"/>
      <c r="J330" s="8"/>
      <c r="K330" s="8"/>
      <c r="L330" s="8"/>
    </row>
    <row r="331" spans="1:12">
      <c r="A331" s="8"/>
      <c r="B331" s="8"/>
      <c r="C331" s="8"/>
      <c r="D331" s="8"/>
      <c r="E331" s="8"/>
      <c r="F331" s="8"/>
      <c r="G331" s="8"/>
      <c r="H331" s="8"/>
      <c r="I331" s="8"/>
      <c r="J331" s="8"/>
      <c r="K331" s="8"/>
      <c r="L331" s="8"/>
    </row>
    <row r="332" spans="1:12">
      <c r="A332" s="8"/>
      <c r="B332" s="8"/>
      <c r="C332" s="8"/>
      <c r="D332" s="8"/>
      <c r="E332" s="8"/>
      <c r="F332" s="8"/>
      <c r="G332" s="8"/>
      <c r="H332" s="8"/>
      <c r="I332" s="8"/>
      <c r="J332" s="8"/>
      <c r="K332" s="8"/>
      <c r="L332" s="8"/>
    </row>
    <row r="333" spans="1:12">
      <c r="A333" s="8"/>
      <c r="B333" s="8"/>
      <c r="C333" s="8"/>
      <c r="D333" s="8"/>
      <c r="E333" s="8"/>
      <c r="F333" s="8"/>
      <c r="G333" s="8"/>
      <c r="H333" s="8"/>
      <c r="I333" s="8"/>
      <c r="J333" s="8"/>
      <c r="K333" s="8"/>
      <c r="L333" s="8"/>
    </row>
    <row r="334" spans="1:12">
      <c r="A334" s="8"/>
      <c r="B334" s="8"/>
      <c r="C334" s="8"/>
      <c r="D334" s="8"/>
      <c r="E334" s="8"/>
      <c r="F334" s="8"/>
      <c r="G334" s="8"/>
      <c r="H334" s="8"/>
      <c r="I334" s="8"/>
      <c r="J334" s="8"/>
      <c r="K334" s="8"/>
      <c r="L334" s="8"/>
    </row>
    <row r="335" spans="1:12">
      <c r="A335" s="8"/>
      <c r="B335" s="8"/>
      <c r="C335" s="8"/>
      <c r="D335" s="8"/>
      <c r="E335" s="8"/>
      <c r="F335" s="8"/>
      <c r="G335" s="8"/>
      <c r="H335" s="8"/>
      <c r="I335" s="8"/>
      <c r="J335" s="8"/>
      <c r="K335" s="8"/>
      <c r="L335" s="8"/>
    </row>
    <row r="336" spans="1:12">
      <c r="A336" s="8"/>
      <c r="B336" s="8"/>
      <c r="C336" s="8"/>
      <c r="D336" s="8"/>
      <c r="E336" s="8"/>
      <c r="F336" s="8"/>
      <c r="G336" s="8"/>
      <c r="H336" s="8"/>
      <c r="I336" s="8"/>
      <c r="J336" s="8"/>
      <c r="K336" s="8"/>
      <c r="L336" s="8"/>
    </row>
    <row r="337" spans="1:12">
      <c r="A337" s="8"/>
      <c r="B337" s="8"/>
      <c r="C337" s="8"/>
      <c r="D337" s="8"/>
      <c r="E337" s="8"/>
      <c r="F337" s="8"/>
      <c r="G337" s="8"/>
      <c r="H337" s="8"/>
      <c r="I337" s="8"/>
      <c r="J337" s="8"/>
      <c r="K337" s="8"/>
      <c r="L337" s="8"/>
    </row>
    <row r="338" spans="1:12">
      <c r="A338" s="8"/>
      <c r="B338" s="8"/>
      <c r="C338" s="8"/>
      <c r="D338" s="8"/>
      <c r="E338" s="8"/>
      <c r="F338" s="8"/>
      <c r="G338" s="8"/>
      <c r="H338" s="8"/>
      <c r="I338" s="8"/>
      <c r="J338" s="8"/>
      <c r="K338" s="8"/>
      <c r="L338" s="8"/>
    </row>
    <row r="339" spans="1:12">
      <c r="A339" s="8"/>
      <c r="B339" s="8"/>
      <c r="C339" s="8"/>
      <c r="D339" s="8"/>
      <c r="E339" s="8"/>
      <c r="F339" s="8"/>
      <c r="G339" s="8"/>
      <c r="H339" s="8"/>
      <c r="I339" s="8"/>
      <c r="J339" s="8"/>
      <c r="K339" s="8"/>
      <c r="L339" s="8"/>
    </row>
    <row r="340" spans="1:12">
      <c r="A340" s="8"/>
      <c r="B340" s="8"/>
      <c r="C340" s="8"/>
      <c r="D340" s="8"/>
      <c r="E340" s="8"/>
      <c r="F340" s="8"/>
      <c r="G340" s="8"/>
      <c r="H340" s="8"/>
      <c r="I340" s="8"/>
      <c r="J340" s="8"/>
      <c r="K340" s="8"/>
      <c r="L340" s="8"/>
    </row>
    <row r="341" spans="1:12">
      <c r="A341" s="8"/>
      <c r="B341" s="8"/>
      <c r="C341" s="8"/>
      <c r="D341" s="8"/>
      <c r="E341" s="8"/>
      <c r="F341" s="8"/>
      <c r="G341" s="8"/>
      <c r="H341" s="8"/>
      <c r="I341" s="8"/>
      <c r="J341" s="8"/>
      <c r="K341" s="8"/>
      <c r="L341" s="8"/>
    </row>
    <row r="342" spans="1:12">
      <c r="A342" s="8"/>
      <c r="B342" s="8"/>
      <c r="C342" s="8"/>
      <c r="D342" s="8"/>
      <c r="E342" s="8"/>
      <c r="F342" s="8"/>
      <c r="G342" s="8"/>
      <c r="H342" s="8"/>
      <c r="I342" s="8"/>
      <c r="J342" s="8"/>
      <c r="K342" s="8"/>
      <c r="L342" s="8"/>
    </row>
    <row r="343" spans="1:12">
      <c r="A343" s="8"/>
      <c r="B343" s="8"/>
      <c r="C343" s="8"/>
      <c r="D343" s="8"/>
      <c r="E343" s="8"/>
      <c r="F343" s="8"/>
      <c r="G343" s="8"/>
      <c r="H343" s="8"/>
      <c r="I343" s="8"/>
      <c r="J343" s="8"/>
      <c r="K343" s="8"/>
      <c r="L343" s="8"/>
    </row>
    <row r="344" spans="1:12">
      <c r="A344" s="8"/>
      <c r="B344" s="8"/>
      <c r="C344" s="8"/>
      <c r="D344" s="8"/>
      <c r="E344" s="8"/>
      <c r="F344" s="8"/>
      <c r="G344" s="8"/>
      <c r="H344" s="8"/>
      <c r="I344" s="8"/>
      <c r="J344" s="8"/>
      <c r="K344" s="8"/>
      <c r="L344" s="8"/>
    </row>
    <row r="345" spans="1:12">
      <c r="A345" s="8"/>
      <c r="B345" s="8"/>
      <c r="C345" s="8"/>
      <c r="D345" s="8"/>
      <c r="E345" s="8"/>
      <c r="F345" s="8"/>
      <c r="G345" s="8"/>
      <c r="H345" s="8"/>
      <c r="I345" s="8"/>
      <c r="J345" s="8"/>
      <c r="K345" s="8"/>
      <c r="L345" s="8"/>
    </row>
    <row r="346" spans="1:12">
      <c r="A346" s="8"/>
      <c r="B346" s="8"/>
      <c r="C346" s="8"/>
      <c r="D346" s="8"/>
      <c r="E346" s="8"/>
      <c r="F346" s="8"/>
      <c r="G346" s="8"/>
      <c r="H346" s="8"/>
      <c r="I346" s="8"/>
      <c r="J346" s="8"/>
      <c r="K346" s="8"/>
      <c r="L346" s="8"/>
    </row>
    <row r="347" spans="1:12">
      <c r="A347" s="8"/>
      <c r="B347" s="8"/>
      <c r="C347" s="8"/>
      <c r="D347" s="8"/>
      <c r="E347" s="8"/>
      <c r="F347" s="8"/>
      <c r="G347" s="8"/>
      <c r="H347" s="8"/>
      <c r="I347" s="8"/>
      <c r="J347" s="8"/>
      <c r="K347" s="8"/>
      <c r="L347" s="8"/>
    </row>
    <row r="348" spans="1:12">
      <c r="A348" s="8"/>
      <c r="B348" s="8"/>
      <c r="C348" s="8"/>
      <c r="D348" s="8"/>
      <c r="E348" s="8"/>
      <c r="F348" s="8"/>
      <c r="G348" s="8"/>
      <c r="H348" s="8"/>
      <c r="I348" s="8"/>
      <c r="J348" s="8"/>
      <c r="K348" s="8"/>
      <c r="L348" s="8"/>
    </row>
    <row r="349" spans="1:12">
      <c r="A349" s="8"/>
      <c r="B349" s="8"/>
      <c r="C349" s="8"/>
      <c r="D349" s="8"/>
      <c r="E349" s="8"/>
      <c r="F349" s="8"/>
      <c r="G349" s="8"/>
      <c r="H349" s="8"/>
      <c r="I349" s="8"/>
      <c r="J349" s="8"/>
      <c r="K349" s="8"/>
      <c r="L349" s="8"/>
    </row>
    <row r="350" spans="1:12">
      <c r="A350" s="8"/>
      <c r="B350" s="8"/>
      <c r="C350" s="8"/>
      <c r="D350" s="8"/>
      <c r="E350" s="8"/>
      <c r="F350" s="8"/>
      <c r="G350" s="8"/>
      <c r="H350" s="8"/>
      <c r="I350" s="8"/>
      <c r="J350" s="8"/>
      <c r="K350" s="8"/>
      <c r="L350" s="8"/>
    </row>
    <row r="351" spans="1:12">
      <c r="A351" s="8"/>
      <c r="B351" s="8"/>
      <c r="C351" s="8"/>
      <c r="D351" s="8"/>
      <c r="E351" s="8"/>
      <c r="F351" s="8"/>
      <c r="G351" s="8"/>
      <c r="H351" s="8"/>
      <c r="I351" s="8"/>
      <c r="J351" s="8"/>
      <c r="K351" s="8"/>
      <c r="L351" s="8"/>
    </row>
    <row r="352" spans="1:12">
      <c r="A352" s="8"/>
      <c r="B352" s="8"/>
      <c r="C352" s="8"/>
      <c r="D352" s="8"/>
      <c r="E352" s="8"/>
      <c r="F352" s="8"/>
      <c r="G352" s="8"/>
      <c r="H352" s="8"/>
      <c r="I352" s="8"/>
      <c r="J352" s="8"/>
      <c r="K352" s="8"/>
      <c r="L352" s="8"/>
    </row>
    <row r="353" spans="1:12">
      <c r="A353" s="8"/>
      <c r="B353" s="8"/>
      <c r="C353" s="8"/>
      <c r="D353" s="8"/>
      <c r="E353" s="8"/>
      <c r="F353" s="8"/>
      <c r="G353" s="8"/>
      <c r="H353" s="8"/>
      <c r="I353" s="8"/>
      <c r="J353" s="8"/>
      <c r="K353" s="8"/>
      <c r="L353" s="8"/>
    </row>
    <row r="354" spans="1:12">
      <c r="A354" s="8"/>
      <c r="B354" s="8"/>
      <c r="C354" s="8"/>
      <c r="D354" s="8"/>
      <c r="E354" s="8"/>
      <c r="F354" s="8"/>
      <c r="G354" s="8"/>
      <c r="H354" s="8"/>
      <c r="I354" s="8"/>
      <c r="J354" s="8"/>
      <c r="K354" s="8"/>
      <c r="L354" s="8"/>
    </row>
    <row r="355" spans="1:12">
      <c r="A355" s="8"/>
      <c r="B355" s="8"/>
      <c r="C355" s="8"/>
      <c r="D355" s="8"/>
      <c r="E355" s="8"/>
      <c r="F355" s="8"/>
      <c r="G355" s="8"/>
      <c r="H355" s="8"/>
      <c r="I355" s="8"/>
      <c r="J355" s="8"/>
      <c r="K355" s="8"/>
      <c r="L355" s="8"/>
    </row>
    <row r="356" spans="1:12">
      <c r="A356" s="8"/>
      <c r="B356" s="8"/>
      <c r="C356" s="8"/>
      <c r="D356" s="8"/>
      <c r="E356" s="8"/>
      <c r="F356" s="8"/>
      <c r="G356" s="8"/>
      <c r="H356" s="8"/>
      <c r="I356" s="8"/>
      <c r="J356" s="8"/>
      <c r="K356" s="8"/>
      <c r="L356" s="8"/>
    </row>
    <row r="357" spans="1:12">
      <c r="A357" s="8"/>
      <c r="B357" s="8"/>
      <c r="C357" s="8"/>
      <c r="D357" s="8"/>
      <c r="E357" s="8"/>
      <c r="F357" s="8"/>
      <c r="G357" s="8"/>
      <c r="H357" s="8"/>
      <c r="I357" s="8"/>
      <c r="J357" s="8"/>
      <c r="K357" s="8"/>
      <c r="L357" s="8"/>
    </row>
    <row r="358" spans="1:12">
      <c r="A358" s="8"/>
      <c r="B358" s="8"/>
      <c r="C358" s="8"/>
      <c r="D358" s="8"/>
      <c r="E358" s="8"/>
      <c r="F358" s="8"/>
      <c r="G358" s="8"/>
      <c r="H358" s="8"/>
      <c r="I358" s="8"/>
      <c r="J358" s="8"/>
      <c r="K358" s="8"/>
      <c r="L358" s="8"/>
    </row>
    <row r="359" spans="1:12">
      <c r="A359" s="8"/>
      <c r="B359" s="8"/>
      <c r="C359" s="8"/>
      <c r="D359" s="8"/>
      <c r="E359" s="8"/>
      <c r="F359" s="8"/>
      <c r="G359" s="8"/>
      <c r="H359" s="8"/>
      <c r="I359" s="8"/>
      <c r="J359" s="8"/>
      <c r="K359" s="8"/>
      <c r="L359" s="8"/>
    </row>
    <row r="360" spans="1:12">
      <c r="A360" s="8"/>
      <c r="B360" s="8"/>
      <c r="C360" s="8"/>
      <c r="D360" s="8"/>
      <c r="E360" s="8"/>
      <c r="F360" s="8"/>
      <c r="G360" s="8"/>
      <c r="H360" s="8"/>
      <c r="I360" s="8"/>
      <c r="J360" s="8"/>
      <c r="K360" s="8"/>
      <c r="L360" s="8"/>
    </row>
    <row r="361" spans="1:12">
      <c r="A361" s="8"/>
      <c r="B361" s="8"/>
      <c r="C361" s="8"/>
      <c r="D361" s="8"/>
      <c r="E361" s="8"/>
      <c r="F361" s="8"/>
      <c r="G361" s="8"/>
      <c r="H361" s="8"/>
      <c r="I361" s="8"/>
      <c r="J361" s="8"/>
      <c r="K361" s="8"/>
      <c r="L361" s="8"/>
    </row>
    <row r="362" spans="1:12">
      <c r="A362" s="8"/>
      <c r="B362" s="8"/>
      <c r="C362" s="8"/>
      <c r="D362" s="8"/>
      <c r="E362" s="8"/>
      <c r="F362" s="8"/>
      <c r="G362" s="8"/>
      <c r="H362" s="8"/>
      <c r="I362" s="8"/>
      <c r="J362" s="8"/>
      <c r="K362" s="8"/>
      <c r="L362" s="8"/>
    </row>
    <row r="363" spans="1:12">
      <c r="A363" s="8"/>
      <c r="B363" s="8"/>
      <c r="C363" s="8"/>
      <c r="D363" s="8"/>
      <c r="E363" s="8"/>
      <c r="F363" s="8"/>
      <c r="G363" s="8"/>
      <c r="H363" s="8"/>
      <c r="I363" s="8"/>
      <c r="J363" s="8"/>
      <c r="K363" s="8"/>
      <c r="L363" s="8"/>
    </row>
    <row r="364" spans="1:12">
      <c r="A364" s="8"/>
      <c r="B364" s="8"/>
      <c r="C364" s="8"/>
      <c r="D364" s="8"/>
      <c r="E364" s="8"/>
      <c r="F364" s="8"/>
      <c r="G364" s="8"/>
      <c r="H364" s="8"/>
      <c r="I364" s="8"/>
      <c r="J364" s="8"/>
      <c r="K364" s="8"/>
      <c r="L364" s="8"/>
    </row>
    <row r="365" spans="1:12">
      <c r="A365" s="8"/>
      <c r="B365" s="8"/>
      <c r="C365" s="8"/>
      <c r="D365" s="8"/>
      <c r="E365" s="8"/>
      <c r="F365" s="8"/>
      <c r="G365" s="8"/>
      <c r="H365" s="8"/>
      <c r="I365" s="8"/>
      <c r="J365" s="8"/>
      <c r="K365" s="8"/>
      <c r="L365" s="8"/>
    </row>
    <row r="366" spans="1:12">
      <c r="A366" s="8"/>
      <c r="B366" s="8"/>
      <c r="C366" s="8"/>
      <c r="D366" s="8"/>
      <c r="E366" s="8"/>
      <c r="F366" s="8"/>
      <c r="G366" s="8"/>
      <c r="H366" s="8"/>
      <c r="I366" s="8"/>
      <c r="J366" s="8"/>
      <c r="K366" s="8"/>
      <c r="L366" s="8"/>
    </row>
    <row r="367" spans="1:12">
      <c r="A367" s="8"/>
      <c r="B367" s="8"/>
      <c r="C367" s="8"/>
      <c r="D367" s="8"/>
      <c r="E367" s="8"/>
      <c r="F367" s="8"/>
      <c r="G367" s="8"/>
      <c r="H367" s="8"/>
      <c r="I367" s="8"/>
      <c r="J367" s="8"/>
      <c r="K367" s="8"/>
      <c r="L367" s="8"/>
    </row>
    <row r="368" spans="1:12">
      <c r="A368" s="8"/>
      <c r="B368" s="8"/>
      <c r="C368" s="8"/>
      <c r="D368" s="8"/>
      <c r="E368" s="8"/>
      <c r="F368" s="8"/>
      <c r="G368" s="8"/>
      <c r="H368" s="8"/>
      <c r="I368" s="8"/>
      <c r="J368" s="8"/>
      <c r="K368" s="8"/>
      <c r="L368" s="8"/>
    </row>
    <row r="369" spans="1:12">
      <c r="A369" s="8"/>
      <c r="B369" s="8"/>
      <c r="C369" s="8"/>
      <c r="D369" s="8"/>
      <c r="E369" s="8"/>
      <c r="F369" s="8"/>
      <c r="G369" s="8"/>
      <c r="H369" s="8"/>
      <c r="I369" s="8"/>
      <c r="J369" s="8"/>
      <c r="K369" s="8"/>
      <c r="L369" s="8"/>
    </row>
    <row r="370" spans="1:12">
      <c r="A370" s="8"/>
      <c r="B370" s="8"/>
      <c r="C370" s="8"/>
      <c r="D370" s="8"/>
      <c r="E370" s="8"/>
      <c r="F370" s="8"/>
      <c r="G370" s="8"/>
      <c r="H370" s="8"/>
      <c r="I370" s="8"/>
      <c r="J370" s="8"/>
      <c r="K370" s="8"/>
      <c r="L370" s="8"/>
    </row>
    <row r="371" spans="1:12">
      <c r="A371" s="8"/>
      <c r="B371" s="8"/>
      <c r="C371" s="8"/>
      <c r="D371" s="8"/>
      <c r="E371" s="8"/>
      <c r="F371" s="8"/>
      <c r="G371" s="8"/>
      <c r="H371" s="8"/>
      <c r="I371" s="8"/>
      <c r="J371" s="8"/>
      <c r="K371" s="8"/>
      <c r="L371" s="8"/>
    </row>
    <row r="372" spans="1:12">
      <c r="A372" s="8"/>
      <c r="B372" s="8"/>
      <c r="C372" s="8"/>
      <c r="D372" s="8"/>
      <c r="E372" s="8"/>
      <c r="F372" s="8"/>
      <c r="G372" s="8"/>
      <c r="H372" s="8"/>
      <c r="I372" s="8"/>
      <c r="J372" s="8"/>
      <c r="K372" s="8"/>
      <c r="L372" s="8"/>
    </row>
    <row r="373" spans="1:12">
      <c r="A373" s="8"/>
      <c r="B373" s="8"/>
      <c r="C373" s="8"/>
      <c r="D373" s="8"/>
      <c r="E373" s="8"/>
      <c r="F373" s="8"/>
      <c r="G373" s="8"/>
      <c r="H373" s="8"/>
      <c r="I373" s="8"/>
      <c r="J373" s="8"/>
      <c r="K373" s="8"/>
      <c r="L373" s="8"/>
    </row>
    <row r="374" spans="1:12">
      <c r="A374" s="8"/>
      <c r="B374" s="8"/>
      <c r="C374" s="8"/>
      <c r="D374" s="8"/>
      <c r="E374" s="8"/>
      <c r="F374" s="8"/>
      <c r="G374" s="8"/>
      <c r="H374" s="8"/>
      <c r="I374" s="8"/>
      <c r="J374" s="8"/>
      <c r="K374" s="8"/>
      <c r="L374" s="8"/>
    </row>
    <row r="375" spans="1:12">
      <c r="A375" s="8"/>
      <c r="B375" s="8"/>
      <c r="C375" s="8"/>
      <c r="D375" s="8"/>
      <c r="E375" s="8"/>
      <c r="F375" s="8"/>
      <c r="G375" s="8"/>
      <c r="H375" s="8"/>
      <c r="I375" s="8"/>
      <c r="J375" s="8"/>
      <c r="K375" s="8"/>
      <c r="L375" s="8"/>
    </row>
    <row r="376" spans="1:12">
      <c r="A376" s="8"/>
      <c r="B376" s="8"/>
      <c r="C376" s="8"/>
      <c r="D376" s="8"/>
      <c r="E376" s="8"/>
      <c r="F376" s="8"/>
      <c r="G376" s="8"/>
      <c r="H376" s="8"/>
      <c r="I376" s="8"/>
      <c r="J376" s="8"/>
      <c r="K376" s="8"/>
      <c r="L376" s="8"/>
    </row>
    <row r="377" spans="1:12">
      <c r="A377" s="8"/>
      <c r="B377" s="8"/>
      <c r="C377" s="8"/>
      <c r="D377" s="8"/>
      <c r="E377" s="8"/>
      <c r="F377" s="8"/>
      <c r="G377" s="8"/>
      <c r="H377" s="8"/>
      <c r="I377" s="8"/>
      <c r="J377" s="8"/>
      <c r="K377" s="8"/>
      <c r="L377" s="8"/>
    </row>
    <row r="378" spans="1:12">
      <c r="A378" s="8"/>
      <c r="B378" s="8"/>
      <c r="C378" s="8"/>
      <c r="D378" s="8"/>
      <c r="E378" s="8"/>
      <c r="F378" s="8"/>
      <c r="G378" s="8"/>
      <c r="H378" s="8"/>
      <c r="I378" s="8"/>
      <c r="J378" s="8"/>
      <c r="K378" s="8"/>
      <c r="L378" s="8"/>
    </row>
    <row r="379" spans="1:12">
      <c r="A379" s="8"/>
      <c r="B379" s="8"/>
      <c r="C379" s="8"/>
      <c r="D379" s="8"/>
      <c r="E379" s="8"/>
      <c r="F379" s="8"/>
      <c r="G379" s="8"/>
      <c r="H379" s="8"/>
      <c r="I379" s="8"/>
      <c r="J379" s="8"/>
      <c r="K379" s="8"/>
      <c r="L379" s="8"/>
    </row>
    <row r="380" spans="1:12">
      <c r="A380" s="8"/>
      <c r="B380" s="8"/>
      <c r="C380" s="8"/>
      <c r="D380" s="8"/>
      <c r="E380" s="8"/>
      <c r="F380" s="8"/>
      <c r="G380" s="8"/>
      <c r="H380" s="8"/>
      <c r="I380" s="8"/>
      <c r="J380" s="8"/>
      <c r="K380" s="8"/>
      <c r="L380" s="8"/>
    </row>
    <row r="381" spans="1:12">
      <c r="A381" s="8"/>
      <c r="B381" s="8"/>
      <c r="C381" s="8"/>
      <c r="D381" s="8"/>
      <c r="E381" s="8"/>
      <c r="F381" s="8"/>
      <c r="G381" s="8"/>
      <c r="H381" s="8"/>
      <c r="I381" s="8"/>
      <c r="J381" s="8"/>
      <c r="K381" s="8"/>
      <c r="L381" s="8"/>
    </row>
    <row r="382" spans="1:12">
      <c r="A382" s="8"/>
      <c r="B382" s="8"/>
      <c r="C382" s="8"/>
      <c r="D382" s="8"/>
      <c r="E382" s="8"/>
      <c r="F382" s="8"/>
      <c r="G382" s="8"/>
      <c r="H382" s="8"/>
      <c r="I382" s="8"/>
      <c r="J382" s="8"/>
      <c r="K382" s="8"/>
      <c r="L382" s="8"/>
    </row>
    <row r="383" spans="1:12">
      <c r="A383" s="8"/>
      <c r="B383" s="8"/>
      <c r="C383" s="8"/>
      <c r="D383" s="8"/>
      <c r="E383" s="8"/>
      <c r="F383" s="8"/>
      <c r="G383" s="8"/>
      <c r="H383" s="8"/>
      <c r="I383" s="8"/>
      <c r="J383" s="8"/>
      <c r="K383" s="8"/>
      <c r="L383" s="8"/>
    </row>
    <row r="384" spans="1:12">
      <c r="A384" s="8"/>
      <c r="B384" s="8"/>
      <c r="C384" s="8"/>
      <c r="D384" s="8"/>
      <c r="E384" s="8"/>
      <c r="F384" s="8"/>
      <c r="G384" s="8"/>
      <c r="H384" s="8"/>
      <c r="I384" s="8"/>
      <c r="J384" s="8"/>
      <c r="K384" s="8"/>
      <c r="L384" s="8"/>
    </row>
    <row r="385" spans="1:12">
      <c r="A385" s="8"/>
      <c r="B385" s="8"/>
      <c r="C385" s="8"/>
      <c r="D385" s="8"/>
      <c r="E385" s="8"/>
      <c r="F385" s="8"/>
      <c r="G385" s="8"/>
      <c r="H385" s="8"/>
      <c r="I385" s="8"/>
      <c r="J385" s="8"/>
      <c r="K385" s="8"/>
      <c r="L385" s="8"/>
    </row>
    <row r="386" spans="1:12">
      <c r="A386" s="8"/>
      <c r="B386" s="8"/>
      <c r="C386" s="8"/>
      <c r="D386" s="8"/>
      <c r="E386" s="8"/>
      <c r="F386" s="8"/>
      <c r="G386" s="8"/>
      <c r="H386" s="8"/>
      <c r="I386" s="8"/>
      <c r="J386" s="8"/>
      <c r="K386" s="8"/>
      <c r="L386" s="8"/>
    </row>
    <row r="387" spans="1:12">
      <c r="A387" s="8"/>
      <c r="B387" s="8"/>
      <c r="C387" s="8"/>
      <c r="D387" s="8"/>
      <c r="E387" s="8"/>
      <c r="F387" s="8"/>
      <c r="G387" s="8"/>
      <c r="H387" s="8"/>
      <c r="I387" s="8"/>
      <c r="J387" s="8"/>
      <c r="K387" s="8"/>
      <c r="L387" s="8"/>
    </row>
    <row r="388" spans="1:12">
      <c r="A388" s="8"/>
      <c r="B388" s="8"/>
      <c r="C388" s="8"/>
      <c r="D388" s="8"/>
      <c r="E388" s="8"/>
      <c r="F388" s="8"/>
      <c r="G388" s="8"/>
      <c r="H388" s="8"/>
      <c r="I388" s="8"/>
      <c r="J388" s="8"/>
      <c r="K388" s="8"/>
      <c r="L388" s="8"/>
    </row>
    <row r="389" spans="1:12">
      <c r="A389" s="8"/>
      <c r="B389" s="8"/>
      <c r="C389" s="8"/>
      <c r="D389" s="8"/>
      <c r="E389" s="8"/>
      <c r="F389" s="8"/>
      <c r="G389" s="8"/>
      <c r="H389" s="8"/>
      <c r="I389" s="8"/>
      <c r="J389" s="8"/>
      <c r="K389" s="8"/>
      <c r="L389" s="8"/>
    </row>
    <row r="390" spans="1:12">
      <c r="A390" s="8"/>
      <c r="B390" s="8"/>
      <c r="C390" s="8"/>
      <c r="D390" s="8"/>
      <c r="E390" s="8"/>
      <c r="F390" s="8"/>
      <c r="G390" s="8"/>
      <c r="H390" s="8"/>
      <c r="I390" s="8"/>
      <c r="J390" s="8"/>
      <c r="K390" s="8"/>
      <c r="L390" s="8"/>
    </row>
    <row r="391" spans="1:12">
      <c r="A391" s="8"/>
      <c r="B391" s="8"/>
      <c r="C391" s="8"/>
      <c r="D391" s="8"/>
      <c r="E391" s="8"/>
      <c r="F391" s="8"/>
      <c r="G391" s="8"/>
      <c r="H391" s="8"/>
      <c r="I391" s="8"/>
      <c r="J391" s="8"/>
      <c r="K391" s="8"/>
      <c r="L391" s="8"/>
    </row>
    <row r="392" spans="1:12">
      <c r="A392" s="8"/>
      <c r="B392" s="8"/>
      <c r="C392" s="8"/>
      <c r="D392" s="8"/>
      <c r="E392" s="8"/>
      <c r="F392" s="8"/>
      <c r="G392" s="8"/>
      <c r="H392" s="8"/>
      <c r="I392" s="8"/>
      <c r="J392" s="8"/>
      <c r="K392" s="8"/>
      <c r="L392" s="8"/>
    </row>
    <row r="393" spans="1:12">
      <c r="A393" s="8"/>
      <c r="B393" s="8"/>
      <c r="C393" s="8"/>
      <c r="D393" s="8"/>
      <c r="E393" s="8"/>
      <c r="F393" s="8"/>
      <c r="G393" s="8"/>
      <c r="H393" s="8"/>
      <c r="I393" s="8"/>
      <c r="J393" s="8"/>
      <c r="K393" s="8"/>
      <c r="L393" s="8"/>
    </row>
    <row r="394" spans="1:12">
      <c r="A394" s="8"/>
      <c r="B394" s="8"/>
      <c r="C394" s="8"/>
      <c r="D394" s="8"/>
      <c r="E394" s="8"/>
      <c r="F394" s="8"/>
      <c r="G394" s="8"/>
      <c r="H394" s="8"/>
      <c r="I394" s="8"/>
      <c r="J394" s="8"/>
      <c r="K394" s="8"/>
      <c r="L394" s="8"/>
    </row>
    <row r="395" spans="1:12">
      <c r="A395" s="8"/>
      <c r="B395" s="8"/>
      <c r="C395" s="8"/>
      <c r="D395" s="8"/>
      <c r="E395" s="8"/>
      <c r="F395" s="8"/>
      <c r="G395" s="8"/>
      <c r="H395" s="8"/>
      <c r="I395" s="8"/>
      <c r="J395" s="8"/>
      <c r="K395" s="8"/>
      <c r="L395" s="8"/>
    </row>
    <row r="396" spans="1:12">
      <c r="A396" s="8"/>
      <c r="B396" s="8"/>
      <c r="C396" s="8"/>
      <c r="D396" s="8"/>
      <c r="E396" s="8"/>
      <c r="F396" s="8"/>
      <c r="G396" s="8"/>
      <c r="H396" s="8"/>
      <c r="I396" s="8"/>
      <c r="J396" s="8"/>
      <c r="K396" s="8"/>
      <c r="L396" s="8"/>
    </row>
    <row r="397" spans="1:12">
      <c r="A397" s="8"/>
      <c r="B397" s="8"/>
      <c r="C397" s="8"/>
      <c r="D397" s="8"/>
      <c r="E397" s="8"/>
      <c r="F397" s="8"/>
      <c r="G397" s="8"/>
      <c r="H397" s="8"/>
      <c r="I397" s="8"/>
      <c r="J397" s="8"/>
      <c r="K397" s="8"/>
      <c r="L397" s="8"/>
    </row>
    <row r="398" spans="1:12">
      <c r="A398" s="8"/>
      <c r="B398" s="8"/>
      <c r="C398" s="8"/>
      <c r="D398" s="8"/>
      <c r="E398" s="8"/>
      <c r="F398" s="8"/>
      <c r="G398" s="8"/>
      <c r="H398" s="8"/>
      <c r="I398" s="8"/>
      <c r="J398" s="8"/>
      <c r="K398" s="8"/>
      <c r="L398" s="8"/>
    </row>
    <row r="399" spans="1:12">
      <c r="A399" s="8"/>
      <c r="B399" s="8"/>
      <c r="C399" s="8"/>
      <c r="D399" s="8"/>
      <c r="E399" s="8"/>
      <c r="F399" s="8"/>
      <c r="G399" s="8"/>
      <c r="H399" s="8"/>
      <c r="I399" s="8"/>
      <c r="J399" s="8"/>
      <c r="K399" s="8"/>
      <c r="L399" s="8"/>
    </row>
    <row r="400" spans="1:12">
      <c r="A400" s="8"/>
      <c r="B400" s="8"/>
      <c r="C400" s="8"/>
      <c r="D400" s="8"/>
      <c r="E400" s="8"/>
      <c r="F400" s="8"/>
      <c r="G400" s="8"/>
      <c r="H400" s="8"/>
      <c r="I400" s="8"/>
      <c r="J400" s="8"/>
      <c r="K400" s="8"/>
      <c r="L400" s="8"/>
    </row>
    <row r="401" spans="1:12">
      <c r="A401" s="8"/>
      <c r="B401" s="8"/>
      <c r="C401" s="8"/>
      <c r="D401" s="8"/>
      <c r="E401" s="8"/>
      <c r="F401" s="8"/>
      <c r="G401" s="8"/>
      <c r="H401" s="8"/>
      <c r="I401" s="8"/>
      <c r="J401" s="8"/>
      <c r="K401" s="8"/>
      <c r="L401" s="8"/>
    </row>
    <row r="402" spans="1:12">
      <c r="A402" s="8"/>
      <c r="B402" s="8"/>
      <c r="C402" s="8"/>
      <c r="D402" s="8"/>
      <c r="E402" s="8"/>
      <c r="F402" s="8"/>
      <c r="G402" s="8"/>
      <c r="H402" s="8"/>
      <c r="I402" s="8"/>
      <c r="J402" s="8"/>
      <c r="K402" s="8"/>
      <c r="L402" s="8"/>
    </row>
    <row r="403" spans="1:12">
      <c r="A403" s="8"/>
      <c r="B403" s="8"/>
      <c r="C403" s="8"/>
      <c r="D403" s="8"/>
      <c r="E403" s="8"/>
      <c r="F403" s="8"/>
      <c r="G403" s="8"/>
      <c r="H403" s="8"/>
      <c r="I403" s="8"/>
      <c r="J403" s="8"/>
      <c r="K403" s="8"/>
      <c r="L403" s="8"/>
    </row>
    <row r="404" spans="1:12">
      <c r="A404" s="8"/>
      <c r="B404" s="8"/>
      <c r="C404" s="8"/>
      <c r="D404" s="8"/>
      <c r="E404" s="8"/>
      <c r="F404" s="8"/>
      <c r="G404" s="8"/>
      <c r="H404" s="8"/>
      <c r="I404" s="8"/>
      <c r="J404" s="8"/>
      <c r="K404" s="8"/>
      <c r="L404" s="8"/>
    </row>
    <row r="405" spans="1:12">
      <c r="A405" s="8"/>
      <c r="B405" s="8"/>
      <c r="C405" s="8"/>
      <c r="D405" s="8"/>
      <c r="E405" s="8"/>
      <c r="F405" s="8"/>
      <c r="G405" s="8"/>
      <c r="H405" s="8"/>
      <c r="I405" s="8"/>
      <c r="J405" s="8"/>
      <c r="K405" s="8"/>
      <c r="L405" s="8"/>
    </row>
    <row r="406" spans="1:12">
      <c r="A406" s="8"/>
      <c r="B406" s="8"/>
      <c r="C406" s="8"/>
      <c r="D406" s="8"/>
      <c r="E406" s="8"/>
      <c r="F406" s="8"/>
      <c r="G406" s="8"/>
      <c r="H406" s="8"/>
      <c r="I406" s="8"/>
      <c r="J406" s="8"/>
      <c r="K406" s="8"/>
      <c r="L406" s="8"/>
    </row>
    <row r="407" spans="1:12">
      <c r="A407" s="8"/>
      <c r="B407" s="8"/>
      <c r="C407" s="8"/>
      <c r="D407" s="8"/>
      <c r="E407" s="8"/>
      <c r="F407" s="8"/>
      <c r="G407" s="8"/>
      <c r="H407" s="8"/>
      <c r="I407" s="8"/>
      <c r="J407" s="8"/>
      <c r="K407" s="8"/>
      <c r="L407" s="8"/>
    </row>
    <row r="408" spans="1:12">
      <c r="A408" s="8"/>
      <c r="B408" s="8"/>
      <c r="C408" s="8"/>
      <c r="D408" s="8"/>
      <c r="E408" s="8"/>
      <c r="F408" s="8"/>
      <c r="G408" s="8"/>
      <c r="H408" s="8"/>
      <c r="I408" s="8"/>
      <c r="J408" s="8"/>
      <c r="K408" s="8"/>
      <c r="L408" s="8"/>
    </row>
    <row r="409" spans="1:12">
      <c r="A409" s="8"/>
      <c r="B409" s="8"/>
      <c r="C409" s="8"/>
      <c r="D409" s="8"/>
      <c r="E409" s="8"/>
      <c r="F409" s="8"/>
      <c r="G409" s="8"/>
      <c r="H409" s="8"/>
      <c r="I409" s="8"/>
      <c r="J409" s="8"/>
      <c r="K409" s="8"/>
      <c r="L409" s="8"/>
    </row>
    <row r="410" spans="1:12">
      <c r="A410" s="8"/>
      <c r="B410" s="8"/>
      <c r="C410" s="8"/>
      <c r="D410" s="8"/>
      <c r="E410" s="8"/>
      <c r="F410" s="8"/>
      <c r="G410" s="8"/>
      <c r="H410" s="8"/>
      <c r="I410" s="8"/>
      <c r="J410" s="8"/>
      <c r="K410" s="8"/>
      <c r="L410" s="8"/>
    </row>
    <row r="411" spans="1:12">
      <c r="A411" s="8"/>
      <c r="B411" s="8"/>
      <c r="C411" s="8"/>
      <c r="D411" s="8"/>
      <c r="E411" s="8"/>
      <c r="F411" s="8"/>
      <c r="G411" s="8"/>
      <c r="H411" s="8"/>
      <c r="I411" s="8"/>
      <c r="J411" s="8"/>
      <c r="K411" s="8"/>
      <c r="L411" s="8"/>
    </row>
    <row r="412" spans="1:12">
      <c r="A412" s="8"/>
      <c r="B412" s="8"/>
      <c r="C412" s="8"/>
      <c r="D412" s="8"/>
      <c r="E412" s="8"/>
      <c r="F412" s="8"/>
      <c r="G412" s="8"/>
      <c r="H412" s="8"/>
      <c r="I412" s="8"/>
      <c r="J412" s="8"/>
      <c r="K412" s="8"/>
      <c r="L412" s="8"/>
    </row>
    <row r="413" spans="1:12">
      <c r="A413" s="8"/>
      <c r="B413" s="8"/>
      <c r="C413" s="8"/>
      <c r="D413" s="8"/>
      <c r="E413" s="8"/>
      <c r="F413" s="8"/>
      <c r="G413" s="8"/>
      <c r="H413" s="8"/>
      <c r="I413" s="8"/>
      <c r="J413" s="8"/>
      <c r="K413" s="8"/>
      <c r="L413" s="8"/>
    </row>
  </sheetData>
  <sheetProtection sheet="1" objects="1" scenarios="1" selectLockedCells="1" selectUnlockedCells="1"/>
  <mergeCells count="2">
    <mergeCell ref="A1:M1"/>
    <mergeCell ref="A60:M60"/>
  </mergeCells>
  <phoneticPr fontId="18" type="noConversion"/>
  <pageMargins left="0.5" right="0.45" top="0.5" bottom="0.55000000000000004" header="0.5" footer="0.25"/>
  <pageSetup scale="97" orientation="portrait" horizontalDpi="4294967292" verticalDpi="300" r:id="rId1"/>
  <headerFooter alignWithMargins="0">
    <oddHeader xml:space="preserve">&amp;C
</oddHeader>
    <oddFooter>&amp;LF020C.xls  Rev 5/18/10</oddFooter>
  </headerFooter>
  <rowBreaks count="1" manualBreakCount="1">
    <brk id="59" max="16383" man="1"/>
  </row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D3F3E-442F-40B0-A469-15FA96960FEE}">
  <sheetPr>
    <tabColor rgb="FF00B050"/>
    <pageSetUpPr fitToPage="1"/>
  </sheetPr>
  <dimension ref="A1:L92"/>
  <sheetViews>
    <sheetView showGridLines="0" tabSelected="1" zoomScale="80" zoomScaleNormal="80" workbookViewId="0">
      <selection activeCell="A43" sqref="A43"/>
    </sheetView>
  </sheetViews>
  <sheetFormatPr defaultRowHeight="12.75" customHeight="1" zeroHeight="1"/>
  <cols>
    <col min="1" max="1" width="28.453125" style="857" customWidth="1"/>
    <col min="2" max="2" width="101.453125" style="857" customWidth="1"/>
    <col min="3" max="256" width="8.7265625" style="857"/>
    <col min="257" max="257" width="28.453125" style="857" customWidth="1"/>
    <col min="258" max="258" width="101.453125" style="857" customWidth="1"/>
    <col min="259" max="512" width="8.7265625" style="857"/>
    <col min="513" max="513" width="28.453125" style="857" customWidth="1"/>
    <col min="514" max="514" width="101.453125" style="857" customWidth="1"/>
    <col min="515" max="768" width="8.7265625" style="857"/>
    <col min="769" max="769" width="28.453125" style="857" customWidth="1"/>
    <col min="770" max="770" width="101.453125" style="857" customWidth="1"/>
    <col min="771" max="1024" width="8.7265625" style="857"/>
    <col min="1025" max="1025" width="28.453125" style="857" customWidth="1"/>
    <col min="1026" max="1026" width="101.453125" style="857" customWidth="1"/>
    <col min="1027" max="1280" width="8.7265625" style="857"/>
    <col min="1281" max="1281" width="28.453125" style="857" customWidth="1"/>
    <col min="1282" max="1282" width="101.453125" style="857" customWidth="1"/>
    <col min="1283" max="1536" width="8.7265625" style="857"/>
    <col min="1537" max="1537" width="28.453125" style="857" customWidth="1"/>
    <col min="1538" max="1538" width="101.453125" style="857" customWidth="1"/>
    <col min="1539" max="1792" width="8.7265625" style="857"/>
    <col min="1793" max="1793" width="28.453125" style="857" customWidth="1"/>
    <col min="1794" max="1794" width="101.453125" style="857" customWidth="1"/>
    <col min="1795" max="2048" width="8.7265625" style="857"/>
    <col min="2049" max="2049" width="28.453125" style="857" customWidth="1"/>
    <col min="2050" max="2050" width="101.453125" style="857" customWidth="1"/>
    <col min="2051" max="2304" width="8.7265625" style="857"/>
    <col min="2305" max="2305" width="28.453125" style="857" customWidth="1"/>
    <col min="2306" max="2306" width="101.453125" style="857" customWidth="1"/>
    <col min="2307" max="2560" width="8.7265625" style="857"/>
    <col min="2561" max="2561" width="28.453125" style="857" customWidth="1"/>
    <col min="2562" max="2562" width="101.453125" style="857" customWidth="1"/>
    <col min="2563" max="2816" width="8.7265625" style="857"/>
    <col min="2817" max="2817" width="28.453125" style="857" customWidth="1"/>
    <col min="2818" max="2818" width="101.453125" style="857" customWidth="1"/>
    <col min="2819" max="3072" width="8.7265625" style="857"/>
    <col min="3073" max="3073" width="28.453125" style="857" customWidth="1"/>
    <col min="3074" max="3074" width="101.453125" style="857" customWidth="1"/>
    <col min="3075" max="3328" width="8.7265625" style="857"/>
    <col min="3329" max="3329" width="28.453125" style="857" customWidth="1"/>
    <col min="3330" max="3330" width="101.453125" style="857" customWidth="1"/>
    <col min="3331" max="3584" width="8.7265625" style="857"/>
    <col min="3585" max="3585" width="28.453125" style="857" customWidth="1"/>
    <col min="3586" max="3586" width="101.453125" style="857" customWidth="1"/>
    <col min="3587" max="3840" width="8.7265625" style="857"/>
    <col min="3841" max="3841" width="28.453125" style="857" customWidth="1"/>
    <col min="3842" max="3842" width="101.453125" style="857" customWidth="1"/>
    <col min="3843" max="4096" width="8.7265625" style="857"/>
    <col min="4097" max="4097" width="28.453125" style="857" customWidth="1"/>
    <col min="4098" max="4098" width="101.453125" style="857" customWidth="1"/>
    <col min="4099" max="4352" width="8.7265625" style="857"/>
    <col min="4353" max="4353" width="28.453125" style="857" customWidth="1"/>
    <col min="4354" max="4354" width="101.453125" style="857" customWidth="1"/>
    <col min="4355" max="4608" width="8.7265625" style="857"/>
    <col min="4609" max="4609" width="28.453125" style="857" customWidth="1"/>
    <col min="4610" max="4610" width="101.453125" style="857" customWidth="1"/>
    <col min="4611" max="4864" width="8.7265625" style="857"/>
    <col min="4865" max="4865" width="28.453125" style="857" customWidth="1"/>
    <col min="4866" max="4866" width="101.453125" style="857" customWidth="1"/>
    <col min="4867" max="5120" width="8.7265625" style="857"/>
    <col min="5121" max="5121" width="28.453125" style="857" customWidth="1"/>
    <col min="5122" max="5122" width="101.453125" style="857" customWidth="1"/>
    <col min="5123" max="5376" width="8.7265625" style="857"/>
    <col min="5377" max="5377" width="28.453125" style="857" customWidth="1"/>
    <col min="5378" max="5378" width="101.453125" style="857" customWidth="1"/>
    <col min="5379" max="5632" width="8.7265625" style="857"/>
    <col min="5633" max="5633" width="28.453125" style="857" customWidth="1"/>
    <col min="5634" max="5634" width="101.453125" style="857" customWidth="1"/>
    <col min="5635" max="5888" width="8.7265625" style="857"/>
    <col min="5889" max="5889" width="28.453125" style="857" customWidth="1"/>
    <col min="5890" max="5890" width="101.453125" style="857" customWidth="1"/>
    <col min="5891" max="6144" width="8.7265625" style="857"/>
    <col min="6145" max="6145" width="28.453125" style="857" customWidth="1"/>
    <col min="6146" max="6146" width="101.453125" style="857" customWidth="1"/>
    <col min="6147" max="6400" width="8.7265625" style="857"/>
    <col min="6401" max="6401" width="28.453125" style="857" customWidth="1"/>
    <col min="6402" max="6402" width="101.453125" style="857" customWidth="1"/>
    <col min="6403" max="6656" width="8.7265625" style="857"/>
    <col min="6657" max="6657" width="28.453125" style="857" customWidth="1"/>
    <col min="6658" max="6658" width="101.453125" style="857" customWidth="1"/>
    <col min="6659" max="6912" width="8.7265625" style="857"/>
    <col min="6913" max="6913" width="28.453125" style="857" customWidth="1"/>
    <col min="6914" max="6914" width="101.453125" style="857" customWidth="1"/>
    <col min="6915" max="7168" width="8.7265625" style="857"/>
    <col min="7169" max="7169" width="28.453125" style="857" customWidth="1"/>
    <col min="7170" max="7170" width="101.453125" style="857" customWidth="1"/>
    <col min="7171" max="7424" width="8.7265625" style="857"/>
    <col min="7425" max="7425" width="28.453125" style="857" customWidth="1"/>
    <col min="7426" max="7426" width="101.453125" style="857" customWidth="1"/>
    <col min="7427" max="7680" width="8.7265625" style="857"/>
    <col min="7681" max="7681" width="28.453125" style="857" customWidth="1"/>
    <col min="7682" max="7682" width="101.453125" style="857" customWidth="1"/>
    <col min="7683" max="7936" width="8.7265625" style="857"/>
    <col min="7937" max="7937" width="28.453125" style="857" customWidth="1"/>
    <col min="7938" max="7938" width="101.453125" style="857" customWidth="1"/>
    <col min="7939" max="8192" width="8.7265625" style="857"/>
    <col min="8193" max="8193" width="28.453125" style="857" customWidth="1"/>
    <col min="8194" max="8194" width="101.453125" style="857" customWidth="1"/>
    <col min="8195" max="8448" width="8.7265625" style="857"/>
    <col min="8449" max="8449" width="28.453125" style="857" customWidth="1"/>
    <col min="8450" max="8450" width="101.453125" style="857" customWidth="1"/>
    <col min="8451" max="8704" width="8.7265625" style="857"/>
    <col min="8705" max="8705" width="28.453125" style="857" customWidth="1"/>
    <col min="8706" max="8706" width="101.453125" style="857" customWidth="1"/>
    <col min="8707" max="8960" width="8.7265625" style="857"/>
    <col min="8961" max="8961" width="28.453125" style="857" customWidth="1"/>
    <col min="8962" max="8962" width="101.453125" style="857" customWidth="1"/>
    <col min="8963" max="9216" width="8.7265625" style="857"/>
    <col min="9217" max="9217" width="28.453125" style="857" customWidth="1"/>
    <col min="9218" max="9218" width="101.453125" style="857" customWidth="1"/>
    <col min="9219" max="9472" width="8.7265625" style="857"/>
    <col min="9473" max="9473" width="28.453125" style="857" customWidth="1"/>
    <col min="9474" max="9474" width="101.453125" style="857" customWidth="1"/>
    <col min="9475" max="9728" width="8.7265625" style="857"/>
    <col min="9729" max="9729" width="28.453125" style="857" customWidth="1"/>
    <col min="9730" max="9730" width="101.453125" style="857" customWidth="1"/>
    <col min="9731" max="9984" width="8.7265625" style="857"/>
    <col min="9985" max="9985" width="28.453125" style="857" customWidth="1"/>
    <col min="9986" max="9986" width="101.453125" style="857" customWidth="1"/>
    <col min="9987" max="10240" width="8.7265625" style="857"/>
    <col min="10241" max="10241" width="28.453125" style="857" customWidth="1"/>
    <col min="10242" max="10242" width="101.453125" style="857" customWidth="1"/>
    <col min="10243" max="10496" width="8.7265625" style="857"/>
    <col min="10497" max="10497" width="28.453125" style="857" customWidth="1"/>
    <col min="10498" max="10498" width="101.453125" style="857" customWidth="1"/>
    <col min="10499" max="10752" width="8.7265625" style="857"/>
    <col min="10753" max="10753" width="28.453125" style="857" customWidth="1"/>
    <col min="10754" max="10754" width="101.453125" style="857" customWidth="1"/>
    <col min="10755" max="11008" width="8.7265625" style="857"/>
    <col min="11009" max="11009" width="28.453125" style="857" customWidth="1"/>
    <col min="11010" max="11010" width="101.453125" style="857" customWidth="1"/>
    <col min="11011" max="11264" width="8.7265625" style="857"/>
    <col min="11265" max="11265" width="28.453125" style="857" customWidth="1"/>
    <col min="11266" max="11266" width="101.453125" style="857" customWidth="1"/>
    <col min="11267" max="11520" width="8.7265625" style="857"/>
    <col min="11521" max="11521" width="28.453125" style="857" customWidth="1"/>
    <col min="11522" max="11522" width="101.453125" style="857" customWidth="1"/>
    <col min="11523" max="11776" width="8.7265625" style="857"/>
    <col min="11777" max="11777" width="28.453125" style="857" customWidth="1"/>
    <col min="11778" max="11778" width="101.453125" style="857" customWidth="1"/>
    <col min="11779" max="12032" width="8.7265625" style="857"/>
    <col min="12033" max="12033" width="28.453125" style="857" customWidth="1"/>
    <col min="12034" max="12034" width="101.453125" style="857" customWidth="1"/>
    <col min="12035" max="12288" width="8.7265625" style="857"/>
    <col min="12289" max="12289" width="28.453125" style="857" customWidth="1"/>
    <col min="12290" max="12290" width="101.453125" style="857" customWidth="1"/>
    <col min="12291" max="12544" width="8.7265625" style="857"/>
    <col min="12545" max="12545" width="28.453125" style="857" customWidth="1"/>
    <col min="12546" max="12546" width="101.453125" style="857" customWidth="1"/>
    <col min="12547" max="12800" width="8.7265625" style="857"/>
    <col min="12801" max="12801" width="28.453125" style="857" customWidth="1"/>
    <col min="12802" max="12802" width="101.453125" style="857" customWidth="1"/>
    <col min="12803" max="13056" width="8.7265625" style="857"/>
    <col min="13057" max="13057" width="28.453125" style="857" customWidth="1"/>
    <col min="13058" max="13058" width="101.453125" style="857" customWidth="1"/>
    <col min="13059" max="13312" width="8.7265625" style="857"/>
    <col min="13313" max="13313" width="28.453125" style="857" customWidth="1"/>
    <col min="13314" max="13314" width="101.453125" style="857" customWidth="1"/>
    <col min="13315" max="13568" width="8.7265625" style="857"/>
    <col min="13569" max="13569" width="28.453125" style="857" customWidth="1"/>
    <col min="13570" max="13570" width="101.453125" style="857" customWidth="1"/>
    <col min="13571" max="13824" width="8.7265625" style="857"/>
    <col min="13825" max="13825" width="28.453125" style="857" customWidth="1"/>
    <col min="13826" max="13826" width="101.453125" style="857" customWidth="1"/>
    <col min="13827" max="14080" width="8.7265625" style="857"/>
    <col min="14081" max="14081" width="28.453125" style="857" customWidth="1"/>
    <col min="14082" max="14082" width="101.453125" style="857" customWidth="1"/>
    <col min="14083" max="14336" width="8.7265625" style="857"/>
    <col min="14337" max="14337" width="28.453125" style="857" customWidth="1"/>
    <col min="14338" max="14338" width="101.453125" style="857" customWidth="1"/>
    <col min="14339" max="14592" width="8.7265625" style="857"/>
    <col min="14593" max="14593" width="28.453125" style="857" customWidth="1"/>
    <col min="14594" max="14594" width="101.453125" style="857" customWidth="1"/>
    <col min="14595" max="14848" width="8.7265625" style="857"/>
    <col min="14849" max="14849" width="28.453125" style="857" customWidth="1"/>
    <col min="14850" max="14850" width="101.453125" style="857" customWidth="1"/>
    <col min="14851" max="15104" width="8.7265625" style="857"/>
    <col min="15105" max="15105" width="28.453125" style="857" customWidth="1"/>
    <col min="15106" max="15106" width="101.453125" style="857" customWidth="1"/>
    <col min="15107" max="15360" width="8.7265625" style="857"/>
    <col min="15361" max="15361" width="28.453125" style="857" customWidth="1"/>
    <col min="15362" max="15362" width="101.453125" style="857" customWidth="1"/>
    <col min="15363" max="15616" width="8.7265625" style="857"/>
    <col min="15617" max="15617" width="28.453125" style="857" customWidth="1"/>
    <col min="15618" max="15618" width="101.453125" style="857" customWidth="1"/>
    <col min="15619" max="15872" width="8.7265625" style="857"/>
    <col min="15873" max="15873" width="28.453125" style="857" customWidth="1"/>
    <col min="15874" max="15874" width="101.453125" style="857" customWidth="1"/>
    <col min="15875" max="16128" width="8.7265625" style="857"/>
    <col min="16129" max="16129" width="28.453125" style="857" customWidth="1"/>
    <col min="16130" max="16130" width="101.453125" style="857" customWidth="1"/>
    <col min="16131" max="16384" width="8.7265625" style="857"/>
  </cols>
  <sheetData>
    <row r="1" spans="1:12" ht="60" customHeight="1" thickBot="1">
      <c r="A1" s="1746" t="s">
        <v>1892</v>
      </c>
      <c r="B1" s="1747"/>
    </row>
    <row r="2" spans="1:12" ht="16.149999999999999" customHeight="1" thickBot="1">
      <c r="A2" s="1322" t="s">
        <v>669</v>
      </c>
      <c r="B2" s="1713" t="s">
        <v>2240</v>
      </c>
      <c r="C2" s="1323"/>
      <c r="D2" s="1323"/>
    </row>
    <row r="3" spans="1:12" ht="16.149999999999999" customHeight="1" thickBot="1">
      <c r="A3" s="1322" t="s">
        <v>2050</v>
      </c>
      <c r="B3" s="1713">
        <v>10389</v>
      </c>
      <c r="C3" s="1323"/>
      <c r="D3" s="1323"/>
    </row>
    <row r="4" spans="1:12" ht="16.149999999999999" customHeight="1" thickBot="1">
      <c r="A4" s="1324" t="s">
        <v>668</v>
      </c>
      <c r="B4" s="1325" t="s">
        <v>1893</v>
      </c>
      <c r="C4" s="1323"/>
      <c r="D4" s="1323"/>
    </row>
    <row r="5" spans="1:12" ht="16.149999999999999" customHeight="1" thickBot="1">
      <c r="A5" s="1324" t="s">
        <v>671</v>
      </c>
      <c r="B5" s="1714" t="s">
        <v>2241</v>
      </c>
      <c r="C5" s="1323"/>
      <c r="D5" s="1323"/>
    </row>
    <row r="6" spans="1:12" ht="13">
      <c r="A6" s="1326" t="s">
        <v>219</v>
      </c>
      <c r="B6" s="1327"/>
    </row>
    <row r="7" spans="1:12" ht="50.25" customHeight="1" thickBot="1">
      <c r="A7" s="1328" t="s">
        <v>220</v>
      </c>
      <c r="B7" s="1329" t="s">
        <v>2242</v>
      </c>
    </row>
    <row r="8" spans="1:12" ht="20.25" customHeight="1" thickBot="1">
      <c r="A8" s="1330" t="s">
        <v>259</v>
      </c>
      <c r="B8" s="1331"/>
      <c r="C8" s="1332"/>
      <c r="F8" s="1332"/>
      <c r="I8" s="1332"/>
    </row>
    <row r="9" spans="1:12" ht="12.5">
      <c r="A9" s="1748" t="s">
        <v>2243</v>
      </c>
      <c r="B9" s="1749"/>
    </row>
    <row r="10" spans="1:12" ht="12.5">
      <c r="A10" s="1750"/>
      <c r="B10" s="1751"/>
    </row>
    <row r="11" spans="1:12" ht="12.5">
      <c r="A11" s="1750"/>
      <c r="B11" s="1751"/>
    </row>
    <row r="12" spans="1:12" ht="12.5">
      <c r="A12" s="1750"/>
      <c r="B12" s="1751"/>
    </row>
    <row r="13" spans="1:12" ht="13" thickBot="1">
      <c r="A13" s="1752"/>
      <c r="B13" s="1753"/>
    </row>
    <row r="14" spans="1:12" ht="5.25" customHeight="1">
      <c r="A14" s="1333"/>
      <c r="B14" s="1334"/>
      <c r="C14" s="1335"/>
      <c r="D14" s="1335"/>
      <c r="E14" s="1335"/>
      <c r="F14" s="1335"/>
      <c r="G14" s="1335"/>
      <c r="H14" s="1335"/>
      <c r="I14" s="1335"/>
      <c r="J14" s="1335"/>
      <c r="K14" s="1335"/>
      <c r="L14" s="1335"/>
    </row>
    <row r="15" spans="1:12" ht="13">
      <c r="A15" s="1336" t="s">
        <v>221</v>
      </c>
      <c r="B15" s="1337"/>
    </row>
    <row r="16" spans="1:12" ht="12.5">
      <c r="A16" s="1338" t="s">
        <v>222</v>
      </c>
      <c r="B16" s="866" t="s">
        <v>2245</v>
      </c>
    </row>
    <row r="17" spans="1:12" ht="12.5">
      <c r="A17" s="1338" t="s">
        <v>223</v>
      </c>
      <c r="B17" s="867" t="s">
        <v>2246</v>
      </c>
    </row>
    <row r="18" spans="1:12" ht="12.5">
      <c r="A18" s="1338" t="s">
        <v>224</v>
      </c>
      <c r="B18" s="867" t="s">
        <v>2247</v>
      </c>
    </row>
    <row r="19" spans="1:12" ht="13" thickBot="1">
      <c r="A19" s="1339" t="s">
        <v>225</v>
      </c>
      <c r="B19" s="868"/>
    </row>
    <row r="20" spans="1:12" ht="5.25" customHeight="1">
      <c r="A20" s="1333"/>
      <c r="B20" s="1334"/>
      <c r="C20" s="1335"/>
      <c r="D20" s="1335"/>
      <c r="E20" s="1335"/>
      <c r="F20" s="1335"/>
      <c r="G20" s="1335"/>
      <c r="H20" s="1335"/>
      <c r="I20" s="1335"/>
      <c r="J20" s="1335"/>
      <c r="K20" s="1335"/>
      <c r="L20" s="1335"/>
    </row>
    <row r="21" spans="1:12" ht="13">
      <c r="A21" s="1336" t="s">
        <v>263</v>
      </c>
      <c r="B21" s="1337"/>
    </row>
    <row r="22" spans="1:12" ht="15" customHeight="1">
      <c r="A22" s="1338" t="s">
        <v>226</v>
      </c>
      <c r="B22" s="1727" t="s">
        <v>2248</v>
      </c>
    </row>
    <row r="23" spans="1:12" ht="15" customHeight="1">
      <c r="A23" s="1340" t="s">
        <v>227</v>
      </c>
      <c r="B23" s="1727" t="s">
        <v>2249</v>
      </c>
    </row>
    <row r="24" spans="1:12" ht="15" customHeight="1">
      <c r="A24" s="1338" t="s">
        <v>228</v>
      </c>
      <c r="B24" s="1727" t="s">
        <v>2250</v>
      </c>
    </row>
    <row r="25" spans="1:12" ht="15" customHeight="1">
      <c r="A25" s="1338" t="s">
        <v>264</v>
      </c>
      <c r="B25" s="1727" t="s">
        <v>2251</v>
      </c>
    </row>
    <row r="26" spans="1:12" ht="12.5">
      <c r="A26" s="1341" t="s">
        <v>229</v>
      </c>
      <c r="B26" s="1727" t="s">
        <v>2252</v>
      </c>
    </row>
    <row r="27" spans="1:12" ht="13" thickBot="1">
      <c r="A27" s="1339" t="s">
        <v>230</v>
      </c>
      <c r="B27" s="1728" t="s">
        <v>2253</v>
      </c>
      <c r="C27" s="1335"/>
      <c r="D27" s="1335"/>
      <c r="E27" s="1335"/>
      <c r="F27" s="1335"/>
      <c r="G27" s="1335"/>
      <c r="H27" s="1335"/>
      <c r="I27" s="1335"/>
      <c r="J27" s="1335"/>
      <c r="K27" s="1335"/>
      <c r="L27" s="1335"/>
    </row>
    <row r="28" spans="1:12" ht="18" thickBot="1">
      <c r="A28" s="1342"/>
      <c r="B28" s="1342"/>
    </row>
    <row r="29" spans="1:12" ht="13">
      <c r="A29" s="1326" t="s">
        <v>231</v>
      </c>
      <c r="B29" s="1327"/>
    </row>
    <row r="30" spans="1:12" ht="13">
      <c r="A30" s="1343" t="s">
        <v>243</v>
      </c>
      <c r="B30" s="1337"/>
    </row>
    <row r="31" spans="1:12" ht="15" customHeight="1">
      <c r="A31" s="1338"/>
      <c r="B31" s="1344" t="s">
        <v>232</v>
      </c>
    </row>
    <row r="32" spans="1:12" ht="15" customHeight="1">
      <c r="A32" s="1345"/>
      <c r="B32" s="1344" t="s">
        <v>233</v>
      </c>
    </row>
    <row r="33" spans="1:6" ht="15" customHeight="1">
      <c r="A33" s="1345"/>
      <c r="B33" s="1344" t="s">
        <v>624</v>
      </c>
    </row>
    <row r="34" spans="1:6" ht="15" customHeight="1">
      <c r="A34" s="1345"/>
      <c r="B34" s="1344" t="s">
        <v>234</v>
      </c>
    </row>
    <row r="35" spans="1:6" ht="15" customHeight="1">
      <c r="A35" s="1345"/>
      <c r="B35" s="1344" t="s">
        <v>235</v>
      </c>
    </row>
    <row r="36" spans="1:6" ht="15" customHeight="1">
      <c r="A36" s="1345"/>
      <c r="B36" s="1344" t="s">
        <v>236</v>
      </c>
    </row>
    <row r="37" spans="1:6" ht="15" customHeight="1">
      <c r="A37" s="1345"/>
      <c r="B37" s="1344" t="s">
        <v>237</v>
      </c>
    </row>
    <row r="38" spans="1:6" ht="15" customHeight="1" thickBot="1">
      <c r="A38" s="1346"/>
      <c r="B38" s="1347" t="s">
        <v>238</v>
      </c>
    </row>
    <row r="39" spans="1:6" ht="18">
      <c r="A39" s="1348" t="s">
        <v>258</v>
      </c>
      <c r="B39" s="1349"/>
      <c r="C39" s="1332"/>
    </row>
    <row r="40" spans="1:6" ht="12.5">
      <c r="A40" s="1750" t="s">
        <v>2254</v>
      </c>
      <c r="B40" s="1754"/>
    </row>
    <row r="41" spans="1:6" ht="12.5">
      <c r="A41" s="1755"/>
      <c r="B41" s="1754"/>
    </row>
    <row r="42" spans="1:6" ht="13" thickBot="1">
      <c r="A42" s="1756"/>
      <c r="B42" s="1757"/>
      <c r="F42" s="1350"/>
    </row>
    <row r="43" spans="1:6" ht="30.5">
      <c r="A43" s="1351" t="s">
        <v>673</v>
      </c>
      <c r="B43" s="1352"/>
    </row>
    <row r="44" spans="1:6" ht="12.5">
      <c r="A44" s="1338"/>
      <c r="B44" s="1353"/>
    </row>
    <row r="45" spans="1:6" ht="18.5" thickBot="1">
      <c r="A45" s="1354" t="s">
        <v>1894</v>
      </c>
      <c r="B45" s="1353"/>
      <c r="C45" s="1332"/>
    </row>
    <row r="46" spans="1:6" ht="12.5">
      <c r="A46" s="1758"/>
      <c r="B46" s="1759"/>
    </row>
    <row r="47" spans="1:6" ht="12.5">
      <c r="A47" s="1760"/>
      <c r="B47" s="1761"/>
    </row>
    <row r="48" spans="1:6" ht="12.5">
      <c r="A48" s="1760"/>
      <c r="B48" s="1761"/>
    </row>
    <row r="49" spans="1:2" ht="12.5">
      <c r="A49" s="1760"/>
      <c r="B49" s="1761"/>
    </row>
    <row r="50" spans="1:2" ht="12.5">
      <c r="A50" s="1760"/>
      <c r="B50" s="1761"/>
    </row>
    <row r="51" spans="1:2" ht="12.5">
      <c r="A51" s="1760"/>
      <c r="B51" s="1761"/>
    </row>
    <row r="52" spans="1:2" ht="12.5">
      <c r="A52" s="1760"/>
      <c r="B52" s="1761"/>
    </row>
    <row r="53" spans="1:2" ht="12.5">
      <c r="A53" s="1760"/>
      <c r="B53" s="1761"/>
    </row>
    <row r="54" spans="1:2" ht="12.5">
      <c r="A54" s="1760"/>
      <c r="B54" s="1761"/>
    </row>
    <row r="55" spans="1:2" ht="8.15" customHeight="1">
      <c r="A55" s="1760"/>
      <c r="B55" s="1761"/>
    </row>
    <row r="56" spans="1:2" ht="12.5">
      <c r="A56" s="1760"/>
      <c r="B56" s="1761"/>
    </row>
    <row r="57" spans="1:2" ht="2.25" customHeight="1">
      <c r="A57" s="1760"/>
      <c r="B57" s="1761"/>
    </row>
    <row r="58" spans="1:2" ht="12.5" hidden="1">
      <c r="A58" s="1760"/>
      <c r="B58" s="1761"/>
    </row>
    <row r="59" spans="1:2" ht="12.5" hidden="1">
      <c r="A59" s="1760"/>
      <c r="B59" s="1761"/>
    </row>
    <row r="60" spans="1:2" ht="12.5" hidden="1">
      <c r="A60" s="1760"/>
      <c r="B60" s="1761"/>
    </row>
    <row r="61" spans="1:2" ht="12.5" hidden="1">
      <c r="A61" s="1760"/>
      <c r="B61" s="1761"/>
    </row>
    <row r="62" spans="1:2" ht="12.5" hidden="1">
      <c r="A62" s="1760"/>
      <c r="B62" s="1761"/>
    </row>
    <row r="63" spans="1:2" ht="12.5" hidden="1">
      <c r="A63" s="1760"/>
      <c r="B63" s="1761"/>
    </row>
    <row r="64" spans="1:2" ht="12.5" hidden="1">
      <c r="A64" s="1760"/>
      <c r="B64" s="1761"/>
    </row>
    <row r="65" spans="1:2" ht="12.5" hidden="1">
      <c r="A65" s="1760"/>
      <c r="B65" s="1761"/>
    </row>
    <row r="66" spans="1:2" ht="12.5" hidden="1">
      <c r="A66" s="1760"/>
      <c r="B66" s="1761"/>
    </row>
    <row r="67" spans="1:2" ht="13" hidden="1" thickBot="1">
      <c r="A67" s="1762"/>
      <c r="B67" s="1763"/>
    </row>
    <row r="68" spans="1:2" ht="13" thickBot="1">
      <c r="A68" s="1339"/>
      <c r="B68" s="1355"/>
    </row>
    <row r="69" spans="1:2" ht="17.5">
      <c r="A69" s="1356" t="s">
        <v>610</v>
      </c>
      <c r="B69" s="1352"/>
    </row>
    <row r="70" spans="1:2" ht="12.5">
      <c r="A70" s="1338"/>
      <c r="B70" s="1353"/>
    </row>
    <row r="71" spans="1:2" ht="13.5" thickBot="1">
      <c r="A71" s="1354" t="s">
        <v>240</v>
      </c>
      <c r="B71" s="1353"/>
    </row>
    <row r="72" spans="1:2" ht="12.5">
      <c r="A72" s="1758"/>
      <c r="B72" s="1764"/>
    </row>
    <row r="73" spans="1:2" ht="12.5">
      <c r="A73" s="1765"/>
      <c r="B73" s="1766"/>
    </row>
    <row r="74" spans="1:2" ht="12.5">
      <c r="A74" s="1765"/>
      <c r="B74" s="1766"/>
    </row>
    <row r="75" spans="1:2" ht="12.5">
      <c r="A75" s="1765"/>
      <c r="B75" s="1766"/>
    </row>
    <row r="76" spans="1:2" ht="12.5">
      <c r="A76" s="1765"/>
      <c r="B76" s="1766"/>
    </row>
    <row r="77" spans="1:2" ht="12.5">
      <c r="A77" s="1765"/>
      <c r="B77" s="1766"/>
    </row>
    <row r="78" spans="1:2" ht="12.5">
      <c r="A78" s="1765"/>
      <c r="B78" s="1766"/>
    </row>
    <row r="79" spans="1:2" ht="12.5">
      <c r="A79" s="1765"/>
      <c r="B79" s="1766"/>
    </row>
    <row r="80" spans="1:2" ht="12.5">
      <c r="A80" s="1765"/>
      <c r="B80" s="1766"/>
    </row>
    <row r="81" spans="1:2" ht="12.5">
      <c r="A81" s="1765"/>
      <c r="B81" s="1766"/>
    </row>
    <row r="82" spans="1:2" ht="12.5">
      <c r="A82" s="1765"/>
      <c r="B82" s="1766"/>
    </row>
    <row r="83" spans="1:2" ht="12.5">
      <c r="A83" s="1765"/>
      <c r="B83" s="1766"/>
    </row>
    <row r="84" spans="1:2" ht="12.5">
      <c r="A84" s="1765"/>
      <c r="B84" s="1766"/>
    </row>
    <row r="85" spans="1:2" ht="12.5">
      <c r="A85" s="1765"/>
      <c r="B85" s="1766"/>
    </row>
    <row r="86" spans="1:2" ht="12.5">
      <c r="A86" s="1765"/>
      <c r="B86" s="1766"/>
    </row>
    <row r="87" spans="1:2" ht="12.5">
      <c r="A87" s="1765"/>
      <c r="B87" s="1766"/>
    </row>
    <row r="88" spans="1:2" ht="12.5">
      <c r="A88" s="1765"/>
      <c r="B88" s="1766"/>
    </row>
    <row r="89" spans="1:2" ht="12.5">
      <c r="A89" s="1765"/>
      <c r="B89" s="1766"/>
    </row>
    <row r="90" spans="1:2" ht="12.5">
      <c r="A90" s="1765"/>
      <c r="B90" s="1766"/>
    </row>
    <row r="91" spans="1:2" ht="13" thickBot="1">
      <c r="A91" s="1767"/>
      <c r="B91" s="1768"/>
    </row>
    <row r="92" spans="1:2" ht="7.5" customHeight="1"/>
  </sheetData>
  <sheetProtection selectLockedCells="1"/>
  <mergeCells count="5">
    <mergeCell ref="A1:B1"/>
    <mergeCell ref="A9:B13"/>
    <mergeCell ref="A40:B42"/>
    <mergeCell ref="A46:B67"/>
    <mergeCell ref="A72:B91"/>
  </mergeCells>
  <printOptions horizontalCentered="1"/>
  <pageMargins left="0" right="0" top="0.5" bottom="0.25" header="0.25" footer="0.25"/>
  <pageSetup scale="91" fitToHeight="2" orientation="portrait" r:id="rId1"/>
  <headerFooter alignWithMargins="0">
    <oddFooter>&amp;LF020C.xls  Rev 9/8/09</oddFooter>
  </headerFooter>
  <rowBreaks count="1" manualBreakCount="1">
    <brk id="68" max="1" man="1"/>
  </rowBreaks>
  <drawing r:id="rId2"/>
  <legacyDrawing r:id="rId3"/>
  <mc:AlternateContent xmlns:mc="http://schemas.openxmlformats.org/markup-compatibility/2006">
    <mc:Choice Requires="x14">
      <controls>
        <mc:AlternateContent xmlns:mc="http://schemas.openxmlformats.org/markup-compatibility/2006">
          <mc:Choice Requires="x14">
            <control shapeId="49153" r:id="rId4" name="Check Box 1">
              <controlPr defaultSize="0" autoFill="0" autoLine="0" autoPict="0">
                <anchor moveWithCells="1">
                  <from>
                    <xdr:col>0</xdr:col>
                    <xdr:colOff>1092200</xdr:colOff>
                    <xdr:row>30</xdr:row>
                    <xdr:rowOff>107950</xdr:rowOff>
                  </from>
                  <to>
                    <xdr:col>0</xdr:col>
                    <xdr:colOff>1314450</xdr:colOff>
                    <xdr:row>32</xdr:row>
                    <xdr:rowOff>19050</xdr:rowOff>
                  </to>
                </anchor>
              </controlPr>
            </control>
          </mc:Choice>
        </mc:AlternateContent>
        <mc:AlternateContent xmlns:mc="http://schemas.openxmlformats.org/markup-compatibility/2006">
          <mc:Choice Requires="x14">
            <control shapeId="49154" r:id="rId5" name="Check Box 2">
              <controlPr defaultSize="0" autoFill="0" autoLine="0" autoPict="0">
                <anchor moveWithCells="1">
                  <from>
                    <xdr:col>0</xdr:col>
                    <xdr:colOff>1092200</xdr:colOff>
                    <xdr:row>31</xdr:row>
                    <xdr:rowOff>107950</xdr:rowOff>
                  </from>
                  <to>
                    <xdr:col>0</xdr:col>
                    <xdr:colOff>1314450</xdr:colOff>
                    <xdr:row>33</xdr:row>
                    <xdr:rowOff>19050</xdr:rowOff>
                  </to>
                </anchor>
              </controlPr>
            </control>
          </mc:Choice>
        </mc:AlternateContent>
        <mc:AlternateContent xmlns:mc="http://schemas.openxmlformats.org/markup-compatibility/2006">
          <mc:Choice Requires="x14">
            <control shapeId="49155" r:id="rId6" name="Check Box 3">
              <controlPr defaultSize="0" autoFill="0" autoLine="0" autoPict="0">
                <anchor moveWithCells="1">
                  <from>
                    <xdr:col>0</xdr:col>
                    <xdr:colOff>1092200</xdr:colOff>
                    <xdr:row>35</xdr:row>
                    <xdr:rowOff>19050</xdr:rowOff>
                  </from>
                  <to>
                    <xdr:col>0</xdr:col>
                    <xdr:colOff>1314450</xdr:colOff>
                    <xdr:row>36</xdr:row>
                    <xdr:rowOff>31750</xdr:rowOff>
                  </to>
                </anchor>
              </controlPr>
            </control>
          </mc:Choice>
        </mc:AlternateContent>
        <mc:AlternateContent xmlns:mc="http://schemas.openxmlformats.org/markup-compatibility/2006">
          <mc:Choice Requires="x14">
            <control shapeId="49156" r:id="rId7" name="Check Box 4">
              <controlPr defaultSize="0" autoFill="0" autoLine="0" autoPict="0">
                <anchor moveWithCells="1">
                  <from>
                    <xdr:col>0</xdr:col>
                    <xdr:colOff>1092200</xdr:colOff>
                    <xdr:row>33</xdr:row>
                    <xdr:rowOff>107950</xdr:rowOff>
                  </from>
                  <to>
                    <xdr:col>0</xdr:col>
                    <xdr:colOff>1314450</xdr:colOff>
                    <xdr:row>35</xdr:row>
                    <xdr:rowOff>19050</xdr:rowOff>
                  </to>
                </anchor>
              </controlPr>
            </control>
          </mc:Choice>
        </mc:AlternateContent>
        <mc:AlternateContent xmlns:mc="http://schemas.openxmlformats.org/markup-compatibility/2006">
          <mc:Choice Requires="x14">
            <control shapeId="49157" r:id="rId8" name="Check Box 5">
              <controlPr defaultSize="0" autoFill="0" autoLine="0" autoPict="0">
                <anchor moveWithCells="1">
                  <from>
                    <xdr:col>0</xdr:col>
                    <xdr:colOff>1092200</xdr:colOff>
                    <xdr:row>36</xdr:row>
                    <xdr:rowOff>19050</xdr:rowOff>
                  </from>
                  <to>
                    <xdr:col>0</xdr:col>
                    <xdr:colOff>1314450</xdr:colOff>
                    <xdr:row>37</xdr:row>
                    <xdr:rowOff>31750</xdr:rowOff>
                  </to>
                </anchor>
              </controlPr>
            </control>
          </mc:Choice>
        </mc:AlternateContent>
        <mc:AlternateContent xmlns:mc="http://schemas.openxmlformats.org/markup-compatibility/2006">
          <mc:Choice Requires="x14">
            <control shapeId="49158" r:id="rId9" name="Check Box 6">
              <controlPr defaultSize="0" autoFill="0" autoLine="0" autoPict="0">
                <anchor moveWithCells="1">
                  <from>
                    <xdr:col>0</xdr:col>
                    <xdr:colOff>1092200</xdr:colOff>
                    <xdr:row>36</xdr:row>
                    <xdr:rowOff>107950</xdr:rowOff>
                  </from>
                  <to>
                    <xdr:col>0</xdr:col>
                    <xdr:colOff>1314450</xdr:colOff>
                    <xdr:row>38</xdr:row>
                    <xdr:rowOff>12700</xdr:rowOff>
                  </to>
                </anchor>
              </controlPr>
            </control>
          </mc:Choice>
        </mc:AlternateContent>
        <mc:AlternateContent xmlns:mc="http://schemas.openxmlformats.org/markup-compatibility/2006">
          <mc:Choice Requires="x14">
            <control shapeId="49159" r:id="rId10" name="Check Box 7">
              <controlPr defaultSize="0" autoFill="0" autoLine="0" autoPict="0">
                <anchor moveWithCells="1">
                  <from>
                    <xdr:col>0</xdr:col>
                    <xdr:colOff>1092200</xdr:colOff>
                    <xdr:row>29</xdr:row>
                    <xdr:rowOff>88900</xdr:rowOff>
                  </from>
                  <to>
                    <xdr:col>0</xdr:col>
                    <xdr:colOff>1314450</xdr:colOff>
                    <xdr:row>31</xdr:row>
                    <xdr:rowOff>19050</xdr:rowOff>
                  </to>
                </anchor>
              </controlPr>
            </control>
          </mc:Choice>
        </mc:AlternateContent>
        <mc:AlternateContent xmlns:mc="http://schemas.openxmlformats.org/markup-compatibility/2006">
          <mc:Choice Requires="x14">
            <control shapeId="49160" r:id="rId11" name="Check Box 8">
              <controlPr defaultSize="0" autoFill="0" autoLine="0" autoPict="0">
                <anchor moveWithCells="1">
                  <from>
                    <xdr:col>0</xdr:col>
                    <xdr:colOff>1085850</xdr:colOff>
                    <xdr:row>22</xdr:row>
                    <xdr:rowOff>107950</xdr:rowOff>
                  </from>
                  <to>
                    <xdr:col>0</xdr:col>
                    <xdr:colOff>1308100</xdr:colOff>
                    <xdr:row>24</xdr:row>
                    <xdr:rowOff>19050</xdr:rowOff>
                  </to>
                </anchor>
              </controlPr>
            </control>
          </mc:Choice>
        </mc:AlternateContent>
        <mc:AlternateContent xmlns:mc="http://schemas.openxmlformats.org/markup-compatibility/2006">
          <mc:Choice Requires="x14">
            <control shapeId="49161" r:id="rId12" name="Check Box 9">
              <controlPr defaultSize="0" autoFill="0" autoLine="0" autoPict="0">
                <anchor moveWithCells="1">
                  <from>
                    <xdr:col>0</xdr:col>
                    <xdr:colOff>1085850</xdr:colOff>
                    <xdr:row>21</xdr:row>
                    <xdr:rowOff>107950</xdr:rowOff>
                  </from>
                  <to>
                    <xdr:col>0</xdr:col>
                    <xdr:colOff>1308100</xdr:colOff>
                    <xdr:row>23</xdr:row>
                    <xdr:rowOff>19050</xdr:rowOff>
                  </to>
                </anchor>
              </controlPr>
            </control>
          </mc:Choice>
        </mc:AlternateContent>
        <mc:AlternateContent xmlns:mc="http://schemas.openxmlformats.org/markup-compatibility/2006">
          <mc:Choice Requires="x14">
            <control shapeId="49162" r:id="rId13" name="Check Box 10">
              <controlPr defaultSize="0" autoFill="0" autoLine="0" autoPict="0">
                <anchor moveWithCells="1">
                  <from>
                    <xdr:col>0</xdr:col>
                    <xdr:colOff>1085850</xdr:colOff>
                    <xdr:row>25</xdr:row>
                    <xdr:rowOff>196850</xdr:rowOff>
                  </from>
                  <to>
                    <xdr:col>0</xdr:col>
                    <xdr:colOff>1308100</xdr:colOff>
                    <xdr:row>27</xdr:row>
                    <xdr:rowOff>50800</xdr:rowOff>
                  </to>
                </anchor>
              </controlPr>
            </control>
          </mc:Choice>
        </mc:AlternateContent>
        <mc:AlternateContent xmlns:mc="http://schemas.openxmlformats.org/markup-compatibility/2006">
          <mc:Choice Requires="x14">
            <control shapeId="49163" r:id="rId14" name="Check Box 11">
              <controlPr defaultSize="0" autoFill="0" autoLine="0" autoPict="0">
                <anchor moveWithCells="1">
                  <from>
                    <xdr:col>0</xdr:col>
                    <xdr:colOff>1085850</xdr:colOff>
                    <xdr:row>25</xdr:row>
                    <xdr:rowOff>6350</xdr:rowOff>
                  </from>
                  <to>
                    <xdr:col>0</xdr:col>
                    <xdr:colOff>1308100</xdr:colOff>
                    <xdr:row>26</xdr:row>
                    <xdr:rowOff>50800</xdr:rowOff>
                  </to>
                </anchor>
              </controlPr>
            </control>
          </mc:Choice>
        </mc:AlternateContent>
        <mc:AlternateContent xmlns:mc="http://schemas.openxmlformats.org/markup-compatibility/2006">
          <mc:Choice Requires="x14">
            <control shapeId="49164" r:id="rId15" name="Check Box 12">
              <controlPr defaultSize="0" autoFill="0" autoLine="0" autoPict="0">
                <anchor moveWithCells="1">
                  <from>
                    <xdr:col>0</xdr:col>
                    <xdr:colOff>1085850</xdr:colOff>
                    <xdr:row>20</xdr:row>
                    <xdr:rowOff>88900</xdr:rowOff>
                  </from>
                  <to>
                    <xdr:col>0</xdr:col>
                    <xdr:colOff>1308100</xdr:colOff>
                    <xdr:row>22</xdr:row>
                    <xdr:rowOff>0</xdr:rowOff>
                  </to>
                </anchor>
              </controlPr>
            </control>
          </mc:Choice>
        </mc:AlternateContent>
        <mc:AlternateContent xmlns:mc="http://schemas.openxmlformats.org/markup-compatibility/2006">
          <mc:Choice Requires="x14">
            <control shapeId="49165" r:id="rId16" name="Check Box 13">
              <controlPr defaultSize="0" autoFill="0" autoLine="0" autoPict="0">
                <anchor moveWithCells="1">
                  <from>
                    <xdr:col>0</xdr:col>
                    <xdr:colOff>1085850</xdr:colOff>
                    <xdr:row>24</xdr:row>
                    <xdr:rowOff>19050</xdr:rowOff>
                  </from>
                  <to>
                    <xdr:col>0</xdr:col>
                    <xdr:colOff>1308100</xdr:colOff>
                    <xdr:row>25</xdr:row>
                    <xdr:rowOff>31750</xdr:rowOff>
                  </to>
                </anchor>
              </controlPr>
            </control>
          </mc:Choice>
        </mc:AlternateContent>
        <mc:AlternateContent xmlns:mc="http://schemas.openxmlformats.org/markup-compatibility/2006">
          <mc:Choice Requires="x14">
            <control shapeId="49166" r:id="rId17" name="Check Box 14">
              <controlPr defaultSize="0" autoFill="0" autoLine="0" autoPict="0">
                <anchor moveWithCells="1">
                  <from>
                    <xdr:col>0</xdr:col>
                    <xdr:colOff>1092200</xdr:colOff>
                    <xdr:row>32</xdr:row>
                    <xdr:rowOff>107950</xdr:rowOff>
                  </from>
                  <to>
                    <xdr:col>0</xdr:col>
                    <xdr:colOff>1314450</xdr:colOff>
                    <xdr:row>34</xdr:row>
                    <xdr:rowOff>19050</xdr:rowOff>
                  </to>
                </anchor>
              </controlPr>
            </control>
          </mc:Choice>
        </mc:AlternateContent>
        <mc:AlternateContent xmlns:mc="http://schemas.openxmlformats.org/markup-compatibility/2006">
          <mc:Choice Requires="x14">
            <control shapeId="49167" r:id="rId18" name="Check Box 15">
              <controlPr defaultSize="0" autoFill="0" autoLine="0" autoPict="0">
                <anchor moveWithCells="1">
                  <from>
                    <xdr:col>0</xdr:col>
                    <xdr:colOff>1092200</xdr:colOff>
                    <xdr:row>29</xdr:row>
                    <xdr:rowOff>88900</xdr:rowOff>
                  </from>
                  <to>
                    <xdr:col>0</xdr:col>
                    <xdr:colOff>1314450</xdr:colOff>
                    <xdr:row>31</xdr:row>
                    <xdr:rowOff>19050</xdr:rowOff>
                  </to>
                </anchor>
              </controlPr>
            </control>
          </mc:Choice>
        </mc:AlternateContent>
        <mc:AlternateContent xmlns:mc="http://schemas.openxmlformats.org/markup-compatibility/2006">
          <mc:Choice Requires="x14">
            <control shapeId="49168" r:id="rId19" name="Check Box 16">
              <controlPr defaultSize="0" autoFill="0" autoLine="0" autoPict="0">
                <anchor moveWithCells="1">
                  <from>
                    <xdr:col>0</xdr:col>
                    <xdr:colOff>1085850</xdr:colOff>
                    <xdr:row>25</xdr:row>
                    <xdr:rowOff>196850</xdr:rowOff>
                  </from>
                  <to>
                    <xdr:col>0</xdr:col>
                    <xdr:colOff>1308100</xdr:colOff>
                    <xdr:row>27</xdr:row>
                    <xdr:rowOff>50800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3F7FF-AB83-448A-AD47-4C532025402E}">
  <sheetPr>
    <tabColor rgb="FF00B050"/>
    <pageSetUpPr fitToPage="1"/>
  </sheetPr>
  <dimension ref="A1:N48"/>
  <sheetViews>
    <sheetView showGridLines="0" showZeros="0" topLeftCell="A19" zoomScale="90" zoomScaleNormal="90" workbookViewId="0">
      <selection activeCell="L8" sqref="L8"/>
    </sheetView>
  </sheetViews>
  <sheetFormatPr defaultColWidth="9.453125" defaultRowHeight="12.5"/>
  <cols>
    <col min="1" max="1" width="13.54296875" style="857" customWidth="1"/>
    <col min="2" max="2" width="10.453125" style="857" customWidth="1"/>
    <col min="3" max="3" width="6.453125" style="857" customWidth="1"/>
    <col min="4" max="4" width="9.54296875" style="857" customWidth="1"/>
    <col min="5" max="5" width="10.453125" style="857" bestFit="1" customWidth="1"/>
    <col min="6" max="6" width="9.453125" style="857" customWidth="1"/>
    <col min="7" max="7" width="9.54296875" style="857" customWidth="1"/>
    <col min="8" max="8" width="9.453125" style="857" customWidth="1"/>
    <col min="9" max="9" width="10.453125" style="857" customWidth="1"/>
    <col min="10" max="10" width="9.54296875" style="857" customWidth="1"/>
    <col min="11" max="11" width="9.453125" style="857" customWidth="1"/>
    <col min="12" max="12" width="8.54296875" style="857" customWidth="1"/>
    <col min="13" max="13" width="9.453125" style="857"/>
    <col min="14" max="14" width="17" style="857" customWidth="1"/>
    <col min="15" max="256" width="9.453125" style="857"/>
    <col min="257" max="257" width="13.54296875" style="857" customWidth="1"/>
    <col min="258" max="258" width="10.453125" style="857" customWidth="1"/>
    <col min="259" max="259" width="6.453125" style="857" customWidth="1"/>
    <col min="260" max="260" width="9.54296875" style="857" customWidth="1"/>
    <col min="261" max="261" width="10.453125" style="857" bestFit="1" customWidth="1"/>
    <col min="262" max="262" width="9.453125" style="857"/>
    <col min="263" max="263" width="9.54296875" style="857" customWidth="1"/>
    <col min="264" max="264" width="9.453125" style="857"/>
    <col min="265" max="265" width="10.453125" style="857" customWidth="1"/>
    <col min="266" max="266" width="9.54296875" style="857" customWidth="1"/>
    <col min="267" max="267" width="9.453125" style="857"/>
    <col min="268" max="268" width="8.54296875" style="857" customWidth="1"/>
    <col min="269" max="269" width="9.453125" style="857"/>
    <col min="270" max="270" width="17" style="857" customWidth="1"/>
    <col min="271" max="512" width="9.453125" style="857"/>
    <col min="513" max="513" width="13.54296875" style="857" customWidth="1"/>
    <col min="514" max="514" width="10.453125" style="857" customWidth="1"/>
    <col min="515" max="515" width="6.453125" style="857" customWidth="1"/>
    <col min="516" max="516" width="9.54296875" style="857" customWidth="1"/>
    <col min="517" max="517" width="10.453125" style="857" bestFit="1" customWidth="1"/>
    <col min="518" max="518" width="9.453125" style="857"/>
    <col min="519" max="519" width="9.54296875" style="857" customWidth="1"/>
    <col min="520" max="520" width="9.453125" style="857"/>
    <col min="521" max="521" width="10.453125" style="857" customWidth="1"/>
    <col min="522" max="522" width="9.54296875" style="857" customWidth="1"/>
    <col min="523" max="523" width="9.453125" style="857"/>
    <col min="524" max="524" width="8.54296875" style="857" customWidth="1"/>
    <col min="525" max="525" width="9.453125" style="857"/>
    <col min="526" max="526" width="17" style="857" customWidth="1"/>
    <col min="527" max="768" width="9.453125" style="857"/>
    <col min="769" max="769" width="13.54296875" style="857" customWidth="1"/>
    <col min="770" max="770" width="10.453125" style="857" customWidth="1"/>
    <col min="771" max="771" width="6.453125" style="857" customWidth="1"/>
    <col min="772" max="772" width="9.54296875" style="857" customWidth="1"/>
    <col min="773" max="773" width="10.453125" style="857" bestFit="1" customWidth="1"/>
    <col min="774" max="774" width="9.453125" style="857"/>
    <col min="775" max="775" width="9.54296875" style="857" customWidth="1"/>
    <col min="776" max="776" width="9.453125" style="857"/>
    <col min="777" max="777" width="10.453125" style="857" customWidth="1"/>
    <col min="778" max="778" width="9.54296875" style="857" customWidth="1"/>
    <col min="779" max="779" width="9.453125" style="857"/>
    <col min="780" max="780" width="8.54296875" style="857" customWidth="1"/>
    <col min="781" max="781" width="9.453125" style="857"/>
    <col min="782" max="782" width="17" style="857" customWidth="1"/>
    <col min="783" max="1024" width="9.453125" style="857"/>
    <col min="1025" max="1025" width="13.54296875" style="857" customWidth="1"/>
    <col min="1026" max="1026" width="10.453125" style="857" customWidth="1"/>
    <col min="1027" max="1027" width="6.453125" style="857" customWidth="1"/>
    <col min="1028" max="1028" width="9.54296875" style="857" customWidth="1"/>
    <col min="1029" max="1029" width="10.453125" style="857" bestFit="1" customWidth="1"/>
    <col min="1030" max="1030" width="9.453125" style="857"/>
    <col min="1031" max="1031" width="9.54296875" style="857" customWidth="1"/>
    <col min="1032" max="1032" width="9.453125" style="857"/>
    <col min="1033" max="1033" width="10.453125" style="857" customWidth="1"/>
    <col min="1034" max="1034" width="9.54296875" style="857" customWidth="1"/>
    <col min="1035" max="1035" width="9.453125" style="857"/>
    <col min="1036" max="1036" width="8.54296875" style="857" customWidth="1"/>
    <col min="1037" max="1037" width="9.453125" style="857"/>
    <col min="1038" max="1038" width="17" style="857" customWidth="1"/>
    <col min="1039" max="1280" width="9.453125" style="857"/>
    <col min="1281" max="1281" width="13.54296875" style="857" customWidth="1"/>
    <col min="1282" max="1282" width="10.453125" style="857" customWidth="1"/>
    <col min="1283" max="1283" width="6.453125" style="857" customWidth="1"/>
    <col min="1284" max="1284" width="9.54296875" style="857" customWidth="1"/>
    <col min="1285" max="1285" width="10.453125" style="857" bestFit="1" customWidth="1"/>
    <col min="1286" max="1286" width="9.453125" style="857"/>
    <col min="1287" max="1287" width="9.54296875" style="857" customWidth="1"/>
    <col min="1288" max="1288" width="9.453125" style="857"/>
    <col min="1289" max="1289" width="10.453125" style="857" customWidth="1"/>
    <col min="1290" max="1290" width="9.54296875" style="857" customWidth="1"/>
    <col min="1291" max="1291" width="9.453125" style="857"/>
    <col min="1292" max="1292" width="8.54296875" style="857" customWidth="1"/>
    <col min="1293" max="1293" width="9.453125" style="857"/>
    <col min="1294" max="1294" width="17" style="857" customWidth="1"/>
    <col min="1295" max="1536" width="9.453125" style="857"/>
    <col min="1537" max="1537" width="13.54296875" style="857" customWidth="1"/>
    <col min="1538" max="1538" width="10.453125" style="857" customWidth="1"/>
    <col min="1539" max="1539" width="6.453125" style="857" customWidth="1"/>
    <col min="1540" max="1540" width="9.54296875" style="857" customWidth="1"/>
    <col min="1541" max="1541" width="10.453125" style="857" bestFit="1" customWidth="1"/>
    <col min="1542" max="1542" width="9.453125" style="857"/>
    <col min="1543" max="1543" width="9.54296875" style="857" customWidth="1"/>
    <col min="1544" max="1544" width="9.453125" style="857"/>
    <col min="1545" max="1545" width="10.453125" style="857" customWidth="1"/>
    <col min="1546" max="1546" width="9.54296875" style="857" customWidth="1"/>
    <col min="1547" max="1547" width="9.453125" style="857"/>
    <col min="1548" max="1548" width="8.54296875" style="857" customWidth="1"/>
    <col min="1549" max="1549" width="9.453125" style="857"/>
    <col min="1550" max="1550" width="17" style="857" customWidth="1"/>
    <col min="1551" max="1792" width="9.453125" style="857"/>
    <col min="1793" max="1793" width="13.54296875" style="857" customWidth="1"/>
    <col min="1794" max="1794" width="10.453125" style="857" customWidth="1"/>
    <col min="1795" max="1795" width="6.453125" style="857" customWidth="1"/>
    <col min="1796" max="1796" width="9.54296875" style="857" customWidth="1"/>
    <col min="1797" max="1797" width="10.453125" style="857" bestFit="1" customWidth="1"/>
    <col min="1798" max="1798" width="9.453125" style="857"/>
    <col min="1799" max="1799" width="9.54296875" style="857" customWidth="1"/>
    <col min="1800" max="1800" width="9.453125" style="857"/>
    <col min="1801" max="1801" width="10.453125" style="857" customWidth="1"/>
    <col min="1802" max="1802" width="9.54296875" style="857" customWidth="1"/>
    <col min="1803" max="1803" width="9.453125" style="857"/>
    <col min="1804" max="1804" width="8.54296875" style="857" customWidth="1"/>
    <col min="1805" max="1805" width="9.453125" style="857"/>
    <col min="1806" max="1806" width="17" style="857" customWidth="1"/>
    <col min="1807" max="2048" width="9.453125" style="857"/>
    <col min="2049" max="2049" width="13.54296875" style="857" customWidth="1"/>
    <col min="2050" max="2050" width="10.453125" style="857" customWidth="1"/>
    <col min="2051" max="2051" width="6.453125" style="857" customWidth="1"/>
    <col min="2052" max="2052" width="9.54296875" style="857" customWidth="1"/>
    <col min="2053" max="2053" width="10.453125" style="857" bestFit="1" customWidth="1"/>
    <col min="2054" max="2054" width="9.453125" style="857"/>
    <col min="2055" max="2055" width="9.54296875" style="857" customWidth="1"/>
    <col min="2056" max="2056" width="9.453125" style="857"/>
    <col min="2057" max="2057" width="10.453125" style="857" customWidth="1"/>
    <col min="2058" max="2058" width="9.54296875" style="857" customWidth="1"/>
    <col min="2059" max="2059" width="9.453125" style="857"/>
    <col min="2060" max="2060" width="8.54296875" style="857" customWidth="1"/>
    <col min="2061" max="2061" width="9.453125" style="857"/>
    <col min="2062" max="2062" width="17" style="857" customWidth="1"/>
    <col min="2063" max="2304" width="9.453125" style="857"/>
    <col min="2305" max="2305" width="13.54296875" style="857" customWidth="1"/>
    <col min="2306" max="2306" width="10.453125" style="857" customWidth="1"/>
    <col min="2307" max="2307" width="6.453125" style="857" customWidth="1"/>
    <col min="2308" max="2308" width="9.54296875" style="857" customWidth="1"/>
    <col min="2309" max="2309" width="10.453125" style="857" bestFit="1" customWidth="1"/>
    <col min="2310" max="2310" width="9.453125" style="857"/>
    <col min="2311" max="2311" width="9.54296875" style="857" customWidth="1"/>
    <col min="2312" max="2312" width="9.453125" style="857"/>
    <col min="2313" max="2313" width="10.453125" style="857" customWidth="1"/>
    <col min="2314" max="2314" width="9.54296875" style="857" customWidth="1"/>
    <col min="2315" max="2315" width="9.453125" style="857"/>
    <col min="2316" max="2316" width="8.54296875" style="857" customWidth="1"/>
    <col min="2317" max="2317" width="9.453125" style="857"/>
    <col min="2318" max="2318" width="17" style="857" customWidth="1"/>
    <col min="2319" max="2560" width="9.453125" style="857"/>
    <col min="2561" max="2561" width="13.54296875" style="857" customWidth="1"/>
    <col min="2562" max="2562" width="10.453125" style="857" customWidth="1"/>
    <col min="2563" max="2563" width="6.453125" style="857" customWidth="1"/>
    <col min="2564" max="2564" width="9.54296875" style="857" customWidth="1"/>
    <col min="2565" max="2565" width="10.453125" style="857" bestFit="1" customWidth="1"/>
    <col min="2566" max="2566" width="9.453125" style="857"/>
    <col min="2567" max="2567" width="9.54296875" style="857" customWidth="1"/>
    <col min="2568" max="2568" width="9.453125" style="857"/>
    <col min="2569" max="2569" width="10.453125" style="857" customWidth="1"/>
    <col min="2570" max="2570" width="9.54296875" style="857" customWidth="1"/>
    <col min="2571" max="2571" width="9.453125" style="857"/>
    <col min="2572" max="2572" width="8.54296875" style="857" customWidth="1"/>
    <col min="2573" max="2573" width="9.453125" style="857"/>
    <col min="2574" max="2574" width="17" style="857" customWidth="1"/>
    <col min="2575" max="2816" width="9.453125" style="857"/>
    <col min="2817" max="2817" width="13.54296875" style="857" customWidth="1"/>
    <col min="2818" max="2818" width="10.453125" style="857" customWidth="1"/>
    <col min="2819" max="2819" width="6.453125" style="857" customWidth="1"/>
    <col min="2820" max="2820" width="9.54296875" style="857" customWidth="1"/>
    <col min="2821" max="2821" width="10.453125" style="857" bestFit="1" customWidth="1"/>
    <col min="2822" max="2822" width="9.453125" style="857"/>
    <col min="2823" max="2823" width="9.54296875" style="857" customWidth="1"/>
    <col min="2824" max="2824" width="9.453125" style="857"/>
    <col min="2825" max="2825" width="10.453125" style="857" customWidth="1"/>
    <col min="2826" max="2826" width="9.54296875" style="857" customWidth="1"/>
    <col min="2827" max="2827" width="9.453125" style="857"/>
    <col min="2828" max="2828" width="8.54296875" style="857" customWidth="1"/>
    <col min="2829" max="2829" width="9.453125" style="857"/>
    <col min="2830" max="2830" width="17" style="857" customWidth="1"/>
    <col min="2831" max="3072" width="9.453125" style="857"/>
    <col min="3073" max="3073" width="13.54296875" style="857" customWidth="1"/>
    <col min="3074" max="3074" width="10.453125" style="857" customWidth="1"/>
    <col min="3075" max="3075" width="6.453125" style="857" customWidth="1"/>
    <col min="3076" max="3076" width="9.54296875" style="857" customWidth="1"/>
    <col min="3077" max="3077" width="10.453125" style="857" bestFit="1" customWidth="1"/>
    <col min="3078" max="3078" width="9.453125" style="857"/>
    <col min="3079" max="3079" width="9.54296875" style="857" customWidth="1"/>
    <col min="3080" max="3080" width="9.453125" style="857"/>
    <col min="3081" max="3081" width="10.453125" style="857" customWidth="1"/>
    <col min="3082" max="3082" width="9.54296875" style="857" customWidth="1"/>
    <col min="3083" max="3083" width="9.453125" style="857"/>
    <col min="3084" max="3084" width="8.54296875" style="857" customWidth="1"/>
    <col min="3085" max="3085" width="9.453125" style="857"/>
    <col min="3086" max="3086" width="17" style="857" customWidth="1"/>
    <col min="3087" max="3328" width="9.453125" style="857"/>
    <col min="3329" max="3329" width="13.54296875" style="857" customWidth="1"/>
    <col min="3330" max="3330" width="10.453125" style="857" customWidth="1"/>
    <col min="3331" max="3331" width="6.453125" style="857" customWidth="1"/>
    <col min="3332" max="3332" width="9.54296875" style="857" customWidth="1"/>
    <col min="3333" max="3333" width="10.453125" style="857" bestFit="1" customWidth="1"/>
    <col min="3334" max="3334" width="9.453125" style="857"/>
    <col min="3335" max="3335" width="9.54296875" style="857" customWidth="1"/>
    <col min="3336" max="3336" width="9.453125" style="857"/>
    <col min="3337" max="3337" width="10.453125" style="857" customWidth="1"/>
    <col min="3338" max="3338" width="9.54296875" style="857" customWidth="1"/>
    <col min="3339" max="3339" width="9.453125" style="857"/>
    <col min="3340" max="3340" width="8.54296875" style="857" customWidth="1"/>
    <col min="3341" max="3341" width="9.453125" style="857"/>
    <col min="3342" max="3342" width="17" style="857" customWidth="1"/>
    <col min="3343" max="3584" width="9.453125" style="857"/>
    <col min="3585" max="3585" width="13.54296875" style="857" customWidth="1"/>
    <col min="3586" max="3586" width="10.453125" style="857" customWidth="1"/>
    <col min="3587" max="3587" width="6.453125" style="857" customWidth="1"/>
    <col min="3588" max="3588" width="9.54296875" style="857" customWidth="1"/>
    <col min="3589" max="3589" width="10.453125" style="857" bestFit="1" customWidth="1"/>
    <col min="3590" max="3590" width="9.453125" style="857"/>
    <col min="3591" max="3591" width="9.54296875" style="857" customWidth="1"/>
    <col min="3592" max="3592" width="9.453125" style="857"/>
    <col min="3593" max="3593" width="10.453125" style="857" customWidth="1"/>
    <col min="3594" max="3594" width="9.54296875" style="857" customWidth="1"/>
    <col min="3595" max="3595" width="9.453125" style="857"/>
    <col min="3596" max="3596" width="8.54296875" style="857" customWidth="1"/>
    <col min="3597" max="3597" width="9.453125" style="857"/>
    <col min="3598" max="3598" width="17" style="857" customWidth="1"/>
    <col min="3599" max="3840" width="9.453125" style="857"/>
    <col min="3841" max="3841" width="13.54296875" style="857" customWidth="1"/>
    <col min="3842" max="3842" width="10.453125" style="857" customWidth="1"/>
    <col min="3843" max="3843" width="6.453125" style="857" customWidth="1"/>
    <col min="3844" max="3844" width="9.54296875" style="857" customWidth="1"/>
    <col min="3845" max="3845" width="10.453125" style="857" bestFit="1" customWidth="1"/>
    <col min="3846" max="3846" width="9.453125" style="857"/>
    <col min="3847" max="3847" width="9.54296875" style="857" customWidth="1"/>
    <col min="3848" max="3848" width="9.453125" style="857"/>
    <col min="3849" max="3849" width="10.453125" style="857" customWidth="1"/>
    <col min="3850" max="3850" width="9.54296875" style="857" customWidth="1"/>
    <col min="3851" max="3851" width="9.453125" style="857"/>
    <col min="3852" max="3852" width="8.54296875" style="857" customWidth="1"/>
    <col min="3853" max="3853" width="9.453125" style="857"/>
    <col min="3854" max="3854" width="17" style="857" customWidth="1"/>
    <col min="3855" max="4096" width="9.453125" style="857"/>
    <col min="4097" max="4097" width="13.54296875" style="857" customWidth="1"/>
    <col min="4098" max="4098" width="10.453125" style="857" customWidth="1"/>
    <col min="4099" max="4099" width="6.453125" style="857" customWidth="1"/>
    <col min="4100" max="4100" width="9.54296875" style="857" customWidth="1"/>
    <col min="4101" max="4101" width="10.453125" style="857" bestFit="1" customWidth="1"/>
    <col min="4102" max="4102" width="9.453125" style="857"/>
    <col min="4103" max="4103" width="9.54296875" style="857" customWidth="1"/>
    <col min="4104" max="4104" width="9.453125" style="857"/>
    <col min="4105" max="4105" width="10.453125" style="857" customWidth="1"/>
    <col min="4106" max="4106" width="9.54296875" style="857" customWidth="1"/>
    <col min="4107" max="4107" width="9.453125" style="857"/>
    <col min="4108" max="4108" width="8.54296875" style="857" customWidth="1"/>
    <col min="4109" max="4109" width="9.453125" style="857"/>
    <col min="4110" max="4110" width="17" style="857" customWidth="1"/>
    <col min="4111" max="4352" width="9.453125" style="857"/>
    <col min="4353" max="4353" width="13.54296875" style="857" customWidth="1"/>
    <col min="4354" max="4354" width="10.453125" style="857" customWidth="1"/>
    <col min="4355" max="4355" width="6.453125" style="857" customWidth="1"/>
    <col min="4356" max="4356" width="9.54296875" style="857" customWidth="1"/>
    <col min="4357" max="4357" width="10.453125" style="857" bestFit="1" customWidth="1"/>
    <col min="4358" max="4358" width="9.453125" style="857"/>
    <col min="4359" max="4359" width="9.54296875" style="857" customWidth="1"/>
    <col min="4360" max="4360" width="9.453125" style="857"/>
    <col min="4361" max="4361" width="10.453125" style="857" customWidth="1"/>
    <col min="4362" max="4362" width="9.54296875" style="857" customWidth="1"/>
    <col min="4363" max="4363" width="9.453125" style="857"/>
    <col min="4364" max="4364" width="8.54296875" style="857" customWidth="1"/>
    <col min="4365" max="4365" width="9.453125" style="857"/>
    <col min="4366" max="4366" width="17" style="857" customWidth="1"/>
    <col min="4367" max="4608" width="9.453125" style="857"/>
    <col min="4609" max="4609" width="13.54296875" style="857" customWidth="1"/>
    <col min="4610" max="4610" width="10.453125" style="857" customWidth="1"/>
    <col min="4611" max="4611" width="6.453125" style="857" customWidth="1"/>
    <col min="4612" max="4612" width="9.54296875" style="857" customWidth="1"/>
    <col min="4613" max="4613" width="10.453125" style="857" bestFit="1" customWidth="1"/>
    <col min="4614" max="4614" width="9.453125" style="857"/>
    <col min="4615" max="4615" width="9.54296875" style="857" customWidth="1"/>
    <col min="4616" max="4616" width="9.453125" style="857"/>
    <col min="4617" max="4617" width="10.453125" style="857" customWidth="1"/>
    <col min="4618" max="4618" width="9.54296875" style="857" customWidth="1"/>
    <col min="4619" max="4619" width="9.453125" style="857"/>
    <col min="4620" max="4620" width="8.54296875" style="857" customWidth="1"/>
    <col min="4621" max="4621" width="9.453125" style="857"/>
    <col min="4622" max="4622" width="17" style="857" customWidth="1"/>
    <col min="4623" max="4864" width="9.453125" style="857"/>
    <col min="4865" max="4865" width="13.54296875" style="857" customWidth="1"/>
    <col min="4866" max="4866" width="10.453125" style="857" customWidth="1"/>
    <col min="4867" max="4867" width="6.453125" style="857" customWidth="1"/>
    <col min="4868" max="4868" width="9.54296875" style="857" customWidth="1"/>
    <col min="4869" max="4869" width="10.453125" style="857" bestFit="1" customWidth="1"/>
    <col min="4870" max="4870" width="9.453125" style="857"/>
    <col min="4871" max="4871" width="9.54296875" style="857" customWidth="1"/>
    <col min="4872" max="4872" width="9.453125" style="857"/>
    <col min="4873" max="4873" width="10.453125" style="857" customWidth="1"/>
    <col min="4874" max="4874" width="9.54296875" style="857" customWidth="1"/>
    <col min="4875" max="4875" width="9.453125" style="857"/>
    <col min="4876" max="4876" width="8.54296875" style="857" customWidth="1"/>
    <col min="4877" max="4877" width="9.453125" style="857"/>
    <col min="4878" max="4878" width="17" style="857" customWidth="1"/>
    <col min="4879" max="5120" width="9.453125" style="857"/>
    <col min="5121" max="5121" width="13.54296875" style="857" customWidth="1"/>
    <col min="5122" max="5122" width="10.453125" style="857" customWidth="1"/>
    <col min="5123" max="5123" width="6.453125" style="857" customWidth="1"/>
    <col min="5124" max="5124" width="9.54296875" style="857" customWidth="1"/>
    <col min="5125" max="5125" width="10.453125" style="857" bestFit="1" customWidth="1"/>
    <col min="5126" max="5126" width="9.453125" style="857"/>
    <col min="5127" max="5127" width="9.54296875" style="857" customWidth="1"/>
    <col min="5128" max="5128" width="9.453125" style="857"/>
    <col min="5129" max="5129" width="10.453125" style="857" customWidth="1"/>
    <col min="5130" max="5130" width="9.54296875" style="857" customWidth="1"/>
    <col min="5131" max="5131" width="9.453125" style="857"/>
    <col min="5132" max="5132" width="8.54296875" style="857" customWidth="1"/>
    <col min="5133" max="5133" width="9.453125" style="857"/>
    <col min="5134" max="5134" width="17" style="857" customWidth="1"/>
    <col min="5135" max="5376" width="9.453125" style="857"/>
    <col min="5377" max="5377" width="13.54296875" style="857" customWidth="1"/>
    <col min="5378" max="5378" width="10.453125" style="857" customWidth="1"/>
    <col min="5379" max="5379" width="6.453125" style="857" customWidth="1"/>
    <col min="5380" max="5380" width="9.54296875" style="857" customWidth="1"/>
    <col min="5381" max="5381" width="10.453125" style="857" bestFit="1" customWidth="1"/>
    <col min="5382" max="5382" width="9.453125" style="857"/>
    <col min="5383" max="5383" width="9.54296875" style="857" customWidth="1"/>
    <col min="5384" max="5384" width="9.453125" style="857"/>
    <col min="5385" max="5385" width="10.453125" style="857" customWidth="1"/>
    <col min="5386" max="5386" width="9.54296875" style="857" customWidth="1"/>
    <col min="5387" max="5387" width="9.453125" style="857"/>
    <col min="5388" max="5388" width="8.54296875" style="857" customWidth="1"/>
    <col min="5389" max="5389" width="9.453125" style="857"/>
    <col min="5390" max="5390" width="17" style="857" customWidth="1"/>
    <col min="5391" max="5632" width="9.453125" style="857"/>
    <col min="5633" max="5633" width="13.54296875" style="857" customWidth="1"/>
    <col min="5634" max="5634" width="10.453125" style="857" customWidth="1"/>
    <col min="5635" max="5635" width="6.453125" style="857" customWidth="1"/>
    <col min="5636" max="5636" width="9.54296875" style="857" customWidth="1"/>
    <col min="5637" max="5637" width="10.453125" style="857" bestFit="1" customWidth="1"/>
    <col min="5638" max="5638" width="9.453125" style="857"/>
    <col min="5639" max="5639" width="9.54296875" style="857" customWidth="1"/>
    <col min="5640" max="5640" width="9.453125" style="857"/>
    <col min="5641" max="5641" width="10.453125" style="857" customWidth="1"/>
    <col min="5642" max="5642" width="9.54296875" style="857" customWidth="1"/>
    <col min="5643" max="5643" width="9.453125" style="857"/>
    <col min="5644" max="5644" width="8.54296875" style="857" customWidth="1"/>
    <col min="5645" max="5645" width="9.453125" style="857"/>
    <col min="5646" max="5646" width="17" style="857" customWidth="1"/>
    <col min="5647" max="5888" width="9.453125" style="857"/>
    <col min="5889" max="5889" width="13.54296875" style="857" customWidth="1"/>
    <col min="5890" max="5890" width="10.453125" style="857" customWidth="1"/>
    <col min="5891" max="5891" width="6.453125" style="857" customWidth="1"/>
    <col min="5892" max="5892" width="9.54296875" style="857" customWidth="1"/>
    <col min="5893" max="5893" width="10.453125" style="857" bestFit="1" customWidth="1"/>
    <col min="5894" max="5894" width="9.453125" style="857"/>
    <col min="5895" max="5895" width="9.54296875" style="857" customWidth="1"/>
    <col min="5896" max="5896" width="9.453125" style="857"/>
    <col min="5897" max="5897" width="10.453125" style="857" customWidth="1"/>
    <col min="5898" max="5898" width="9.54296875" style="857" customWidth="1"/>
    <col min="5899" max="5899" width="9.453125" style="857"/>
    <col min="5900" max="5900" width="8.54296875" style="857" customWidth="1"/>
    <col min="5901" max="5901" width="9.453125" style="857"/>
    <col min="5902" max="5902" width="17" style="857" customWidth="1"/>
    <col min="5903" max="6144" width="9.453125" style="857"/>
    <col min="6145" max="6145" width="13.54296875" style="857" customWidth="1"/>
    <col min="6146" max="6146" width="10.453125" style="857" customWidth="1"/>
    <col min="6147" max="6147" width="6.453125" style="857" customWidth="1"/>
    <col min="6148" max="6148" width="9.54296875" style="857" customWidth="1"/>
    <col min="6149" max="6149" width="10.453125" style="857" bestFit="1" customWidth="1"/>
    <col min="6150" max="6150" width="9.453125" style="857"/>
    <col min="6151" max="6151" width="9.54296875" style="857" customWidth="1"/>
    <col min="6152" max="6152" width="9.453125" style="857"/>
    <col min="6153" max="6153" width="10.453125" style="857" customWidth="1"/>
    <col min="6154" max="6154" width="9.54296875" style="857" customWidth="1"/>
    <col min="6155" max="6155" width="9.453125" style="857"/>
    <col min="6156" max="6156" width="8.54296875" style="857" customWidth="1"/>
    <col min="6157" max="6157" width="9.453125" style="857"/>
    <col min="6158" max="6158" width="17" style="857" customWidth="1"/>
    <col min="6159" max="6400" width="9.453125" style="857"/>
    <col min="6401" max="6401" width="13.54296875" style="857" customWidth="1"/>
    <col min="6402" max="6402" width="10.453125" style="857" customWidth="1"/>
    <col min="6403" max="6403" width="6.453125" style="857" customWidth="1"/>
    <col min="6404" max="6404" width="9.54296875" style="857" customWidth="1"/>
    <col min="6405" max="6405" width="10.453125" style="857" bestFit="1" customWidth="1"/>
    <col min="6406" max="6406" width="9.453125" style="857"/>
    <col min="6407" max="6407" width="9.54296875" style="857" customWidth="1"/>
    <col min="6408" max="6408" width="9.453125" style="857"/>
    <col min="6409" max="6409" width="10.453125" style="857" customWidth="1"/>
    <col min="6410" max="6410" width="9.54296875" style="857" customWidth="1"/>
    <col min="6411" max="6411" width="9.453125" style="857"/>
    <col min="6412" max="6412" width="8.54296875" style="857" customWidth="1"/>
    <col min="6413" max="6413" width="9.453125" style="857"/>
    <col min="6414" max="6414" width="17" style="857" customWidth="1"/>
    <col min="6415" max="6656" width="9.453125" style="857"/>
    <col min="6657" max="6657" width="13.54296875" style="857" customWidth="1"/>
    <col min="6658" max="6658" width="10.453125" style="857" customWidth="1"/>
    <col min="6659" max="6659" width="6.453125" style="857" customWidth="1"/>
    <col min="6660" max="6660" width="9.54296875" style="857" customWidth="1"/>
    <col min="6661" max="6661" width="10.453125" style="857" bestFit="1" customWidth="1"/>
    <col min="6662" max="6662" width="9.453125" style="857"/>
    <col min="6663" max="6663" width="9.54296875" style="857" customWidth="1"/>
    <col min="6664" max="6664" width="9.453125" style="857"/>
    <col min="6665" max="6665" width="10.453125" style="857" customWidth="1"/>
    <col min="6666" max="6666" width="9.54296875" style="857" customWidth="1"/>
    <col min="6667" max="6667" width="9.453125" style="857"/>
    <col min="6668" max="6668" width="8.54296875" style="857" customWidth="1"/>
    <col min="6669" max="6669" width="9.453125" style="857"/>
    <col min="6670" max="6670" width="17" style="857" customWidth="1"/>
    <col min="6671" max="6912" width="9.453125" style="857"/>
    <col min="6913" max="6913" width="13.54296875" style="857" customWidth="1"/>
    <col min="6914" max="6914" width="10.453125" style="857" customWidth="1"/>
    <col min="6915" max="6915" width="6.453125" style="857" customWidth="1"/>
    <col min="6916" max="6916" width="9.54296875" style="857" customWidth="1"/>
    <col min="6917" max="6917" width="10.453125" style="857" bestFit="1" customWidth="1"/>
    <col min="6918" max="6918" width="9.453125" style="857"/>
    <col min="6919" max="6919" width="9.54296875" style="857" customWidth="1"/>
    <col min="6920" max="6920" width="9.453125" style="857"/>
    <col min="6921" max="6921" width="10.453125" style="857" customWidth="1"/>
    <col min="6922" max="6922" width="9.54296875" style="857" customWidth="1"/>
    <col min="6923" max="6923" width="9.453125" style="857"/>
    <col min="6924" max="6924" width="8.54296875" style="857" customWidth="1"/>
    <col min="6925" max="6925" width="9.453125" style="857"/>
    <col min="6926" max="6926" width="17" style="857" customWidth="1"/>
    <col min="6927" max="7168" width="9.453125" style="857"/>
    <col min="7169" max="7169" width="13.54296875" style="857" customWidth="1"/>
    <col min="7170" max="7170" width="10.453125" style="857" customWidth="1"/>
    <col min="7171" max="7171" width="6.453125" style="857" customWidth="1"/>
    <col min="7172" max="7172" width="9.54296875" style="857" customWidth="1"/>
    <col min="7173" max="7173" width="10.453125" style="857" bestFit="1" customWidth="1"/>
    <col min="7174" max="7174" width="9.453125" style="857"/>
    <col min="7175" max="7175" width="9.54296875" style="857" customWidth="1"/>
    <col min="7176" max="7176" width="9.453125" style="857"/>
    <col min="7177" max="7177" width="10.453125" style="857" customWidth="1"/>
    <col min="7178" max="7178" width="9.54296875" style="857" customWidth="1"/>
    <col min="7179" max="7179" width="9.453125" style="857"/>
    <col min="7180" max="7180" width="8.54296875" style="857" customWidth="1"/>
    <col min="7181" max="7181" width="9.453125" style="857"/>
    <col min="7182" max="7182" width="17" style="857" customWidth="1"/>
    <col min="7183" max="7424" width="9.453125" style="857"/>
    <col min="7425" max="7425" width="13.54296875" style="857" customWidth="1"/>
    <col min="7426" max="7426" width="10.453125" style="857" customWidth="1"/>
    <col min="7427" max="7427" width="6.453125" style="857" customWidth="1"/>
    <col min="7428" max="7428" width="9.54296875" style="857" customWidth="1"/>
    <col min="7429" max="7429" width="10.453125" style="857" bestFit="1" customWidth="1"/>
    <col min="7430" max="7430" width="9.453125" style="857"/>
    <col min="7431" max="7431" width="9.54296875" style="857" customWidth="1"/>
    <col min="7432" max="7432" width="9.453125" style="857"/>
    <col min="7433" max="7433" width="10.453125" style="857" customWidth="1"/>
    <col min="7434" max="7434" width="9.54296875" style="857" customWidth="1"/>
    <col min="7435" max="7435" width="9.453125" style="857"/>
    <col min="7436" max="7436" width="8.54296875" style="857" customWidth="1"/>
    <col min="7437" max="7437" width="9.453125" style="857"/>
    <col min="7438" max="7438" width="17" style="857" customWidth="1"/>
    <col min="7439" max="7680" width="9.453125" style="857"/>
    <col min="7681" max="7681" width="13.54296875" style="857" customWidth="1"/>
    <col min="7682" max="7682" width="10.453125" style="857" customWidth="1"/>
    <col min="7683" max="7683" width="6.453125" style="857" customWidth="1"/>
    <col min="7684" max="7684" width="9.54296875" style="857" customWidth="1"/>
    <col min="7685" max="7685" width="10.453125" style="857" bestFit="1" customWidth="1"/>
    <col min="7686" max="7686" width="9.453125" style="857"/>
    <col min="7687" max="7687" width="9.54296875" style="857" customWidth="1"/>
    <col min="7688" max="7688" width="9.453125" style="857"/>
    <col min="7689" max="7689" width="10.453125" style="857" customWidth="1"/>
    <col min="7690" max="7690" width="9.54296875" style="857" customWidth="1"/>
    <col min="7691" max="7691" width="9.453125" style="857"/>
    <col min="7692" max="7692" width="8.54296875" style="857" customWidth="1"/>
    <col min="7693" max="7693" width="9.453125" style="857"/>
    <col min="7694" max="7694" width="17" style="857" customWidth="1"/>
    <col min="7695" max="7936" width="9.453125" style="857"/>
    <col min="7937" max="7937" width="13.54296875" style="857" customWidth="1"/>
    <col min="7938" max="7938" width="10.453125" style="857" customWidth="1"/>
    <col min="7939" max="7939" width="6.453125" style="857" customWidth="1"/>
    <col min="7940" max="7940" width="9.54296875" style="857" customWidth="1"/>
    <col min="7941" max="7941" width="10.453125" style="857" bestFit="1" customWidth="1"/>
    <col min="7942" max="7942" width="9.453125" style="857"/>
    <col min="7943" max="7943" width="9.54296875" style="857" customWidth="1"/>
    <col min="7944" max="7944" width="9.453125" style="857"/>
    <col min="7945" max="7945" width="10.453125" style="857" customWidth="1"/>
    <col min="7946" max="7946" width="9.54296875" style="857" customWidth="1"/>
    <col min="7947" max="7947" width="9.453125" style="857"/>
    <col min="7948" max="7948" width="8.54296875" style="857" customWidth="1"/>
    <col min="7949" max="7949" width="9.453125" style="857"/>
    <col min="7950" max="7950" width="17" style="857" customWidth="1"/>
    <col min="7951" max="8192" width="9.453125" style="857"/>
    <col min="8193" max="8193" width="13.54296875" style="857" customWidth="1"/>
    <col min="8194" max="8194" width="10.453125" style="857" customWidth="1"/>
    <col min="8195" max="8195" width="6.453125" style="857" customWidth="1"/>
    <col min="8196" max="8196" width="9.54296875" style="857" customWidth="1"/>
    <col min="8197" max="8197" width="10.453125" style="857" bestFit="1" customWidth="1"/>
    <col min="8198" max="8198" width="9.453125" style="857"/>
    <col min="8199" max="8199" width="9.54296875" style="857" customWidth="1"/>
    <col min="8200" max="8200" width="9.453125" style="857"/>
    <col min="8201" max="8201" width="10.453125" style="857" customWidth="1"/>
    <col min="8202" max="8202" width="9.54296875" style="857" customWidth="1"/>
    <col min="8203" max="8203" width="9.453125" style="857"/>
    <col min="8204" max="8204" width="8.54296875" style="857" customWidth="1"/>
    <col min="8205" max="8205" width="9.453125" style="857"/>
    <col min="8206" max="8206" width="17" style="857" customWidth="1"/>
    <col min="8207" max="8448" width="9.453125" style="857"/>
    <col min="8449" max="8449" width="13.54296875" style="857" customWidth="1"/>
    <col min="8450" max="8450" width="10.453125" style="857" customWidth="1"/>
    <col min="8451" max="8451" width="6.453125" style="857" customWidth="1"/>
    <col min="8452" max="8452" width="9.54296875" style="857" customWidth="1"/>
    <col min="8453" max="8453" width="10.453125" style="857" bestFit="1" customWidth="1"/>
    <col min="8454" max="8454" width="9.453125" style="857"/>
    <col min="8455" max="8455" width="9.54296875" style="857" customWidth="1"/>
    <col min="8456" max="8456" width="9.453125" style="857"/>
    <col min="8457" max="8457" width="10.453125" style="857" customWidth="1"/>
    <col min="8458" max="8458" width="9.54296875" style="857" customWidth="1"/>
    <col min="8459" max="8459" width="9.453125" style="857"/>
    <col min="8460" max="8460" width="8.54296875" style="857" customWidth="1"/>
    <col min="8461" max="8461" width="9.453125" style="857"/>
    <col min="8462" max="8462" width="17" style="857" customWidth="1"/>
    <col min="8463" max="8704" width="9.453125" style="857"/>
    <col min="8705" max="8705" width="13.54296875" style="857" customWidth="1"/>
    <col min="8706" max="8706" width="10.453125" style="857" customWidth="1"/>
    <col min="8707" max="8707" width="6.453125" style="857" customWidth="1"/>
    <col min="8708" max="8708" width="9.54296875" style="857" customWidth="1"/>
    <col min="8709" max="8709" width="10.453125" style="857" bestFit="1" customWidth="1"/>
    <col min="8710" max="8710" width="9.453125" style="857"/>
    <col min="8711" max="8711" width="9.54296875" style="857" customWidth="1"/>
    <col min="8712" max="8712" width="9.453125" style="857"/>
    <col min="8713" max="8713" width="10.453125" style="857" customWidth="1"/>
    <col min="8714" max="8714" width="9.54296875" style="857" customWidth="1"/>
    <col min="8715" max="8715" width="9.453125" style="857"/>
    <col min="8716" max="8716" width="8.54296875" style="857" customWidth="1"/>
    <col min="8717" max="8717" width="9.453125" style="857"/>
    <col min="8718" max="8718" width="17" style="857" customWidth="1"/>
    <col min="8719" max="8960" width="9.453125" style="857"/>
    <col min="8961" max="8961" width="13.54296875" style="857" customWidth="1"/>
    <col min="8962" max="8962" width="10.453125" style="857" customWidth="1"/>
    <col min="8963" max="8963" width="6.453125" style="857" customWidth="1"/>
    <col min="8964" max="8964" width="9.54296875" style="857" customWidth="1"/>
    <col min="8965" max="8965" width="10.453125" style="857" bestFit="1" customWidth="1"/>
    <col min="8966" max="8966" width="9.453125" style="857"/>
    <col min="8967" max="8967" width="9.54296875" style="857" customWidth="1"/>
    <col min="8968" max="8968" width="9.453125" style="857"/>
    <col min="8969" max="8969" width="10.453125" style="857" customWidth="1"/>
    <col min="8970" max="8970" width="9.54296875" style="857" customWidth="1"/>
    <col min="8971" max="8971" width="9.453125" style="857"/>
    <col min="8972" max="8972" width="8.54296875" style="857" customWidth="1"/>
    <col min="8973" max="8973" width="9.453125" style="857"/>
    <col min="8974" max="8974" width="17" style="857" customWidth="1"/>
    <col min="8975" max="9216" width="9.453125" style="857"/>
    <col min="9217" max="9217" width="13.54296875" style="857" customWidth="1"/>
    <col min="9218" max="9218" width="10.453125" style="857" customWidth="1"/>
    <col min="9219" max="9219" width="6.453125" style="857" customWidth="1"/>
    <col min="9220" max="9220" width="9.54296875" style="857" customWidth="1"/>
    <col min="9221" max="9221" width="10.453125" style="857" bestFit="1" customWidth="1"/>
    <col min="9222" max="9222" width="9.453125" style="857"/>
    <col min="9223" max="9223" width="9.54296875" style="857" customWidth="1"/>
    <col min="9224" max="9224" width="9.453125" style="857"/>
    <col min="9225" max="9225" width="10.453125" style="857" customWidth="1"/>
    <col min="9226" max="9226" width="9.54296875" style="857" customWidth="1"/>
    <col min="9227" max="9227" width="9.453125" style="857"/>
    <col min="9228" max="9228" width="8.54296875" style="857" customWidth="1"/>
    <col min="9229" max="9229" width="9.453125" style="857"/>
    <col min="9230" max="9230" width="17" style="857" customWidth="1"/>
    <col min="9231" max="9472" width="9.453125" style="857"/>
    <col min="9473" max="9473" width="13.54296875" style="857" customWidth="1"/>
    <col min="9474" max="9474" width="10.453125" style="857" customWidth="1"/>
    <col min="9475" max="9475" width="6.453125" style="857" customWidth="1"/>
    <col min="9476" max="9476" width="9.54296875" style="857" customWidth="1"/>
    <col min="9477" max="9477" width="10.453125" style="857" bestFit="1" customWidth="1"/>
    <col min="9478" max="9478" width="9.453125" style="857"/>
    <col min="9479" max="9479" width="9.54296875" style="857" customWidth="1"/>
    <col min="9480" max="9480" width="9.453125" style="857"/>
    <col min="9481" max="9481" width="10.453125" style="857" customWidth="1"/>
    <col min="9482" max="9482" width="9.54296875" style="857" customWidth="1"/>
    <col min="9483" max="9483" width="9.453125" style="857"/>
    <col min="9484" max="9484" width="8.54296875" style="857" customWidth="1"/>
    <col min="9485" max="9485" width="9.453125" style="857"/>
    <col min="9486" max="9486" width="17" style="857" customWidth="1"/>
    <col min="9487" max="9728" width="9.453125" style="857"/>
    <col min="9729" max="9729" width="13.54296875" style="857" customWidth="1"/>
    <col min="9730" max="9730" width="10.453125" style="857" customWidth="1"/>
    <col min="9731" max="9731" width="6.453125" style="857" customWidth="1"/>
    <col min="9732" max="9732" width="9.54296875" style="857" customWidth="1"/>
    <col min="9733" max="9733" width="10.453125" style="857" bestFit="1" customWidth="1"/>
    <col min="9734" max="9734" width="9.453125" style="857"/>
    <col min="9735" max="9735" width="9.54296875" style="857" customWidth="1"/>
    <col min="9736" max="9736" width="9.453125" style="857"/>
    <col min="9737" max="9737" width="10.453125" style="857" customWidth="1"/>
    <col min="9738" max="9738" width="9.54296875" style="857" customWidth="1"/>
    <col min="9739" max="9739" width="9.453125" style="857"/>
    <col min="9740" max="9740" width="8.54296875" style="857" customWidth="1"/>
    <col min="9741" max="9741" width="9.453125" style="857"/>
    <col min="9742" max="9742" width="17" style="857" customWidth="1"/>
    <col min="9743" max="9984" width="9.453125" style="857"/>
    <col min="9985" max="9985" width="13.54296875" style="857" customWidth="1"/>
    <col min="9986" max="9986" width="10.453125" style="857" customWidth="1"/>
    <col min="9987" max="9987" width="6.453125" style="857" customWidth="1"/>
    <col min="9988" max="9988" width="9.54296875" style="857" customWidth="1"/>
    <col min="9989" max="9989" width="10.453125" style="857" bestFit="1" customWidth="1"/>
    <col min="9990" max="9990" width="9.453125" style="857"/>
    <col min="9991" max="9991" width="9.54296875" style="857" customWidth="1"/>
    <col min="9992" max="9992" width="9.453125" style="857"/>
    <col min="9993" max="9993" width="10.453125" style="857" customWidth="1"/>
    <col min="9994" max="9994" width="9.54296875" style="857" customWidth="1"/>
    <col min="9995" max="9995" width="9.453125" style="857"/>
    <col min="9996" max="9996" width="8.54296875" style="857" customWidth="1"/>
    <col min="9997" max="9997" width="9.453125" style="857"/>
    <col min="9998" max="9998" width="17" style="857" customWidth="1"/>
    <col min="9999" max="10240" width="9.453125" style="857"/>
    <col min="10241" max="10241" width="13.54296875" style="857" customWidth="1"/>
    <col min="10242" max="10242" width="10.453125" style="857" customWidth="1"/>
    <col min="10243" max="10243" width="6.453125" style="857" customWidth="1"/>
    <col min="10244" max="10244" width="9.54296875" style="857" customWidth="1"/>
    <col min="10245" max="10245" width="10.453125" style="857" bestFit="1" customWidth="1"/>
    <col min="10246" max="10246" width="9.453125" style="857"/>
    <col min="10247" max="10247" width="9.54296875" style="857" customWidth="1"/>
    <col min="10248" max="10248" width="9.453125" style="857"/>
    <col min="10249" max="10249" width="10.453125" style="857" customWidth="1"/>
    <col min="10250" max="10250" width="9.54296875" style="857" customWidth="1"/>
    <col min="10251" max="10251" width="9.453125" style="857"/>
    <col min="10252" max="10252" width="8.54296875" style="857" customWidth="1"/>
    <col min="10253" max="10253" width="9.453125" style="857"/>
    <col min="10254" max="10254" width="17" style="857" customWidth="1"/>
    <col min="10255" max="10496" width="9.453125" style="857"/>
    <col min="10497" max="10497" width="13.54296875" style="857" customWidth="1"/>
    <col min="10498" max="10498" width="10.453125" style="857" customWidth="1"/>
    <col min="10499" max="10499" width="6.453125" style="857" customWidth="1"/>
    <col min="10500" max="10500" width="9.54296875" style="857" customWidth="1"/>
    <col min="10501" max="10501" width="10.453125" style="857" bestFit="1" customWidth="1"/>
    <col min="10502" max="10502" width="9.453125" style="857"/>
    <col min="10503" max="10503" width="9.54296875" style="857" customWidth="1"/>
    <col min="10504" max="10504" width="9.453125" style="857"/>
    <col min="10505" max="10505" width="10.453125" style="857" customWidth="1"/>
    <col min="10506" max="10506" width="9.54296875" style="857" customWidth="1"/>
    <col min="10507" max="10507" width="9.453125" style="857"/>
    <col min="10508" max="10508" width="8.54296875" style="857" customWidth="1"/>
    <col min="10509" max="10509" width="9.453125" style="857"/>
    <col min="10510" max="10510" width="17" style="857" customWidth="1"/>
    <col min="10511" max="10752" width="9.453125" style="857"/>
    <col min="10753" max="10753" width="13.54296875" style="857" customWidth="1"/>
    <col min="10754" max="10754" width="10.453125" style="857" customWidth="1"/>
    <col min="10755" max="10755" width="6.453125" style="857" customWidth="1"/>
    <col min="10756" max="10756" width="9.54296875" style="857" customWidth="1"/>
    <col min="10757" max="10757" width="10.453125" style="857" bestFit="1" customWidth="1"/>
    <col min="10758" max="10758" width="9.453125" style="857"/>
    <col min="10759" max="10759" width="9.54296875" style="857" customWidth="1"/>
    <col min="10760" max="10760" width="9.453125" style="857"/>
    <col min="10761" max="10761" width="10.453125" style="857" customWidth="1"/>
    <col min="10762" max="10762" width="9.54296875" style="857" customWidth="1"/>
    <col min="10763" max="10763" width="9.453125" style="857"/>
    <col min="10764" max="10764" width="8.54296875" style="857" customWidth="1"/>
    <col min="10765" max="10765" width="9.453125" style="857"/>
    <col min="10766" max="10766" width="17" style="857" customWidth="1"/>
    <col min="10767" max="11008" width="9.453125" style="857"/>
    <col min="11009" max="11009" width="13.54296875" style="857" customWidth="1"/>
    <col min="11010" max="11010" width="10.453125" style="857" customWidth="1"/>
    <col min="11011" max="11011" width="6.453125" style="857" customWidth="1"/>
    <col min="11012" max="11012" width="9.54296875" style="857" customWidth="1"/>
    <col min="11013" max="11013" width="10.453125" style="857" bestFit="1" customWidth="1"/>
    <col min="11014" max="11014" width="9.453125" style="857"/>
    <col min="11015" max="11015" width="9.54296875" style="857" customWidth="1"/>
    <col min="11016" max="11016" width="9.453125" style="857"/>
    <col min="11017" max="11017" width="10.453125" style="857" customWidth="1"/>
    <col min="11018" max="11018" width="9.54296875" style="857" customWidth="1"/>
    <col min="11019" max="11019" width="9.453125" style="857"/>
    <col min="11020" max="11020" width="8.54296875" style="857" customWidth="1"/>
    <col min="11021" max="11021" width="9.453125" style="857"/>
    <col min="11022" max="11022" width="17" style="857" customWidth="1"/>
    <col min="11023" max="11264" width="9.453125" style="857"/>
    <col min="11265" max="11265" width="13.54296875" style="857" customWidth="1"/>
    <col min="11266" max="11266" width="10.453125" style="857" customWidth="1"/>
    <col min="11267" max="11267" width="6.453125" style="857" customWidth="1"/>
    <col min="11268" max="11268" width="9.54296875" style="857" customWidth="1"/>
    <col min="11269" max="11269" width="10.453125" style="857" bestFit="1" customWidth="1"/>
    <col min="11270" max="11270" width="9.453125" style="857"/>
    <col min="11271" max="11271" width="9.54296875" style="857" customWidth="1"/>
    <col min="11272" max="11272" width="9.453125" style="857"/>
    <col min="11273" max="11273" width="10.453125" style="857" customWidth="1"/>
    <col min="11274" max="11274" width="9.54296875" style="857" customWidth="1"/>
    <col min="11275" max="11275" width="9.453125" style="857"/>
    <col min="11276" max="11276" width="8.54296875" style="857" customWidth="1"/>
    <col min="11277" max="11277" width="9.453125" style="857"/>
    <col min="11278" max="11278" width="17" style="857" customWidth="1"/>
    <col min="11279" max="11520" width="9.453125" style="857"/>
    <col min="11521" max="11521" width="13.54296875" style="857" customWidth="1"/>
    <col min="11522" max="11522" width="10.453125" style="857" customWidth="1"/>
    <col min="11523" max="11523" width="6.453125" style="857" customWidth="1"/>
    <col min="11524" max="11524" width="9.54296875" style="857" customWidth="1"/>
    <col min="11525" max="11525" width="10.453125" style="857" bestFit="1" customWidth="1"/>
    <col min="11526" max="11526" width="9.453125" style="857"/>
    <col min="11527" max="11527" width="9.54296875" style="857" customWidth="1"/>
    <col min="11528" max="11528" width="9.453125" style="857"/>
    <col min="11529" max="11529" width="10.453125" style="857" customWidth="1"/>
    <col min="11530" max="11530" width="9.54296875" style="857" customWidth="1"/>
    <col min="11531" max="11531" width="9.453125" style="857"/>
    <col min="11532" max="11532" width="8.54296875" style="857" customWidth="1"/>
    <col min="11533" max="11533" width="9.453125" style="857"/>
    <col min="11534" max="11534" width="17" style="857" customWidth="1"/>
    <col min="11535" max="11776" width="9.453125" style="857"/>
    <col min="11777" max="11777" width="13.54296875" style="857" customWidth="1"/>
    <col min="11778" max="11778" width="10.453125" style="857" customWidth="1"/>
    <col min="11779" max="11779" width="6.453125" style="857" customWidth="1"/>
    <col min="11780" max="11780" width="9.54296875" style="857" customWidth="1"/>
    <col min="11781" max="11781" width="10.453125" style="857" bestFit="1" customWidth="1"/>
    <col min="11782" max="11782" width="9.453125" style="857"/>
    <col min="11783" max="11783" width="9.54296875" style="857" customWidth="1"/>
    <col min="11784" max="11784" width="9.453125" style="857"/>
    <col min="11785" max="11785" width="10.453125" style="857" customWidth="1"/>
    <col min="11786" max="11786" width="9.54296875" style="857" customWidth="1"/>
    <col min="11787" max="11787" width="9.453125" style="857"/>
    <col min="11788" max="11788" width="8.54296875" style="857" customWidth="1"/>
    <col min="11789" max="11789" width="9.453125" style="857"/>
    <col min="11790" max="11790" width="17" style="857" customWidth="1"/>
    <col min="11791" max="12032" width="9.453125" style="857"/>
    <col min="12033" max="12033" width="13.54296875" style="857" customWidth="1"/>
    <col min="12034" max="12034" width="10.453125" style="857" customWidth="1"/>
    <col min="12035" max="12035" width="6.453125" style="857" customWidth="1"/>
    <col min="12036" max="12036" width="9.54296875" style="857" customWidth="1"/>
    <col min="12037" max="12037" width="10.453125" style="857" bestFit="1" customWidth="1"/>
    <col min="12038" max="12038" width="9.453125" style="857"/>
    <col min="12039" max="12039" width="9.54296875" style="857" customWidth="1"/>
    <col min="12040" max="12040" width="9.453125" style="857"/>
    <col min="12041" max="12041" width="10.453125" style="857" customWidth="1"/>
    <col min="12042" max="12042" width="9.54296875" style="857" customWidth="1"/>
    <col min="12043" max="12043" width="9.453125" style="857"/>
    <col min="12044" max="12044" width="8.54296875" style="857" customWidth="1"/>
    <col min="12045" max="12045" width="9.453125" style="857"/>
    <col min="12046" max="12046" width="17" style="857" customWidth="1"/>
    <col min="12047" max="12288" width="9.453125" style="857"/>
    <col min="12289" max="12289" width="13.54296875" style="857" customWidth="1"/>
    <col min="12290" max="12290" width="10.453125" style="857" customWidth="1"/>
    <col min="12291" max="12291" width="6.453125" style="857" customWidth="1"/>
    <col min="12292" max="12292" width="9.54296875" style="857" customWidth="1"/>
    <col min="12293" max="12293" width="10.453125" style="857" bestFit="1" customWidth="1"/>
    <col min="12294" max="12294" width="9.453125" style="857"/>
    <col min="12295" max="12295" width="9.54296875" style="857" customWidth="1"/>
    <col min="12296" max="12296" width="9.453125" style="857"/>
    <col min="12297" max="12297" width="10.453125" style="857" customWidth="1"/>
    <col min="12298" max="12298" width="9.54296875" style="857" customWidth="1"/>
    <col min="12299" max="12299" width="9.453125" style="857"/>
    <col min="12300" max="12300" width="8.54296875" style="857" customWidth="1"/>
    <col min="12301" max="12301" width="9.453125" style="857"/>
    <col min="12302" max="12302" width="17" style="857" customWidth="1"/>
    <col min="12303" max="12544" width="9.453125" style="857"/>
    <col min="12545" max="12545" width="13.54296875" style="857" customWidth="1"/>
    <col min="12546" max="12546" width="10.453125" style="857" customWidth="1"/>
    <col min="12547" max="12547" width="6.453125" style="857" customWidth="1"/>
    <col min="12548" max="12548" width="9.54296875" style="857" customWidth="1"/>
    <col min="12549" max="12549" width="10.453125" style="857" bestFit="1" customWidth="1"/>
    <col min="12550" max="12550" width="9.453125" style="857"/>
    <col min="12551" max="12551" width="9.54296875" style="857" customWidth="1"/>
    <col min="12552" max="12552" width="9.453125" style="857"/>
    <col min="12553" max="12553" width="10.453125" style="857" customWidth="1"/>
    <col min="12554" max="12554" width="9.54296875" style="857" customWidth="1"/>
    <col min="12555" max="12555" width="9.453125" style="857"/>
    <col min="12556" max="12556" width="8.54296875" style="857" customWidth="1"/>
    <col min="12557" max="12557" width="9.453125" style="857"/>
    <col min="12558" max="12558" width="17" style="857" customWidth="1"/>
    <col min="12559" max="12800" width="9.453125" style="857"/>
    <col min="12801" max="12801" width="13.54296875" style="857" customWidth="1"/>
    <col min="12802" max="12802" width="10.453125" style="857" customWidth="1"/>
    <col min="12803" max="12803" width="6.453125" style="857" customWidth="1"/>
    <col min="12804" max="12804" width="9.54296875" style="857" customWidth="1"/>
    <col min="12805" max="12805" width="10.453125" style="857" bestFit="1" customWidth="1"/>
    <col min="12806" max="12806" width="9.453125" style="857"/>
    <col min="12807" max="12807" width="9.54296875" style="857" customWidth="1"/>
    <col min="12808" max="12808" width="9.453125" style="857"/>
    <col min="12809" max="12809" width="10.453125" style="857" customWidth="1"/>
    <col min="12810" max="12810" width="9.54296875" style="857" customWidth="1"/>
    <col min="12811" max="12811" width="9.453125" style="857"/>
    <col min="12812" max="12812" width="8.54296875" style="857" customWidth="1"/>
    <col min="12813" max="12813" width="9.453125" style="857"/>
    <col min="12814" max="12814" width="17" style="857" customWidth="1"/>
    <col min="12815" max="13056" width="9.453125" style="857"/>
    <col min="13057" max="13057" width="13.54296875" style="857" customWidth="1"/>
    <col min="13058" max="13058" width="10.453125" style="857" customWidth="1"/>
    <col min="13059" max="13059" width="6.453125" style="857" customWidth="1"/>
    <col min="13060" max="13060" width="9.54296875" style="857" customWidth="1"/>
    <col min="13061" max="13061" width="10.453125" style="857" bestFit="1" customWidth="1"/>
    <col min="13062" max="13062" width="9.453125" style="857"/>
    <col min="13063" max="13063" width="9.54296875" style="857" customWidth="1"/>
    <col min="13064" max="13064" width="9.453125" style="857"/>
    <col min="13065" max="13065" width="10.453125" style="857" customWidth="1"/>
    <col min="13066" max="13066" width="9.54296875" style="857" customWidth="1"/>
    <col min="13067" max="13067" width="9.453125" style="857"/>
    <col min="13068" max="13068" width="8.54296875" style="857" customWidth="1"/>
    <col min="13069" max="13069" width="9.453125" style="857"/>
    <col min="13070" max="13070" width="17" style="857" customWidth="1"/>
    <col min="13071" max="13312" width="9.453125" style="857"/>
    <col min="13313" max="13313" width="13.54296875" style="857" customWidth="1"/>
    <col min="13314" max="13314" width="10.453125" style="857" customWidth="1"/>
    <col min="13315" max="13315" width="6.453125" style="857" customWidth="1"/>
    <col min="13316" max="13316" width="9.54296875" style="857" customWidth="1"/>
    <col min="13317" max="13317" width="10.453125" style="857" bestFit="1" customWidth="1"/>
    <col min="13318" max="13318" width="9.453125" style="857"/>
    <col min="13319" max="13319" width="9.54296875" style="857" customWidth="1"/>
    <col min="13320" max="13320" width="9.453125" style="857"/>
    <col min="13321" max="13321" width="10.453125" style="857" customWidth="1"/>
    <col min="13322" max="13322" width="9.54296875" style="857" customWidth="1"/>
    <col min="13323" max="13323" width="9.453125" style="857"/>
    <col min="13324" max="13324" width="8.54296875" style="857" customWidth="1"/>
    <col min="13325" max="13325" width="9.453125" style="857"/>
    <col min="13326" max="13326" width="17" style="857" customWidth="1"/>
    <col min="13327" max="13568" width="9.453125" style="857"/>
    <col min="13569" max="13569" width="13.54296875" style="857" customWidth="1"/>
    <col min="13570" max="13570" width="10.453125" style="857" customWidth="1"/>
    <col min="13571" max="13571" width="6.453125" style="857" customWidth="1"/>
    <col min="13572" max="13572" width="9.54296875" style="857" customWidth="1"/>
    <col min="13573" max="13573" width="10.453125" style="857" bestFit="1" customWidth="1"/>
    <col min="13574" max="13574" width="9.453125" style="857"/>
    <col min="13575" max="13575" width="9.54296875" style="857" customWidth="1"/>
    <col min="13576" max="13576" width="9.453125" style="857"/>
    <col min="13577" max="13577" width="10.453125" style="857" customWidth="1"/>
    <col min="13578" max="13578" width="9.54296875" style="857" customWidth="1"/>
    <col min="13579" max="13579" width="9.453125" style="857"/>
    <col min="13580" max="13580" width="8.54296875" style="857" customWidth="1"/>
    <col min="13581" max="13581" width="9.453125" style="857"/>
    <col min="13582" max="13582" width="17" style="857" customWidth="1"/>
    <col min="13583" max="13824" width="9.453125" style="857"/>
    <col min="13825" max="13825" width="13.54296875" style="857" customWidth="1"/>
    <col min="13826" max="13826" width="10.453125" style="857" customWidth="1"/>
    <col min="13827" max="13827" width="6.453125" style="857" customWidth="1"/>
    <col min="13828" max="13828" width="9.54296875" style="857" customWidth="1"/>
    <col min="13829" max="13829" width="10.453125" style="857" bestFit="1" customWidth="1"/>
    <col min="13830" max="13830" width="9.453125" style="857"/>
    <col min="13831" max="13831" width="9.54296875" style="857" customWidth="1"/>
    <col min="13832" max="13832" width="9.453125" style="857"/>
    <col min="13833" max="13833" width="10.453125" style="857" customWidth="1"/>
    <col min="13834" max="13834" width="9.54296875" style="857" customWidth="1"/>
    <col min="13835" max="13835" width="9.453125" style="857"/>
    <col min="13836" max="13836" width="8.54296875" style="857" customWidth="1"/>
    <col min="13837" max="13837" width="9.453125" style="857"/>
    <col min="13838" max="13838" width="17" style="857" customWidth="1"/>
    <col min="13839" max="14080" width="9.453125" style="857"/>
    <col min="14081" max="14081" width="13.54296875" style="857" customWidth="1"/>
    <col min="14082" max="14082" width="10.453125" style="857" customWidth="1"/>
    <col min="14083" max="14083" width="6.453125" style="857" customWidth="1"/>
    <col min="14084" max="14084" width="9.54296875" style="857" customWidth="1"/>
    <col min="14085" max="14085" width="10.453125" style="857" bestFit="1" customWidth="1"/>
    <col min="14086" max="14086" width="9.453125" style="857"/>
    <col min="14087" max="14087" width="9.54296875" style="857" customWidth="1"/>
    <col min="14088" max="14088" width="9.453125" style="857"/>
    <col min="14089" max="14089" width="10.453125" style="857" customWidth="1"/>
    <col min="14090" max="14090" width="9.54296875" style="857" customWidth="1"/>
    <col min="14091" max="14091" width="9.453125" style="857"/>
    <col min="14092" max="14092" width="8.54296875" style="857" customWidth="1"/>
    <col min="14093" max="14093" width="9.453125" style="857"/>
    <col min="14094" max="14094" width="17" style="857" customWidth="1"/>
    <col min="14095" max="14336" width="9.453125" style="857"/>
    <col min="14337" max="14337" width="13.54296875" style="857" customWidth="1"/>
    <col min="14338" max="14338" width="10.453125" style="857" customWidth="1"/>
    <col min="14339" max="14339" width="6.453125" style="857" customWidth="1"/>
    <col min="14340" max="14340" width="9.54296875" style="857" customWidth="1"/>
    <col min="14341" max="14341" width="10.453125" style="857" bestFit="1" customWidth="1"/>
    <col min="14342" max="14342" width="9.453125" style="857"/>
    <col min="14343" max="14343" width="9.54296875" style="857" customWidth="1"/>
    <col min="14344" max="14344" width="9.453125" style="857"/>
    <col min="14345" max="14345" width="10.453125" style="857" customWidth="1"/>
    <col min="14346" max="14346" width="9.54296875" style="857" customWidth="1"/>
    <col min="14347" max="14347" width="9.453125" style="857"/>
    <col min="14348" max="14348" width="8.54296875" style="857" customWidth="1"/>
    <col min="14349" max="14349" width="9.453125" style="857"/>
    <col min="14350" max="14350" width="17" style="857" customWidth="1"/>
    <col min="14351" max="14592" width="9.453125" style="857"/>
    <col min="14593" max="14593" width="13.54296875" style="857" customWidth="1"/>
    <col min="14594" max="14594" width="10.453125" style="857" customWidth="1"/>
    <col min="14595" max="14595" width="6.453125" style="857" customWidth="1"/>
    <col min="14596" max="14596" width="9.54296875" style="857" customWidth="1"/>
    <col min="14597" max="14597" width="10.453125" style="857" bestFit="1" customWidth="1"/>
    <col min="14598" max="14598" width="9.453125" style="857"/>
    <col min="14599" max="14599" width="9.54296875" style="857" customWidth="1"/>
    <col min="14600" max="14600" width="9.453125" style="857"/>
    <col min="14601" max="14601" width="10.453125" style="857" customWidth="1"/>
    <col min="14602" max="14602" width="9.54296875" style="857" customWidth="1"/>
    <col min="14603" max="14603" width="9.453125" style="857"/>
    <col min="14604" max="14604" width="8.54296875" style="857" customWidth="1"/>
    <col min="14605" max="14605" width="9.453125" style="857"/>
    <col min="14606" max="14606" width="17" style="857" customWidth="1"/>
    <col min="14607" max="14848" width="9.453125" style="857"/>
    <col min="14849" max="14849" width="13.54296875" style="857" customWidth="1"/>
    <col min="14850" max="14850" width="10.453125" style="857" customWidth="1"/>
    <col min="14851" max="14851" width="6.453125" style="857" customWidth="1"/>
    <col min="14852" max="14852" width="9.54296875" style="857" customWidth="1"/>
    <col min="14853" max="14853" width="10.453125" style="857" bestFit="1" customWidth="1"/>
    <col min="14854" max="14854" width="9.453125" style="857"/>
    <col min="14855" max="14855" width="9.54296875" style="857" customWidth="1"/>
    <col min="14856" max="14856" width="9.453125" style="857"/>
    <col min="14857" max="14857" width="10.453125" style="857" customWidth="1"/>
    <col min="14858" max="14858" width="9.54296875" style="857" customWidth="1"/>
    <col min="14859" max="14859" width="9.453125" style="857"/>
    <col min="14860" max="14860" width="8.54296875" style="857" customWidth="1"/>
    <col min="14861" max="14861" width="9.453125" style="857"/>
    <col min="14862" max="14862" width="17" style="857" customWidth="1"/>
    <col min="14863" max="15104" width="9.453125" style="857"/>
    <col min="15105" max="15105" width="13.54296875" style="857" customWidth="1"/>
    <col min="15106" max="15106" width="10.453125" style="857" customWidth="1"/>
    <col min="15107" max="15107" width="6.453125" style="857" customWidth="1"/>
    <col min="15108" max="15108" width="9.54296875" style="857" customWidth="1"/>
    <col min="15109" max="15109" width="10.453125" style="857" bestFit="1" customWidth="1"/>
    <col min="15110" max="15110" width="9.453125" style="857"/>
    <col min="15111" max="15111" width="9.54296875" style="857" customWidth="1"/>
    <col min="15112" max="15112" width="9.453125" style="857"/>
    <col min="15113" max="15113" width="10.453125" style="857" customWidth="1"/>
    <col min="15114" max="15114" width="9.54296875" style="857" customWidth="1"/>
    <col min="15115" max="15115" width="9.453125" style="857"/>
    <col min="15116" max="15116" width="8.54296875" style="857" customWidth="1"/>
    <col min="15117" max="15117" width="9.453125" style="857"/>
    <col min="15118" max="15118" width="17" style="857" customWidth="1"/>
    <col min="15119" max="15360" width="9.453125" style="857"/>
    <col min="15361" max="15361" width="13.54296875" style="857" customWidth="1"/>
    <col min="15362" max="15362" width="10.453125" style="857" customWidth="1"/>
    <col min="15363" max="15363" width="6.453125" style="857" customWidth="1"/>
    <col min="15364" max="15364" width="9.54296875" style="857" customWidth="1"/>
    <col min="15365" max="15365" width="10.453125" style="857" bestFit="1" customWidth="1"/>
    <col min="15366" max="15366" width="9.453125" style="857"/>
    <col min="15367" max="15367" width="9.54296875" style="857" customWidth="1"/>
    <col min="15368" max="15368" width="9.453125" style="857"/>
    <col min="15369" max="15369" width="10.453125" style="857" customWidth="1"/>
    <col min="15370" max="15370" width="9.54296875" style="857" customWidth="1"/>
    <col min="15371" max="15371" width="9.453125" style="857"/>
    <col min="15372" max="15372" width="8.54296875" style="857" customWidth="1"/>
    <col min="15373" max="15373" width="9.453125" style="857"/>
    <col min="15374" max="15374" width="17" style="857" customWidth="1"/>
    <col min="15375" max="15616" width="9.453125" style="857"/>
    <col min="15617" max="15617" width="13.54296875" style="857" customWidth="1"/>
    <col min="15618" max="15618" width="10.453125" style="857" customWidth="1"/>
    <col min="15619" max="15619" width="6.453125" style="857" customWidth="1"/>
    <col min="15620" max="15620" width="9.54296875" style="857" customWidth="1"/>
    <col min="15621" max="15621" width="10.453125" style="857" bestFit="1" customWidth="1"/>
    <col min="15622" max="15622" width="9.453125" style="857"/>
    <col min="15623" max="15623" width="9.54296875" style="857" customWidth="1"/>
    <col min="15624" max="15624" width="9.453125" style="857"/>
    <col min="15625" max="15625" width="10.453125" style="857" customWidth="1"/>
    <col min="15626" max="15626" width="9.54296875" style="857" customWidth="1"/>
    <col min="15627" max="15627" width="9.453125" style="857"/>
    <col min="15628" max="15628" width="8.54296875" style="857" customWidth="1"/>
    <col min="15629" max="15629" width="9.453125" style="857"/>
    <col min="15630" max="15630" width="17" style="857" customWidth="1"/>
    <col min="15631" max="15872" width="9.453125" style="857"/>
    <col min="15873" max="15873" width="13.54296875" style="857" customWidth="1"/>
    <col min="15874" max="15874" width="10.453125" style="857" customWidth="1"/>
    <col min="15875" max="15875" width="6.453125" style="857" customWidth="1"/>
    <col min="15876" max="15876" width="9.54296875" style="857" customWidth="1"/>
    <col min="15877" max="15877" width="10.453125" style="857" bestFit="1" customWidth="1"/>
    <col min="15878" max="15878" width="9.453125" style="857"/>
    <col min="15879" max="15879" width="9.54296875" style="857" customWidth="1"/>
    <col min="15880" max="15880" width="9.453125" style="857"/>
    <col min="15881" max="15881" width="10.453125" style="857" customWidth="1"/>
    <col min="15882" max="15882" width="9.54296875" style="857" customWidth="1"/>
    <col min="15883" max="15883" width="9.453125" style="857"/>
    <col min="15884" max="15884" width="8.54296875" style="857" customWidth="1"/>
    <col min="15885" max="15885" width="9.453125" style="857"/>
    <col min="15886" max="15886" width="17" style="857" customWidth="1"/>
    <col min="15887" max="16128" width="9.453125" style="857"/>
    <col min="16129" max="16129" width="13.54296875" style="857" customWidth="1"/>
    <col min="16130" max="16130" width="10.453125" style="857" customWidth="1"/>
    <col min="16131" max="16131" width="6.453125" style="857" customWidth="1"/>
    <col min="16132" max="16132" width="9.54296875" style="857" customWidth="1"/>
    <col min="16133" max="16133" width="10.453125" style="857" bestFit="1" customWidth="1"/>
    <col min="16134" max="16134" width="9.453125" style="857"/>
    <col min="16135" max="16135" width="9.54296875" style="857" customWidth="1"/>
    <col min="16136" max="16136" width="9.453125" style="857"/>
    <col min="16137" max="16137" width="10.453125" style="857" customWidth="1"/>
    <col min="16138" max="16138" width="9.54296875" style="857" customWidth="1"/>
    <col min="16139" max="16139" width="9.453125" style="857"/>
    <col min="16140" max="16140" width="8.54296875" style="857" customWidth="1"/>
    <col min="16141" max="16141" width="9.453125" style="857"/>
    <col min="16142" max="16142" width="17" style="857" customWidth="1"/>
    <col min="16143" max="16384" width="9.453125" style="857"/>
  </cols>
  <sheetData>
    <row r="1" spans="1:12" s="1357" customFormat="1" ht="63.75" customHeight="1" thickBot="1">
      <c r="A1" s="1771" t="s">
        <v>1895</v>
      </c>
      <c r="B1" s="1772"/>
      <c r="C1" s="1772"/>
      <c r="D1" s="1772"/>
      <c r="E1" s="1772"/>
      <c r="F1" s="1772"/>
      <c r="G1" s="1772"/>
      <c r="H1" s="1772"/>
      <c r="I1" s="1772"/>
      <c r="J1" s="1772"/>
      <c r="K1" s="1772"/>
      <c r="L1" s="1773"/>
    </row>
    <row r="2" spans="1:12" s="1362" customFormat="1" ht="13.5" thickBot="1">
      <c r="A2" s="1358" t="s">
        <v>112</v>
      </c>
      <c r="B2" s="1774" t="str">
        <f>'[3] Request'!B2</f>
        <v>Final Distribution</v>
      </c>
      <c r="C2" s="1774"/>
      <c r="D2" s="1774"/>
      <c r="E2" s="1775"/>
      <c r="F2" s="1775"/>
      <c r="G2" s="1775"/>
      <c r="H2" s="1359"/>
      <c r="I2" s="1360"/>
      <c r="J2" s="1361" t="s">
        <v>670</v>
      </c>
      <c r="K2" s="1776" t="str">
        <f>'[3] Request'!B3</f>
        <v>XXXXXX</v>
      </c>
      <c r="L2" s="1777"/>
    </row>
    <row r="3" spans="1:12" s="1364" customFormat="1" ht="12.75" customHeight="1" thickBot="1">
      <c r="A3" s="1363" t="s">
        <v>671</v>
      </c>
      <c r="B3" s="1778" t="str">
        <f>'[3] Request'!B4</f>
        <v>Offer Manager Name</v>
      </c>
      <c r="C3" s="1778"/>
      <c r="D3" s="1778"/>
      <c r="F3" s="1365"/>
      <c r="G3" s="1365"/>
      <c r="H3" s="1366" t="s">
        <v>609</v>
      </c>
      <c r="I3" s="1367">
        <v>2020</v>
      </c>
      <c r="J3" s="1368" t="s">
        <v>184</v>
      </c>
      <c r="K3" s="1769">
        <v>44166</v>
      </c>
      <c r="L3" s="1770"/>
    </row>
    <row r="4" spans="1:12" s="1362" customFormat="1">
      <c r="A4" s="1369" t="s">
        <v>114</v>
      </c>
      <c r="B4" s="1370"/>
      <c r="C4" s="1371"/>
      <c r="D4" s="1372"/>
      <c r="E4" s="1373"/>
      <c r="G4" s="1374"/>
      <c r="H4" s="1375"/>
      <c r="I4" s="1376"/>
      <c r="J4" s="1376" t="s">
        <v>185</v>
      </c>
      <c r="K4" s="1769">
        <v>44174</v>
      </c>
      <c r="L4" s="1770"/>
    </row>
    <row r="5" spans="1:12" s="1362" customFormat="1" ht="13" thickBot="1">
      <c r="A5" s="1377" t="s">
        <v>115</v>
      </c>
      <c r="B5" s="1378"/>
      <c r="C5" s="1379"/>
      <c r="D5" s="1379"/>
      <c r="E5" s="1380"/>
      <c r="F5" s="1381"/>
      <c r="G5" s="1380"/>
      <c r="H5" s="1378"/>
      <c r="I5" s="1379"/>
      <c r="J5" s="1379"/>
      <c r="K5" s="1382"/>
      <c r="L5" s="1383"/>
    </row>
    <row r="6" spans="1:12" s="1020" customFormat="1" ht="3.75" customHeight="1" thickBot="1">
      <c r="A6" s="1384"/>
      <c r="B6" s="1385"/>
      <c r="C6" s="1385"/>
      <c r="D6" s="1385"/>
      <c r="E6" s="1385"/>
      <c r="F6" s="1385"/>
      <c r="G6" s="1385"/>
      <c r="H6" s="1385"/>
      <c r="I6" s="1385"/>
      <c r="J6" s="1385"/>
      <c r="K6" s="1385"/>
      <c r="L6" s="1386"/>
    </row>
    <row r="7" spans="1:12" s="1020" customFormat="1" ht="15" customHeight="1" thickBot="1">
      <c r="A7" s="1792" t="s">
        <v>179</v>
      </c>
      <c r="B7" s="1793"/>
      <c r="C7" s="1793"/>
      <c r="D7" s="1793"/>
      <c r="E7" s="1793"/>
      <c r="F7" s="1793"/>
      <c r="G7" s="1793"/>
      <c r="H7" s="1793"/>
      <c r="I7" s="1793"/>
      <c r="J7" s="1793" t="s">
        <v>178</v>
      </c>
      <c r="K7" s="1793"/>
      <c r="L7" s="1794"/>
    </row>
    <row r="8" spans="1:12" s="1362" customFormat="1" ht="11.25" customHeight="1">
      <c r="A8" s="1387" t="s">
        <v>116</v>
      </c>
      <c r="B8" s="1388"/>
      <c r="C8" s="1389"/>
      <c r="D8" s="1390">
        <f>$I$3</f>
        <v>2020</v>
      </c>
      <c r="E8" s="1391" t="s">
        <v>117</v>
      </c>
      <c r="F8" s="1391" t="s">
        <v>118</v>
      </c>
      <c r="G8" s="1391" t="s">
        <v>119</v>
      </c>
      <c r="H8" s="1391" t="s">
        <v>120</v>
      </c>
      <c r="I8" s="1391" t="s">
        <v>121</v>
      </c>
      <c r="J8" s="1392" t="s">
        <v>122</v>
      </c>
      <c r="K8" s="1393"/>
      <c r="L8" s="1394" t="s">
        <v>123</v>
      </c>
    </row>
    <row r="9" spans="1:12" s="1362" customFormat="1" ht="11.25" customHeight="1">
      <c r="A9" s="1395" t="s">
        <v>171</v>
      </c>
      <c r="B9" s="1388"/>
      <c r="C9" s="1388"/>
      <c r="D9" s="1720">
        <f>+'Part Number Detail (TCO)'!$E$14/12*0</f>
        <v>0</v>
      </c>
      <c r="E9" s="1720">
        <f>+'Part Number Detail (TCO)'!$E$14</f>
        <v>3232425.5</v>
      </c>
      <c r="F9" s="1720">
        <f>+'Part Number Detail (TCO)'!$E$14</f>
        <v>3232425.5</v>
      </c>
      <c r="G9" s="1720">
        <f>+'Part Number Detail (TCO)'!$E$14</f>
        <v>3232425.5</v>
      </c>
      <c r="H9" s="1720">
        <f>+'Part Number Detail (TCO)'!$E$14</f>
        <v>3232425.5</v>
      </c>
      <c r="I9" s="1720">
        <f>+'Part Number Detail (TCO)'!$E$14</f>
        <v>3232425.5</v>
      </c>
      <c r="J9" s="1795"/>
      <c r="K9" s="1796"/>
      <c r="L9" s="1797"/>
    </row>
    <row r="10" spans="1:12" s="1362" customFormat="1" ht="11.25" customHeight="1">
      <c r="A10" s="1395" t="s">
        <v>172</v>
      </c>
      <c r="B10" s="1388"/>
      <c r="C10" s="1388"/>
      <c r="D10" s="1723">
        <f>+'Part Number Detail (TCO)'!$E$15</f>
        <v>9.0657916439408098E-2</v>
      </c>
      <c r="E10" s="1723">
        <f>+'Part Number Detail (TCO)'!$E$15</f>
        <v>9.0657916439408098E-2</v>
      </c>
      <c r="F10" s="1723">
        <f>+'Part Number Detail (TCO)'!$E$15</f>
        <v>9.0657916439408098E-2</v>
      </c>
      <c r="G10" s="1723">
        <f>+'Part Number Detail (TCO)'!$E$15</f>
        <v>9.0657916439408098E-2</v>
      </c>
      <c r="H10" s="1723">
        <f>+'Part Number Detail (TCO)'!$E$15</f>
        <v>9.0657916439408098E-2</v>
      </c>
      <c r="I10" s="1723">
        <f>+'Part Number Detail (TCO)'!$E$15</f>
        <v>9.0657916439408098E-2</v>
      </c>
      <c r="J10" s="1798"/>
      <c r="K10" s="1796"/>
      <c r="L10" s="1797"/>
    </row>
    <row r="11" spans="1:12" s="1362" customFormat="1" ht="11.25" customHeight="1">
      <c r="A11" s="1395" t="s">
        <v>173</v>
      </c>
      <c r="B11" s="1388"/>
      <c r="C11" s="1388"/>
      <c r="D11" s="1397">
        <f t="shared" ref="D11:I11" si="0">D9*D10/1000</f>
        <v>0</v>
      </c>
      <c r="E11" s="1397">
        <f t="shared" si="0"/>
        <v>293.04496087561193</v>
      </c>
      <c r="F11" s="1397">
        <f t="shared" si="0"/>
        <v>293.04496087561193</v>
      </c>
      <c r="G11" s="1397">
        <f t="shared" si="0"/>
        <v>293.04496087561193</v>
      </c>
      <c r="H11" s="1397">
        <f t="shared" si="0"/>
        <v>293.04496087561193</v>
      </c>
      <c r="I11" s="1397">
        <f t="shared" si="0"/>
        <v>293.04496087561193</v>
      </c>
      <c r="J11" s="1799"/>
      <c r="K11" s="1800"/>
      <c r="L11" s="1801"/>
    </row>
    <row r="12" spans="1:12" s="1362" customFormat="1" ht="11.25" customHeight="1">
      <c r="A12" s="1395" t="s">
        <v>174</v>
      </c>
      <c r="B12" s="1388"/>
      <c r="C12" s="1388"/>
      <c r="D12" s="869">
        <v>0</v>
      </c>
      <c r="E12" s="869"/>
      <c r="F12" s="869"/>
      <c r="G12" s="869"/>
      <c r="H12" s="869"/>
      <c r="I12" s="1398"/>
      <c r="J12" s="1399" t="s">
        <v>124</v>
      </c>
      <c r="K12" s="1400"/>
      <c r="L12" s="1401" t="s">
        <v>123</v>
      </c>
    </row>
    <row r="13" spans="1:12" s="1362" customFormat="1" ht="11.25" customHeight="1">
      <c r="A13" s="1402" t="s">
        <v>176</v>
      </c>
      <c r="B13" s="1388"/>
      <c r="C13" s="1388"/>
      <c r="D13" s="1397">
        <f t="shared" ref="D13:I13" si="1">SUM(D11:D12)</f>
        <v>0</v>
      </c>
      <c r="E13" s="1397">
        <f t="shared" si="1"/>
        <v>293.04496087561193</v>
      </c>
      <c r="F13" s="1397">
        <f t="shared" si="1"/>
        <v>293.04496087561193</v>
      </c>
      <c r="G13" s="1397">
        <f t="shared" si="1"/>
        <v>293.04496087561193</v>
      </c>
      <c r="H13" s="1397">
        <f t="shared" si="1"/>
        <v>293.04496087561193</v>
      </c>
      <c r="I13" s="1397">
        <f t="shared" si="1"/>
        <v>293.04496087561193</v>
      </c>
      <c r="J13" s="1795"/>
      <c r="K13" s="1796"/>
      <c r="L13" s="1797"/>
    </row>
    <row r="14" spans="1:12" s="1362" customFormat="1" ht="11.25" customHeight="1">
      <c r="A14" s="1403"/>
      <c r="B14" s="1388"/>
      <c r="C14" s="1388"/>
      <c r="D14" s="1397"/>
      <c r="E14" s="1397"/>
      <c r="F14" s="1397"/>
      <c r="G14" s="1397"/>
      <c r="H14" s="1397"/>
      <c r="I14" s="1397"/>
      <c r="J14" s="1798"/>
      <c r="K14" s="1796"/>
      <c r="L14" s="1797"/>
    </row>
    <row r="15" spans="1:12" s="1362" customFormat="1" ht="11.25" customHeight="1">
      <c r="A15" s="1387" t="s">
        <v>611</v>
      </c>
      <c r="B15" s="1388"/>
      <c r="C15" s="1388"/>
      <c r="D15" s="1390">
        <f>$I$3</f>
        <v>2020</v>
      </c>
      <c r="E15" s="1391" t="s">
        <v>117</v>
      </c>
      <c r="F15" s="1391" t="s">
        <v>118</v>
      </c>
      <c r="G15" s="1391" t="s">
        <v>119</v>
      </c>
      <c r="H15" s="1391" t="s">
        <v>120</v>
      </c>
      <c r="I15" s="1391" t="s">
        <v>121</v>
      </c>
      <c r="J15" s="1799"/>
      <c r="K15" s="1800"/>
      <c r="L15" s="1801"/>
    </row>
    <row r="16" spans="1:12" s="1362" customFormat="1" ht="11.25" customHeight="1">
      <c r="A16" s="1395" t="s">
        <v>170</v>
      </c>
      <c r="B16" s="1388"/>
      <c r="D16" s="869"/>
      <c r="E16" s="869"/>
      <c r="F16" s="869"/>
      <c r="G16" s="869"/>
      <c r="H16" s="869"/>
      <c r="I16" s="869"/>
      <c r="J16" s="1399" t="s">
        <v>127</v>
      </c>
      <c r="K16" s="1404"/>
      <c r="L16" s="1401" t="s">
        <v>123</v>
      </c>
    </row>
    <row r="17" spans="1:12" s="1362" customFormat="1" ht="11.25" customHeight="1">
      <c r="A17" s="1395" t="s">
        <v>125</v>
      </c>
      <c r="D17" s="1396"/>
      <c r="E17" s="1396"/>
      <c r="F17" s="1396"/>
      <c r="G17" s="1396"/>
      <c r="H17" s="1396"/>
      <c r="I17" s="1396"/>
      <c r="J17" s="1795"/>
      <c r="K17" s="1796"/>
      <c r="L17" s="1797"/>
    </row>
    <row r="18" spans="1:12" s="1362" customFormat="1" ht="11.25" customHeight="1">
      <c r="A18" s="1395" t="s">
        <v>126</v>
      </c>
      <c r="D18" s="1405"/>
      <c r="E18" s="1405"/>
      <c r="F18" s="1405"/>
      <c r="G18" s="1405"/>
      <c r="H18" s="1405"/>
      <c r="I18" s="1405"/>
      <c r="J18" s="1798"/>
      <c r="K18" s="1796"/>
      <c r="L18" s="1797"/>
    </row>
    <row r="19" spans="1:12" s="1362" customFormat="1" ht="11.25" customHeight="1">
      <c r="A19" s="1395" t="s">
        <v>128</v>
      </c>
      <c r="D19" s="1406">
        <f t="shared" ref="D19:I19" si="2">D17*D18</f>
        <v>0</v>
      </c>
      <c r="E19" s="1406">
        <f t="shared" si="2"/>
        <v>0</v>
      </c>
      <c r="F19" s="1406">
        <f t="shared" si="2"/>
        <v>0</v>
      </c>
      <c r="G19" s="1406">
        <f t="shared" si="2"/>
        <v>0</v>
      </c>
      <c r="H19" s="1406">
        <f t="shared" si="2"/>
        <v>0</v>
      </c>
      <c r="I19" s="1406">
        <f t="shared" si="2"/>
        <v>0</v>
      </c>
      <c r="J19" s="1799"/>
      <c r="K19" s="1800"/>
      <c r="L19" s="1801"/>
    </row>
    <row r="20" spans="1:12" s="1362" customFormat="1" ht="11.25" customHeight="1">
      <c r="A20" s="1395" t="s">
        <v>612</v>
      </c>
      <c r="D20" s="1407"/>
      <c r="E20" s="1407"/>
      <c r="F20" s="1407"/>
      <c r="G20" s="1407"/>
      <c r="H20" s="1407"/>
      <c r="I20" s="1407"/>
      <c r="J20" s="1399" t="s">
        <v>129</v>
      </c>
      <c r="K20" s="1404"/>
      <c r="L20" s="1401" t="s">
        <v>123</v>
      </c>
    </row>
    <row r="21" spans="1:12" s="1362" customFormat="1" ht="11.25" customHeight="1">
      <c r="A21" s="1408" t="s">
        <v>169</v>
      </c>
      <c r="D21" s="1409">
        <f t="shared" ref="D21:I21" si="3">(1-D18)*D17</f>
        <v>0</v>
      </c>
      <c r="E21" s="1409">
        <f t="shared" si="3"/>
        <v>0</v>
      </c>
      <c r="F21" s="1409">
        <f t="shared" si="3"/>
        <v>0</v>
      </c>
      <c r="G21" s="1409">
        <f t="shared" si="3"/>
        <v>0</v>
      </c>
      <c r="H21" s="1409">
        <f t="shared" si="3"/>
        <v>0</v>
      </c>
      <c r="I21" s="1409">
        <f t="shared" si="3"/>
        <v>0</v>
      </c>
      <c r="J21" s="1795"/>
      <c r="K21" s="1796"/>
      <c r="L21" s="1797"/>
    </row>
    <row r="22" spans="1:12" s="1362" customFormat="1" ht="11.25" customHeight="1">
      <c r="A22" s="1402" t="s">
        <v>175</v>
      </c>
      <c r="B22" s="1388"/>
      <c r="D22" s="1397">
        <f t="shared" ref="D22:I22" si="4">D16*D17/1000</f>
        <v>0</v>
      </c>
      <c r="E22" s="1397">
        <f t="shared" si="4"/>
        <v>0</v>
      </c>
      <c r="F22" s="1397">
        <f t="shared" si="4"/>
        <v>0</v>
      </c>
      <c r="G22" s="1397">
        <f t="shared" si="4"/>
        <v>0</v>
      </c>
      <c r="H22" s="1397">
        <f t="shared" si="4"/>
        <v>0</v>
      </c>
      <c r="I22" s="1397">
        <f t="shared" si="4"/>
        <v>0</v>
      </c>
      <c r="J22" s="1798"/>
      <c r="K22" s="1796"/>
      <c r="L22" s="1797"/>
    </row>
    <row r="23" spans="1:12" s="1362" customFormat="1" ht="11.25" customHeight="1">
      <c r="A23" s="1402" t="s">
        <v>173</v>
      </c>
      <c r="B23" s="1388"/>
      <c r="D23" s="1397">
        <f t="shared" ref="D23:I23" si="5">(D22*D18)+D20</f>
        <v>0</v>
      </c>
      <c r="E23" s="1397">
        <f t="shared" si="5"/>
        <v>0</v>
      </c>
      <c r="F23" s="1397">
        <f t="shared" si="5"/>
        <v>0</v>
      </c>
      <c r="G23" s="1397">
        <f t="shared" si="5"/>
        <v>0</v>
      </c>
      <c r="H23" s="1397">
        <f t="shared" si="5"/>
        <v>0</v>
      </c>
      <c r="I23" s="1397">
        <f t="shared" si="5"/>
        <v>0</v>
      </c>
      <c r="J23" s="1799"/>
      <c r="K23" s="1800"/>
      <c r="L23" s="1801"/>
    </row>
    <row r="24" spans="1:12" s="1362" customFormat="1" ht="11.25" customHeight="1">
      <c r="A24" s="1402"/>
      <c r="B24" s="1388"/>
      <c r="D24" s="1397"/>
      <c r="E24" s="1397"/>
      <c r="F24" s="1397"/>
      <c r="G24" s="1397"/>
      <c r="H24" s="1397"/>
      <c r="I24" s="1397"/>
      <c r="J24" s="1410" t="s">
        <v>131</v>
      </c>
      <c r="K24" s="1411"/>
      <c r="L24" s="1412" t="s">
        <v>123</v>
      </c>
    </row>
    <row r="25" spans="1:12" s="1362" customFormat="1" ht="10.5" customHeight="1">
      <c r="A25" s="1387" t="s">
        <v>613</v>
      </c>
      <c r="B25" s="1388"/>
      <c r="C25" s="1389"/>
      <c r="D25" s="1390">
        <f>$I$3</f>
        <v>2020</v>
      </c>
      <c r="E25" s="1391" t="s">
        <v>117</v>
      </c>
      <c r="F25" s="1391" t="s">
        <v>118</v>
      </c>
      <c r="G25" s="1391" t="s">
        <v>119</v>
      </c>
      <c r="H25" s="1391" t="s">
        <v>120</v>
      </c>
      <c r="I25" s="1391" t="s">
        <v>121</v>
      </c>
      <c r="J25" s="1795"/>
      <c r="K25" s="1796"/>
      <c r="L25" s="1797"/>
    </row>
    <row r="26" spans="1:12" ht="10.5" customHeight="1">
      <c r="A26" s="1395" t="s">
        <v>260</v>
      </c>
      <c r="B26" s="1388"/>
      <c r="C26" s="1388"/>
      <c r="D26" s="869"/>
      <c r="E26" s="869"/>
      <c r="F26" s="869"/>
      <c r="G26" s="869"/>
      <c r="H26" s="869"/>
      <c r="I26" s="869"/>
      <c r="J26" s="1798"/>
      <c r="K26" s="1796"/>
      <c r="L26" s="1797"/>
    </row>
    <row r="27" spans="1:12" ht="10.5" customHeight="1">
      <c r="A27" s="1395" t="s">
        <v>261</v>
      </c>
      <c r="B27" s="1388"/>
      <c r="C27" s="1388"/>
      <c r="D27" s="1413"/>
      <c r="E27" s="1413"/>
      <c r="F27" s="1413"/>
      <c r="G27" s="1413"/>
      <c r="H27" s="1413"/>
      <c r="I27" s="1413"/>
      <c r="J27" s="1799"/>
      <c r="K27" s="1800"/>
      <c r="L27" s="1801"/>
    </row>
    <row r="28" spans="1:12" ht="10.5" customHeight="1">
      <c r="A28" s="1395" t="s">
        <v>606</v>
      </c>
      <c r="B28" s="1388"/>
      <c r="C28" s="1388"/>
      <c r="D28" s="1413"/>
      <c r="E28" s="1413"/>
      <c r="F28" s="1413"/>
      <c r="G28" s="1413"/>
      <c r="H28" s="1413"/>
      <c r="I28" s="1413"/>
      <c r="J28" s="1414" t="s">
        <v>262</v>
      </c>
      <c r="K28" s="1415"/>
      <c r="L28" s="1412" t="s">
        <v>123</v>
      </c>
    </row>
    <row r="29" spans="1:12" ht="10.5" customHeight="1">
      <c r="A29" s="1402" t="s">
        <v>608</v>
      </c>
      <c r="B29" s="1388"/>
      <c r="C29" s="1388"/>
      <c r="D29" s="1416">
        <f t="shared" ref="D29:I29" si="6">D26*D27/1000</f>
        <v>0</v>
      </c>
      <c r="E29" s="1416">
        <f t="shared" si="6"/>
        <v>0</v>
      </c>
      <c r="F29" s="1416">
        <f t="shared" si="6"/>
        <v>0</v>
      </c>
      <c r="G29" s="1416">
        <f t="shared" si="6"/>
        <v>0</v>
      </c>
      <c r="H29" s="1416">
        <f t="shared" si="6"/>
        <v>0</v>
      </c>
      <c r="I29" s="1416">
        <f t="shared" si="6"/>
        <v>0</v>
      </c>
      <c r="J29" s="1795"/>
      <c r="K29" s="1796"/>
      <c r="L29" s="1797"/>
    </row>
    <row r="30" spans="1:12" ht="10.5" customHeight="1">
      <c r="A30" s="1402" t="s">
        <v>607</v>
      </c>
      <c r="B30" s="1388"/>
      <c r="C30" s="1362"/>
      <c r="D30" s="1416">
        <f t="shared" ref="D30:I30" si="7">D29*D28</f>
        <v>0</v>
      </c>
      <c r="E30" s="1416">
        <f t="shared" si="7"/>
        <v>0</v>
      </c>
      <c r="F30" s="1416">
        <f t="shared" si="7"/>
        <v>0</v>
      </c>
      <c r="G30" s="1416">
        <f t="shared" si="7"/>
        <v>0</v>
      </c>
      <c r="H30" s="1416">
        <f t="shared" si="7"/>
        <v>0</v>
      </c>
      <c r="I30" s="1416">
        <f t="shared" si="7"/>
        <v>0</v>
      </c>
      <c r="J30" s="1798"/>
      <c r="K30" s="1796"/>
      <c r="L30" s="1797"/>
    </row>
    <row r="31" spans="1:12" ht="10.5" customHeight="1">
      <c r="A31" s="1402"/>
      <c r="B31" s="1388"/>
      <c r="C31" s="1362"/>
      <c r="D31" s="1416"/>
      <c r="E31" s="1416"/>
      <c r="F31" s="1416"/>
      <c r="G31" s="1416"/>
      <c r="H31" s="1416"/>
      <c r="I31" s="1416"/>
      <c r="J31" s="1799"/>
      <c r="K31" s="1800"/>
      <c r="L31" s="1801"/>
    </row>
    <row r="32" spans="1:12" ht="10.5" customHeight="1">
      <c r="A32" s="1369" t="s">
        <v>130</v>
      </c>
      <c r="B32" s="1364"/>
      <c r="C32" s="1364"/>
      <c r="D32" s="1364"/>
      <c r="E32" s="1373"/>
      <c r="F32" s="1417"/>
      <c r="G32" s="1418"/>
      <c r="H32" s="1364"/>
      <c r="I32" s="1364"/>
      <c r="J32" s="1419" t="s">
        <v>132</v>
      </c>
      <c r="K32" s="1420"/>
      <c r="L32" s="1421" t="s">
        <v>123</v>
      </c>
    </row>
    <row r="33" spans="1:14" ht="11.25" customHeight="1">
      <c r="A33" s="1779"/>
      <c r="B33" s="1780"/>
      <c r="C33" s="1780"/>
      <c r="D33" s="1780"/>
      <c r="E33" s="1780"/>
      <c r="F33" s="1780"/>
      <c r="G33" s="1780"/>
      <c r="H33" s="1780"/>
      <c r="I33" s="1780"/>
      <c r="J33" s="1782"/>
      <c r="K33" s="1783"/>
      <c r="L33" s="1784"/>
    </row>
    <row r="34" spans="1:14" ht="10.5" customHeight="1" thickBot="1">
      <c r="A34" s="1781"/>
      <c r="B34" s="1780"/>
      <c r="C34" s="1780"/>
      <c r="D34" s="1780"/>
      <c r="E34" s="1780"/>
      <c r="F34" s="1780"/>
      <c r="G34" s="1780"/>
      <c r="H34" s="1780"/>
      <c r="I34" s="1780"/>
      <c r="J34" s="1785"/>
      <c r="K34" s="1786"/>
      <c r="L34" s="1787"/>
    </row>
    <row r="35" spans="1:14" s="1422" customFormat="1" ht="15" customHeight="1" thickBot="1">
      <c r="A35" s="1788" t="s">
        <v>177</v>
      </c>
      <c r="B35" s="1788"/>
      <c r="C35" s="1788"/>
      <c r="D35" s="1788"/>
      <c r="E35" s="1788"/>
      <c r="F35" s="1788"/>
      <c r="G35" s="1788"/>
      <c r="H35" s="1788"/>
      <c r="I35" s="1788"/>
      <c r="J35" s="1789"/>
      <c r="K35" s="1789"/>
      <c r="L35" s="1789"/>
      <c r="N35" s="1423"/>
    </row>
    <row r="36" spans="1:14" s="1362" customFormat="1" ht="12.75" customHeight="1">
      <c r="A36" s="1424" t="s">
        <v>133</v>
      </c>
      <c r="B36" s="1425"/>
      <c r="C36" s="1425"/>
      <c r="D36" s="1390">
        <f>$I$3</f>
        <v>2020</v>
      </c>
      <c r="E36" s="1426" t="s">
        <v>117</v>
      </c>
      <c r="F36" s="1426" t="s">
        <v>118</v>
      </c>
      <c r="G36" s="1426" t="s">
        <v>119</v>
      </c>
      <c r="H36" s="1426" t="s">
        <v>120</v>
      </c>
      <c r="I36" s="1426" t="s">
        <v>121</v>
      </c>
      <c r="J36" s="1426" t="s">
        <v>134</v>
      </c>
      <c r="K36" s="1790" t="s">
        <v>181</v>
      </c>
      <c r="L36" s="1791"/>
      <c r="N36" s="1427"/>
    </row>
    <row r="37" spans="1:14" s="1362" customFormat="1" ht="12.75" customHeight="1">
      <c r="A37" s="1395" t="s">
        <v>614</v>
      </c>
      <c r="D37" s="1428">
        <f t="shared" ref="D37:I37" si="8">D11+D23</f>
        <v>0</v>
      </c>
      <c r="E37" s="1428">
        <f t="shared" si="8"/>
        <v>293.04496087561193</v>
      </c>
      <c r="F37" s="1428">
        <f t="shared" si="8"/>
        <v>293.04496087561193</v>
      </c>
      <c r="G37" s="1428">
        <f t="shared" si="8"/>
        <v>293.04496087561193</v>
      </c>
      <c r="H37" s="1428">
        <f t="shared" si="8"/>
        <v>293.04496087561193</v>
      </c>
      <c r="I37" s="1428">
        <f t="shared" si="8"/>
        <v>293.04496087561193</v>
      </c>
      <c r="J37" s="1429">
        <f>SUM(D37:I37)</f>
        <v>1465.2248043780596</v>
      </c>
      <c r="K37" s="1816" t="s">
        <v>23</v>
      </c>
      <c r="L37" s="1817"/>
      <c r="N37" s="1430"/>
    </row>
    <row r="38" spans="1:14" s="1362" customFormat="1" ht="12.75" customHeight="1">
      <c r="A38" s="1395" t="s">
        <v>615</v>
      </c>
      <c r="D38" s="1428">
        <f t="shared" ref="D38:I38" si="9">D12</f>
        <v>0</v>
      </c>
      <c r="E38" s="1428">
        <f t="shared" si="9"/>
        <v>0</v>
      </c>
      <c r="F38" s="1428">
        <f t="shared" si="9"/>
        <v>0</v>
      </c>
      <c r="G38" s="1428">
        <f t="shared" si="9"/>
        <v>0</v>
      </c>
      <c r="H38" s="1428">
        <f t="shared" si="9"/>
        <v>0</v>
      </c>
      <c r="I38" s="1428">
        <f t="shared" si="9"/>
        <v>0</v>
      </c>
      <c r="J38" s="1429">
        <f>SUM(D38:I38)</f>
        <v>0</v>
      </c>
      <c r="K38" s="1431">
        <v>8.4000000000000005E-2</v>
      </c>
      <c r="L38" s="1432"/>
      <c r="N38" s="1430"/>
    </row>
    <row r="39" spans="1:14" s="1362" customFormat="1" ht="12.75" customHeight="1">
      <c r="A39" s="1395" t="s">
        <v>616</v>
      </c>
      <c r="D39" s="1428">
        <f t="shared" ref="D39:I39" si="10">D30</f>
        <v>0</v>
      </c>
      <c r="E39" s="1428">
        <f t="shared" si="10"/>
        <v>0</v>
      </c>
      <c r="F39" s="1428">
        <f t="shared" si="10"/>
        <v>0</v>
      </c>
      <c r="G39" s="1428">
        <f t="shared" si="10"/>
        <v>0</v>
      </c>
      <c r="H39" s="1428">
        <f t="shared" si="10"/>
        <v>0</v>
      </c>
      <c r="I39" s="1428">
        <f t="shared" si="10"/>
        <v>0</v>
      </c>
      <c r="J39" s="1429">
        <f>SUM(D39:I39)</f>
        <v>0</v>
      </c>
      <c r="K39" s="1804" t="s">
        <v>183</v>
      </c>
      <c r="L39" s="1805"/>
      <c r="N39" s="1433"/>
    </row>
    <row r="40" spans="1:14" s="1362" customFormat="1">
      <c r="A40" s="1402" t="s">
        <v>619</v>
      </c>
      <c r="D40" s="1428">
        <f t="shared" ref="D40:I40" si="11">SUM(D37:D39)</f>
        <v>0</v>
      </c>
      <c r="E40" s="1428">
        <f t="shared" si="11"/>
        <v>293.04496087561193</v>
      </c>
      <c r="F40" s="1428">
        <f t="shared" si="11"/>
        <v>293.04496087561193</v>
      </c>
      <c r="G40" s="1428">
        <f t="shared" si="11"/>
        <v>293.04496087561193</v>
      </c>
      <c r="H40" s="1428">
        <f t="shared" si="11"/>
        <v>293.04496087561193</v>
      </c>
      <c r="I40" s="1428">
        <f t="shared" si="11"/>
        <v>293.04496087561193</v>
      </c>
      <c r="J40" s="1429">
        <f>SUM(D40:I40)</f>
        <v>1465.2248043780596</v>
      </c>
      <c r="K40" s="1818">
        <f>[3]PAF!U29</f>
        <v>0</v>
      </c>
      <c r="L40" s="1819"/>
      <c r="N40" s="1802"/>
    </row>
    <row r="41" spans="1:14" s="1362" customFormat="1">
      <c r="A41" s="1387" t="s">
        <v>135</v>
      </c>
      <c r="D41" s="1390">
        <f>$I$3</f>
        <v>2020</v>
      </c>
      <c r="E41" s="1391" t="s">
        <v>117</v>
      </c>
      <c r="F41" s="1391" t="s">
        <v>118</v>
      </c>
      <c r="G41" s="1391" t="s">
        <v>119</v>
      </c>
      <c r="H41" s="1391" t="s">
        <v>120</v>
      </c>
      <c r="I41" s="1391" t="s">
        <v>121</v>
      </c>
      <c r="J41" s="1391" t="s">
        <v>134</v>
      </c>
      <c r="K41" s="1820"/>
      <c r="L41" s="1821"/>
      <c r="N41" s="1802"/>
    </row>
    <row r="42" spans="1:14" s="1362" customFormat="1" ht="13">
      <c r="A42" s="1395" t="s">
        <v>617</v>
      </c>
      <c r="D42" s="1434">
        <f>'[3]Project Cost Est'!F10+'[3]Project Cost Est'!F21+'[3]Project Cost Est'!F22+'[3]Project Cost Est'!F36+'[3]Project Cost Est'!F37+'[3]Project Cost Est'!F48+'[3]Project Cost Est'!F49+'[3]Project Cost Est'!F60+'[3]Project Cost Est'!F61+'[3]Project Cost Est'!F72+'[3]Project Cost Est'!F73</f>
        <v>0</v>
      </c>
      <c r="E42" s="1434">
        <f>'[3]Project Cost Est'!G10+'[3]Project Cost Est'!G21+'[3]Project Cost Est'!G22+'[3]Project Cost Est'!G36+'[3]Project Cost Est'!G37+'[3]Project Cost Est'!G48+'[3]Project Cost Est'!G49+'[3]Project Cost Est'!G60+'[3]Project Cost Est'!G61+'[3]Project Cost Est'!G72+'[3]Project Cost Est'!G73</f>
        <v>0</v>
      </c>
      <c r="F42" s="1434">
        <f>'[3]Project Cost Est'!H10+'[3]Project Cost Est'!H21+'[3]Project Cost Est'!H22+'[3]Project Cost Est'!H36+'[3]Project Cost Est'!H37+'[3]Project Cost Est'!H48+'[3]Project Cost Est'!H49+'[3]Project Cost Est'!H60+'[3]Project Cost Est'!H61+'[3]Project Cost Est'!H72+'[3]Project Cost Est'!H73</f>
        <v>0</v>
      </c>
      <c r="G42" s="1434">
        <f>'[3]Project Cost Est'!I10+'[3]Project Cost Est'!I21+'[3]Project Cost Est'!I22+'[3]Project Cost Est'!I36+'[3]Project Cost Est'!I37+'[3]Project Cost Est'!I48+'[3]Project Cost Est'!I49+'[3]Project Cost Est'!I60+'[3]Project Cost Est'!I61+'[3]Project Cost Est'!I72+'[3]Project Cost Est'!I73</f>
        <v>0</v>
      </c>
      <c r="H42" s="1434">
        <f>'[3]Project Cost Est'!J10+'[3]Project Cost Est'!J21+'[3]Project Cost Est'!J22+'[3]Project Cost Est'!J36+'[3]Project Cost Est'!J37+'[3]Project Cost Est'!J48+'[3]Project Cost Est'!J49+'[3]Project Cost Est'!J60+'[3]Project Cost Est'!J61+'[3]Project Cost Est'!J72+'[3]Project Cost Est'!J73</f>
        <v>0</v>
      </c>
      <c r="I42" s="1434">
        <f>'[3]Project Cost Est'!K10+'[3]Project Cost Est'!K21+'[3]Project Cost Est'!K22+'[3]Project Cost Est'!K36+'[3]Project Cost Est'!K37+'[3]Project Cost Est'!K48+'[3]Project Cost Est'!K49+'[3]Project Cost Est'!K60+'[3]Project Cost Est'!K61+'[3]Project Cost Est'!K72+'[3]Project Cost Est'!K73</f>
        <v>0</v>
      </c>
      <c r="J42" s="1435">
        <f>SUM(D42:I42)</f>
        <v>0</v>
      </c>
      <c r="K42" s="1804" t="s">
        <v>182</v>
      </c>
      <c r="L42" s="1805"/>
      <c r="N42" s="1803"/>
    </row>
    <row r="43" spans="1:14" s="1362" customFormat="1" ht="12.75" customHeight="1">
      <c r="A43" s="1395" t="s">
        <v>618</v>
      </c>
      <c r="D43" s="1434">
        <f>'[3]Project Cost Est'!F11+'[3]Project Cost Est'!F23+'[3]Project Cost Est'!F38+'[3]Project Cost Est'!F50+'[3]Project Cost Est'!F62+'[3]Project Cost Est'!F74</f>
        <v>0</v>
      </c>
      <c r="E43" s="1434">
        <f>'[3]Project Cost Est'!G11+'[3]Project Cost Est'!G23+'[3]Project Cost Est'!G38+'[3]Project Cost Est'!G50+'[3]Project Cost Est'!G62+'[3]Project Cost Est'!G74</f>
        <v>0</v>
      </c>
      <c r="F43" s="1434">
        <f>'[3]Project Cost Est'!H11+'[3]Project Cost Est'!H23+'[3]Project Cost Est'!H38+'[3]Project Cost Est'!H50+'[3]Project Cost Est'!H62+'[3]Project Cost Est'!H74</f>
        <v>0</v>
      </c>
      <c r="G43" s="1434">
        <f>'[3]Project Cost Est'!I11+'[3]Project Cost Est'!I23+'[3]Project Cost Est'!I38+'[3]Project Cost Est'!I50+'[3]Project Cost Est'!I62+'[3]Project Cost Est'!I74</f>
        <v>0</v>
      </c>
      <c r="H43" s="1434">
        <f>'[3]Project Cost Est'!J11+'[3]Project Cost Est'!J23+'[3]Project Cost Est'!J38+'[3]Project Cost Est'!J50+'[3]Project Cost Est'!J62+'[3]Project Cost Est'!J74</f>
        <v>0</v>
      </c>
      <c r="I43" s="1434">
        <f>'[3]Project Cost Est'!K11+'[3]Project Cost Est'!K23+'[3]Project Cost Est'!K38+'[3]Project Cost Est'!K50+'[3]Project Cost Est'!K62+'[3]Project Cost Est'!K74</f>
        <v>0</v>
      </c>
      <c r="J43" s="1435">
        <f>SUM(D43:I43)</f>
        <v>0</v>
      </c>
      <c r="K43" s="1806" t="e">
        <f>IF('[3]Cash Flow'!K49&gt;0,"n/a",[3]PAF!U35)</f>
        <v>#NUM!</v>
      </c>
      <c r="L43" s="1807"/>
      <c r="N43" s="1374"/>
    </row>
    <row r="44" spans="1:14" s="1362" customFormat="1" ht="12.75" customHeight="1">
      <c r="A44" s="1402" t="s">
        <v>620</v>
      </c>
      <c r="D44" s="1434">
        <f t="shared" ref="D44:I44" si="12">SUM(D42:D43)</f>
        <v>0</v>
      </c>
      <c r="E44" s="1434">
        <f t="shared" si="12"/>
        <v>0</v>
      </c>
      <c r="F44" s="1434">
        <f t="shared" si="12"/>
        <v>0</v>
      </c>
      <c r="G44" s="1434">
        <f t="shared" si="12"/>
        <v>0</v>
      </c>
      <c r="H44" s="1434">
        <f t="shared" si="12"/>
        <v>0</v>
      </c>
      <c r="I44" s="1434">
        <f t="shared" si="12"/>
        <v>0</v>
      </c>
      <c r="J44" s="1435">
        <f>SUM(D44:I44)</f>
        <v>0</v>
      </c>
      <c r="K44" s="1808"/>
      <c r="L44" s="1809"/>
      <c r="N44" s="1427"/>
    </row>
    <row r="45" spans="1:14" s="1362" customFormat="1" ht="12.75" customHeight="1">
      <c r="A45" s="1395" t="s">
        <v>621</v>
      </c>
      <c r="B45" s="1436">
        <f>'[3]Project Cost Est'!F4+C8</f>
        <v>0</v>
      </c>
      <c r="D45" s="1434">
        <f>'[3]Project Cost Est'!F32</f>
        <v>0</v>
      </c>
      <c r="E45" s="1434">
        <f>'[3]Project Cost Est'!G32</f>
        <v>0</v>
      </c>
      <c r="F45" s="1434">
        <f>'[3]Project Cost Est'!H32</f>
        <v>0</v>
      </c>
      <c r="G45" s="1434">
        <f>'[3]Project Cost Est'!I32</f>
        <v>0</v>
      </c>
      <c r="H45" s="1434">
        <f>'[3]Project Cost Est'!J32</f>
        <v>0</v>
      </c>
      <c r="I45" s="1434">
        <f>'[3]Project Cost Est'!K32</f>
        <v>0</v>
      </c>
      <c r="J45" s="1435">
        <f>SUM(D45:I45)</f>
        <v>0</v>
      </c>
      <c r="K45" s="1810" t="s">
        <v>676</v>
      </c>
      <c r="L45" s="1811"/>
    </row>
    <row r="46" spans="1:14" s="1362" customFormat="1" ht="12.75" customHeight="1">
      <c r="A46" s="1402" t="s">
        <v>622</v>
      </c>
      <c r="D46" s="1434">
        <f t="shared" ref="D46:J46" si="13">D44+D45</f>
        <v>0</v>
      </c>
      <c r="E46" s="1434">
        <f t="shared" si="13"/>
        <v>0</v>
      </c>
      <c r="F46" s="1434">
        <f t="shared" si="13"/>
        <v>0</v>
      </c>
      <c r="G46" s="1434">
        <f t="shared" si="13"/>
        <v>0</v>
      </c>
      <c r="H46" s="1434">
        <f t="shared" si="13"/>
        <v>0</v>
      </c>
      <c r="I46" s="1434">
        <f t="shared" si="13"/>
        <v>0</v>
      </c>
      <c r="J46" s="1435">
        <f t="shared" si="13"/>
        <v>0</v>
      </c>
      <c r="K46" s="1812">
        <f>J46/J40</f>
        <v>0</v>
      </c>
      <c r="L46" s="1813"/>
    </row>
    <row r="47" spans="1:14" s="1362" customFormat="1" ht="15" customHeight="1" thickBot="1">
      <c r="A47" s="1437" t="s">
        <v>168</v>
      </c>
      <c r="B47" s="1381"/>
      <c r="C47" s="1381"/>
      <c r="D47" s="1438" t="s">
        <v>155</v>
      </c>
      <c r="E47" s="1438" t="s">
        <v>155</v>
      </c>
      <c r="F47" s="1438" t="s">
        <v>155</v>
      </c>
      <c r="G47" s="1438" t="s">
        <v>155</v>
      </c>
      <c r="H47" s="1438" t="s">
        <v>155</v>
      </c>
      <c r="I47" s="1438" t="s">
        <v>155</v>
      </c>
      <c r="J47" s="1439" t="e">
        <f>J40/J46</f>
        <v>#DIV/0!</v>
      </c>
      <c r="K47" s="1814"/>
      <c r="L47" s="1815"/>
      <c r="N47" s="1427"/>
    </row>
    <row r="48" spans="1:14" s="1440" customFormat="1" ht="15.5">
      <c r="A48" s="857"/>
      <c r="B48" s="857"/>
      <c r="C48" s="857"/>
      <c r="D48" s="857"/>
      <c r="E48" s="857"/>
      <c r="F48" s="857"/>
      <c r="G48" s="857"/>
      <c r="H48" s="857"/>
      <c r="I48" s="857"/>
      <c r="J48" s="857"/>
      <c r="K48" s="857"/>
      <c r="L48" s="857"/>
    </row>
  </sheetData>
  <sheetProtection password="CCBC" sheet="1" selectLockedCells="1"/>
  <mergeCells count="26">
    <mergeCell ref="K45:L45"/>
    <mergeCell ref="K46:L47"/>
    <mergeCell ref="K37:L37"/>
    <mergeCell ref="K39:L39"/>
    <mergeCell ref="K40:L41"/>
    <mergeCell ref="N40:N42"/>
    <mergeCell ref="K42:L42"/>
    <mergeCell ref="K43:L44"/>
    <mergeCell ref="J25:L27"/>
    <mergeCell ref="J29:L31"/>
    <mergeCell ref="A33:I34"/>
    <mergeCell ref="J33:L34"/>
    <mergeCell ref="A35:L35"/>
    <mergeCell ref="K36:L36"/>
    <mergeCell ref="A7:I7"/>
    <mergeCell ref="J7:L7"/>
    <mergeCell ref="J9:L11"/>
    <mergeCell ref="J13:L15"/>
    <mergeCell ref="J17:L19"/>
    <mergeCell ref="J21:L23"/>
    <mergeCell ref="K4:L4"/>
    <mergeCell ref="A1:L1"/>
    <mergeCell ref="B2:G2"/>
    <mergeCell ref="K2:L2"/>
    <mergeCell ref="B3:D3"/>
    <mergeCell ref="K3:L3"/>
  </mergeCells>
  <printOptions horizontalCentered="1"/>
  <pageMargins left="0.511811023622047" right="0.511811023622047" top="0.31496062992126" bottom="0.511811023622047" header="0.196850393700787" footer="0.35433070866141703"/>
  <pageSetup scale="83" orientation="portrait" blackAndWhite="1" horizontalDpi="4294967292" verticalDpi="300" r:id="rId1"/>
  <headerFooter alignWithMargins="0">
    <oddFooter>&amp;LF020C.xls  Rev 5/18/10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0177" r:id="rId4" name="Check Box 1">
              <controlPr defaultSize="0" autoFill="0" autoLine="0" autoPict="0">
                <anchor moveWithCells="1">
                  <from>
                    <xdr:col>2</xdr:col>
                    <xdr:colOff>44450</xdr:colOff>
                    <xdr:row>3</xdr:row>
                    <xdr:rowOff>82550</xdr:rowOff>
                  </from>
                  <to>
                    <xdr:col>4</xdr:col>
                    <xdr:colOff>127000</xdr:colOff>
                    <xdr:row>5</xdr:row>
                    <xdr:rowOff>12700</xdr:rowOff>
                  </to>
                </anchor>
              </controlPr>
            </control>
          </mc:Choice>
        </mc:AlternateContent>
        <mc:AlternateContent xmlns:mc="http://schemas.openxmlformats.org/markup-compatibility/2006">
          <mc:Choice Requires="x14">
            <control shapeId="50178" r:id="rId5" name="Check Box 2">
              <controlPr defaultSize="0" autoFill="0" autoLine="0" autoPict="0">
                <anchor moveWithCells="1">
                  <from>
                    <xdr:col>7</xdr:col>
                    <xdr:colOff>171450</xdr:colOff>
                    <xdr:row>3</xdr:row>
                    <xdr:rowOff>82550</xdr:rowOff>
                  </from>
                  <to>
                    <xdr:col>8</xdr:col>
                    <xdr:colOff>88900</xdr:colOff>
                    <xdr:row>5</xdr:row>
                    <xdr:rowOff>12700</xdr:rowOff>
                  </to>
                </anchor>
              </controlPr>
            </control>
          </mc:Choice>
        </mc:AlternateContent>
        <mc:AlternateContent xmlns:mc="http://schemas.openxmlformats.org/markup-compatibility/2006">
          <mc:Choice Requires="x14">
            <control shapeId="50179" r:id="rId6" name="Check Box 3">
              <controlPr defaultSize="0" autoFill="0" autoLine="0" autoPict="0">
                <anchor moveWithCells="1">
                  <from>
                    <xdr:col>0</xdr:col>
                    <xdr:colOff>482600</xdr:colOff>
                    <xdr:row>3</xdr:row>
                    <xdr:rowOff>88900</xdr:rowOff>
                  </from>
                  <to>
                    <xdr:col>2</xdr:col>
                    <xdr:colOff>12700</xdr:colOff>
                    <xdr:row>5</xdr:row>
                    <xdr:rowOff>12700</xdr:rowOff>
                  </to>
                </anchor>
              </controlPr>
            </control>
          </mc:Choice>
        </mc:AlternateContent>
        <mc:AlternateContent xmlns:mc="http://schemas.openxmlformats.org/markup-compatibility/2006">
          <mc:Choice Requires="x14">
            <control shapeId="50180" r:id="rId7" name="Check Box 4">
              <controlPr defaultSize="0" autoFill="0" autoLine="0" autoPict="0">
                <anchor moveWithCells="1">
                  <from>
                    <xdr:col>5</xdr:col>
                    <xdr:colOff>196850</xdr:colOff>
                    <xdr:row>3</xdr:row>
                    <xdr:rowOff>82550</xdr:rowOff>
                  </from>
                  <to>
                    <xdr:col>7</xdr:col>
                    <xdr:colOff>88900</xdr:colOff>
                    <xdr:row>5</xdr:row>
                    <xdr:rowOff>12700</xdr:rowOff>
                  </to>
                </anchor>
              </controlPr>
            </control>
          </mc:Choice>
        </mc:AlternateContent>
        <mc:AlternateContent xmlns:mc="http://schemas.openxmlformats.org/markup-compatibility/2006">
          <mc:Choice Requires="x14">
            <control shapeId="50181" r:id="rId8" name="Check Box 5">
              <controlPr defaultSize="0" autoFill="0" autoLine="0" autoPict="0">
                <anchor moveWithCells="1">
                  <from>
                    <xdr:col>0</xdr:col>
                    <xdr:colOff>342900</xdr:colOff>
                    <xdr:row>2</xdr:row>
                    <xdr:rowOff>88900</xdr:rowOff>
                  </from>
                  <to>
                    <xdr:col>1</xdr:col>
                    <xdr:colOff>323850</xdr:colOff>
                    <xdr:row>4</xdr:row>
                    <xdr:rowOff>19050</xdr:rowOff>
                  </to>
                </anchor>
              </controlPr>
            </control>
          </mc:Choice>
        </mc:AlternateContent>
        <mc:AlternateContent xmlns:mc="http://schemas.openxmlformats.org/markup-compatibility/2006">
          <mc:Choice Requires="x14">
            <control shapeId="50182" r:id="rId9" name="Check Box 6">
              <controlPr defaultSize="0" autoFill="0" autoLine="0" autoPict="0">
                <anchor moveWithCells="1">
                  <from>
                    <xdr:col>1</xdr:col>
                    <xdr:colOff>273050</xdr:colOff>
                    <xdr:row>2</xdr:row>
                    <xdr:rowOff>88900</xdr:rowOff>
                  </from>
                  <to>
                    <xdr:col>3</xdr:col>
                    <xdr:colOff>76200</xdr:colOff>
                    <xdr:row>4</xdr:row>
                    <xdr:rowOff>19050</xdr:rowOff>
                  </to>
                </anchor>
              </controlPr>
            </control>
          </mc:Choice>
        </mc:AlternateContent>
        <mc:AlternateContent xmlns:mc="http://schemas.openxmlformats.org/markup-compatibility/2006">
          <mc:Choice Requires="x14">
            <control shapeId="50183" r:id="rId10" name="Check Box 7">
              <controlPr defaultSize="0" autoFill="0" autoLine="0" autoPict="0">
                <anchor moveWithCells="1">
                  <from>
                    <xdr:col>3</xdr:col>
                    <xdr:colOff>69850</xdr:colOff>
                    <xdr:row>2</xdr:row>
                    <xdr:rowOff>88900</xdr:rowOff>
                  </from>
                  <to>
                    <xdr:col>3</xdr:col>
                    <xdr:colOff>419100</xdr:colOff>
                    <xdr:row>4</xdr:row>
                    <xdr:rowOff>19050</xdr:rowOff>
                  </to>
                </anchor>
              </controlPr>
            </control>
          </mc:Choice>
        </mc:AlternateContent>
        <mc:AlternateContent xmlns:mc="http://schemas.openxmlformats.org/markup-compatibility/2006">
          <mc:Choice Requires="x14">
            <control shapeId="50184" r:id="rId11" name="Check Box 8">
              <controlPr defaultSize="0" autoFill="0" autoLine="0" autoPict="0">
                <anchor moveWithCells="1">
                  <from>
                    <xdr:col>4</xdr:col>
                    <xdr:colOff>76200</xdr:colOff>
                    <xdr:row>3</xdr:row>
                    <xdr:rowOff>82550</xdr:rowOff>
                  </from>
                  <to>
                    <xdr:col>5</xdr:col>
                    <xdr:colOff>114300</xdr:colOff>
                    <xdr:row>5</xdr:row>
                    <xdr:rowOff>12700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079DC-3AC5-403A-8903-B62DFCB0284A}">
  <sheetPr>
    <tabColor rgb="FFC00000"/>
    <pageSetUpPr fitToPage="1"/>
  </sheetPr>
  <dimension ref="A1:L81"/>
  <sheetViews>
    <sheetView showGridLines="0" showZeros="0" zoomScaleNormal="100" workbookViewId="0">
      <selection activeCell="A78" sqref="A78:L80"/>
    </sheetView>
  </sheetViews>
  <sheetFormatPr defaultColWidth="9.453125" defaultRowHeight="12.75" customHeight="1" zeroHeight="1"/>
  <cols>
    <col min="1" max="1" width="16.453125" style="857" customWidth="1"/>
    <col min="2" max="2" width="10.453125" style="857" customWidth="1"/>
    <col min="3" max="3" width="8.453125" style="857" customWidth="1"/>
    <col min="4" max="4" width="8.54296875" style="857" customWidth="1"/>
    <col min="5" max="11" width="7.54296875" style="857" customWidth="1"/>
    <col min="12" max="12" width="8.54296875" style="857" customWidth="1"/>
    <col min="13" max="256" width="9.453125" style="857"/>
    <col min="257" max="257" width="16.453125" style="857" customWidth="1"/>
    <col min="258" max="258" width="10.453125" style="857" customWidth="1"/>
    <col min="259" max="259" width="8.453125" style="857" customWidth="1"/>
    <col min="260" max="260" width="8.54296875" style="857" customWidth="1"/>
    <col min="261" max="267" width="7.54296875" style="857" customWidth="1"/>
    <col min="268" max="268" width="8.54296875" style="857" customWidth="1"/>
    <col min="269" max="512" width="9.453125" style="857"/>
    <col min="513" max="513" width="16.453125" style="857" customWidth="1"/>
    <col min="514" max="514" width="10.453125" style="857" customWidth="1"/>
    <col min="515" max="515" width="8.453125" style="857" customWidth="1"/>
    <col min="516" max="516" width="8.54296875" style="857" customWidth="1"/>
    <col min="517" max="523" width="7.54296875" style="857" customWidth="1"/>
    <col min="524" max="524" width="8.54296875" style="857" customWidth="1"/>
    <col min="525" max="768" width="9.453125" style="857"/>
    <col min="769" max="769" width="16.453125" style="857" customWidth="1"/>
    <col min="770" max="770" width="10.453125" style="857" customWidth="1"/>
    <col min="771" max="771" width="8.453125" style="857" customWidth="1"/>
    <col min="772" max="772" width="8.54296875" style="857" customWidth="1"/>
    <col min="773" max="779" width="7.54296875" style="857" customWidth="1"/>
    <col min="780" max="780" width="8.54296875" style="857" customWidth="1"/>
    <col min="781" max="1024" width="9.453125" style="857"/>
    <col min="1025" max="1025" width="16.453125" style="857" customWidth="1"/>
    <col min="1026" max="1026" width="10.453125" style="857" customWidth="1"/>
    <col min="1027" max="1027" width="8.453125" style="857" customWidth="1"/>
    <col min="1028" max="1028" width="8.54296875" style="857" customWidth="1"/>
    <col min="1029" max="1035" width="7.54296875" style="857" customWidth="1"/>
    <col min="1036" max="1036" width="8.54296875" style="857" customWidth="1"/>
    <col min="1037" max="1280" width="9.453125" style="857"/>
    <col min="1281" max="1281" width="16.453125" style="857" customWidth="1"/>
    <col min="1282" max="1282" width="10.453125" style="857" customWidth="1"/>
    <col min="1283" max="1283" width="8.453125" style="857" customWidth="1"/>
    <col min="1284" max="1284" width="8.54296875" style="857" customWidth="1"/>
    <col min="1285" max="1291" width="7.54296875" style="857" customWidth="1"/>
    <col min="1292" max="1292" width="8.54296875" style="857" customWidth="1"/>
    <col min="1293" max="1536" width="9.453125" style="857"/>
    <col min="1537" max="1537" width="16.453125" style="857" customWidth="1"/>
    <col min="1538" max="1538" width="10.453125" style="857" customWidth="1"/>
    <col min="1539" max="1539" width="8.453125" style="857" customWidth="1"/>
    <col min="1540" max="1540" width="8.54296875" style="857" customWidth="1"/>
    <col min="1541" max="1547" width="7.54296875" style="857" customWidth="1"/>
    <col min="1548" max="1548" width="8.54296875" style="857" customWidth="1"/>
    <col min="1549" max="1792" width="9.453125" style="857"/>
    <col min="1793" max="1793" width="16.453125" style="857" customWidth="1"/>
    <col min="1794" max="1794" width="10.453125" style="857" customWidth="1"/>
    <col min="1795" max="1795" width="8.453125" style="857" customWidth="1"/>
    <col min="1796" max="1796" width="8.54296875" style="857" customWidth="1"/>
    <col min="1797" max="1803" width="7.54296875" style="857" customWidth="1"/>
    <col min="1804" max="1804" width="8.54296875" style="857" customWidth="1"/>
    <col min="1805" max="2048" width="9.453125" style="857"/>
    <col min="2049" max="2049" width="16.453125" style="857" customWidth="1"/>
    <col min="2050" max="2050" width="10.453125" style="857" customWidth="1"/>
    <col min="2051" max="2051" width="8.453125" style="857" customWidth="1"/>
    <col min="2052" max="2052" width="8.54296875" style="857" customWidth="1"/>
    <col min="2053" max="2059" width="7.54296875" style="857" customWidth="1"/>
    <col min="2060" max="2060" width="8.54296875" style="857" customWidth="1"/>
    <col min="2061" max="2304" width="9.453125" style="857"/>
    <col min="2305" max="2305" width="16.453125" style="857" customWidth="1"/>
    <col min="2306" max="2306" width="10.453125" style="857" customWidth="1"/>
    <col min="2307" max="2307" width="8.453125" style="857" customWidth="1"/>
    <col min="2308" max="2308" width="8.54296875" style="857" customWidth="1"/>
    <col min="2309" max="2315" width="7.54296875" style="857" customWidth="1"/>
    <col min="2316" max="2316" width="8.54296875" style="857" customWidth="1"/>
    <col min="2317" max="2560" width="9.453125" style="857"/>
    <col min="2561" max="2561" width="16.453125" style="857" customWidth="1"/>
    <col min="2562" max="2562" width="10.453125" style="857" customWidth="1"/>
    <col min="2563" max="2563" width="8.453125" style="857" customWidth="1"/>
    <col min="2564" max="2564" width="8.54296875" style="857" customWidth="1"/>
    <col min="2565" max="2571" width="7.54296875" style="857" customWidth="1"/>
    <col min="2572" max="2572" width="8.54296875" style="857" customWidth="1"/>
    <col min="2573" max="2816" width="9.453125" style="857"/>
    <col min="2817" max="2817" width="16.453125" style="857" customWidth="1"/>
    <col min="2818" max="2818" width="10.453125" style="857" customWidth="1"/>
    <col min="2819" max="2819" width="8.453125" style="857" customWidth="1"/>
    <col min="2820" max="2820" width="8.54296875" style="857" customWidth="1"/>
    <col min="2821" max="2827" width="7.54296875" style="857" customWidth="1"/>
    <col min="2828" max="2828" width="8.54296875" style="857" customWidth="1"/>
    <col min="2829" max="3072" width="9.453125" style="857"/>
    <col min="3073" max="3073" width="16.453125" style="857" customWidth="1"/>
    <col min="3074" max="3074" width="10.453125" style="857" customWidth="1"/>
    <col min="3075" max="3075" width="8.453125" style="857" customWidth="1"/>
    <col min="3076" max="3076" width="8.54296875" style="857" customWidth="1"/>
    <col min="3077" max="3083" width="7.54296875" style="857" customWidth="1"/>
    <col min="3084" max="3084" width="8.54296875" style="857" customWidth="1"/>
    <col min="3085" max="3328" width="9.453125" style="857"/>
    <col min="3329" max="3329" width="16.453125" style="857" customWidth="1"/>
    <col min="3330" max="3330" width="10.453125" style="857" customWidth="1"/>
    <col min="3331" max="3331" width="8.453125" style="857" customWidth="1"/>
    <col min="3332" max="3332" width="8.54296875" style="857" customWidth="1"/>
    <col min="3333" max="3339" width="7.54296875" style="857" customWidth="1"/>
    <col min="3340" max="3340" width="8.54296875" style="857" customWidth="1"/>
    <col min="3341" max="3584" width="9.453125" style="857"/>
    <col min="3585" max="3585" width="16.453125" style="857" customWidth="1"/>
    <col min="3586" max="3586" width="10.453125" style="857" customWidth="1"/>
    <col min="3587" max="3587" width="8.453125" style="857" customWidth="1"/>
    <col min="3588" max="3588" width="8.54296875" style="857" customWidth="1"/>
    <col min="3589" max="3595" width="7.54296875" style="857" customWidth="1"/>
    <col min="3596" max="3596" width="8.54296875" style="857" customWidth="1"/>
    <col min="3597" max="3840" width="9.453125" style="857"/>
    <col min="3841" max="3841" width="16.453125" style="857" customWidth="1"/>
    <col min="3842" max="3842" width="10.453125" style="857" customWidth="1"/>
    <col min="3843" max="3843" width="8.453125" style="857" customWidth="1"/>
    <col min="3844" max="3844" width="8.54296875" style="857" customWidth="1"/>
    <col min="3845" max="3851" width="7.54296875" style="857" customWidth="1"/>
    <col min="3852" max="3852" width="8.54296875" style="857" customWidth="1"/>
    <col min="3853" max="4096" width="9.453125" style="857"/>
    <col min="4097" max="4097" width="16.453125" style="857" customWidth="1"/>
    <col min="4098" max="4098" width="10.453125" style="857" customWidth="1"/>
    <col min="4099" max="4099" width="8.453125" style="857" customWidth="1"/>
    <col min="4100" max="4100" width="8.54296875" style="857" customWidth="1"/>
    <col min="4101" max="4107" width="7.54296875" style="857" customWidth="1"/>
    <col min="4108" max="4108" width="8.54296875" style="857" customWidth="1"/>
    <col min="4109" max="4352" width="9.453125" style="857"/>
    <col min="4353" max="4353" width="16.453125" style="857" customWidth="1"/>
    <col min="4354" max="4354" width="10.453125" style="857" customWidth="1"/>
    <col min="4355" max="4355" width="8.453125" style="857" customWidth="1"/>
    <col min="4356" max="4356" width="8.54296875" style="857" customWidth="1"/>
    <col min="4357" max="4363" width="7.54296875" style="857" customWidth="1"/>
    <col min="4364" max="4364" width="8.54296875" style="857" customWidth="1"/>
    <col min="4365" max="4608" width="9.453125" style="857"/>
    <col min="4609" max="4609" width="16.453125" style="857" customWidth="1"/>
    <col min="4610" max="4610" width="10.453125" style="857" customWidth="1"/>
    <col min="4611" max="4611" width="8.453125" style="857" customWidth="1"/>
    <col min="4612" max="4612" width="8.54296875" style="857" customWidth="1"/>
    <col min="4613" max="4619" width="7.54296875" style="857" customWidth="1"/>
    <col min="4620" max="4620" width="8.54296875" style="857" customWidth="1"/>
    <col min="4621" max="4864" width="9.453125" style="857"/>
    <col min="4865" max="4865" width="16.453125" style="857" customWidth="1"/>
    <col min="4866" max="4866" width="10.453125" style="857" customWidth="1"/>
    <col min="4867" max="4867" width="8.453125" style="857" customWidth="1"/>
    <col min="4868" max="4868" width="8.54296875" style="857" customWidth="1"/>
    <col min="4869" max="4875" width="7.54296875" style="857" customWidth="1"/>
    <col min="4876" max="4876" width="8.54296875" style="857" customWidth="1"/>
    <col min="4877" max="5120" width="9.453125" style="857"/>
    <col min="5121" max="5121" width="16.453125" style="857" customWidth="1"/>
    <col min="5122" max="5122" width="10.453125" style="857" customWidth="1"/>
    <col min="5123" max="5123" width="8.453125" style="857" customWidth="1"/>
    <col min="5124" max="5124" width="8.54296875" style="857" customWidth="1"/>
    <col min="5125" max="5131" width="7.54296875" style="857" customWidth="1"/>
    <col min="5132" max="5132" width="8.54296875" style="857" customWidth="1"/>
    <col min="5133" max="5376" width="9.453125" style="857"/>
    <col min="5377" max="5377" width="16.453125" style="857" customWidth="1"/>
    <col min="5378" max="5378" width="10.453125" style="857" customWidth="1"/>
    <col min="5379" max="5379" width="8.453125" style="857" customWidth="1"/>
    <col min="5380" max="5380" width="8.54296875" style="857" customWidth="1"/>
    <col min="5381" max="5387" width="7.54296875" style="857" customWidth="1"/>
    <col min="5388" max="5388" width="8.54296875" style="857" customWidth="1"/>
    <col min="5389" max="5632" width="9.453125" style="857"/>
    <col min="5633" max="5633" width="16.453125" style="857" customWidth="1"/>
    <col min="5634" max="5634" width="10.453125" style="857" customWidth="1"/>
    <col min="5635" max="5635" width="8.453125" style="857" customWidth="1"/>
    <col min="5636" max="5636" width="8.54296875" style="857" customWidth="1"/>
    <col min="5637" max="5643" width="7.54296875" style="857" customWidth="1"/>
    <col min="5644" max="5644" width="8.54296875" style="857" customWidth="1"/>
    <col min="5645" max="5888" width="9.453125" style="857"/>
    <col min="5889" max="5889" width="16.453125" style="857" customWidth="1"/>
    <col min="5890" max="5890" width="10.453125" style="857" customWidth="1"/>
    <col min="5891" max="5891" width="8.453125" style="857" customWidth="1"/>
    <col min="5892" max="5892" width="8.54296875" style="857" customWidth="1"/>
    <col min="5893" max="5899" width="7.54296875" style="857" customWidth="1"/>
    <col min="5900" max="5900" width="8.54296875" style="857" customWidth="1"/>
    <col min="5901" max="6144" width="9.453125" style="857"/>
    <col min="6145" max="6145" width="16.453125" style="857" customWidth="1"/>
    <col min="6146" max="6146" width="10.453125" style="857" customWidth="1"/>
    <col min="6147" max="6147" width="8.453125" style="857" customWidth="1"/>
    <col min="6148" max="6148" width="8.54296875" style="857" customWidth="1"/>
    <col min="6149" max="6155" width="7.54296875" style="857" customWidth="1"/>
    <col min="6156" max="6156" width="8.54296875" style="857" customWidth="1"/>
    <col min="6157" max="6400" width="9.453125" style="857"/>
    <col min="6401" max="6401" width="16.453125" style="857" customWidth="1"/>
    <col min="6402" max="6402" width="10.453125" style="857" customWidth="1"/>
    <col min="6403" max="6403" width="8.453125" style="857" customWidth="1"/>
    <col min="6404" max="6404" width="8.54296875" style="857" customWidth="1"/>
    <col min="6405" max="6411" width="7.54296875" style="857" customWidth="1"/>
    <col min="6412" max="6412" width="8.54296875" style="857" customWidth="1"/>
    <col min="6413" max="6656" width="9.453125" style="857"/>
    <col min="6657" max="6657" width="16.453125" style="857" customWidth="1"/>
    <col min="6658" max="6658" width="10.453125" style="857" customWidth="1"/>
    <col min="6659" max="6659" width="8.453125" style="857" customWidth="1"/>
    <col min="6660" max="6660" width="8.54296875" style="857" customWidth="1"/>
    <col min="6661" max="6667" width="7.54296875" style="857" customWidth="1"/>
    <col min="6668" max="6668" width="8.54296875" style="857" customWidth="1"/>
    <col min="6669" max="6912" width="9.453125" style="857"/>
    <col min="6913" max="6913" width="16.453125" style="857" customWidth="1"/>
    <col min="6914" max="6914" width="10.453125" style="857" customWidth="1"/>
    <col min="6915" max="6915" width="8.453125" style="857" customWidth="1"/>
    <col min="6916" max="6916" width="8.54296875" style="857" customWidth="1"/>
    <col min="6917" max="6923" width="7.54296875" style="857" customWidth="1"/>
    <col min="6924" max="6924" width="8.54296875" style="857" customWidth="1"/>
    <col min="6925" max="7168" width="9.453125" style="857"/>
    <col min="7169" max="7169" width="16.453125" style="857" customWidth="1"/>
    <col min="7170" max="7170" width="10.453125" style="857" customWidth="1"/>
    <col min="7171" max="7171" width="8.453125" style="857" customWidth="1"/>
    <col min="7172" max="7172" width="8.54296875" style="857" customWidth="1"/>
    <col min="7173" max="7179" width="7.54296875" style="857" customWidth="1"/>
    <col min="7180" max="7180" width="8.54296875" style="857" customWidth="1"/>
    <col min="7181" max="7424" width="9.453125" style="857"/>
    <col min="7425" max="7425" width="16.453125" style="857" customWidth="1"/>
    <col min="7426" max="7426" width="10.453125" style="857" customWidth="1"/>
    <col min="7427" max="7427" width="8.453125" style="857" customWidth="1"/>
    <col min="7428" max="7428" width="8.54296875" style="857" customWidth="1"/>
    <col min="7429" max="7435" width="7.54296875" style="857" customWidth="1"/>
    <col min="7436" max="7436" width="8.54296875" style="857" customWidth="1"/>
    <col min="7437" max="7680" width="9.453125" style="857"/>
    <col min="7681" max="7681" width="16.453125" style="857" customWidth="1"/>
    <col min="7682" max="7682" width="10.453125" style="857" customWidth="1"/>
    <col min="7683" max="7683" width="8.453125" style="857" customWidth="1"/>
    <col min="7684" max="7684" width="8.54296875" style="857" customWidth="1"/>
    <col min="7685" max="7691" width="7.54296875" style="857" customWidth="1"/>
    <col min="7692" max="7692" width="8.54296875" style="857" customWidth="1"/>
    <col min="7693" max="7936" width="9.453125" style="857"/>
    <col min="7937" max="7937" width="16.453125" style="857" customWidth="1"/>
    <col min="7938" max="7938" width="10.453125" style="857" customWidth="1"/>
    <col min="7939" max="7939" width="8.453125" style="857" customWidth="1"/>
    <col min="7940" max="7940" width="8.54296875" style="857" customWidth="1"/>
    <col min="7941" max="7947" width="7.54296875" style="857" customWidth="1"/>
    <col min="7948" max="7948" width="8.54296875" style="857" customWidth="1"/>
    <col min="7949" max="8192" width="9.453125" style="857"/>
    <col min="8193" max="8193" width="16.453125" style="857" customWidth="1"/>
    <col min="8194" max="8194" width="10.453125" style="857" customWidth="1"/>
    <col min="8195" max="8195" width="8.453125" style="857" customWidth="1"/>
    <col min="8196" max="8196" width="8.54296875" style="857" customWidth="1"/>
    <col min="8197" max="8203" width="7.54296875" style="857" customWidth="1"/>
    <col min="8204" max="8204" width="8.54296875" style="857" customWidth="1"/>
    <col min="8205" max="8448" width="9.453125" style="857"/>
    <col min="8449" max="8449" width="16.453125" style="857" customWidth="1"/>
    <col min="8450" max="8450" width="10.453125" style="857" customWidth="1"/>
    <col min="8451" max="8451" width="8.453125" style="857" customWidth="1"/>
    <col min="8452" max="8452" width="8.54296875" style="857" customWidth="1"/>
    <col min="8453" max="8459" width="7.54296875" style="857" customWidth="1"/>
    <col min="8460" max="8460" width="8.54296875" style="857" customWidth="1"/>
    <col min="8461" max="8704" width="9.453125" style="857"/>
    <col min="8705" max="8705" width="16.453125" style="857" customWidth="1"/>
    <col min="8706" max="8706" width="10.453125" style="857" customWidth="1"/>
    <col min="8707" max="8707" width="8.453125" style="857" customWidth="1"/>
    <col min="8708" max="8708" width="8.54296875" style="857" customWidth="1"/>
    <col min="8709" max="8715" width="7.54296875" style="857" customWidth="1"/>
    <col min="8716" max="8716" width="8.54296875" style="857" customWidth="1"/>
    <col min="8717" max="8960" width="9.453125" style="857"/>
    <col min="8961" max="8961" width="16.453125" style="857" customWidth="1"/>
    <col min="8962" max="8962" width="10.453125" style="857" customWidth="1"/>
    <col min="8963" max="8963" width="8.453125" style="857" customWidth="1"/>
    <col min="8964" max="8964" width="8.54296875" style="857" customWidth="1"/>
    <col min="8965" max="8971" width="7.54296875" style="857" customWidth="1"/>
    <col min="8972" max="8972" width="8.54296875" style="857" customWidth="1"/>
    <col min="8973" max="9216" width="9.453125" style="857"/>
    <col min="9217" max="9217" width="16.453125" style="857" customWidth="1"/>
    <col min="9218" max="9218" width="10.453125" style="857" customWidth="1"/>
    <col min="9219" max="9219" width="8.453125" style="857" customWidth="1"/>
    <col min="9220" max="9220" width="8.54296875" style="857" customWidth="1"/>
    <col min="9221" max="9227" width="7.54296875" style="857" customWidth="1"/>
    <col min="9228" max="9228" width="8.54296875" style="857" customWidth="1"/>
    <col min="9229" max="9472" width="9.453125" style="857"/>
    <col min="9473" max="9473" width="16.453125" style="857" customWidth="1"/>
    <col min="9474" max="9474" width="10.453125" style="857" customWidth="1"/>
    <col min="9475" max="9475" width="8.453125" style="857" customWidth="1"/>
    <col min="9476" max="9476" width="8.54296875" style="857" customWidth="1"/>
    <col min="9477" max="9483" width="7.54296875" style="857" customWidth="1"/>
    <col min="9484" max="9484" width="8.54296875" style="857" customWidth="1"/>
    <col min="9485" max="9728" width="9.453125" style="857"/>
    <col min="9729" max="9729" width="16.453125" style="857" customWidth="1"/>
    <col min="9730" max="9730" width="10.453125" style="857" customWidth="1"/>
    <col min="9731" max="9731" width="8.453125" style="857" customWidth="1"/>
    <col min="9732" max="9732" width="8.54296875" style="857" customWidth="1"/>
    <col min="9733" max="9739" width="7.54296875" style="857" customWidth="1"/>
    <col min="9740" max="9740" width="8.54296875" style="857" customWidth="1"/>
    <col min="9741" max="9984" width="9.453125" style="857"/>
    <col min="9985" max="9985" width="16.453125" style="857" customWidth="1"/>
    <col min="9986" max="9986" width="10.453125" style="857" customWidth="1"/>
    <col min="9987" max="9987" width="8.453125" style="857" customWidth="1"/>
    <col min="9988" max="9988" width="8.54296875" style="857" customWidth="1"/>
    <col min="9989" max="9995" width="7.54296875" style="857" customWidth="1"/>
    <col min="9996" max="9996" width="8.54296875" style="857" customWidth="1"/>
    <col min="9997" max="10240" width="9.453125" style="857"/>
    <col min="10241" max="10241" width="16.453125" style="857" customWidth="1"/>
    <col min="10242" max="10242" width="10.453125" style="857" customWidth="1"/>
    <col min="10243" max="10243" width="8.453125" style="857" customWidth="1"/>
    <col min="10244" max="10244" width="8.54296875" style="857" customWidth="1"/>
    <col min="10245" max="10251" width="7.54296875" style="857" customWidth="1"/>
    <col min="10252" max="10252" width="8.54296875" style="857" customWidth="1"/>
    <col min="10253" max="10496" width="9.453125" style="857"/>
    <col min="10497" max="10497" width="16.453125" style="857" customWidth="1"/>
    <col min="10498" max="10498" width="10.453125" style="857" customWidth="1"/>
    <col min="10499" max="10499" width="8.453125" style="857" customWidth="1"/>
    <col min="10500" max="10500" width="8.54296875" style="857" customWidth="1"/>
    <col min="10501" max="10507" width="7.54296875" style="857" customWidth="1"/>
    <col min="10508" max="10508" width="8.54296875" style="857" customWidth="1"/>
    <col min="10509" max="10752" width="9.453125" style="857"/>
    <col min="10753" max="10753" width="16.453125" style="857" customWidth="1"/>
    <col min="10754" max="10754" width="10.453125" style="857" customWidth="1"/>
    <col min="10755" max="10755" width="8.453125" style="857" customWidth="1"/>
    <col min="10756" max="10756" width="8.54296875" style="857" customWidth="1"/>
    <col min="10757" max="10763" width="7.54296875" style="857" customWidth="1"/>
    <col min="10764" max="10764" width="8.54296875" style="857" customWidth="1"/>
    <col min="10765" max="11008" width="9.453125" style="857"/>
    <col min="11009" max="11009" width="16.453125" style="857" customWidth="1"/>
    <col min="11010" max="11010" width="10.453125" style="857" customWidth="1"/>
    <col min="11011" max="11011" width="8.453125" style="857" customWidth="1"/>
    <col min="11012" max="11012" width="8.54296875" style="857" customWidth="1"/>
    <col min="11013" max="11019" width="7.54296875" style="857" customWidth="1"/>
    <col min="11020" max="11020" width="8.54296875" style="857" customWidth="1"/>
    <col min="11021" max="11264" width="9.453125" style="857"/>
    <col min="11265" max="11265" width="16.453125" style="857" customWidth="1"/>
    <col min="11266" max="11266" width="10.453125" style="857" customWidth="1"/>
    <col min="11267" max="11267" width="8.453125" style="857" customWidth="1"/>
    <col min="11268" max="11268" width="8.54296875" style="857" customWidth="1"/>
    <col min="11269" max="11275" width="7.54296875" style="857" customWidth="1"/>
    <col min="11276" max="11276" width="8.54296875" style="857" customWidth="1"/>
    <col min="11277" max="11520" width="9.453125" style="857"/>
    <col min="11521" max="11521" width="16.453125" style="857" customWidth="1"/>
    <col min="11522" max="11522" width="10.453125" style="857" customWidth="1"/>
    <col min="11523" max="11523" width="8.453125" style="857" customWidth="1"/>
    <col min="11524" max="11524" width="8.54296875" style="857" customWidth="1"/>
    <col min="11525" max="11531" width="7.54296875" style="857" customWidth="1"/>
    <col min="11532" max="11532" width="8.54296875" style="857" customWidth="1"/>
    <col min="11533" max="11776" width="9.453125" style="857"/>
    <col min="11777" max="11777" width="16.453125" style="857" customWidth="1"/>
    <col min="11778" max="11778" width="10.453125" style="857" customWidth="1"/>
    <col min="11779" max="11779" width="8.453125" style="857" customWidth="1"/>
    <col min="11780" max="11780" width="8.54296875" style="857" customWidth="1"/>
    <col min="11781" max="11787" width="7.54296875" style="857" customWidth="1"/>
    <col min="11788" max="11788" width="8.54296875" style="857" customWidth="1"/>
    <col min="11789" max="12032" width="9.453125" style="857"/>
    <col min="12033" max="12033" width="16.453125" style="857" customWidth="1"/>
    <col min="12034" max="12034" width="10.453125" style="857" customWidth="1"/>
    <col min="12035" max="12035" width="8.453125" style="857" customWidth="1"/>
    <col min="12036" max="12036" width="8.54296875" style="857" customWidth="1"/>
    <col min="12037" max="12043" width="7.54296875" style="857" customWidth="1"/>
    <col min="12044" max="12044" width="8.54296875" style="857" customWidth="1"/>
    <col min="12045" max="12288" width="9.453125" style="857"/>
    <col min="12289" max="12289" width="16.453125" style="857" customWidth="1"/>
    <col min="12290" max="12290" width="10.453125" style="857" customWidth="1"/>
    <col min="12291" max="12291" width="8.453125" style="857" customWidth="1"/>
    <col min="12292" max="12292" width="8.54296875" style="857" customWidth="1"/>
    <col min="12293" max="12299" width="7.54296875" style="857" customWidth="1"/>
    <col min="12300" max="12300" width="8.54296875" style="857" customWidth="1"/>
    <col min="12301" max="12544" width="9.453125" style="857"/>
    <col min="12545" max="12545" width="16.453125" style="857" customWidth="1"/>
    <col min="12546" max="12546" width="10.453125" style="857" customWidth="1"/>
    <col min="12547" max="12547" width="8.453125" style="857" customWidth="1"/>
    <col min="12548" max="12548" width="8.54296875" style="857" customWidth="1"/>
    <col min="12549" max="12555" width="7.54296875" style="857" customWidth="1"/>
    <col min="12556" max="12556" width="8.54296875" style="857" customWidth="1"/>
    <col min="12557" max="12800" width="9.453125" style="857"/>
    <col min="12801" max="12801" width="16.453125" style="857" customWidth="1"/>
    <col min="12802" max="12802" width="10.453125" style="857" customWidth="1"/>
    <col min="12803" max="12803" width="8.453125" style="857" customWidth="1"/>
    <col min="12804" max="12804" width="8.54296875" style="857" customWidth="1"/>
    <col min="12805" max="12811" width="7.54296875" style="857" customWidth="1"/>
    <col min="12812" max="12812" width="8.54296875" style="857" customWidth="1"/>
    <col min="12813" max="13056" width="9.453125" style="857"/>
    <col min="13057" max="13057" width="16.453125" style="857" customWidth="1"/>
    <col min="13058" max="13058" width="10.453125" style="857" customWidth="1"/>
    <col min="13059" max="13059" width="8.453125" style="857" customWidth="1"/>
    <col min="13060" max="13060" width="8.54296875" style="857" customWidth="1"/>
    <col min="13061" max="13067" width="7.54296875" style="857" customWidth="1"/>
    <col min="13068" max="13068" width="8.54296875" style="857" customWidth="1"/>
    <col min="13069" max="13312" width="9.453125" style="857"/>
    <col min="13313" max="13313" width="16.453125" style="857" customWidth="1"/>
    <col min="13314" max="13314" width="10.453125" style="857" customWidth="1"/>
    <col min="13315" max="13315" width="8.453125" style="857" customWidth="1"/>
    <col min="13316" max="13316" width="8.54296875" style="857" customWidth="1"/>
    <col min="13317" max="13323" width="7.54296875" style="857" customWidth="1"/>
    <col min="13324" max="13324" width="8.54296875" style="857" customWidth="1"/>
    <col min="13325" max="13568" width="9.453125" style="857"/>
    <col min="13569" max="13569" width="16.453125" style="857" customWidth="1"/>
    <col min="13570" max="13570" width="10.453125" style="857" customWidth="1"/>
    <col min="13571" max="13571" width="8.453125" style="857" customWidth="1"/>
    <col min="13572" max="13572" width="8.54296875" style="857" customWidth="1"/>
    <col min="13573" max="13579" width="7.54296875" style="857" customWidth="1"/>
    <col min="13580" max="13580" width="8.54296875" style="857" customWidth="1"/>
    <col min="13581" max="13824" width="9.453125" style="857"/>
    <col min="13825" max="13825" width="16.453125" style="857" customWidth="1"/>
    <col min="13826" max="13826" width="10.453125" style="857" customWidth="1"/>
    <col min="13827" max="13827" width="8.453125" style="857" customWidth="1"/>
    <col min="13828" max="13828" width="8.54296875" style="857" customWidth="1"/>
    <col min="13829" max="13835" width="7.54296875" style="857" customWidth="1"/>
    <col min="13836" max="13836" width="8.54296875" style="857" customWidth="1"/>
    <col min="13837" max="14080" width="9.453125" style="857"/>
    <col min="14081" max="14081" width="16.453125" style="857" customWidth="1"/>
    <col min="14082" max="14082" width="10.453125" style="857" customWidth="1"/>
    <col min="14083" max="14083" width="8.453125" style="857" customWidth="1"/>
    <col min="14084" max="14084" width="8.54296875" style="857" customWidth="1"/>
    <col min="14085" max="14091" width="7.54296875" style="857" customWidth="1"/>
    <col min="14092" max="14092" width="8.54296875" style="857" customWidth="1"/>
    <col min="14093" max="14336" width="9.453125" style="857"/>
    <col min="14337" max="14337" width="16.453125" style="857" customWidth="1"/>
    <col min="14338" max="14338" width="10.453125" style="857" customWidth="1"/>
    <col min="14339" max="14339" width="8.453125" style="857" customWidth="1"/>
    <col min="14340" max="14340" width="8.54296875" style="857" customWidth="1"/>
    <col min="14341" max="14347" width="7.54296875" style="857" customWidth="1"/>
    <col min="14348" max="14348" width="8.54296875" style="857" customWidth="1"/>
    <col min="14349" max="14592" width="9.453125" style="857"/>
    <col min="14593" max="14593" width="16.453125" style="857" customWidth="1"/>
    <col min="14594" max="14594" width="10.453125" style="857" customWidth="1"/>
    <col min="14595" max="14595" width="8.453125" style="857" customWidth="1"/>
    <col min="14596" max="14596" width="8.54296875" style="857" customWidth="1"/>
    <col min="14597" max="14603" width="7.54296875" style="857" customWidth="1"/>
    <col min="14604" max="14604" width="8.54296875" style="857" customWidth="1"/>
    <col min="14605" max="14848" width="9.453125" style="857"/>
    <col min="14849" max="14849" width="16.453125" style="857" customWidth="1"/>
    <col min="14850" max="14850" width="10.453125" style="857" customWidth="1"/>
    <col min="14851" max="14851" width="8.453125" style="857" customWidth="1"/>
    <col min="14852" max="14852" width="8.54296875" style="857" customWidth="1"/>
    <col min="14853" max="14859" width="7.54296875" style="857" customWidth="1"/>
    <col min="14860" max="14860" width="8.54296875" style="857" customWidth="1"/>
    <col min="14861" max="15104" width="9.453125" style="857"/>
    <col min="15105" max="15105" width="16.453125" style="857" customWidth="1"/>
    <col min="15106" max="15106" width="10.453125" style="857" customWidth="1"/>
    <col min="15107" max="15107" width="8.453125" style="857" customWidth="1"/>
    <col min="15108" max="15108" width="8.54296875" style="857" customWidth="1"/>
    <col min="15109" max="15115" width="7.54296875" style="857" customWidth="1"/>
    <col min="15116" max="15116" width="8.54296875" style="857" customWidth="1"/>
    <col min="15117" max="15360" width="9.453125" style="857"/>
    <col min="15361" max="15361" width="16.453125" style="857" customWidth="1"/>
    <col min="15362" max="15362" width="10.453125" style="857" customWidth="1"/>
    <col min="15363" max="15363" width="8.453125" style="857" customWidth="1"/>
    <col min="15364" max="15364" width="8.54296875" style="857" customWidth="1"/>
    <col min="15365" max="15371" width="7.54296875" style="857" customWidth="1"/>
    <col min="15372" max="15372" width="8.54296875" style="857" customWidth="1"/>
    <col min="15373" max="15616" width="9.453125" style="857"/>
    <col min="15617" max="15617" width="16.453125" style="857" customWidth="1"/>
    <col min="15618" max="15618" width="10.453125" style="857" customWidth="1"/>
    <col min="15619" max="15619" width="8.453125" style="857" customWidth="1"/>
    <col min="15620" max="15620" width="8.54296875" style="857" customWidth="1"/>
    <col min="15621" max="15627" width="7.54296875" style="857" customWidth="1"/>
    <col min="15628" max="15628" width="8.54296875" style="857" customWidth="1"/>
    <col min="15629" max="15872" width="9.453125" style="857"/>
    <col min="15873" max="15873" width="16.453125" style="857" customWidth="1"/>
    <col min="15874" max="15874" width="10.453125" style="857" customWidth="1"/>
    <col min="15875" max="15875" width="8.453125" style="857" customWidth="1"/>
    <col min="15876" max="15876" width="8.54296875" style="857" customWidth="1"/>
    <col min="15877" max="15883" width="7.54296875" style="857" customWidth="1"/>
    <col min="15884" max="15884" width="8.54296875" style="857" customWidth="1"/>
    <col min="15885" max="16128" width="9.453125" style="857"/>
    <col min="16129" max="16129" width="16.453125" style="857" customWidth="1"/>
    <col min="16130" max="16130" width="10.453125" style="857" customWidth="1"/>
    <col min="16131" max="16131" width="8.453125" style="857" customWidth="1"/>
    <col min="16132" max="16132" width="8.54296875" style="857" customWidth="1"/>
    <col min="16133" max="16139" width="7.54296875" style="857" customWidth="1"/>
    <col min="16140" max="16140" width="8.54296875" style="857" customWidth="1"/>
    <col min="16141" max="16384" width="9.453125" style="857"/>
  </cols>
  <sheetData>
    <row r="1" spans="1:12" s="1357" customFormat="1" ht="63.75" customHeight="1" thickBot="1">
      <c r="A1" s="1822" t="s">
        <v>641</v>
      </c>
      <c r="B1" s="1823"/>
      <c r="C1" s="1823"/>
      <c r="D1" s="1823"/>
      <c r="E1" s="1823"/>
      <c r="F1" s="1823"/>
      <c r="G1" s="1823"/>
      <c r="H1" s="1823"/>
      <c r="I1" s="1823"/>
      <c r="J1" s="1823"/>
      <c r="K1" s="1823"/>
      <c r="L1" s="1824"/>
    </row>
    <row r="2" spans="1:12" ht="4.75" customHeight="1" thickBot="1">
      <c r="B2" s="1441"/>
      <c r="C2" s="1441"/>
      <c r="D2" s="1441"/>
      <c r="E2" s="1441"/>
      <c r="F2" s="1441"/>
      <c r="G2" s="1441"/>
      <c r="H2" s="1441"/>
      <c r="I2" s="1441"/>
      <c r="J2" s="1441"/>
      <c r="K2" s="1441"/>
      <c r="L2" s="1441"/>
    </row>
    <row r="3" spans="1:12" ht="0.75" hidden="1" customHeight="1"/>
    <row r="4" spans="1:12" ht="12.75" customHeight="1" thickBot="1">
      <c r="A4" s="1442"/>
      <c r="B4" s="1443"/>
      <c r="C4" s="1443"/>
      <c r="F4" s="1444"/>
      <c r="I4" s="1825" t="s">
        <v>670</v>
      </c>
      <c r="J4" s="1826"/>
      <c r="K4" s="1827" t="str">
        <f>'[3] Request'!B3</f>
        <v>XXXXXX</v>
      </c>
      <c r="L4" s="1828"/>
    </row>
    <row r="5" spans="1:12" ht="13.5" thickBot="1">
      <c r="A5" s="1445" t="s">
        <v>112</v>
      </c>
      <c r="B5" s="1829" t="str">
        <f>'[3] Request'!B2</f>
        <v>Final Distribution</v>
      </c>
      <c r="C5" s="1830"/>
      <c r="D5" s="1830"/>
      <c r="E5" s="1830"/>
      <c r="F5" s="1831" t="s">
        <v>671</v>
      </c>
      <c r="G5" s="1830"/>
      <c r="H5" s="1832" t="str">
        <f>'[3] Request'!B4</f>
        <v>Offer Manager Name</v>
      </c>
      <c r="I5" s="1830"/>
      <c r="J5" s="1830"/>
      <c r="K5" s="1446" t="s">
        <v>113</v>
      </c>
      <c r="L5" s="1447">
        <v>0</v>
      </c>
    </row>
    <row r="6" spans="1:12" ht="13" thickBot="1">
      <c r="A6" s="1448" t="s">
        <v>136</v>
      </c>
      <c r="B6" s="1449"/>
      <c r="C6" s="1450"/>
      <c r="F6" s="1451">
        <v>2012</v>
      </c>
      <c r="G6" s="1452" t="s">
        <v>117</v>
      </c>
      <c r="H6" s="1452" t="s">
        <v>118</v>
      </c>
      <c r="I6" s="1452" t="s">
        <v>119</v>
      </c>
      <c r="J6" s="1452" t="s">
        <v>120</v>
      </c>
      <c r="K6" s="1452" t="s">
        <v>121</v>
      </c>
      <c r="L6" s="1453" t="s">
        <v>134</v>
      </c>
    </row>
    <row r="7" spans="1:12" ht="3.75" customHeight="1" thickBot="1">
      <c r="L7" s="1353"/>
    </row>
    <row r="8" spans="1:12" ht="13.5" thickBot="1">
      <c r="A8" s="1454" t="s">
        <v>137</v>
      </c>
      <c r="B8" s="1450"/>
      <c r="C8" s="1455"/>
      <c r="D8" s="1456"/>
      <c r="E8" s="1457"/>
      <c r="F8" s="1458" t="s">
        <v>138</v>
      </c>
      <c r="G8" s="1459"/>
      <c r="H8" s="1842"/>
      <c r="I8" s="1842"/>
      <c r="J8" s="1457"/>
      <c r="K8" s="1460" t="s">
        <v>113</v>
      </c>
      <c r="L8" s="1461"/>
    </row>
    <row r="9" spans="1:12" ht="12.5">
      <c r="A9" s="1338" t="s">
        <v>683</v>
      </c>
      <c r="D9" s="1462"/>
      <c r="E9" s="1463"/>
      <c r="F9" s="1464">
        <v>0</v>
      </c>
      <c r="G9" s="1464"/>
      <c r="H9" s="1464"/>
      <c r="I9" s="1464"/>
      <c r="J9" s="1464"/>
      <c r="K9" s="1464"/>
      <c r="L9" s="1465">
        <f>SUM(F9:K9)</f>
        <v>0</v>
      </c>
    </row>
    <row r="10" spans="1:12" ht="13">
      <c r="A10" s="1354" t="s">
        <v>139</v>
      </c>
      <c r="C10" s="1466" t="s">
        <v>680</v>
      </c>
      <c r="D10" s="1466"/>
      <c r="E10" s="1467">
        <v>135.1</v>
      </c>
      <c r="F10" s="1468">
        <f>$E10*F9/1000*1.05</f>
        <v>0</v>
      </c>
      <c r="G10" s="1468">
        <f>$E10*G9/1000*1.05</f>
        <v>0</v>
      </c>
      <c r="H10" s="1468">
        <f>$E10*H9/1000*1.1025</f>
        <v>0</v>
      </c>
      <c r="I10" s="1468">
        <f>$E10*I9/1000*1.1576</f>
        <v>0</v>
      </c>
      <c r="J10" s="1468">
        <f>$E10*J9/1000*1.2155</f>
        <v>0</v>
      </c>
      <c r="K10" s="1469">
        <f>$E10*K9/1000*1.2763</f>
        <v>0</v>
      </c>
      <c r="L10" s="1465">
        <f>SUM(F10:K10)</f>
        <v>0</v>
      </c>
    </row>
    <row r="11" spans="1:12" ht="13">
      <c r="A11" s="1354" t="s">
        <v>140</v>
      </c>
      <c r="F11" s="1470">
        <v>0</v>
      </c>
      <c r="G11" s="1470"/>
      <c r="H11" s="1470"/>
      <c r="I11" s="1470"/>
      <c r="J11" s="1470"/>
      <c r="K11" s="1470"/>
      <c r="L11" s="1465">
        <f>SUM(F11:K11)</f>
        <v>0</v>
      </c>
    </row>
    <row r="12" spans="1:12" ht="13.5" thickBot="1">
      <c r="A12" s="1354" t="s">
        <v>141</v>
      </c>
      <c r="F12" s="1471">
        <f t="shared" ref="F12:K12" si="0">SUM(F10:F11)</f>
        <v>0</v>
      </c>
      <c r="G12" s="1471">
        <f t="shared" si="0"/>
        <v>0</v>
      </c>
      <c r="H12" s="1471">
        <f t="shared" si="0"/>
        <v>0</v>
      </c>
      <c r="I12" s="1471">
        <f t="shared" si="0"/>
        <v>0</v>
      </c>
      <c r="J12" s="1471">
        <f t="shared" si="0"/>
        <v>0</v>
      </c>
      <c r="K12" s="1471">
        <f t="shared" si="0"/>
        <v>0</v>
      </c>
      <c r="L12" s="1472">
        <f>SUM(F12:K12)</f>
        <v>0</v>
      </c>
    </row>
    <row r="13" spans="1:12" ht="2.25" customHeight="1" thickTop="1">
      <c r="A13" s="1338"/>
      <c r="L13" s="1353"/>
    </row>
    <row r="14" spans="1:12" ht="12.5">
      <c r="A14" s="1473" t="s">
        <v>142</v>
      </c>
      <c r="B14" s="1474"/>
      <c r="C14" s="1474"/>
      <c r="D14" s="1475"/>
      <c r="E14" s="1475"/>
      <c r="F14" s="1475"/>
      <c r="G14" s="1475"/>
      <c r="H14" s="1475"/>
      <c r="I14" s="1475"/>
      <c r="J14" s="1475"/>
      <c r="K14" s="1475"/>
      <c r="L14" s="1476"/>
    </row>
    <row r="15" spans="1:12" ht="12.5">
      <c r="A15" s="1833"/>
      <c r="B15" s="1834"/>
      <c r="C15" s="1834"/>
      <c r="D15" s="1834"/>
      <c r="E15" s="1834"/>
      <c r="F15" s="1834"/>
      <c r="G15" s="1834"/>
      <c r="H15" s="1834"/>
      <c r="I15" s="1834"/>
      <c r="J15" s="1834"/>
      <c r="K15" s="1834"/>
      <c r="L15" s="1835"/>
    </row>
    <row r="16" spans="1:12" ht="12.5">
      <c r="A16" s="1836"/>
      <c r="B16" s="1837"/>
      <c r="C16" s="1837"/>
      <c r="D16" s="1837"/>
      <c r="E16" s="1837"/>
      <c r="F16" s="1837"/>
      <c r="G16" s="1837"/>
      <c r="H16" s="1837"/>
      <c r="I16" s="1837"/>
      <c r="J16" s="1837"/>
      <c r="K16" s="1837"/>
      <c r="L16" s="1838"/>
    </row>
    <row r="17" spans="1:12" ht="13" thickBot="1">
      <c r="A17" s="1839"/>
      <c r="B17" s="1840"/>
      <c r="C17" s="1840"/>
      <c r="D17" s="1840"/>
      <c r="E17" s="1840"/>
      <c r="F17" s="1840"/>
      <c r="G17" s="1840"/>
      <c r="H17" s="1840"/>
      <c r="I17" s="1840"/>
      <c r="J17" s="1840"/>
      <c r="K17" s="1840"/>
      <c r="L17" s="1841"/>
    </row>
    <row r="18" spans="1:12" ht="13.5" thickBot="1">
      <c r="A18" s="1454" t="s">
        <v>124</v>
      </c>
      <c r="B18" s="1450"/>
      <c r="C18" s="1455"/>
      <c r="D18" s="1456"/>
      <c r="E18" s="1457"/>
      <c r="F18" s="1458" t="s">
        <v>138</v>
      </c>
      <c r="G18" s="1459"/>
      <c r="H18" s="1726" t="s">
        <v>2278</v>
      </c>
      <c r="I18" s="1726"/>
      <c r="J18" s="1457"/>
      <c r="K18" s="1460" t="s">
        <v>113</v>
      </c>
      <c r="L18" s="1461">
        <v>44173</v>
      </c>
    </row>
    <row r="19" spans="1:12" ht="13">
      <c r="A19" s="1338" t="s">
        <v>683</v>
      </c>
      <c r="B19" s="1477" t="s">
        <v>143</v>
      </c>
      <c r="C19" s="1478"/>
      <c r="D19" s="1479"/>
      <c r="E19" s="1480"/>
      <c r="F19" s="1481">
        <v>185</v>
      </c>
      <c r="G19" s="1481"/>
      <c r="H19" s="1481"/>
      <c r="I19" s="1481"/>
      <c r="J19" s="1481"/>
      <c r="K19" s="1481"/>
      <c r="L19" s="1465">
        <f t="shared" ref="L19:L24" si="1">SUM(F19:K19)</f>
        <v>185</v>
      </c>
    </row>
    <row r="20" spans="1:12" ht="13">
      <c r="A20" s="1338" t="s">
        <v>684</v>
      </c>
      <c r="B20" s="1477"/>
      <c r="C20" s="1478"/>
      <c r="D20" s="1479"/>
      <c r="E20" s="1480"/>
      <c r="F20" s="1482">
        <v>160</v>
      </c>
      <c r="G20" s="1482"/>
      <c r="H20" s="1482"/>
      <c r="I20" s="1482"/>
      <c r="J20" s="1482"/>
      <c r="K20" s="1482"/>
      <c r="L20" s="1465">
        <f t="shared" si="1"/>
        <v>160</v>
      </c>
    </row>
    <row r="21" spans="1:12" ht="13">
      <c r="A21" s="1354" t="s">
        <v>139</v>
      </c>
      <c r="C21" s="1466" t="s">
        <v>680</v>
      </c>
      <c r="D21" s="1466"/>
      <c r="E21" s="1467">
        <v>132</v>
      </c>
      <c r="F21" s="1483">
        <f>$E21*F19/1000</f>
        <v>24.42</v>
      </c>
      <c r="G21" s="1483">
        <f>$E21*G19/1000*1.05</f>
        <v>0</v>
      </c>
      <c r="H21" s="1484">
        <f>$E21*H19/1000*1.1025</f>
        <v>0</v>
      </c>
      <c r="I21" s="1484">
        <f>$E21*I19/1000*1.1576</f>
        <v>0</v>
      </c>
      <c r="J21" s="1484">
        <f>$E21*J19/1000*1.2155</f>
        <v>0</v>
      </c>
      <c r="K21" s="1483">
        <f>$E21*K19/1000*1.2763</f>
        <v>0</v>
      </c>
      <c r="L21" s="1465">
        <f t="shared" si="1"/>
        <v>24.42</v>
      </c>
    </row>
    <row r="22" spans="1:12" ht="13">
      <c r="A22" s="1354"/>
      <c r="C22" s="1466" t="s">
        <v>681</v>
      </c>
      <c r="D22" s="1466"/>
      <c r="E22" s="1467">
        <v>47.81</v>
      </c>
      <c r="F22" s="1483">
        <f>$E22*F20/1000</f>
        <v>7.6496000000000004</v>
      </c>
      <c r="G22" s="1483">
        <f>$E22*G20/1000*1.05</f>
        <v>0</v>
      </c>
      <c r="H22" s="1484">
        <f>$E22*H20/1000*1.1025</f>
        <v>0</v>
      </c>
      <c r="I22" s="1484">
        <f>$E22*I20/1000*1.1576</f>
        <v>0</v>
      </c>
      <c r="J22" s="1484">
        <f>$E22*J20/1000*1.2155</f>
        <v>0</v>
      </c>
      <c r="K22" s="1483">
        <f>$E22*K20/1000*1.2763</f>
        <v>0</v>
      </c>
      <c r="L22" s="1465">
        <f t="shared" si="1"/>
        <v>7.6496000000000004</v>
      </c>
    </row>
    <row r="23" spans="1:12" ht="13">
      <c r="A23" s="1354" t="s">
        <v>140</v>
      </c>
      <c r="D23" s="1477" t="s">
        <v>144</v>
      </c>
      <c r="F23" s="1482">
        <f>[3]OPEX!C4</f>
        <v>0</v>
      </c>
      <c r="G23" s="1482"/>
      <c r="H23" s="1482"/>
      <c r="I23" s="1482"/>
      <c r="J23" s="1482"/>
      <c r="K23" s="1482"/>
      <c r="L23" s="1465">
        <f t="shared" si="1"/>
        <v>0</v>
      </c>
    </row>
    <row r="24" spans="1:12" ht="13.5" thickBot="1">
      <c r="A24" s="1354" t="s">
        <v>141</v>
      </c>
      <c r="F24" s="1485">
        <f t="shared" ref="F24:K24" si="2">SUM(F21:F23)</f>
        <v>32.069600000000001</v>
      </c>
      <c r="G24" s="1485">
        <f t="shared" si="2"/>
        <v>0</v>
      </c>
      <c r="H24" s="1485">
        <f t="shared" si="2"/>
        <v>0</v>
      </c>
      <c r="I24" s="1485">
        <f t="shared" si="2"/>
        <v>0</v>
      </c>
      <c r="J24" s="1485">
        <f t="shared" si="2"/>
        <v>0</v>
      </c>
      <c r="K24" s="1485">
        <f t="shared" si="2"/>
        <v>0</v>
      </c>
      <c r="L24" s="1472">
        <f t="shared" si="1"/>
        <v>32.069600000000001</v>
      </c>
    </row>
    <row r="25" spans="1:12" ht="2.25" customHeight="1" thickTop="1">
      <c r="A25" s="1338"/>
      <c r="L25" s="1353"/>
    </row>
    <row r="26" spans="1:12" ht="12.5">
      <c r="A26" s="1473" t="s">
        <v>142</v>
      </c>
      <c r="B26" s="1474"/>
      <c r="C26" s="1474"/>
      <c r="D26" s="1475"/>
      <c r="E26" s="1475"/>
      <c r="F26" s="1475"/>
      <c r="G26" s="1475"/>
      <c r="H26" s="1475"/>
      <c r="I26" s="1475"/>
      <c r="J26" s="1475"/>
      <c r="K26" s="1475"/>
      <c r="L26" s="1476"/>
    </row>
    <row r="27" spans="1:12" ht="12.5">
      <c r="A27" s="1833"/>
      <c r="B27" s="1834"/>
      <c r="C27" s="1834"/>
      <c r="D27" s="1834"/>
      <c r="E27" s="1834"/>
      <c r="F27" s="1834"/>
      <c r="G27" s="1834"/>
      <c r="H27" s="1834"/>
      <c r="I27" s="1834"/>
      <c r="J27" s="1834"/>
      <c r="K27" s="1834"/>
      <c r="L27" s="1835"/>
    </row>
    <row r="28" spans="1:12" ht="12.5">
      <c r="A28" s="1836"/>
      <c r="B28" s="1837"/>
      <c r="C28" s="1837"/>
      <c r="D28" s="1837"/>
      <c r="E28" s="1837"/>
      <c r="F28" s="1837"/>
      <c r="G28" s="1837"/>
      <c r="H28" s="1837"/>
      <c r="I28" s="1837"/>
      <c r="J28" s="1837"/>
      <c r="K28" s="1837"/>
      <c r="L28" s="1838"/>
    </row>
    <row r="29" spans="1:12" ht="13" thickBot="1">
      <c r="A29" s="1839"/>
      <c r="B29" s="1840"/>
      <c r="C29" s="1840"/>
      <c r="D29" s="1840"/>
      <c r="E29" s="1840"/>
      <c r="F29" s="1840"/>
      <c r="G29" s="1840"/>
      <c r="H29" s="1840"/>
      <c r="I29" s="1840"/>
      <c r="J29" s="1840"/>
      <c r="K29" s="1840"/>
      <c r="L29" s="1841"/>
    </row>
    <row r="30" spans="1:12" ht="13.5" thickBot="1">
      <c r="A30" s="1454" t="s">
        <v>127</v>
      </c>
      <c r="B30" s="1486"/>
      <c r="C30" s="1487" t="s">
        <v>145</v>
      </c>
      <c r="D30" s="1456"/>
      <c r="E30" s="1488"/>
      <c r="F30" s="1458" t="s">
        <v>138</v>
      </c>
      <c r="G30" s="1459"/>
      <c r="H30" s="1842"/>
      <c r="I30" s="1842"/>
      <c r="J30" s="1457"/>
      <c r="K30" s="1460" t="s">
        <v>113</v>
      </c>
      <c r="L30" s="1461"/>
    </row>
    <row r="31" spans="1:12" ht="4.75" customHeight="1">
      <c r="A31" s="1489"/>
      <c r="B31" s="1490"/>
      <c r="C31" s="1443"/>
      <c r="D31" s="1491"/>
      <c r="E31" s="1492"/>
      <c r="F31" s="1493"/>
      <c r="G31" s="1494"/>
      <c r="H31" s="1495"/>
      <c r="I31" s="1492"/>
      <c r="J31" s="1492"/>
      <c r="K31" s="1496"/>
      <c r="L31" s="1497"/>
    </row>
    <row r="32" spans="1:12" ht="13.5" thickBot="1">
      <c r="A32" s="1354" t="s">
        <v>146</v>
      </c>
      <c r="B32" s="1490"/>
      <c r="C32" s="1477"/>
      <c r="E32" s="1492"/>
      <c r="F32" s="1498">
        <f>[3]CAPEX!C4</f>
        <v>0</v>
      </c>
      <c r="G32" s="1498"/>
      <c r="H32" s="1498"/>
      <c r="I32" s="1498"/>
      <c r="J32" s="1498"/>
      <c r="K32" s="1498"/>
      <c r="L32" s="1472">
        <f>SUM(F32:K32)</f>
        <v>0</v>
      </c>
    </row>
    <row r="33" spans="1:12" ht="6" customHeight="1" thickTop="1">
      <c r="A33" s="1338"/>
      <c r="F33" s="1469"/>
      <c r="G33" s="1469"/>
      <c r="H33" s="1469"/>
      <c r="I33" s="1469"/>
      <c r="J33" s="1469"/>
      <c r="K33" s="1469"/>
      <c r="L33" s="1465"/>
    </row>
    <row r="34" spans="1:12" ht="12.5">
      <c r="A34" s="1338" t="s">
        <v>683</v>
      </c>
      <c r="B34" s="1477" t="s">
        <v>147</v>
      </c>
      <c r="F34" s="1499"/>
      <c r="G34" s="1499"/>
      <c r="H34" s="1499"/>
      <c r="I34" s="1499"/>
      <c r="J34" s="1499"/>
      <c r="K34" s="1499"/>
      <c r="L34" s="1465">
        <f t="shared" ref="L34:L39" si="3">SUM(F34:K34)</f>
        <v>0</v>
      </c>
    </row>
    <row r="35" spans="1:12" ht="12.5">
      <c r="A35" s="1338" t="s">
        <v>684</v>
      </c>
      <c r="B35" s="1477"/>
      <c r="F35" s="1470"/>
      <c r="G35" s="1470"/>
      <c r="H35" s="1470"/>
      <c r="I35" s="1470"/>
      <c r="J35" s="1470"/>
      <c r="K35" s="1470"/>
      <c r="L35" s="1465">
        <f t="shared" si="3"/>
        <v>0</v>
      </c>
    </row>
    <row r="36" spans="1:12" ht="13">
      <c r="A36" s="1354" t="s">
        <v>139</v>
      </c>
      <c r="C36" s="1466" t="s">
        <v>680</v>
      </c>
      <c r="D36" s="1466"/>
      <c r="E36" s="1467">
        <v>132</v>
      </c>
      <c r="F36" s="1469">
        <f>$E36*F34/1000</f>
        <v>0</v>
      </c>
      <c r="G36" s="1469">
        <f>$E36*G34/1000*1.05</f>
        <v>0</v>
      </c>
      <c r="H36" s="1468">
        <f>$E36*H34/1000*1.1025</f>
        <v>0</v>
      </c>
      <c r="I36" s="1468">
        <f>$E36*I34/1000*1.1576</f>
        <v>0</v>
      </c>
      <c r="J36" s="1468">
        <f>$E36*J34/1000*1.2155</f>
        <v>0</v>
      </c>
      <c r="K36" s="1469">
        <f>$E36*K34/1000*1.2763</f>
        <v>0</v>
      </c>
      <c r="L36" s="1465">
        <f t="shared" si="3"/>
        <v>0</v>
      </c>
    </row>
    <row r="37" spans="1:12" ht="13">
      <c r="A37" s="1354"/>
      <c r="C37" s="1466" t="s">
        <v>682</v>
      </c>
      <c r="D37" s="1466"/>
      <c r="E37" s="1724">
        <v>62.53</v>
      </c>
      <c r="F37" s="1469">
        <f>$E37*F35/1000</f>
        <v>0</v>
      </c>
      <c r="G37" s="1469">
        <f>$E37*G35/1000*1.05</f>
        <v>0</v>
      </c>
      <c r="H37" s="1468">
        <f>$E37*H35/1000*1.1025</f>
        <v>0</v>
      </c>
      <c r="I37" s="1468">
        <f>$E37*I35/1000*1.1576</f>
        <v>0</v>
      </c>
      <c r="J37" s="1468">
        <f>$E37*J35/1000*1.2155</f>
        <v>0</v>
      </c>
      <c r="K37" s="1469">
        <f>$E37*K35/1000*1.2763</f>
        <v>0</v>
      </c>
      <c r="L37" s="1465">
        <f t="shared" si="3"/>
        <v>0</v>
      </c>
    </row>
    <row r="38" spans="1:12" ht="13">
      <c r="A38" s="1354" t="s">
        <v>140</v>
      </c>
      <c r="D38" s="1477" t="s">
        <v>148</v>
      </c>
      <c r="F38" s="1470"/>
      <c r="G38" s="1470"/>
      <c r="H38" s="1470"/>
      <c r="I38" s="1470"/>
      <c r="J38" s="1470"/>
      <c r="K38" s="1470"/>
      <c r="L38" s="1465">
        <f t="shared" si="3"/>
        <v>0</v>
      </c>
    </row>
    <row r="39" spans="1:12" ht="13.5" thickBot="1">
      <c r="A39" s="1354" t="s">
        <v>141</v>
      </c>
      <c r="F39" s="1471">
        <f t="shared" ref="F39:K39" si="4">SUM(F36:F38)</f>
        <v>0</v>
      </c>
      <c r="G39" s="1471">
        <f t="shared" si="4"/>
        <v>0</v>
      </c>
      <c r="H39" s="1471">
        <f t="shared" si="4"/>
        <v>0</v>
      </c>
      <c r="I39" s="1471">
        <f t="shared" si="4"/>
        <v>0</v>
      </c>
      <c r="J39" s="1471">
        <f t="shared" si="4"/>
        <v>0</v>
      </c>
      <c r="K39" s="1471">
        <f t="shared" si="4"/>
        <v>0</v>
      </c>
      <c r="L39" s="1472">
        <f t="shared" si="3"/>
        <v>0</v>
      </c>
    </row>
    <row r="40" spans="1:12" ht="2.25" customHeight="1" thickTop="1">
      <c r="A40" s="1338"/>
      <c r="L40" s="1353"/>
    </row>
    <row r="41" spans="1:12" ht="12.5">
      <c r="A41" s="1473" t="s">
        <v>142</v>
      </c>
      <c r="B41" s="1474"/>
      <c r="C41" s="1474"/>
      <c r="D41" s="1475"/>
      <c r="E41" s="1475"/>
      <c r="F41" s="1475"/>
      <c r="G41" s="1475"/>
      <c r="H41" s="1475"/>
      <c r="I41" s="1475"/>
      <c r="J41" s="1475"/>
      <c r="K41" s="1475"/>
      <c r="L41" s="1476"/>
    </row>
    <row r="42" spans="1:12" ht="12.5">
      <c r="A42" s="1833"/>
      <c r="B42" s="1834"/>
      <c r="C42" s="1834"/>
      <c r="D42" s="1834"/>
      <c r="E42" s="1834"/>
      <c r="F42" s="1834"/>
      <c r="G42" s="1834"/>
      <c r="H42" s="1834"/>
      <c r="I42" s="1834"/>
      <c r="J42" s="1834"/>
      <c r="K42" s="1834"/>
      <c r="L42" s="1835"/>
    </row>
    <row r="43" spans="1:12" ht="12.5">
      <c r="A43" s="1836"/>
      <c r="B43" s="1837"/>
      <c r="C43" s="1837"/>
      <c r="D43" s="1837"/>
      <c r="E43" s="1837"/>
      <c r="F43" s="1837"/>
      <c r="G43" s="1837"/>
      <c r="H43" s="1837"/>
      <c r="I43" s="1837"/>
      <c r="J43" s="1837"/>
      <c r="K43" s="1837"/>
      <c r="L43" s="1838"/>
    </row>
    <row r="44" spans="1:12" ht="13" thickBot="1">
      <c r="A44" s="1839"/>
      <c r="B44" s="1840"/>
      <c r="C44" s="1840"/>
      <c r="D44" s="1840"/>
      <c r="E44" s="1840"/>
      <c r="F44" s="1840"/>
      <c r="G44" s="1840"/>
      <c r="H44" s="1840"/>
      <c r="I44" s="1840"/>
      <c r="J44" s="1840"/>
      <c r="K44" s="1840"/>
      <c r="L44" s="1841"/>
    </row>
    <row r="45" spans="1:12" ht="13.5" thickBot="1">
      <c r="A45" s="1454" t="s">
        <v>149</v>
      </c>
      <c r="B45" s="1450"/>
      <c r="C45" s="1455"/>
      <c r="D45" s="1456"/>
      <c r="E45" s="1457"/>
      <c r="F45" s="1458" t="s">
        <v>138</v>
      </c>
      <c r="G45" s="1459"/>
      <c r="H45" s="1842"/>
      <c r="I45" s="1842"/>
      <c r="J45" s="1457"/>
      <c r="K45" s="1460" t="s">
        <v>113</v>
      </c>
      <c r="L45" s="1461"/>
    </row>
    <row r="46" spans="1:12" ht="12.5">
      <c r="A46" s="1338" t="s">
        <v>683</v>
      </c>
      <c r="B46" s="1477"/>
      <c r="F46" s="1464"/>
      <c r="G46" s="1464"/>
      <c r="H46" s="1464">
        <v>0</v>
      </c>
      <c r="I46" s="1464"/>
      <c r="J46" s="1464"/>
      <c r="K46" s="1464"/>
      <c r="L46" s="1465">
        <f t="shared" ref="L46:L51" si="5">SUM(F46:K46)</f>
        <v>0</v>
      </c>
    </row>
    <row r="47" spans="1:12" ht="12.5">
      <c r="A47" s="1338" t="s">
        <v>684</v>
      </c>
      <c r="B47" s="1477"/>
      <c r="F47" s="1470">
        <v>8</v>
      </c>
      <c r="G47" s="1470"/>
      <c r="H47" s="1470">
        <v>0</v>
      </c>
      <c r="I47" s="1470"/>
      <c r="J47" s="1470"/>
      <c r="K47" s="1470"/>
      <c r="L47" s="1465">
        <f t="shared" si="5"/>
        <v>8</v>
      </c>
    </row>
    <row r="48" spans="1:12" ht="13">
      <c r="A48" s="1354" t="s">
        <v>139</v>
      </c>
      <c r="C48" s="1466" t="s">
        <v>680</v>
      </c>
      <c r="D48" s="1466"/>
      <c r="E48" s="1467">
        <v>119.24</v>
      </c>
      <c r="F48" s="1469">
        <f>$E48*F46/1000</f>
        <v>0</v>
      </c>
      <c r="G48" s="1469">
        <f>$E48*G46/1000*1.05</f>
        <v>0</v>
      </c>
      <c r="H48" s="1468">
        <f>$E48*H46/1000*1.1025</f>
        <v>0</v>
      </c>
      <c r="I48" s="1468">
        <f>$E48*I46/1000*1.1576</f>
        <v>0</v>
      </c>
      <c r="J48" s="1468">
        <f>$E48*J46/1000*1.2155</f>
        <v>0</v>
      </c>
      <c r="K48" s="1469">
        <f>$E48*K46/1000*1.2763</f>
        <v>0</v>
      </c>
      <c r="L48" s="1465">
        <f t="shared" si="5"/>
        <v>0</v>
      </c>
    </row>
    <row r="49" spans="1:12" ht="13">
      <c r="A49" s="1354"/>
      <c r="C49" s="1466" t="s">
        <v>682</v>
      </c>
      <c r="D49" s="1466"/>
      <c r="E49" s="1467">
        <v>47.81</v>
      </c>
      <c r="F49" s="1469">
        <f>$E49*F47/1000</f>
        <v>0.38248000000000004</v>
      </c>
      <c r="G49" s="1469">
        <f>$E49*G47/1000*1.05</f>
        <v>0</v>
      </c>
      <c r="H49" s="1468">
        <f>$E49*H47/1000*1.1025</f>
        <v>0</v>
      </c>
      <c r="I49" s="1468">
        <f>$E49*I47/1000*1.1576</f>
        <v>0</v>
      </c>
      <c r="J49" s="1468">
        <f>$E49*J47/1000*1.2155</f>
        <v>0</v>
      </c>
      <c r="K49" s="1469">
        <f>$E49*K47/1000*1.2763</f>
        <v>0</v>
      </c>
      <c r="L49" s="1465">
        <f t="shared" si="5"/>
        <v>0.38248000000000004</v>
      </c>
    </row>
    <row r="50" spans="1:12" ht="13">
      <c r="A50" s="1354" t="s">
        <v>140</v>
      </c>
      <c r="D50" s="1477"/>
      <c r="F50" s="1470"/>
      <c r="G50" s="1470"/>
      <c r="H50" s="1470"/>
      <c r="I50" s="1470"/>
      <c r="J50" s="1470"/>
      <c r="K50" s="1470"/>
      <c r="L50" s="1465">
        <f t="shared" si="5"/>
        <v>0</v>
      </c>
    </row>
    <row r="51" spans="1:12" ht="13.5" thickBot="1">
      <c r="A51" s="1354" t="s">
        <v>141</v>
      </c>
      <c r="C51" s="1477"/>
      <c r="F51" s="1471">
        <f t="shared" ref="F51:K51" si="6">SUM(F48:F50)</f>
        <v>0.38248000000000004</v>
      </c>
      <c r="G51" s="1471">
        <f t="shared" si="6"/>
        <v>0</v>
      </c>
      <c r="H51" s="1471">
        <f t="shared" si="6"/>
        <v>0</v>
      </c>
      <c r="I51" s="1471">
        <f t="shared" si="6"/>
        <v>0</v>
      </c>
      <c r="J51" s="1471">
        <f t="shared" si="6"/>
        <v>0</v>
      </c>
      <c r="K51" s="1471">
        <f t="shared" si="6"/>
        <v>0</v>
      </c>
      <c r="L51" s="1472">
        <f t="shared" si="5"/>
        <v>0.38248000000000004</v>
      </c>
    </row>
    <row r="52" spans="1:12" ht="2.25" customHeight="1" thickTop="1">
      <c r="A52" s="1338"/>
      <c r="L52" s="1353"/>
    </row>
    <row r="53" spans="1:12" ht="12.5">
      <c r="A53" s="1473" t="s">
        <v>142</v>
      </c>
      <c r="B53" s="1474"/>
      <c r="C53" s="1474"/>
      <c r="D53" s="1475"/>
      <c r="E53" s="1475"/>
      <c r="F53" s="1475"/>
      <c r="G53" s="1475"/>
      <c r="H53" s="1475"/>
      <c r="I53" s="1475"/>
      <c r="J53" s="1475"/>
      <c r="K53" s="1475"/>
      <c r="L53" s="1476"/>
    </row>
    <row r="54" spans="1:12" ht="12.5">
      <c r="A54" s="1833" t="s">
        <v>2280</v>
      </c>
      <c r="B54" s="1834"/>
      <c r="C54" s="1834"/>
      <c r="D54" s="1834"/>
      <c r="E54" s="1834"/>
      <c r="F54" s="1834"/>
      <c r="G54" s="1834"/>
      <c r="H54" s="1834"/>
      <c r="I54" s="1834"/>
      <c r="J54" s="1834"/>
      <c r="K54" s="1834"/>
      <c r="L54" s="1835"/>
    </row>
    <row r="55" spans="1:12" ht="12.5">
      <c r="A55" s="1836"/>
      <c r="B55" s="1837"/>
      <c r="C55" s="1837"/>
      <c r="D55" s="1837"/>
      <c r="E55" s="1837"/>
      <c r="F55" s="1837"/>
      <c r="G55" s="1837"/>
      <c r="H55" s="1837"/>
      <c r="I55" s="1837"/>
      <c r="J55" s="1837"/>
      <c r="K55" s="1837"/>
      <c r="L55" s="1838"/>
    </row>
    <row r="56" spans="1:12" ht="13" thickBot="1">
      <c r="A56" s="1839"/>
      <c r="B56" s="1840"/>
      <c r="C56" s="1840"/>
      <c r="D56" s="1840"/>
      <c r="E56" s="1840"/>
      <c r="F56" s="1840"/>
      <c r="G56" s="1840"/>
      <c r="H56" s="1840"/>
      <c r="I56" s="1840"/>
      <c r="J56" s="1840"/>
      <c r="K56" s="1840"/>
      <c r="L56" s="1841"/>
    </row>
    <row r="57" spans="1:12" ht="13.5" thickBot="1">
      <c r="A57" s="1454" t="s">
        <v>131</v>
      </c>
      <c r="B57" s="1450"/>
      <c r="C57" s="1455"/>
      <c r="D57" s="1456"/>
      <c r="E57" s="1457"/>
      <c r="F57" s="1458" t="s">
        <v>138</v>
      </c>
      <c r="G57" s="1459"/>
      <c r="H57" s="1843"/>
      <c r="I57" s="1843"/>
      <c r="J57" s="1457"/>
      <c r="K57" s="1460" t="s">
        <v>113</v>
      </c>
      <c r="L57" s="1461"/>
    </row>
    <row r="58" spans="1:12" ht="12.5">
      <c r="A58" s="1338" t="s">
        <v>683</v>
      </c>
      <c r="B58" s="1477"/>
      <c r="C58" s="1500"/>
      <c r="D58" s="1466"/>
      <c r="E58" s="1443"/>
      <c r="F58" s="1464"/>
      <c r="G58" s="1464"/>
      <c r="H58" s="1464"/>
      <c r="I58" s="1464"/>
      <c r="J58" s="1464"/>
      <c r="K58" s="1464"/>
      <c r="L58" s="1465">
        <f t="shared" ref="L58:L63" si="7">SUM(F58:K58)</f>
        <v>0</v>
      </c>
    </row>
    <row r="59" spans="1:12" ht="12.5">
      <c r="A59" s="1338" t="s">
        <v>684</v>
      </c>
      <c r="B59" s="1477"/>
      <c r="C59" s="1500"/>
      <c r="D59" s="1466"/>
      <c r="E59" s="1443"/>
      <c r="F59" s="1470"/>
      <c r="G59" s="1470"/>
      <c r="H59" s="1470"/>
      <c r="I59" s="1470"/>
      <c r="J59" s="1470"/>
      <c r="K59" s="1470"/>
      <c r="L59" s="1465">
        <f t="shared" si="7"/>
        <v>0</v>
      </c>
    </row>
    <row r="60" spans="1:12" ht="13">
      <c r="A60" s="1354" t="s">
        <v>139</v>
      </c>
      <c r="C60" s="1466" t="s">
        <v>680</v>
      </c>
      <c r="D60" s="1466"/>
      <c r="E60" s="1467">
        <v>132</v>
      </c>
      <c r="F60" s="1469">
        <f>$E60*F58/1000</f>
        <v>0</v>
      </c>
      <c r="G60" s="1469">
        <f>$E60*G58/1000*1.05</f>
        <v>0</v>
      </c>
      <c r="H60" s="1468">
        <f>$E60*H58/1000*1.1025</f>
        <v>0</v>
      </c>
      <c r="I60" s="1468">
        <f>$E60*I58/1000*1.1576</f>
        <v>0</v>
      </c>
      <c r="J60" s="1468">
        <f>$E60*J58/1000*1.2155</f>
        <v>0</v>
      </c>
      <c r="K60" s="1469">
        <f>$E60*K58/1000*1.2763</f>
        <v>0</v>
      </c>
      <c r="L60" s="1465">
        <f t="shared" si="7"/>
        <v>0</v>
      </c>
    </row>
    <row r="61" spans="1:12" ht="13">
      <c r="A61" s="1354"/>
      <c r="C61" s="1466" t="s">
        <v>682</v>
      </c>
      <c r="D61" s="1466"/>
      <c r="E61" s="1467">
        <v>67.55</v>
      </c>
      <c r="F61" s="1469">
        <f>$E61*F59/1000</f>
        <v>0</v>
      </c>
      <c r="G61" s="1469">
        <f>$E61*G59/1000*1.05</f>
        <v>0</v>
      </c>
      <c r="H61" s="1468">
        <f>$E61*H59/1000*1.1025</f>
        <v>0</v>
      </c>
      <c r="I61" s="1468">
        <f>$E61*I59/1000*1.1576</f>
        <v>0</v>
      </c>
      <c r="J61" s="1468">
        <f>$E61*J59/1000*1.2155</f>
        <v>0</v>
      </c>
      <c r="K61" s="1469">
        <f>$E61*K59/1000*1.2763</f>
        <v>0</v>
      </c>
      <c r="L61" s="1465">
        <f t="shared" si="7"/>
        <v>0</v>
      </c>
    </row>
    <row r="62" spans="1:12" ht="13">
      <c r="A62" s="1354" t="s">
        <v>140</v>
      </c>
      <c r="D62" s="1477"/>
      <c r="F62" s="1470">
        <v>15</v>
      </c>
      <c r="G62" s="1470"/>
      <c r="H62" s="1470"/>
      <c r="I62" s="1470"/>
      <c r="J62" s="1470"/>
      <c r="K62" s="1470"/>
      <c r="L62" s="1465">
        <f t="shared" si="7"/>
        <v>15</v>
      </c>
    </row>
    <row r="63" spans="1:12" ht="13.5" thickBot="1">
      <c r="A63" s="1354" t="s">
        <v>141</v>
      </c>
      <c r="C63" s="1477"/>
      <c r="F63" s="1471">
        <f t="shared" ref="F63:K63" si="8">SUM(F60:F62)</f>
        <v>15</v>
      </c>
      <c r="G63" s="1471">
        <f t="shared" si="8"/>
        <v>0</v>
      </c>
      <c r="H63" s="1471">
        <f t="shared" si="8"/>
        <v>0</v>
      </c>
      <c r="I63" s="1471">
        <f t="shared" si="8"/>
        <v>0</v>
      </c>
      <c r="J63" s="1471">
        <f t="shared" si="8"/>
        <v>0</v>
      </c>
      <c r="K63" s="1471">
        <f t="shared" si="8"/>
        <v>0</v>
      </c>
      <c r="L63" s="1472">
        <f t="shared" si="7"/>
        <v>15</v>
      </c>
    </row>
    <row r="64" spans="1:12" ht="2.25" customHeight="1" thickTop="1">
      <c r="A64" s="1338"/>
      <c r="L64" s="1353"/>
    </row>
    <row r="65" spans="1:12" ht="12.5">
      <c r="A65" s="1473" t="s">
        <v>142</v>
      </c>
      <c r="B65" s="1474"/>
      <c r="C65" s="1474"/>
      <c r="D65" s="1475"/>
      <c r="E65" s="1475"/>
      <c r="F65" s="1475"/>
      <c r="G65" s="1475"/>
      <c r="H65" s="1475"/>
      <c r="I65" s="1475"/>
      <c r="J65" s="1475"/>
      <c r="K65" s="1475"/>
      <c r="L65" s="1476"/>
    </row>
    <row r="66" spans="1:12" ht="12.5">
      <c r="A66" s="1833" t="s">
        <v>2279</v>
      </c>
      <c r="B66" s="1834"/>
      <c r="C66" s="1834"/>
      <c r="D66" s="1834"/>
      <c r="E66" s="1834"/>
      <c r="F66" s="1834"/>
      <c r="G66" s="1834"/>
      <c r="H66" s="1834"/>
      <c r="I66" s="1834"/>
      <c r="J66" s="1834"/>
      <c r="K66" s="1834"/>
      <c r="L66" s="1835"/>
    </row>
    <row r="67" spans="1:12" ht="12.5">
      <c r="A67" s="1836"/>
      <c r="B67" s="1837"/>
      <c r="C67" s="1837"/>
      <c r="D67" s="1837"/>
      <c r="E67" s="1837"/>
      <c r="F67" s="1837"/>
      <c r="G67" s="1837"/>
      <c r="H67" s="1837"/>
      <c r="I67" s="1837"/>
      <c r="J67" s="1837"/>
      <c r="K67" s="1837"/>
      <c r="L67" s="1838"/>
    </row>
    <row r="68" spans="1:12" ht="13" thickBot="1">
      <c r="A68" s="1839"/>
      <c r="B68" s="1840"/>
      <c r="C68" s="1840"/>
      <c r="D68" s="1840"/>
      <c r="E68" s="1840"/>
      <c r="F68" s="1840"/>
      <c r="G68" s="1840"/>
      <c r="H68" s="1840"/>
      <c r="I68" s="1840"/>
      <c r="J68" s="1840"/>
      <c r="K68" s="1840"/>
      <c r="L68" s="1841"/>
    </row>
    <row r="69" spans="1:12" ht="13.5" thickBot="1">
      <c r="A69" s="1454" t="s">
        <v>150</v>
      </c>
      <c r="B69" s="1450"/>
      <c r="C69" s="1455"/>
      <c r="D69" s="1456"/>
      <c r="E69" s="1457"/>
      <c r="F69" s="1458" t="s">
        <v>138</v>
      </c>
      <c r="G69" s="1459"/>
      <c r="H69" s="1842" t="s">
        <v>517</v>
      </c>
      <c r="I69" s="1842"/>
      <c r="J69" s="1457"/>
      <c r="K69" s="1460" t="s">
        <v>113</v>
      </c>
      <c r="L69" s="1461"/>
    </row>
    <row r="70" spans="1:12" ht="12.5">
      <c r="A70" s="1338" t="s">
        <v>683</v>
      </c>
      <c r="B70" s="1477"/>
      <c r="F70" s="1464">
        <f>(SUM([3]Labor!AE8:AE36)/E72)*1000</f>
        <v>0</v>
      </c>
      <c r="G70" s="1464"/>
      <c r="H70" s="1464"/>
      <c r="I70" s="1464"/>
      <c r="J70" s="1464"/>
      <c r="K70" s="1464"/>
      <c r="L70" s="1465">
        <f t="shared" ref="L70:L75" si="9">SUM(F70:K70)</f>
        <v>0</v>
      </c>
    </row>
    <row r="71" spans="1:12" ht="12.5">
      <c r="A71" s="1338" t="s">
        <v>684</v>
      </c>
      <c r="B71" s="1477"/>
      <c r="F71" s="1470"/>
      <c r="G71" s="1470"/>
      <c r="H71" s="1470"/>
      <c r="I71" s="1470"/>
      <c r="J71" s="1470"/>
      <c r="K71" s="1470"/>
      <c r="L71" s="1465">
        <f t="shared" si="9"/>
        <v>0</v>
      </c>
    </row>
    <row r="72" spans="1:12" ht="13">
      <c r="A72" s="1354" t="s">
        <v>139</v>
      </c>
      <c r="C72" s="1466" t="s">
        <v>680</v>
      </c>
      <c r="D72" s="1466"/>
      <c r="E72" s="1467">
        <v>119.224</v>
      </c>
      <c r="F72" s="1469">
        <f>$E72*F70/1000</f>
        <v>0</v>
      </c>
      <c r="G72" s="1469">
        <f>$E72*G70/1000*1.05</f>
        <v>0</v>
      </c>
      <c r="H72" s="1468">
        <f>$E72*H70/1000*1.1025</f>
        <v>0</v>
      </c>
      <c r="I72" s="1468">
        <f>$E72*I70/1000*1.1576</f>
        <v>0</v>
      </c>
      <c r="J72" s="1468">
        <f>$E72*J70/1000*1.2155</f>
        <v>0</v>
      </c>
      <c r="K72" s="1469">
        <f>$E72*K70/1000*1.2763</f>
        <v>0</v>
      </c>
      <c r="L72" s="1465">
        <f t="shared" si="9"/>
        <v>0</v>
      </c>
    </row>
    <row r="73" spans="1:12" ht="13">
      <c r="A73" s="1354"/>
      <c r="C73" s="1466" t="s">
        <v>682</v>
      </c>
      <c r="D73" s="1466"/>
      <c r="E73" s="1467">
        <v>47.81</v>
      </c>
      <c r="F73" s="1469">
        <f>$E73*F71/1000</f>
        <v>0</v>
      </c>
      <c r="G73" s="1469">
        <f>$E73*G71/1000*1.05</f>
        <v>0</v>
      </c>
      <c r="H73" s="1468">
        <f>$E73*H71/1000*1.1025</f>
        <v>0</v>
      </c>
      <c r="I73" s="1468">
        <f>$E73*I71/1000*1.1576</f>
        <v>0</v>
      </c>
      <c r="J73" s="1468">
        <f>$E73*J71/1000*1.2155</f>
        <v>0</v>
      </c>
      <c r="K73" s="1469">
        <f>$E73*K71/1000*1.2763</f>
        <v>0</v>
      </c>
      <c r="L73" s="1465">
        <f t="shared" si="9"/>
        <v>0</v>
      </c>
    </row>
    <row r="74" spans="1:12" ht="13">
      <c r="A74" s="1354" t="s">
        <v>140</v>
      </c>
      <c r="D74" s="1477"/>
      <c r="F74" s="1470"/>
      <c r="G74" s="1470"/>
      <c r="H74" s="1470"/>
      <c r="I74" s="1470"/>
      <c r="J74" s="1470"/>
      <c r="K74" s="1470"/>
      <c r="L74" s="1465">
        <f t="shared" si="9"/>
        <v>0</v>
      </c>
    </row>
    <row r="75" spans="1:12" ht="13.5" thickBot="1">
      <c r="A75" s="1354" t="s">
        <v>141</v>
      </c>
      <c r="C75" s="1477"/>
      <c r="F75" s="1471">
        <f t="shared" ref="F75:K75" si="10">SUM(F72:F74)</f>
        <v>0</v>
      </c>
      <c r="G75" s="1471">
        <f t="shared" si="10"/>
        <v>0</v>
      </c>
      <c r="H75" s="1471">
        <f t="shared" si="10"/>
        <v>0</v>
      </c>
      <c r="I75" s="1471">
        <f t="shared" si="10"/>
        <v>0</v>
      </c>
      <c r="J75" s="1471">
        <f t="shared" si="10"/>
        <v>0</v>
      </c>
      <c r="K75" s="1471">
        <f t="shared" si="10"/>
        <v>0</v>
      </c>
      <c r="L75" s="1472">
        <f t="shared" si="9"/>
        <v>0</v>
      </c>
    </row>
    <row r="76" spans="1:12" ht="2.25" customHeight="1" thickTop="1">
      <c r="A76" s="1338"/>
      <c r="L76" s="1353"/>
    </row>
    <row r="77" spans="1:12" ht="12.5">
      <c r="A77" s="1473" t="s">
        <v>142</v>
      </c>
      <c r="B77" s="1474"/>
      <c r="C77" s="1474"/>
      <c r="D77" s="1475"/>
      <c r="E77" s="1475"/>
      <c r="F77" s="1475"/>
      <c r="G77" s="1475"/>
      <c r="H77" s="1475"/>
      <c r="I77" s="1475"/>
      <c r="J77" s="1475"/>
      <c r="K77" s="1475"/>
      <c r="L77" s="1476"/>
    </row>
    <row r="78" spans="1:12" ht="12.75" customHeight="1">
      <c r="A78" s="1833"/>
      <c r="B78" s="1834"/>
      <c r="C78" s="1834"/>
      <c r="D78" s="1834"/>
      <c r="E78" s="1834"/>
      <c r="F78" s="1834"/>
      <c r="G78" s="1834"/>
      <c r="H78" s="1834"/>
      <c r="I78" s="1834"/>
      <c r="J78" s="1834"/>
      <c r="K78" s="1834"/>
      <c r="L78" s="1835"/>
    </row>
    <row r="79" spans="1:12" ht="12.5">
      <c r="A79" s="1836"/>
      <c r="B79" s="1837"/>
      <c r="C79" s="1837"/>
      <c r="D79" s="1837"/>
      <c r="E79" s="1837"/>
      <c r="F79" s="1837"/>
      <c r="G79" s="1837"/>
      <c r="H79" s="1837"/>
      <c r="I79" s="1837"/>
      <c r="J79" s="1837"/>
      <c r="K79" s="1837"/>
      <c r="L79" s="1838"/>
    </row>
    <row r="80" spans="1:12" ht="13" thickBot="1">
      <c r="A80" s="1839"/>
      <c r="B80" s="1840"/>
      <c r="C80" s="1840"/>
      <c r="D80" s="1840"/>
      <c r="E80" s="1840"/>
      <c r="F80" s="1840"/>
      <c r="G80" s="1840"/>
      <c r="H80" s="1840"/>
      <c r="I80" s="1840"/>
      <c r="J80" s="1840"/>
      <c r="K80" s="1840"/>
      <c r="L80" s="1841"/>
    </row>
    <row r="81" ht="12.5"/>
  </sheetData>
  <sheetProtection password="CCBC" sheet="1" selectLockedCells="1"/>
  <mergeCells count="17">
    <mergeCell ref="A78:L80"/>
    <mergeCell ref="H8:I8"/>
    <mergeCell ref="A15:L17"/>
    <mergeCell ref="A27:L29"/>
    <mergeCell ref="H30:I30"/>
    <mergeCell ref="A42:L44"/>
    <mergeCell ref="H45:I45"/>
    <mergeCell ref="A54:L56"/>
    <mergeCell ref="H57:I57"/>
    <mergeCell ref="A66:L68"/>
    <mergeCell ref="H69:I69"/>
    <mergeCell ref="A1:L1"/>
    <mergeCell ref="I4:J4"/>
    <mergeCell ref="K4:L4"/>
    <mergeCell ref="B5:E5"/>
    <mergeCell ref="F5:G5"/>
    <mergeCell ref="H5:J5"/>
  </mergeCells>
  <printOptions horizontalCentered="1"/>
  <pageMargins left="0.51181102362204722" right="0.51181102362204722" top="0.31496062992125984" bottom="0.51181102362204722" header="0.19685039370078741" footer="0.35433070866141736"/>
  <pageSetup scale="67" orientation="portrait" blackAndWhite="1" horizontalDpi="4294967292" verticalDpi="300" r:id="rId1"/>
  <headerFooter alignWithMargins="0">
    <oddFooter>&amp;L&amp;"Century Schoolbook,Regular"&amp;8F020C.xls  Rev 3/23/10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1201" r:id="rId4" name="Group Box 1">
              <controlPr defaultSize="0" autoFill="0" autoPict="0">
                <anchor moveWithCells="1">
                  <from>
                    <xdr:col>2</xdr:col>
                    <xdr:colOff>19050</xdr:colOff>
                    <xdr:row>31</xdr:row>
                    <xdr:rowOff>6350</xdr:rowOff>
                  </from>
                  <to>
                    <xdr:col>4</xdr:col>
                    <xdr:colOff>127000</xdr:colOff>
                    <xdr:row>33</xdr:row>
                    <xdr:rowOff>31750</xdr:rowOff>
                  </to>
                </anchor>
              </controlPr>
            </control>
          </mc:Choice>
        </mc:AlternateContent>
        <mc:AlternateContent xmlns:mc="http://schemas.openxmlformats.org/markup-compatibility/2006">
          <mc:Choice Requires="x14">
            <control shapeId="51202" r:id="rId5" name="Option Button 2">
              <controlPr defaultSize="0" autoFill="0" autoLine="0" autoPict="0">
                <anchor moveWithCells="1">
                  <from>
                    <xdr:col>2</xdr:col>
                    <xdr:colOff>139700</xdr:colOff>
                    <xdr:row>31</xdr:row>
                    <xdr:rowOff>25400</xdr:rowOff>
                  </from>
                  <to>
                    <xdr:col>3</xdr:col>
                    <xdr:colOff>107950</xdr:colOff>
                    <xdr:row>33</xdr:row>
                    <xdr:rowOff>31750</xdr:rowOff>
                  </to>
                </anchor>
              </controlPr>
            </control>
          </mc:Choice>
        </mc:AlternateContent>
        <mc:AlternateContent xmlns:mc="http://schemas.openxmlformats.org/markup-compatibility/2006">
          <mc:Choice Requires="x14">
            <control shapeId="51203" r:id="rId6" name="Option Button 3">
              <controlPr defaultSize="0" autoFill="0" autoLine="0" autoPict="0">
                <anchor moveWithCells="1">
                  <from>
                    <xdr:col>3</xdr:col>
                    <xdr:colOff>203200</xdr:colOff>
                    <xdr:row>31</xdr:row>
                    <xdr:rowOff>25400</xdr:rowOff>
                  </from>
                  <to>
                    <xdr:col>4</xdr:col>
                    <xdr:colOff>133350</xdr:colOff>
                    <xdr:row>33</xdr:row>
                    <xdr:rowOff>31750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1128A-C0F5-454C-BDE7-57FAEE0B612D}">
  <sheetPr>
    <tabColor rgb="FFC00000"/>
  </sheetPr>
  <dimension ref="A1:J114"/>
  <sheetViews>
    <sheetView showGridLines="0" zoomScaleNormal="100" workbookViewId="0">
      <selection activeCell="G16" sqref="G16"/>
    </sheetView>
  </sheetViews>
  <sheetFormatPr defaultColWidth="9.453125" defaultRowHeight="12.75" customHeight="1" zeroHeight="1"/>
  <cols>
    <col min="1" max="1" width="4.453125" style="1539" customWidth="1"/>
    <col min="2" max="3" width="4.54296875" style="1501" customWidth="1"/>
    <col min="4" max="4" width="7.453125" style="1501" customWidth="1"/>
    <col min="5" max="5" width="51.453125" style="1501" customWidth="1"/>
    <col min="6" max="6" width="5.453125" style="1501" customWidth="1"/>
    <col min="7" max="7" width="37" style="1501" customWidth="1"/>
    <col min="8" max="8" width="60.453125" style="1501" customWidth="1"/>
    <col min="9" max="256" width="9.453125" style="1501"/>
    <col min="257" max="257" width="4.453125" style="1501" customWidth="1"/>
    <col min="258" max="259" width="4.54296875" style="1501" customWidth="1"/>
    <col min="260" max="260" width="7.453125" style="1501" customWidth="1"/>
    <col min="261" max="261" width="51.453125" style="1501" customWidth="1"/>
    <col min="262" max="262" width="5.453125" style="1501" customWidth="1"/>
    <col min="263" max="263" width="37" style="1501" customWidth="1"/>
    <col min="264" max="264" width="60.453125" style="1501" customWidth="1"/>
    <col min="265" max="512" width="9.453125" style="1501"/>
    <col min="513" max="513" width="4.453125" style="1501" customWidth="1"/>
    <col min="514" max="515" width="4.54296875" style="1501" customWidth="1"/>
    <col min="516" max="516" width="7.453125" style="1501" customWidth="1"/>
    <col min="517" max="517" width="51.453125" style="1501" customWidth="1"/>
    <col min="518" max="518" width="5.453125" style="1501" customWidth="1"/>
    <col min="519" max="519" width="37" style="1501" customWidth="1"/>
    <col min="520" max="520" width="60.453125" style="1501" customWidth="1"/>
    <col min="521" max="768" width="9.453125" style="1501"/>
    <col min="769" max="769" width="4.453125" style="1501" customWidth="1"/>
    <col min="770" max="771" width="4.54296875" style="1501" customWidth="1"/>
    <col min="772" max="772" width="7.453125" style="1501" customWidth="1"/>
    <col min="773" max="773" width="51.453125" style="1501" customWidth="1"/>
    <col min="774" max="774" width="5.453125" style="1501" customWidth="1"/>
    <col min="775" max="775" width="37" style="1501" customWidth="1"/>
    <col min="776" max="776" width="60.453125" style="1501" customWidth="1"/>
    <col min="777" max="1024" width="9.453125" style="1501"/>
    <col min="1025" max="1025" width="4.453125" style="1501" customWidth="1"/>
    <col min="1026" max="1027" width="4.54296875" style="1501" customWidth="1"/>
    <col min="1028" max="1028" width="7.453125" style="1501" customWidth="1"/>
    <col min="1029" max="1029" width="51.453125" style="1501" customWidth="1"/>
    <col min="1030" max="1030" width="5.453125" style="1501" customWidth="1"/>
    <col min="1031" max="1031" width="37" style="1501" customWidth="1"/>
    <col min="1032" max="1032" width="60.453125" style="1501" customWidth="1"/>
    <col min="1033" max="1280" width="9.453125" style="1501"/>
    <col min="1281" max="1281" width="4.453125" style="1501" customWidth="1"/>
    <col min="1282" max="1283" width="4.54296875" style="1501" customWidth="1"/>
    <col min="1284" max="1284" width="7.453125" style="1501" customWidth="1"/>
    <col min="1285" max="1285" width="51.453125" style="1501" customWidth="1"/>
    <col min="1286" max="1286" width="5.453125" style="1501" customWidth="1"/>
    <col min="1287" max="1287" width="37" style="1501" customWidth="1"/>
    <col min="1288" max="1288" width="60.453125" style="1501" customWidth="1"/>
    <col min="1289" max="1536" width="9.453125" style="1501"/>
    <col min="1537" max="1537" width="4.453125" style="1501" customWidth="1"/>
    <col min="1538" max="1539" width="4.54296875" style="1501" customWidth="1"/>
    <col min="1540" max="1540" width="7.453125" style="1501" customWidth="1"/>
    <col min="1541" max="1541" width="51.453125" style="1501" customWidth="1"/>
    <col min="1542" max="1542" width="5.453125" style="1501" customWidth="1"/>
    <col min="1543" max="1543" width="37" style="1501" customWidth="1"/>
    <col min="1544" max="1544" width="60.453125" style="1501" customWidth="1"/>
    <col min="1545" max="1792" width="9.453125" style="1501"/>
    <col min="1793" max="1793" width="4.453125" style="1501" customWidth="1"/>
    <col min="1794" max="1795" width="4.54296875" style="1501" customWidth="1"/>
    <col min="1796" max="1796" width="7.453125" style="1501" customWidth="1"/>
    <col min="1797" max="1797" width="51.453125" style="1501" customWidth="1"/>
    <col min="1798" max="1798" width="5.453125" style="1501" customWidth="1"/>
    <col min="1799" max="1799" width="37" style="1501" customWidth="1"/>
    <col min="1800" max="1800" width="60.453125" style="1501" customWidth="1"/>
    <col min="1801" max="2048" width="9.453125" style="1501"/>
    <col min="2049" max="2049" width="4.453125" style="1501" customWidth="1"/>
    <col min="2050" max="2051" width="4.54296875" style="1501" customWidth="1"/>
    <col min="2052" max="2052" width="7.453125" style="1501" customWidth="1"/>
    <col min="2053" max="2053" width="51.453125" style="1501" customWidth="1"/>
    <col min="2054" max="2054" width="5.453125" style="1501" customWidth="1"/>
    <col min="2055" max="2055" width="37" style="1501" customWidth="1"/>
    <col min="2056" max="2056" width="60.453125" style="1501" customWidth="1"/>
    <col min="2057" max="2304" width="9.453125" style="1501"/>
    <col min="2305" max="2305" width="4.453125" style="1501" customWidth="1"/>
    <col min="2306" max="2307" width="4.54296875" style="1501" customWidth="1"/>
    <col min="2308" max="2308" width="7.453125" style="1501" customWidth="1"/>
    <col min="2309" max="2309" width="51.453125" style="1501" customWidth="1"/>
    <col min="2310" max="2310" width="5.453125" style="1501" customWidth="1"/>
    <col min="2311" max="2311" width="37" style="1501" customWidth="1"/>
    <col min="2312" max="2312" width="60.453125" style="1501" customWidth="1"/>
    <col min="2313" max="2560" width="9.453125" style="1501"/>
    <col min="2561" max="2561" width="4.453125" style="1501" customWidth="1"/>
    <col min="2562" max="2563" width="4.54296875" style="1501" customWidth="1"/>
    <col min="2564" max="2564" width="7.453125" style="1501" customWidth="1"/>
    <col min="2565" max="2565" width="51.453125" style="1501" customWidth="1"/>
    <col min="2566" max="2566" width="5.453125" style="1501" customWidth="1"/>
    <col min="2567" max="2567" width="37" style="1501" customWidth="1"/>
    <col min="2568" max="2568" width="60.453125" style="1501" customWidth="1"/>
    <col min="2569" max="2816" width="9.453125" style="1501"/>
    <col min="2817" max="2817" width="4.453125" style="1501" customWidth="1"/>
    <col min="2818" max="2819" width="4.54296875" style="1501" customWidth="1"/>
    <col min="2820" max="2820" width="7.453125" style="1501" customWidth="1"/>
    <col min="2821" max="2821" width="51.453125" style="1501" customWidth="1"/>
    <col min="2822" max="2822" width="5.453125" style="1501" customWidth="1"/>
    <col min="2823" max="2823" width="37" style="1501" customWidth="1"/>
    <col min="2824" max="2824" width="60.453125" style="1501" customWidth="1"/>
    <col min="2825" max="3072" width="9.453125" style="1501"/>
    <col min="3073" max="3073" width="4.453125" style="1501" customWidth="1"/>
    <col min="3074" max="3075" width="4.54296875" style="1501" customWidth="1"/>
    <col min="3076" max="3076" width="7.453125" style="1501" customWidth="1"/>
    <col min="3077" max="3077" width="51.453125" style="1501" customWidth="1"/>
    <col min="3078" max="3078" width="5.453125" style="1501" customWidth="1"/>
    <col min="3079" max="3079" width="37" style="1501" customWidth="1"/>
    <col min="3080" max="3080" width="60.453125" style="1501" customWidth="1"/>
    <col min="3081" max="3328" width="9.453125" style="1501"/>
    <col min="3329" max="3329" width="4.453125" style="1501" customWidth="1"/>
    <col min="3330" max="3331" width="4.54296875" style="1501" customWidth="1"/>
    <col min="3332" max="3332" width="7.453125" style="1501" customWidth="1"/>
    <col min="3333" max="3333" width="51.453125" style="1501" customWidth="1"/>
    <col min="3334" max="3334" width="5.453125" style="1501" customWidth="1"/>
    <col min="3335" max="3335" width="37" style="1501" customWidth="1"/>
    <col min="3336" max="3336" width="60.453125" style="1501" customWidth="1"/>
    <col min="3337" max="3584" width="9.453125" style="1501"/>
    <col min="3585" max="3585" width="4.453125" style="1501" customWidth="1"/>
    <col min="3586" max="3587" width="4.54296875" style="1501" customWidth="1"/>
    <col min="3588" max="3588" width="7.453125" style="1501" customWidth="1"/>
    <col min="3589" max="3589" width="51.453125" style="1501" customWidth="1"/>
    <col min="3590" max="3590" width="5.453125" style="1501" customWidth="1"/>
    <col min="3591" max="3591" width="37" style="1501" customWidth="1"/>
    <col min="3592" max="3592" width="60.453125" style="1501" customWidth="1"/>
    <col min="3593" max="3840" width="9.453125" style="1501"/>
    <col min="3841" max="3841" width="4.453125" style="1501" customWidth="1"/>
    <col min="3842" max="3843" width="4.54296875" style="1501" customWidth="1"/>
    <col min="3844" max="3844" width="7.453125" style="1501" customWidth="1"/>
    <col min="3845" max="3845" width="51.453125" style="1501" customWidth="1"/>
    <col min="3846" max="3846" width="5.453125" style="1501" customWidth="1"/>
    <col min="3847" max="3847" width="37" style="1501" customWidth="1"/>
    <col min="3848" max="3848" width="60.453125" style="1501" customWidth="1"/>
    <col min="3849" max="4096" width="9.453125" style="1501"/>
    <col min="4097" max="4097" width="4.453125" style="1501" customWidth="1"/>
    <col min="4098" max="4099" width="4.54296875" style="1501" customWidth="1"/>
    <col min="4100" max="4100" width="7.453125" style="1501" customWidth="1"/>
    <col min="4101" max="4101" width="51.453125" style="1501" customWidth="1"/>
    <col min="4102" max="4102" width="5.453125" style="1501" customWidth="1"/>
    <col min="4103" max="4103" width="37" style="1501" customWidth="1"/>
    <col min="4104" max="4104" width="60.453125" style="1501" customWidth="1"/>
    <col min="4105" max="4352" width="9.453125" style="1501"/>
    <col min="4353" max="4353" width="4.453125" style="1501" customWidth="1"/>
    <col min="4354" max="4355" width="4.54296875" style="1501" customWidth="1"/>
    <col min="4356" max="4356" width="7.453125" style="1501" customWidth="1"/>
    <col min="4357" max="4357" width="51.453125" style="1501" customWidth="1"/>
    <col min="4358" max="4358" width="5.453125" style="1501" customWidth="1"/>
    <col min="4359" max="4359" width="37" style="1501" customWidth="1"/>
    <col min="4360" max="4360" width="60.453125" style="1501" customWidth="1"/>
    <col min="4361" max="4608" width="9.453125" style="1501"/>
    <col min="4609" max="4609" width="4.453125" style="1501" customWidth="1"/>
    <col min="4610" max="4611" width="4.54296875" style="1501" customWidth="1"/>
    <col min="4612" max="4612" width="7.453125" style="1501" customWidth="1"/>
    <col min="4613" max="4613" width="51.453125" style="1501" customWidth="1"/>
    <col min="4614" max="4614" width="5.453125" style="1501" customWidth="1"/>
    <col min="4615" max="4615" width="37" style="1501" customWidth="1"/>
    <col min="4616" max="4616" width="60.453125" style="1501" customWidth="1"/>
    <col min="4617" max="4864" width="9.453125" style="1501"/>
    <col min="4865" max="4865" width="4.453125" style="1501" customWidth="1"/>
    <col min="4866" max="4867" width="4.54296875" style="1501" customWidth="1"/>
    <col min="4868" max="4868" width="7.453125" style="1501" customWidth="1"/>
    <col min="4869" max="4869" width="51.453125" style="1501" customWidth="1"/>
    <col min="4870" max="4870" width="5.453125" style="1501" customWidth="1"/>
    <col min="4871" max="4871" width="37" style="1501" customWidth="1"/>
    <col min="4872" max="4872" width="60.453125" style="1501" customWidth="1"/>
    <col min="4873" max="5120" width="9.453125" style="1501"/>
    <col min="5121" max="5121" width="4.453125" style="1501" customWidth="1"/>
    <col min="5122" max="5123" width="4.54296875" style="1501" customWidth="1"/>
    <col min="5124" max="5124" width="7.453125" style="1501" customWidth="1"/>
    <col min="5125" max="5125" width="51.453125" style="1501" customWidth="1"/>
    <col min="5126" max="5126" width="5.453125" style="1501" customWidth="1"/>
    <col min="5127" max="5127" width="37" style="1501" customWidth="1"/>
    <col min="5128" max="5128" width="60.453125" style="1501" customWidth="1"/>
    <col min="5129" max="5376" width="9.453125" style="1501"/>
    <col min="5377" max="5377" width="4.453125" style="1501" customWidth="1"/>
    <col min="5378" max="5379" width="4.54296875" style="1501" customWidth="1"/>
    <col min="5380" max="5380" width="7.453125" style="1501" customWidth="1"/>
    <col min="5381" max="5381" width="51.453125" style="1501" customWidth="1"/>
    <col min="5382" max="5382" width="5.453125" style="1501" customWidth="1"/>
    <col min="5383" max="5383" width="37" style="1501" customWidth="1"/>
    <col min="5384" max="5384" width="60.453125" style="1501" customWidth="1"/>
    <col min="5385" max="5632" width="9.453125" style="1501"/>
    <col min="5633" max="5633" width="4.453125" style="1501" customWidth="1"/>
    <col min="5634" max="5635" width="4.54296875" style="1501" customWidth="1"/>
    <col min="5636" max="5636" width="7.453125" style="1501" customWidth="1"/>
    <col min="5637" max="5637" width="51.453125" style="1501" customWidth="1"/>
    <col min="5638" max="5638" width="5.453125" style="1501" customWidth="1"/>
    <col min="5639" max="5639" width="37" style="1501" customWidth="1"/>
    <col min="5640" max="5640" width="60.453125" style="1501" customWidth="1"/>
    <col min="5641" max="5888" width="9.453125" style="1501"/>
    <col min="5889" max="5889" width="4.453125" style="1501" customWidth="1"/>
    <col min="5890" max="5891" width="4.54296875" style="1501" customWidth="1"/>
    <col min="5892" max="5892" width="7.453125" style="1501" customWidth="1"/>
    <col min="5893" max="5893" width="51.453125" style="1501" customWidth="1"/>
    <col min="5894" max="5894" width="5.453125" style="1501" customWidth="1"/>
    <col min="5895" max="5895" width="37" style="1501" customWidth="1"/>
    <col min="5896" max="5896" width="60.453125" style="1501" customWidth="1"/>
    <col min="5897" max="6144" width="9.453125" style="1501"/>
    <col min="6145" max="6145" width="4.453125" style="1501" customWidth="1"/>
    <col min="6146" max="6147" width="4.54296875" style="1501" customWidth="1"/>
    <col min="6148" max="6148" width="7.453125" style="1501" customWidth="1"/>
    <col min="6149" max="6149" width="51.453125" style="1501" customWidth="1"/>
    <col min="6150" max="6150" width="5.453125" style="1501" customWidth="1"/>
    <col min="6151" max="6151" width="37" style="1501" customWidth="1"/>
    <col min="6152" max="6152" width="60.453125" style="1501" customWidth="1"/>
    <col min="6153" max="6400" width="9.453125" style="1501"/>
    <col min="6401" max="6401" width="4.453125" style="1501" customWidth="1"/>
    <col min="6402" max="6403" width="4.54296875" style="1501" customWidth="1"/>
    <col min="6404" max="6404" width="7.453125" style="1501" customWidth="1"/>
    <col min="6405" max="6405" width="51.453125" style="1501" customWidth="1"/>
    <col min="6406" max="6406" width="5.453125" style="1501" customWidth="1"/>
    <col min="6407" max="6407" width="37" style="1501" customWidth="1"/>
    <col min="6408" max="6408" width="60.453125" style="1501" customWidth="1"/>
    <col min="6409" max="6656" width="9.453125" style="1501"/>
    <col min="6657" max="6657" width="4.453125" style="1501" customWidth="1"/>
    <col min="6658" max="6659" width="4.54296875" style="1501" customWidth="1"/>
    <col min="6660" max="6660" width="7.453125" style="1501" customWidth="1"/>
    <col min="6661" max="6661" width="51.453125" style="1501" customWidth="1"/>
    <col min="6662" max="6662" width="5.453125" style="1501" customWidth="1"/>
    <col min="6663" max="6663" width="37" style="1501" customWidth="1"/>
    <col min="6664" max="6664" width="60.453125" style="1501" customWidth="1"/>
    <col min="6665" max="6912" width="9.453125" style="1501"/>
    <col min="6913" max="6913" width="4.453125" style="1501" customWidth="1"/>
    <col min="6914" max="6915" width="4.54296875" style="1501" customWidth="1"/>
    <col min="6916" max="6916" width="7.453125" style="1501" customWidth="1"/>
    <col min="6917" max="6917" width="51.453125" style="1501" customWidth="1"/>
    <col min="6918" max="6918" width="5.453125" style="1501" customWidth="1"/>
    <col min="6919" max="6919" width="37" style="1501" customWidth="1"/>
    <col min="6920" max="6920" width="60.453125" style="1501" customWidth="1"/>
    <col min="6921" max="7168" width="9.453125" style="1501"/>
    <col min="7169" max="7169" width="4.453125" style="1501" customWidth="1"/>
    <col min="7170" max="7171" width="4.54296875" style="1501" customWidth="1"/>
    <col min="7172" max="7172" width="7.453125" style="1501" customWidth="1"/>
    <col min="7173" max="7173" width="51.453125" style="1501" customWidth="1"/>
    <col min="7174" max="7174" width="5.453125" style="1501" customWidth="1"/>
    <col min="7175" max="7175" width="37" style="1501" customWidth="1"/>
    <col min="7176" max="7176" width="60.453125" style="1501" customWidth="1"/>
    <col min="7177" max="7424" width="9.453125" style="1501"/>
    <col min="7425" max="7425" width="4.453125" style="1501" customWidth="1"/>
    <col min="7426" max="7427" width="4.54296875" style="1501" customWidth="1"/>
    <col min="7428" max="7428" width="7.453125" style="1501" customWidth="1"/>
    <col min="7429" max="7429" width="51.453125" style="1501" customWidth="1"/>
    <col min="7430" max="7430" width="5.453125" style="1501" customWidth="1"/>
    <col min="7431" max="7431" width="37" style="1501" customWidth="1"/>
    <col min="7432" max="7432" width="60.453125" style="1501" customWidth="1"/>
    <col min="7433" max="7680" width="9.453125" style="1501"/>
    <col min="7681" max="7681" width="4.453125" style="1501" customWidth="1"/>
    <col min="7682" max="7683" width="4.54296875" style="1501" customWidth="1"/>
    <col min="7684" max="7684" width="7.453125" style="1501" customWidth="1"/>
    <col min="7685" max="7685" width="51.453125" style="1501" customWidth="1"/>
    <col min="7686" max="7686" width="5.453125" style="1501" customWidth="1"/>
    <col min="7687" max="7687" width="37" style="1501" customWidth="1"/>
    <col min="7688" max="7688" width="60.453125" style="1501" customWidth="1"/>
    <col min="7689" max="7936" width="9.453125" style="1501"/>
    <col min="7937" max="7937" width="4.453125" style="1501" customWidth="1"/>
    <col min="7938" max="7939" width="4.54296875" style="1501" customWidth="1"/>
    <col min="7940" max="7940" width="7.453125" style="1501" customWidth="1"/>
    <col min="7941" max="7941" width="51.453125" style="1501" customWidth="1"/>
    <col min="7942" max="7942" width="5.453125" style="1501" customWidth="1"/>
    <col min="7943" max="7943" width="37" style="1501" customWidth="1"/>
    <col min="7944" max="7944" width="60.453125" style="1501" customWidth="1"/>
    <col min="7945" max="8192" width="9.453125" style="1501"/>
    <col min="8193" max="8193" width="4.453125" style="1501" customWidth="1"/>
    <col min="8194" max="8195" width="4.54296875" style="1501" customWidth="1"/>
    <col min="8196" max="8196" width="7.453125" style="1501" customWidth="1"/>
    <col min="8197" max="8197" width="51.453125" style="1501" customWidth="1"/>
    <col min="8198" max="8198" width="5.453125" style="1501" customWidth="1"/>
    <col min="8199" max="8199" width="37" style="1501" customWidth="1"/>
    <col min="8200" max="8200" width="60.453125" style="1501" customWidth="1"/>
    <col min="8201" max="8448" width="9.453125" style="1501"/>
    <col min="8449" max="8449" width="4.453125" style="1501" customWidth="1"/>
    <col min="8450" max="8451" width="4.54296875" style="1501" customWidth="1"/>
    <col min="8452" max="8452" width="7.453125" style="1501" customWidth="1"/>
    <col min="8453" max="8453" width="51.453125" style="1501" customWidth="1"/>
    <col min="8454" max="8454" width="5.453125" style="1501" customWidth="1"/>
    <col min="8455" max="8455" width="37" style="1501" customWidth="1"/>
    <col min="8456" max="8456" width="60.453125" style="1501" customWidth="1"/>
    <col min="8457" max="8704" width="9.453125" style="1501"/>
    <col min="8705" max="8705" width="4.453125" style="1501" customWidth="1"/>
    <col min="8706" max="8707" width="4.54296875" style="1501" customWidth="1"/>
    <col min="8708" max="8708" width="7.453125" style="1501" customWidth="1"/>
    <col min="8709" max="8709" width="51.453125" style="1501" customWidth="1"/>
    <col min="8710" max="8710" width="5.453125" style="1501" customWidth="1"/>
    <col min="8711" max="8711" width="37" style="1501" customWidth="1"/>
    <col min="8712" max="8712" width="60.453125" style="1501" customWidth="1"/>
    <col min="8713" max="8960" width="9.453125" style="1501"/>
    <col min="8961" max="8961" width="4.453125" style="1501" customWidth="1"/>
    <col min="8962" max="8963" width="4.54296875" style="1501" customWidth="1"/>
    <col min="8964" max="8964" width="7.453125" style="1501" customWidth="1"/>
    <col min="8965" max="8965" width="51.453125" style="1501" customWidth="1"/>
    <col min="8966" max="8966" width="5.453125" style="1501" customWidth="1"/>
    <col min="8967" max="8967" width="37" style="1501" customWidth="1"/>
    <col min="8968" max="8968" width="60.453125" style="1501" customWidth="1"/>
    <col min="8969" max="9216" width="9.453125" style="1501"/>
    <col min="9217" max="9217" width="4.453125" style="1501" customWidth="1"/>
    <col min="9218" max="9219" width="4.54296875" style="1501" customWidth="1"/>
    <col min="9220" max="9220" width="7.453125" style="1501" customWidth="1"/>
    <col min="9221" max="9221" width="51.453125" style="1501" customWidth="1"/>
    <col min="9222" max="9222" width="5.453125" style="1501" customWidth="1"/>
    <col min="9223" max="9223" width="37" style="1501" customWidth="1"/>
    <col min="9224" max="9224" width="60.453125" style="1501" customWidth="1"/>
    <col min="9225" max="9472" width="9.453125" style="1501"/>
    <col min="9473" max="9473" width="4.453125" style="1501" customWidth="1"/>
    <col min="9474" max="9475" width="4.54296875" style="1501" customWidth="1"/>
    <col min="9476" max="9476" width="7.453125" style="1501" customWidth="1"/>
    <col min="9477" max="9477" width="51.453125" style="1501" customWidth="1"/>
    <col min="9478" max="9478" width="5.453125" style="1501" customWidth="1"/>
    <col min="9479" max="9479" width="37" style="1501" customWidth="1"/>
    <col min="9480" max="9480" width="60.453125" style="1501" customWidth="1"/>
    <col min="9481" max="9728" width="9.453125" style="1501"/>
    <col min="9729" max="9729" width="4.453125" style="1501" customWidth="1"/>
    <col min="9730" max="9731" width="4.54296875" style="1501" customWidth="1"/>
    <col min="9732" max="9732" width="7.453125" style="1501" customWidth="1"/>
    <col min="9733" max="9733" width="51.453125" style="1501" customWidth="1"/>
    <col min="9734" max="9734" width="5.453125" style="1501" customWidth="1"/>
    <col min="9735" max="9735" width="37" style="1501" customWidth="1"/>
    <col min="9736" max="9736" width="60.453125" style="1501" customWidth="1"/>
    <col min="9737" max="9984" width="9.453125" style="1501"/>
    <col min="9985" max="9985" width="4.453125" style="1501" customWidth="1"/>
    <col min="9986" max="9987" width="4.54296875" style="1501" customWidth="1"/>
    <col min="9988" max="9988" width="7.453125" style="1501" customWidth="1"/>
    <col min="9989" max="9989" width="51.453125" style="1501" customWidth="1"/>
    <col min="9990" max="9990" width="5.453125" style="1501" customWidth="1"/>
    <col min="9991" max="9991" width="37" style="1501" customWidth="1"/>
    <col min="9992" max="9992" width="60.453125" style="1501" customWidth="1"/>
    <col min="9993" max="10240" width="9.453125" style="1501"/>
    <col min="10241" max="10241" width="4.453125" style="1501" customWidth="1"/>
    <col min="10242" max="10243" width="4.54296875" style="1501" customWidth="1"/>
    <col min="10244" max="10244" width="7.453125" style="1501" customWidth="1"/>
    <col min="10245" max="10245" width="51.453125" style="1501" customWidth="1"/>
    <col min="10246" max="10246" width="5.453125" style="1501" customWidth="1"/>
    <col min="10247" max="10247" width="37" style="1501" customWidth="1"/>
    <col min="10248" max="10248" width="60.453125" style="1501" customWidth="1"/>
    <col min="10249" max="10496" width="9.453125" style="1501"/>
    <col min="10497" max="10497" width="4.453125" style="1501" customWidth="1"/>
    <col min="10498" max="10499" width="4.54296875" style="1501" customWidth="1"/>
    <col min="10500" max="10500" width="7.453125" style="1501" customWidth="1"/>
    <col min="10501" max="10501" width="51.453125" style="1501" customWidth="1"/>
    <col min="10502" max="10502" width="5.453125" style="1501" customWidth="1"/>
    <col min="10503" max="10503" width="37" style="1501" customWidth="1"/>
    <col min="10504" max="10504" width="60.453125" style="1501" customWidth="1"/>
    <col min="10505" max="10752" width="9.453125" style="1501"/>
    <col min="10753" max="10753" width="4.453125" style="1501" customWidth="1"/>
    <col min="10754" max="10755" width="4.54296875" style="1501" customWidth="1"/>
    <col min="10756" max="10756" width="7.453125" style="1501" customWidth="1"/>
    <col min="10757" max="10757" width="51.453125" style="1501" customWidth="1"/>
    <col min="10758" max="10758" width="5.453125" style="1501" customWidth="1"/>
    <col min="10759" max="10759" width="37" style="1501" customWidth="1"/>
    <col min="10760" max="10760" width="60.453125" style="1501" customWidth="1"/>
    <col min="10761" max="11008" width="9.453125" style="1501"/>
    <col min="11009" max="11009" width="4.453125" style="1501" customWidth="1"/>
    <col min="11010" max="11011" width="4.54296875" style="1501" customWidth="1"/>
    <col min="11012" max="11012" width="7.453125" style="1501" customWidth="1"/>
    <col min="11013" max="11013" width="51.453125" style="1501" customWidth="1"/>
    <col min="11014" max="11014" width="5.453125" style="1501" customWidth="1"/>
    <col min="11015" max="11015" width="37" style="1501" customWidth="1"/>
    <col min="11016" max="11016" width="60.453125" style="1501" customWidth="1"/>
    <col min="11017" max="11264" width="9.453125" style="1501"/>
    <col min="11265" max="11265" width="4.453125" style="1501" customWidth="1"/>
    <col min="11266" max="11267" width="4.54296875" style="1501" customWidth="1"/>
    <col min="11268" max="11268" width="7.453125" style="1501" customWidth="1"/>
    <col min="11269" max="11269" width="51.453125" style="1501" customWidth="1"/>
    <col min="11270" max="11270" width="5.453125" style="1501" customWidth="1"/>
    <col min="11271" max="11271" width="37" style="1501" customWidth="1"/>
    <col min="11272" max="11272" width="60.453125" style="1501" customWidth="1"/>
    <col min="11273" max="11520" width="9.453125" style="1501"/>
    <col min="11521" max="11521" width="4.453125" style="1501" customWidth="1"/>
    <col min="11522" max="11523" width="4.54296875" style="1501" customWidth="1"/>
    <col min="11524" max="11524" width="7.453125" style="1501" customWidth="1"/>
    <col min="11525" max="11525" width="51.453125" style="1501" customWidth="1"/>
    <col min="11526" max="11526" width="5.453125" style="1501" customWidth="1"/>
    <col min="11527" max="11527" width="37" style="1501" customWidth="1"/>
    <col min="11528" max="11528" width="60.453125" style="1501" customWidth="1"/>
    <col min="11529" max="11776" width="9.453125" style="1501"/>
    <col min="11777" max="11777" width="4.453125" style="1501" customWidth="1"/>
    <col min="11778" max="11779" width="4.54296875" style="1501" customWidth="1"/>
    <col min="11780" max="11780" width="7.453125" style="1501" customWidth="1"/>
    <col min="11781" max="11781" width="51.453125" style="1501" customWidth="1"/>
    <col min="11782" max="11782" width="5.453125" style="1501" customWidth="1"/>
    <col min="11783" max="11783" width="37" style="1501" customWidth="1"/>
    <col min="11784" max="11784" width="60.453125" style="1501" customWidth="1"/>
    <col min="11785" max="12032" width="9.453125" style="1501"/>
    <col min="12033" max="12033" width="4.453125" style="1501" customWidth="1"/>
    <col min="12034" max="12035" width="4.54296875" style="1501" customWidth="1"/>
    <col min="12036" max="12036" width="7.453125" style="1501" customWidth="1"/>
    <col min="12037" max="12037" width="51.453125" style="1501" customWidth="1"/>
    <col min="12038" max="12038" width="5.453125" style="1501" customWidth="1"/>
    <col min="12039" max="12039" width="37" style="1501" customWidth="1"/>
    <col min="12040" max="12040" width="60.453125" style="1501" customWidth="1"/>
    <col min="12041" max="12288" width="9.453125" style="1501"/>
    <col min="12289" max="12289" width="4.453125" style="1501" customWidth="1"/>
    <col min="12290" max="12291" width="4.54296875" style="1501" customWidth="1"/>
    <col min="12292" max="12292" width="7.453125" style="1501" customWidth="1"/>
    <col min="12293" max="12293" width="51.453125" style="1501" customWidth="1"/>
    <col min="12294" max="12294" width="5.453125" style="1501" customWidth="1"/>
    <col min="12295" max="12295" width="37" style="1501" customWidth="1"/>
    <col min="12296" max="12296" width="60.453125" style="1501" customWidth="1"/>
    <col min="12297" max="12544" width="9.453125" style="1501"/>
    <col min="12545" max="12545" width="4.453125" style="1501" customWidth="1"/>
    <col min="12546" max="12547" width="4.54296875" style="1501" customWidth="1"/>
    <col min="12548" max="12548" width="7.453125" style="1501" customWidth="1"/>
    <col min="12549" max="12549" width="51.453125" style="1501" customWidth="1"/>
    <col min="12550" max="12550" width="5.453125" style="1501" customWidth="1"/>
    <col min="12551" max="12551" width="37" style="1501" customWidth="1"/>
    <col min="12552" max="12552" width="60.453125" style="1501" customWidth="1"/>
    <col min="12553" max="12800" width="9.453125" style="1501"/>
    <col min="12801" max="12801" width="4.453125" style="1501" customWidth="1"/>
    <col min="12802" max="12803" width="4.54296875" style="1501" customWidth="1"/>
    <col min="12804" max="12804" width="7.453125" style="1501" customWidth="1"/>
    <col min="12805" max="12805" width="51.453125" style="1501" customWidth="1"/>
    <col min="12806" max="12806" width="5.453125" style="1501" customWidth="1"/>
    <col min="12807" max="12807" width="37" style="1501" customWidth="1"/>
    <col min="12808" max="12808" width="60.453125" style="1501" customWidth="1"/>
    <col min="12809" max="13056" width="9.453125" style="1501"/>
    <col min="13057" max="13057" width="4.453125" style="1501" customWidth="1"/>
    <col min="13058" max="13059" width="4.54296875" style="1501" customWidth="1"/>
    <col min="13060" max="13060" width="7.453125" style="1501" customWidth="1"/>
    <col min="13061" max="13061" width="51.453125" style="1501" customWidth="1"/>
    <col min="13062" max="13062" width="5.453125" style="1501" customWidth="1"/>
    <col min="13063" max="13063" width="37" style="1501" customWidth="1"/>
    <col min="13064" max="13064" width="60.453125" style="1501" customWidth="1"/>
    <col min="13065" max="13312" width="9.453125" style="1501"/>
    <col min="13313" max="13313" width="4.453125" style="1501" customWidth="1"/>
    <col min="13314" max="13315" width="4.54296875" style="1501" customWidth="1"/>
    <col min="13316" max="13316" width="7.453125" style="1501" customWidth="1"/>
    <col min="13317" max="13317" width="51.453125" style="1501" customWidth="1"/>
    <col min="13318" max="13318" width="5.453125" style="1501" customWidth="1"/>
    <col min="13319" max="13319" width="37" style="1501" customWidth="1"/>
    <col min="13320" max="13320" width="60.453125" style="1501" customWidth="1"/>
    <col min="13321" max="13568" width="9.453125" style="1501"/>
    <col min="13569" max="13569" width="4.453125" style="1501" customWidth="1"/>
    <col min="13570" max="13571" width="4.54296875" style="1501" customWidth="1"/>
    <col min="13572" max="13572" width="7.453125" style="1501" customWidth="1"/>
    <col min="13573" max="13573" width="51.453125" style="1501" customWidth="1"/>
    <col min="13574" max="13574" width="5.453125" style="1501" customWidth="1"/>
    <col min="13575" max="13575" width="37" style="1501" customWidth="1"/>
    <col min="13576" max="13576" width="60.453125" style="1501" customWidth="1"/>
    <col min="13577" max="13824" width="9.453125" style="1501"/>
    <col min="13825" max="13825" width="4.453125" style="1501" customWidth="1"/>
    <col min="13826" max="13827" width="4.54296875" style="1501" customWidth="1"/>
    <col min="13828" max="13828" width="7.453125" style="1501" customWidth="1"/>
    <col min="13829" max="13829" width="51.453125" style="1501" customWidth="1"/>
    <col min="13830" max="13830" width="5.453125" style="1501" customWidth="1"/>
    <col min="13831" max="13831" width="37" style="1501" customWidth="1"/>
    <col min="13832" max="13832" width="60.453125" style="1501" customWidth="1"/>
    <col min="13833" max="14080" width="9.453125" style="1501"/>
    <col min="14081" max="14081" width="4.453125" style="1501" customWidth="1"/>
    <col min="14082" max="14083" width="4.54296875" style="1501" customWidth="1"/>
    <col min="14084" max="14084" width="7.453125" style="1501" customWidth="1"/>
    <col min="14085" max="14085" width="51.453125" style="1501" customWidth="1"/>
    <col min="14086" max="14086" width="5.453125" style="1501" customWidth="1"/>
    <col min="14087" max="14087" width="37" style="1501" customWidth="1"/>
    <col min="14088" max="14088" width="60.453125" style="1501" customWidth="1"/>
    <col min="14089" max="14336" width="9.453125" style="1501"/>
    <col min="14337" max="14337" width="4.453125" style="1501" customWidth="1"/>
    <col min="14338" max="14339" width="4.54296875" style="1501" customWidth="1"/>
    <col min="14340" max="14340" width="7.453125" style="1501" customWidth="1"/>
    <col min="14341" max="14341" width="51.453125" style="1501" customWidth="1"/>
    <col min="14342" max="14342" width="5.453125" style="1501" customWidth="1"/>
    <col min="14343" max="14343" width="37" style="1501" customWidth="1"/>
    <col min="14344" max="14344" width="60.453125" style="1501" customWidth="1"/>
    <col min="14345" max="14592" width="9.453125" style="1501"/>
    <col min="14593" max="14593" width="4.453125" style="1501" customWidth="1"/>
    <col min="14594" max="14595" width="4.54296875" style="1501" customWidth="1"/>
    <col min="14596" max="14596" width="7.453125" style="1501" customWidth="1"/>
    <col min="14597" max="14597" width="51.453125" style="1501" customWidth="1"/>
    <col min="14598" max="14598" width="5.453125" style="1501" customWidth="1"/>
    <col min="14599" max="14599" width="37" style="1501" customWidth="1"/>
    <col min="14600" max="14600" width="60.453125" style="1501" customWidth="1"/>
    <col min="14601" max="14848" width="9.453125" style="1501"/>
    <col min="14849" max="14849" width="4.453125" style="1501" customWidth="1"/>
    <col min="14850" max="14851" width="4.54296875" style="1501" customWidth="1"/>
    <col min="14852" max="14852" width="7.453125" style="1501" customWidth="1"/>
    <col min="14853" max="14853" width="51.453125" style="1501" customWidth="1"/>
    <col min="14854" max="14854" width="5.453125" style="1501" customWidth="1"/>
    <col min="14855" max="14855" width="37" style="1501" customWidth="1"/>
    <col min="14856" max="14856" width="60.453125" style="1501" customWidth="1"/>
    <col min="14857" max="15104" width="9.453125" style="1501"/>
    <col min="15105" max="15105" width="4.453125" style="1501" customWidth="1"/>
    <col min="15106" max="15107" width="4.54296875" style="1501" customWidth="1"/>
    <col min="15108" max="15108" width="7.453125" style="1501" customWidth="1"/>
    <col min="15109" max="15109" width="51.453125" style="1501" customWidth="1"/>
    <col min="15110" max="15110" width="5.453125" style="1501" customWidth="1"/>
    <col min="15111" max="15111" width="37" style="1501" customWidth="1"/>
    <col min="15112" max="15112" width="60.453125" style="1501" customWidth="1"/>
    <col min="15113" max="15360" width="9.453125" style="1501"/>
    <col min="15361" max="15361" width="4.453125" style="1501" customWidth="1"/>
    <col min="15362" max="15363" width="4.54296875" style="1501" customWidth="1"/>
    <col min="15364" max="15364" width="7.453125" style="1501" customWidth="1"/>
    <col min="15365" max="15365" width="51.453125" style="1501" customWidth="1"/>
    <col min="15366" max="15366" width="5.453125" style="1501" customWidth="1"/>
    <col min="15367" max="15367" width="37" style="1501" customWidth="1"/>
    <col min="15368" max="15368" width="60.453125" style="1501" customWidth="1"/>
    <col min="15369" max="15616" width="9.453125" style="1501"/>
    <col min="15617" max="15617" width="4.453125" style="1501" customWidth="1"/>
    <col min="15618" max="15619" width="4.54296875" style="1501" customWidth="1"/>
    <col min="15620" max="15620" width="7.453125" style="1501" customWidth="1"/>
    <col min="15621" max="15621" width="51.453125" style="1501" customWidth="1"/>
    <col min="15622" max="15622" width="5.453125" style="1501" customWidth="1"/>
    <col min="15623" max="15623" width="37" style="1501" customWidth="1"/>
    <col min="15624" max="15624" width="60.453125" style="1501" customWidth="1"/>
    <col min="15625" max="15872" width="9.453125" style="1501"/>
    <col min="15873" max="15873" width="4.453125" style="1501" customWidth="1"/>
    <col min="15874" max="15875" width="4.54296875" style="1501" customWidth="1"/>
    <col min="15876" max="15876" width="7.453125" style="1501" customWidth="1"/>
    <col min="15877" max="15877" width="51.453125" style="1501" customWidth="1"/>
    <col min="15878" max="15878" width="5.453125" style="1501" customWidth="1"/>
    <col min="15879" max="15879" width="37" style="1501" customWidth="1"/>
    <col min="15880" max="15880" width="60.453125" style="1501" customWidth="1"/>
    <col min="15881" max="16128" width="9.453125" style="1501"/>
    <col min="16129" max="16129" width="4.453125" style="1501" customWidth="1"/>
    <col min="16130" max="16131" width="4.54296875" style="1501" customWidth="1"/>
    <col min="16132" max="16132" width="7.453125" style="1501" customWidth="1"/>
    <col min="16133" max="16133" width="51.453125" style="1501" customWidth="1"/>
    <col min="16134" max="16134" width="5.453125" style="1501" customWidth="1"/>
    <col min="16135" max="16135" width="37" style="1501" customWidth="1"/>
    <col min="16136" max="16136" width="60.453125" style="1501" customWidth="1"/>
    <col min="16137" max="16384" width="9.453125" style="1501"/>
  </cols>
  <sheetData>
    <row r="1" spans="1:10" ht="63.75" customHeight="1" thickBot="1">
      <c r="A1" s="1844" t="s">
        <v>685</v>
      </c>
      <c r="B1" s="1845"/>
      <c r="C1" s="1845"/>
      <c r="D1" s="1845"/>
      <c r="E1" s="1845"/>
      <c r="F1" s="1845"/>
      <c r="G1" s="1846"/>
    </row>
    <row r="2" spans="1:10" ht="12.75" customHeight="1" thickBot="1">
      <c r="A2" s="1502"/>
      <c r="B2" s="1503"/>
      <c r="C2" s="1503"/>
      <c r="D2" s="1503"/>
      <c r="E2" s="1504" t="s">
        <v>670</v>
      </c>
      <c r="F2" s="1504"/>
      <c r="G2" s="1505"/>
      <c r="H2" s="1506"/>
    </row>
    <row r="3" spans="1:10" ht="25.5" customHeight="1">
      <c r="A3" s="1847" t="s">
        <v>638</v>
      </c>
      <c r="B3" s="1848"/>
      <c r="C3" s="1848"/>
      <c r="D3" s="1848"/>
      <c r="E3" s="1848"/>
      <c r="F3" s="1848"/>
      <c r="G3" s="1849"/>
    </row>
    <row r="4" spans="1:10" ht="20.25" customHeight="1">
      <c r="A4" s="1507"/>
      <c r="B4" s="1850" t="s">
        <v>241</v>
      </c>
      <c r="C4" s="1850"/>
      <c r="D4" s="1850"/>
      <c r="E4" s="1508"/>
      <c r="F4" s="1509"/>
      <c r="G4" s="1510"/>
    </row>
    <row r="5" spans="1:10" ht="20.25" customHeight="1">
      <c r="A5" s="1511"/>
      <c r="D5" s="1512" t="s">
        <v>639</v>
      </c>
      <c r="E5" s="1513"/>
      <c r="F5" s="1509" t="s">
        <v>640</v>
      </c>
      <c r="G5" s="1514"/>
    </row>
    <row r="6" spans="1:10" ht="13">
      <c r="A6" s="1515" t="s">
        <v>242</v>
      </c>
      <c r="B6" s="1516" t="s">
        <v>243</v>
      </c>
      <c r="D6" s="1851" t="s">
        <v>244</v>
      </c>
      <c r="E6" s="1851"/>
      <c r="F6" s="1852" t="s">
        <v>245</v>
      </c>
      <c r="G6" s="1853"/>
    </row>
    <row r="7" spans="1:10" ht="13">
      <c r="A7" s="1517">
        <v>1</v>
      </c>
      <c r="D7" s="1854" t="s">
        <v>246</v>
      </c>
      <c r="E7" s="1855"/>
      <c r="F7" s="1856"/>
      <c r="G7" s="1857"/>
    </row>
    <row r="8" spans="1:10" ht="13">
      <c r="A8" s="1511">
        <f t="shared" ref="A8:A13" si="0">A7+1</f>
        <v>2</v>
      </c>
      <c r="D8" s="1854" t="s">
        <v>247</v>
      </c>
      <c r="E8" s="1855"/>
      <c r="F8" s="1866"/>
      <c r="G8" s="1867"/>
    </row>
    <row r="9" spans="1:10" ht="13">
      <c r="A9" s="1511">
        <f t="shared" si="0"/>
        <v>3</v>
      </c>
      <c r="D9" s="1854" t="s">
        <v>248</v>
      </c>
      <c r="E9" s="1855"/>
      <c r="F9" s="1856"/>
      <c r="G9" s="1857"/>
    </row>
    <row r="10" spans="1:10" ht="13">
      <c r="A10" s="1511">
        <f t="shared" si="0"/>
        <v>4</v>
      </c>
      <c r="D10" s="1854" t="s">
        <v>249</v>
      </c>
      <c r="E10" s="1855"/>
      <c r="F10" s="1856"/>
      <c r="G10" s="1857"/>
    </row>
    <row r="11" spans="1:10" ht="13">
      <c r="A11" s="1511">
        <f t="shared" si="0"/>
        <v>5</v>
      </c>
      <c r="D11" s="1854" t="s">
        <v>250</v>
      </c>
      <c r="E11" s="1855"/>
      <c r="F11" s="1856"/>
      <c r="G11" s="1857"/>
    </row>
    <row r="12" spans="1:10" ht="13">
      <c r="A12" s="1511">
        <f t="shared" si="0"/>
        <v>6</v>
      </c>
      <c r="D12" s="1858" t="s">
        <v>686</v>
      </c>
      <c r="E12" s="1859"/>
      <c r="F12" s="1860"/>
      <c r="G12" s="1861"/>
    </row>
    <row r="13" spans="1:10" ht="25.5" customHeight="1" thickBot="1">
      <c r="A13" s="1518">
        <f t="shared" si="0"/>
        <v>7</v>
      </c>
      <c r="B13" s="1519"/>
      <c r="C13" s="1519"/>
      <c r="D13" s="1862" t="s">
        <v>687</v>
      </c>
      <c r="E13" s="1863"/>
      <c r="F13" s="1864"/>
      <c r="G13" s="1865"/>
    </row>
    <row r="14" spans="1:10" ht="13" thickBot="1">
      <c r="A14" s="1520"/>
      <c r="B14" s="1872"/>
      <c r="C14" s="1872"/>
      <c r="D14" s="1872"/>
      <c r="E14" s="1872"/>
      <c r="F14" s="1872"/>
      <c r="G14" s="1872"/>
    </row>
    <row r="15" spans="1:10" ht="25.5" customHeight="1">
      <c r="A15" s="1873" t="s">
        <v>253</v>
      </c>
      <c r="B15" s="1874"/>
      <c r="C15" s="1874"/>
      <c r="D15" s="1874"/>
      <c r="E15" s="1874"/>
      <c r="F15" s="1874"/>
      <c r="G15" s="1875"/>
    </row>
    <row r="16" spans="1:10" ht="20.25" customHeight="1">
      <c r="A16" s="1511"/>
      <c r="D16" s="1512" t="s">
        <v>639</v>
      </c>
      <c r="E16" s="1513"/>
      <c r="F16" s="1509" t="s">
        <v>640</v>
      </c>
      <c r="G16" s="1521"/>
      <c r="J16" s="1522"/>
    </row>
    <row r="17" spans="1:10" ht="26.5" customHeight="1">
      <c r="A17" s="1515" t="s">
        <v>242</v>
      </c>
      <c r="B17" s="1516" t="s">
        <v>243</v>
      </c>
      <c r="C17" s="1516" t="s">
        <v>251</v>
      </c>
      <c r="D17" s="1851" t="s">
        <v>244</v>
      </c>
      <c r="E17" s="1851"/>
      <c r="F17" s="1876" t="s">
        <v>245</v>
      </c>
      <c r="G17" s="1877"/>
      <c r="J17" s="1522"/>
    </row>
    <row r="18" spans="1:10" s="1523" customFormat="1" ht="56.5" customHeight="1">
      <c r="A18" s="1511">
        <f>A13+1</f>
        <v>8</v>
      </c>
      <c r="D18" s="1868" t="s">
        <v>688</v>
      </c>
      <c r="E18" s="1869"/>
      <c r="F18" s="1878"/>
      <c r="G18" s="1879"/>
      <c r="J18" s="1522"/>
    </row>
    <row r="19" spans="1:10" s="1523" customFormat="1" ht="24" customHeight="1">
      <c r="A19" s="1511">
        <f t="shared" ref="A19:A30" si="1">A18+1</f>
        <v>9</v>
      </c>
      <c r="D19" s="1868" t="s">
        <v>689</v>
      </c>
      <c r="E19" s="1869"/>
      <c r="F19" s="1870"/>
      <c r="G19" s="1871"/>
      <c r="J19" s="1522"/>
    </row>
    <row r="20" spans="1:10" s="1523" customFormat="1" ht="24.75" customHeight="1">
      <c r="A20" s="1511">
        <f t="shared" si="1"/>
        <v>10</v>
      </c>
      <c r="D20" s="1868" t="s">
        <v>690</v>
      </c>
      <c r="E20" s="1869"/>
      <c r="F20" s="1870"/>
      <c r="G20" s="1871"/>
    </row>
    <row r="21" spans="1:10" s="1523" customFormat="1" ht="24.75" customHeight="1">
      <c r="A21" s="1511">
        <f t="shared" si="1"/>
        <v>11</v>
      </c>
      <c r="D21" s="1868" t="s">
        <v>691</v>
      </c>
      <c r="E21" s="1869"/>
      <c r="F21" s="1870"/>
      <c r="G21" s="1871"/>
    </row>
    <row r="22" spans="1:10" s="1523" customFormat="1" ht="24" customHeight="1">
      <c r="A22" s="1511">
        <f t="shared" si="1"/>
        <v>12</v>
      </c>
      <c r="D22" s="1868" t="s">
        <v>692</v>
      </c>
      <c r="E22" s="1869"/>
      <c r="F22" s="1870"/>
      <c r="G22" s="1871"/>
    </row>
    <row r="23" spans="1:10" s="1523" customFormat="1" ht="23.25" customHeight="1">
      <c r="A23" s="1511">
        <f t="shared" si="1"/>
        <v>13</v>
      </c>
      <c r="D23" s="1868" t="s">
        <v>693</v>
      </c>
      <c r="E23" s="1869"/>
      <c r="F23" s="1870"/>
      <c r="G23" s="1871"/>
    </row>
    <row r="24" spans="1:10" s="1523" customFormat="1" ht="24" customHeight="1">
      <c r="A24" s="1511">
        <f t="shared" si="1"/>
        <v>14</v>
      </c>
      <c r="D24" s="1868" t="s">
        <v>694</v>
      </c>
      <c r="E24" s="1869"/>
      <c r="F24" s="1870"/>
      <c r="G24" s="1871"/>
    </row>
    <row r="25" spans="1:10" s="1523" customFormat="1" ht="24" customHeight="1">
      <c r="A25" s="1511">
        <f t="shared" si="1"/>
        <v>15</v>
      </c>
      <c r="D25" s="1868" t="s">
        <v>695</v>
      </c>
      <c r="E25" s="1869"/>
      <c r="F25" s="1870"/>
      <c r="G25" s="1871"/>
    </row>
    <row r="26" spans="1:10" s="1523" customFormat="1" ht="23.25" customHeight="1">
      <c r="A26" s="1511">
        <f t="shared" si="1"/>
        <v>16</v>
      </c>
      <c r="D26" s="1868" t="s">
        <v>696</v>
      </c>
      <c r="E26" s="1869"/>
      <c r="F26" s="1870"/>
      <c r="G26" s="1871"/>
    </row>
    <row r="27" spans="1:10" s="1523" customFormat="1" ht="24" customHeight="1">
      <c r="A27" s="1511">
        <f t="shared" si="1"/>
        <v>17</v>
      </c>
      <c r="D27" s="1868" t="s">
        <v>697</v>
      </c>
      <c r="E27" s="1869"/>
      <c r="F27" s="1870"/>
      <c r="G27" s="1871"/>
    </row>
    <row r="28" spans="1:10" s="1523" customFormat="1" ht="24" customHeight="1">
      <c r="A28" s="1511">
        <f t="shared" si="1"/>
        <v>18</v>
      </c>
      <c r="D28" s="1868" t="s">
        <v>698</v>
      </c>
      <c r="E28" s="1869"/>
      <c r="F28" s="1870"/>
      <c r="G28" s="1871"/>
    </row>
    <row r="29" spans="1:10" s="1523" customFormat="1" ht="24.75" customHeight="1">
      <c r="A29" s="1511">
        <f t="shared" si="1"/>
        <v>19</v>
      </c>
      <c r="D29" s="1868" t="s">
        <v>699</v>
      </c>
      <c r="E29" s="1869"/>
      <c r="F29" s="1870"/>
      <c r="G29" s="1871"/>
    </row>
    <row r="30" spans="1:10" s="1523" customFormat="1" ht="24.75" customHeight="1">
      <c r="A30" s="1511">
        <f t="shared" si="1"/>
        <v>20</v>
      </c>
      <c r="D30" s="1868" t="s">
        <v>700</v>
      </c>
      <c r="E30" s="1869"/>
      <c r="F30" s="1882"/>
      <c r="G30" s="1883"/>
    </row>
    <row r="31" spans="1:10" s="1523" customFormat="1" ht="24.75" customHeight="1" thickBot="1">
      <c r="A31" s="1518">
        <f>A30+1</f>
        <v>21</v>
      </c>
      <c r="B31" s="1524"/>
      <c r="C31" s="1524"/>
      <c r="D31" s="1868" t="s">
        <v>701</v>
      </c>
      <c r="E31" s="1869"/>
      <c r="F31" s="1880"/>
      <c r="G31" s="1881"/>
    </row>
    <row r="32" spans="1:10" s="1523" customFormat="1" ht="12.75" customHeight="1" thickBot="1">
      <c r="A32" s="1872"/>
      <c r="B32" s="1872"/>
      <c r="C32" s="1872"/>
      <c r="D32" s="1872"/>
      <c r="E32" s="1872"/>
      <c r="F32" s="1872"/>
      <c r="G32" s="1872"/>
    </row>
    <row r="33" spans="1:8" s="1523" customFormat="1" ht="25.5" customHeight="1">
      <c r="A33" s="1873" t="s">
        <v>254</v>
      </c>
      <c r="B33" s="1874"/>
      <c r="C33" s="1874"/>
      <c r="D33" s="1874"/>
      <c r="E33" s="1874"/>
      <c r="F33" s="1874"/>
      <c r="G33" s="1875"/>
    </row>
    <row r="34" spans="1:8" ht="20.25" customHeight="1">
      <c r="A34" s="1511"/>
      <c r="D34" s="1512" t="s">
        <v>639</v>
      </c>
      <c r="E34" s="1513"/>
      <c r="F34" s="1509" t="s">
        <v>640</v>
      </c>
      <c r="G34" s="1514"/>
    </row>
    <row r="35" spans="1:8" ht="25.5" customHeight="1">
      <c r="A35" s="1515" t="s">
        <v>242</v>
      </c>
      <c r="B35" s="1516" t="s">
        <v>243</v>
      </c>
      <c r="C35" s="1516" t="s">
        <v>251</v>
      </c>
      <c r="D35" s="1851" t="s">
        <v>244</v>
      </c>
      <c r="E35" s="1851"/>
      <c r="F35" s="1876" t="s">
        <v>245</v>
      </c>
      <c r="G35" s="1877"/>
    </row>
    <row r="36" spans="1:8" s="1523" customFormat="1" ht="24" customHeight="1">
      <c r="A36" s="1511">
        <f>A31+1</f>
        <v>22</v>
      </c>
      <c r="D36" s="1884" t="s">
        <v>702</v>
      </c>
      <c r="E36" s="1885"/>
      <c r="F36" s="1870"/>
      <c r="G36" s="1871"/>
    </row>
    <row r="37" spans="1:8" s="1523" customFormat="1" ht="36" customHeight="1">
      <c r="A37" s="1511">
        <f>A36+1</f>
        <v>23</v>
      </c>
      <c r="D37" s="1868" t="s">
        <v>703</v>
      </c>
      <c r="E37" s="1869"/>
      <c r="F37" s="1870"/>
      <c r="G37" s="1871"/>
      <c r="H37" s="1525"/>
    </row>
    <row r="38" spans="1:8" s="1523" customFormat="1" ht="18" customHeight="1">
      <c r="A38" s="1511">
        <f t="shared" ref="A38:A55" si="2">A37+1</f>
        <v>24</v>
      </c>
      <c r="D38" s="1868" t="s">
        <v>704</v>
      </c>
      <c r="E38" s="1869"/>
      <c r="F38" s="1870"/>
      <c r="G38" s="1871"/>
      <c r="H38" s="1525"/>
    </row>
    <row r="39" spans="1:8" s="1523" customFormat="1" ht="24" customHeight="1">
      <c r="A39" s="1511">
        <f t="shared" si="2"/>
        <v>25</v>
      </c>
      <c r="D39" s="1868" t="s">
        <v>705</v>
      </c>
      <c r="E39" s="1869"/>
      <c r="F39" s="1870"/>
      <c r="G39" s="1871"/>
      <c r="H39" s="1525"/>
    </row>
    <row r="40" spans="1:8" s="1523" customFormat="1" ht="24" customHeight="1">
      <c r="A40" s="1511">
        <f t="shared" si="2"/>
        <v>26</v>
      </c>
      <c r="D40" s="1868" t="s">
        <v>706</v>
      </c>
      <c r="E40" s="1869"/>
      <c r="F40" s="1870"/>
      <c r="G40" s="1871"/>
      <c r="H40" s="1525"/>
    </row>
    <row r="41" spans="1:8" s="1523" customFormat="1" ht="24" customHeight="1">
      <c r="A41" s="1511">
        <f t="shared" si="2"/>
        <v>27</v>
      </c>
      <c r="D41" s="1868" t="s">
        <v>707</v>
      </c>
      <c r="E41" s="1869"/>
      <c r="F41" s="1870"/>
      <c r="G41" s="1871"/>
      <c r="H41" s="1525"/>
    </row>
    <row r="42" spans="1:8" s="1523" customFormat="1" ht="38.25" customHeight="1">
      <c r="A42" s="1511">
        <f t="shared" si="2"/>
        <v>28</v>
      </c>
      <c r="D42" s="1868" t="s">
        <v>708</v>
      </c>
      <c r="E42" s="1869"/>
      <c r="F42" s="1870"/>
      <c r="G42" s="1871"/>
      <c r="H42" s="1525"/>
    </row>
    <row r="43" spans="1:8" s="1523" customFormat="1" ht="24" customHeight="1">
      <c r="A43" s="1511">
        <f t="shared" si="2"/>
        <v>29</v>
      </c>
      <c r="D43" s="1868" t="s">
        <v>709</v>
      </c>
      <c r="E43" s="1869"/>
      <c r="F43" s="1870"/>
      <c r="G43" s="1871"/>
      <c r="H43" s="1526"/>
    </row>
    <row r="44" spans="1:8" s="1523" customFormat="1" ht="24" customHeight="1">
      <c r="A44" s="1511">
        <f t="shared" si="2"/>
        <v>30</v>
      </c>
      <c r="D44" s="1868" t="s">
        <v>710</v>
      </c>
      <c r="E44" s="1869"/>
      <c r="F44" s="1870"/>
      <c r="G44" s="1871"/>
      <c r="H44" s="1526"/>
    </row>
    <row r="45" spans="1:8" s="1523" customFormat="1" ht="35.5" customHeight="1">
      <c r="A45" s="1511">
        <f t="shared" si="2"/>
        <v>31</v>
      </c>
      <c r="D45" s="1868" t="s">
        <v>711</v>
      </c>
      <c r="E45" s="1869"/>
      <c r="F45" s="1870"/>
      <c r="G45" s="1871"/>
    </row>
    <row r="46" spans="1:8" s="1523" customFormat="1" ht="24" customHeight="1">
      <c r="A46" s="1511">
        <f t="shared" si="2"/>
        <v>32</v>
      </c>
      <c r="D46" s="1868" t="s">
        <v>712</v>
      </c>
      <c r="E46" s="1869"/>
      <c r="F46" s="1870"/>
      <c r="G46" s="1871"/>
    </row>
    <row r="47" spans="1:8" s="1523" customFormat="1" ht="24" customHeight="1">
      <c r="A47" s="1511">
        <f t="shared" si="2"/>
        <v>33</v>
      </c>
      <c r="D47" s="1868" t="s">
        <v>713</v>
      </c>
      <c r="E47" s="1869"/>
      <c r="F47" s="1870"/>
      <c r="G47" s="1871"/>
    </row>
    <row r="48" spans="1:8" s="1523" customFormat="1" ht="24" customHeight="1">
      <c r="A48" s="1511">
        <f t="shared" si="2"/>
        <v>34</v>
      </c>
      <c r="D48" s="1868" t="s">
        <v>714</v>
      </c>
      <c r="E48" s="1869"/>
      <c r="F48" s="1870"/>
      <c r="G48" s="1871"/>
    </row>
    <row r="49" spans="1:8" s="1523" customFormat="1" ht="24" customHeight="1">
      <c r="A49" s="1511">
        <f t="shared" si="2"/>
        <v>35</v>
      </c>
      <c r="D49" s="1868" t="s">
        <v>715</v>
      </c>
      <c r="E49" s="1869"/>
      <c r="F49" s="1870"/>
      <c r="G49" s="1871"/>
    </row>
    <row r="50" spans="1:8" s="1523" customFormat="1" ht="24" customHeight="1">
      <c r="A50" s="1511">
        <f t="shared" si="2"/>
        <v>36</v>
      </c>
      <c r="D50" s="1868" t="s">
        <v>716</v>
      </c>
      <c r="E50" s="1869"/>
      <c r="F50" s="1870"/>
      <c r="G50" s="1871"/>
      <c r="H50" s="1526"/>
    </row>
    <row r="51" spans="1:8" s="1523" customFormat="1" ht="24" customHeight="1">
      <c r="A51" s="1511">
        <f t="shared" si="2"/>
        <v>37</v>
      </c>
      <c r="D51" s="1868" t="s">
        <v>717</v>
      </c>
      <c r="E51" s="1869"/>
      <c r="F51" s="1870"/>
      <c r="G51" s="1871"/>
      <c r="H51" s="1526"/>
    </row>
    <row r="52" spans="1:8" s="1523" customFormat="1" ht="15" customHeight="1">
      <c r="A52" s="1511">
        <f t="shared" si="2"/>
        <v>38</v>
      </c>
      <c r="D52" s="1868" t="s">
        <v>718</v>
      </c>
      <c r="E52" s="1869"/>
      <c r="F52" s="1870"/>
      <c r="G52" s="1871"/>
      <c r="H52" s="1527"/>
    </row>
    <row r="53" spans="1:8" s="1523" customFormat="1" ht="15" customHeight="1">
      <c r="A53" s="1511">
        <f t="shared" si="2"/>
        <v>39</v>
      </c>
      <c r="D53" s="1868" t="s">
        <v>719</v>
      </c>
      <c r="E53" s="1869"/>
      <c r="F53" s="1870"/>
      <c r="G53" s="1871"/>
      <c r="H53" s="1527"/>
    </row>
    <row r="54" spans="1:8" s="1523" customFormat="1" ht="24" customHeight="1">
      <c r="A54" s="1511">
        <f t="shared" si="2"/>
        <v>40</v>
      </c>
      <c r="D54" s="1868" t="s">
        <v>720</v>
      </c>
      <c r="E54" s="1869"/>
      <c r="F54" s="1870"/>
      <c r="G54" s="1871"/>
      <c r="H54" s="1527"/>
    </row>
    <row r="55" spans="1:8" s="1523" customFormat="1" ht="12.75" customHeight="1">
      <c r="A55" s="1511">
        <f t="shared" si="2"/>
        <v>41</v>
      </c>
      <c r="D55" s="1868" t="s">
        <v>721</v>
      </c>
      <c r="E55" s="1869"/>
      <c r="F55" s="1870"/>
      <c r="G55" s="1871"/>
    </row>
    <row r="56" spans="1:8" s="1523" customFormat="1" ht="17.5" customHeight="1" thickBot="1">
      <c r="A56" s="1511">
        <f>A55+1</f>
        <v>42</v>
      </c>
      <c r="B56" s="1524"/>
      <c r="C56" s="1524"/>
      <c r="D56" s="1886" t="s">
        <v>722</v>
      </c>
      <c r="E56" s="1887"/>
      <c r="F56" s="1888"/>
      <c r="G56" s="1889"/>
    </row>
    <row r="57" spans="1:8" s="1523" customFormat="1" ht="13" thickBot="1">
      <c r="A57" s="1872"/>
      <c r="B57" s="1872"/>
      <c r="C57" s="1872"/>
      <c r="D57" s="1872"/>
      <c r="E57" s="1872"/>
      <c r="F57" s="1872"/>
      <c r="G57" s="1872"/>
    </row>
    <row r="58" spans="1:8" s="1523" customFormat="1" ht="25.5" customHeight="1">
      <c r="A58" s="1873" t="s">
        <v>255</v>
      </c>
      <c r="B58" s="1874"/>
      <c r="C58" s="1874"/>
      <c r="D58" s="1874"/>
      <c r="E58" s="1874"/>
      <c r="F58" s="1874"/>
      <c r="G58" s="1875"/>
    </row>
    <row r="59" spans="1:8" ht="20.25" customHeight="1">
      <c r="A59" s="1511"/>
      <c r="D59" s="1512" t="s">
        <v>639</v>
      </c>
      <c r="E59" s="1513"/>
      <c r="F59" s="1509" t="s">
        <v>640</v>
      </c>
      <c r="G59" s="1514"/>
    </row>
    <row r="60" spans="1:8" ht="25.5" customHeight="1">
      <c r="A60" s="1515" t="s">
        <v>242</v>
      </c>
      <c r="B60" s="1516" t="s">
        <v>243</v>
      </c>
      <c r="C60" s="1516" t="s">
        <v>251</v>
      </c>
      <c r="D60" s="1851" t="s">
        <v>244</v>
      </c>
      <c r="E60" s="1851"/>
      <c r="F60" s="1876" t="s">
        <v>245</v>
      </c>
      <c r="G60" s="1877"/>
    </row>
    <row r="61" spans="1:8" s="1523" customFormat="1" ht="24.75" customHeight="1">
      <c r="A61" s="1511">
        <f>A56+1</f>
        <v>43</v>
      </c>
      <c r="D61" s="1868" t="s">
        <v>723</v>
      </c>
      <c r="E61" s="1869"/>
      <c r="F61" s="1870"/>
      <c r="G61" s="1871"/>
    </row>
    <row r="62" spans="1:8" s="1523" customFormat="1" ht="24.75" customHeight="1">
      <c r="A62" s="1511" t="s">
        <v>1896</v>
      </c>
      <c r="D62" s="1890" t="s">
        <v>1897</v>
      </c>
      <c r="E62" s="1891"/>
      <c r="F62" s="1870"/>
      <c r="G62" s="1871"/>
    </row>
    <row r="63" spans="1:8" s="1523" customFormat="1" ht="24.75" customHeight="1">
      <c r="A63" s="1511" t="s">
        <v>1898</v>
      </c>
      <c r="D63" s="1890" t="s">
        <v>1899</v>
      </c>
      <c r="E63" s="1891"/>
      <c r="F63" s="1870"/>
      <c r="G63" s="1871"/>
    </row>
    <row r="64" spans="1:8" s="1523" customFormat="1" ht="24.75" customHeight="1" thickBot="1">
      <c r="A64" s="1518">
        <f>A61+1</f>
        <v>44</v>
      </c>
      <c r="B64" s="1524"/>
      <c r="C64" s="1524"/>
      <c r="D64" s="1886" t="s">
        <v>724</v>
      </c>
      <c r="E64" s="1887"/>
      <c r="F64" s="1888"/>
      <c r="G64" s="1889"/>
    </row>
    <row r="65" spans="1:7" s="1523" customFormat="1" ht="13" thickBot="1">
      <c r="A65" s="1872"/>
      <c r="B65" s="1872"/>
      <c r="C65" s="1872"/>
      <c r="D65" s="1872"/>
      <c r="E65" s="1872"/>
      <c r="F65" s="1872"/>
      <c r="G65" s="1872"/>
    </row>
    <row r="66" spans="1:7" s="1523" customFormat="1" ht="25.5" customHeight="1">
      <c r="A66" s="1873" t="s">
        <v>256</v>
      </c>
      <c r="B66" s="1874"/>
      <c r="C66" s="1874"/>
      <c r="D66" s="1874"/>
      <c r="E66" s="1874"/>
      <c r="F66" s="1874"/>
      <c r="G66" s="1875"/>
    </row>
    <row r="67" spans="1:7" ht="20.25" customHeight="1">
      <c r="A67" s="1511"/>
      <c r="D67" s="1512" t="s">
        <v>639</v>
      </c>
      <c r="E67" s="1513"/>
      <c r="F67" s="1509" t="s">
        <v>640</v>
      </c>
      <c r="G67" s="1514"/>
    </row>
    <row r="68" spans="1:7" ht="18" customHeight="1">
      <c r="A68" s="1528" t="s">
        <v>242</v>
      </c>
      <c r="B68" s="1529" t="s">
        <v>243</v>
      </c>
      <c r="C68" s="1529" t="s">
        <v>251</v>
      </c>
      <c r="D68" s="1851" t="s">
        <v>244</v>
      </c>
      <c r="E68" s="1851"/>
      <c r="F68" s="1876" t="s">
        <v>245</v>
      </c>
      <c r="G68" s="1877"/>
    </row>
    <row r="69" spans="1:7" s="1523" customFormat="1" ht="24" customHeight="1">
      <c r="A69" s="1511">
        <f>A64+1</f>
        <v>45</v>
      </c>
      <c r="D69" s="1868" t="s">
        <v>725</v>
      </c>
      <c r="E69" s="1869"/>
      <c r="F69" s="1870"/>
      <c r="G69" s="1871"/>
    </row>
    <row r="70" spans="1:7" s="1523" customFormat="1" ht="15" customHeight="1">
      <c r="A70" s="1511">
        <f>A69+1</f>
        <v>46</v>
      </c>
      <c r="D70" s="1868" t="s">
        <v>726</v>
      </c>
      <c r="E70" s="1869"/>
      <c r="F70" s="1870"/>
      <c r="G70" s="1871"/>
    </row>
    <row r="71" spans="1:7" s="1523" customFormat="1" ht="24" customHeight="1">
      <c r="A71" s="1511">
        <f>A70+1</f>
        <v>47</v>
      </c>
      <c r="D71" s="1868" t="s">
        <v>727</v>
      </c>
      <c r="E71" s="1869"/>
      <c r="F71" s="1870"/>
      <c r="G71" s="1871"/>
    </row>
    <row r="72" spans="1:7" s="1523" customFormat="1" ht="35.5" customHeight="1">
      <c r="A72" s="1511">
        <f>A71+1</f>
        <v>48</v>
      </c>
      <c r="D72" s="1868" t="s">
        <v>728</v>
      </c>
      <c r="E72" s="1869"/>
      <c r="F72" s="1870"/>
      <c r="G72" s="1871"/>
    </row>
    <row r="73" spans="1:7" s="1523" customFormat="1" ht="35.5" customHeight="1">
      <c r="A73" s="1511">
        <f>A72+1</f>
        <v>49</v>
      </c>
      <c r="D73" s="1868" t="s">
        <v>729</v>
      </c>
      <c r="E73" s="1869"/>
      <c r="F73" s="1870"/>
      <c r="G73" s="1871"/>
    </row>
    <row r="74" spans="1:7" s="1523" customFormat="1" ht="24.75" customHeight="1" thickBot="1">
      <c r="A74" s="1518">
        <f>A73+1</f>
        <v>50</v>
      </c>
      <c r="B74" s="1524"/>
      <c r="C74" s="1524"/>
      <c r="D74" s="1886" t="s">
        <v>730</v>
      </c>
      <c r="E74" s="1887"/>
      <c r="F74" s="1888"/>
      <c r="G74" s="1889"/>
    </row>
    <row r="75" spans="1:7" s="1523" customFormat="1" ht="13" thickBot="1">
      <c r="A75" s="1872"/>
      <c r="B75" s="1872"/>
      <c r="C75" s="1872"/>
      <c r="D75" s="1872"/>
      <c r="E75" s="1872"/>
      <c r="F75" s="1872"/>
      <c r="G75" s="1872"/>
    </row>
    <row r="76" spans="1:7" s="1523" customFormat="1" ht="25.5" customHeight="1">
      <c r="A76" s="1892" t="s">
        <v>257</v>
      </c>
      <c r="B76" s="1893"/>
      <c r="C76" s="1893"/>
      <c r="D76" s="1893"/>
      <c r="E76" s="1893"/>
      <c r="F76" s="1893"/>
      <c r="G76" s="1894"/>
    </row>
    <row r="77" spans="1:7" ht="20.25" customHeight="1">
      <c r="A77" s="1511"/>
      <c r="D77" s="1512" t="s">
        <v>639</v>
      </c>
      <c r="E77" s="1513"/>
      <c r="F77" s="1509" t="s">
        <v>640</v>
      </c>
      <c r="G77" s="1514"/>
    </row>
    <row r="78" spans="1:7" ht="25.5" customHeight="1">
      <c r="A78" s="1528" t="s">
        <v>242</v>
      </c>
      <c r="B78" s="1529" t="s">
        <v>243</v>
      </c>
      <c r="C78" s="1529" t="s">
        <v>251</v>
      </c>
      <c r="D78" s="1851" t="s">
        <v>244</v>
      </c>
      <c r="E78" s="1851"/>
      <c r="F78" s="1876" t="s">
        <v>245</v>
      </c>
      <c r="G78" s="1877"/>
    </row>
    <row r="79" spans="1:7" s="1523" customFormat="1" ht="15" customHeight="1">
      <c r="A79" s="1511">
        <f>A74+1</f>
        <v>51</v>
      </c>
      <c r="D79" s="1868" t="s">
        <v>731</v>
      </c>
      <c r="E79" s="1869"/>
      <c r="F79" s="1895"/>
      <c r="G79" s="1896"/>
    </row>
    <row r="80" spans="1:7" s="1523" customFormat="1" ht="36.75" customHeight="1">
      <c r="A80" s="1511">
        <f t="shared" ref="A80:A86" si="3">A79+1</f>
        <v>52</v>
      </c>
      <c r="D80" s="1868" t="s">
        <v>732</v>
      </c>
      <c r="E80" s="1897"/>
      <c r="F80" s="1898"/>
      <c r="G80" s="1899"/>
    </row>
    <row r="81" spans="1:9" s="1523" customFormat="1" ht="23.25" customHeight="1">
      <c r="A81" s="1511">
        <f t="shared" si="3"/>
        <v>53</v>
      </c>
      <c r="D81" s="1868" t="s">
        <v>733</v>
      </c>
      <c r="E81" s="1869"/>
      <c r="F81" s="1870"/>
      <c r="G81" s="1871"/>
    </row>
    <row r="82" spans="1:9" s="1523" customFormat="1" ht="24" customHeight="1">
      <c r="A82" s="1511">
        <f t="shared" si="3"/>
        <v>54</v>
      </c>
      <c r="D82" s="1868" t="s">
        <v>0</v>
      </c>
      <c r="E82" s="1869"/>
      <c r="F82" s="1870"/>
      <c r="G82" s="1871"/>
    </row>
    <row r="83" spans="1:9" s="1523" customFormat="1" ht="46.15" customHeight="1">
      <c r="A83" s="1511">
        <f t="shared" si="3"/>
        <v>55</v>
      </c>
      <c r="D83" s="1868" t="s">
        <v>1</v>
      </c>
      <c r="E83" s="1869"/>
      <c r="F83" s="1870"/>
      <c r="G83" s="1871"/>
      <c r="I83" s="1523" t="s">
        <v>603</v>
      </c>
    </row>
    <row r="84" spans="1:9" s="1523" customFormat="1" ht="24" customHeight="1">
      <c r="A84" s="1511">
        <f t="shared" si="3"/>
        <v>56</v>
      </c>
      <c r="D84" s="1868" t="s">
        <v>2</v>
      </c>
      <c r="E84" s="1869"/>
      <c r="F84" s="1870"/>
      <c r="G84" s="1871"/>
    </row>
    <row r="85" spans="1:9" s="1523" customFormat="1" ht="24" customHeight="1">
      <c r="A85" s="1511">
        <f t="shared" si="3"/>
        <v>57</v>
      </c>
      <c r="D85" s="1868" t="s">
        <v>3</v>
      </c>
      <c r="E85" s="1869"/>
      <c r="F85" s="1870"/>
      <c r="G85" s="1871"/>
    </row>
    <row r="86" spans="1:9" s="1523" customFormat="1" ht="27.75" customHeight="1" thickBot="1">
      <c r="A86" s="1518">
        <f t="shared" si="3"/>
        <v>58</v>
      </c>
      <c r="B86" s="1524"/>
      <c r="C86" s="1524"/>
      <c r="D86" s="1886" t="s">
        <v>4</v>
      </c>
      <c r="E86" s="1887"/>
      <c r="F86" s="1888"/>
      <c r="G86" s="1889"/>
    </row>
    <row r="87" spans="1:9" s="1523" customFormat="1" ht="13" thickBot="1">
      <c r="A87" s="1872"/>
      <c r="B87" s="1872"/>
      <c r="C87" s="1872"/>
      <c r="D87" s="1872"/>
      <c r="E87" s="1872"/>
      <c r="F87" s="1872"/>
      <c r="G87" s="1872"/>
    </row>
    <row r="88" spans="1:9" ht="25.5" customHeight="1">
      <c r="A88" s="1873" t="s">
        <v>252</v>
      </c>
      <c r="B88" s="1874"/>
      <c r="C88" s="1874"/>
      <c r="D88" s="1874"/>
      <c r="E88" s="1874"/>
      <c r="F88" s="1874"/>
      <c r="G88" s="1875"/>
    </row>
    <row r="89" spans="1:9" ht="24" customHeight="1">
      <c r="A89" s="1530"/>
      <c r="B89" s="1531" t="s">
        <v>243</v>
      </c>
      <c r="C89" s="1900" t="s">
        <v>623</v>
      </c>
      <c r="D89" s="1900"/>
      <c r="E89" s="1900"/>
      <c r="F89" s="1900" t="s">
        <v>245</v>
      </c>
      <c r="G89" s="1901"/>
    </row>
    <row r="90" spans="1:9" ht="59.25" customHeight="1">
      <c r="A90" s="1532">
        <f>A86+1</f>
        <v>59</v>
      </c>
      <c r="B90" s="1533"/>
      <c r="C90" s="1870"/>
      <c r="D90" s="1902"/>
      <c r="E90" s="1903"/>
      <c r="F90" s="1870"/>
      <c r="G90" s="1871"/>
    </row>
    <row r="91" spans="1:9" ht="59.25" customHeight="1">
      <c r="A91" s="1534">
        <f t="shared" ref="A91:A96" si="4">A90+1</f>
        <v>60</v>
      </c>
      <c r="B91" s="1535"/>
      <c r="C91" s="1870"/>
      <c r="D91" s="1902"/>
      <c r="E91" s="1903"/>
      <c r="F91" s="1870"/>
      <c r="G91" s="1871"/>
    </row>
    <row r="92" spans="1:9" ht="59.25" customHeight="1">
      <c r="A92" s="1534">
        <f t="shared" si="4"/>
        <v>61</v>
      </c>
      <c r="B92" s="1535"/>
      <c r="C92" s="1870"/>
      <c r="D92" s="1902"/>
      <c r="E92" s="1903"/>
      <c r="F92" s="1870"/>
      <c r="G92" s="1871"/>
    </row>
    <row r="93" spans="1:9" ht="59.25" customHeight="1">
      <c r="A93" s="1534">
        <f t="shared" si="4"/>
        <v>62</v>
      </c>
      <c r="B93" s="1535"/>
      <c r="C93" s="1870"/>
      <c r="D93" s="1902"/>
      <c r="E93" s="1903"/>
      <c r="F93" s="1870"/>
      <c r="G93" s="1871"/>
    </row>
    <row r="94" spans="1:9" ht="59.25" customHeight="1">
      <c r="A94" s="1534">
        <f t="shared" si="4"/>
        <v>63</v>
      </c>
      <c r="B94" s="1535"/>
      <c r="C94" s="1870"/>
      <c r="D94" s="1902"/>
      <c r="E94" s="1903"/>
      <c r="F94" s="1870"/>
      <c r="G94" s="1871"/>
    </row>
    <row r="95" spans="1:9" ht="59.25" customHeight="1">
      <c r="A95" s="1534">
        <f t="shared" si="4"/>
        <v>64</v>
      </c>
      <c r="B95" s="1535"/>
      <c r="C95" s="1870"/>
      <c r="D95" s="1902"/>
      <c r="E95" s="1903"/>
      <c r="F95" s="1870"/>
      <c r="G95" s="1871"/>
    </row>
    <row r="96" spans="1:9" ht="59.25" customHeight="1" thickBot="1">
      <c r="A96" s="1536">
        <f t="shared" si="4"/>
        <v>65</v>
      </c>
      <c r="B96" s="1537"/>
      <c r="C96" s="1905"/>
      <c r="D96" s="1906"/>
      <c r="E96" s="1907"/>
      <c r="F96" s="1888"/>
      <c r="G96" s="1889"/>
    </row>
    <row r="97" spans="3:8" ht="12.5"/>
    <row r="98" spans="3:8" ht="12.5"/>
    <row r="99" spans="3:8" ht="12.5">
      <c r="C99" s="1904"/>
      <c r="D99" s="1904"/>
      <c r="E99" s="1904"/>
    </row>
    <row r="100" spans="3:8" ht="12.5">
      <c r="H100" s="1538"/>
    </row>
    <row r="101" spans="3:8" ht="12.5"/>
    <row r="102" spans="3:8" ht="12.5"/>
    <row r="103" spans="3:8" ht="12.5"/>
    <row r="104" spans="3:8" ht="12.5"/>
    <row r="105" spans="3:8" ht="12.5"/>
    <row r="106" spans="3:8" ht="12.5"/>
    <row r="107" spans="3:8" ht="12.5"/>
    <row r="108" spans="3:8" ht="12.5"/>
    <row r="109" spans="3:8" ht="12.5"/>
    <row r="110" spans="3:8" ht="12.5"/>
    <row r="111" spans="3:8" ht="12.5"/>
    <row r="112" spans="3:8" ht="12.5" hidden="1"/>
    <row r="113" ht="12.5" hidden="1"/>
    <row r="114" ht="12.75" customHeight="1"/>
  </sheetData>
  <sheetProtection selectLockedCells="1"/>
  <mergeCells count="164">
    <mergeCell ref="C99:E99"/>
    <mergeCell ref="C94:E94"/>
    <mergeCell ref="F94:G94"/>
    <mergeCell ref="C95:E95"/>
    <mergeCell ref="F95:G95"/>
    <mergeCell ref="C96:E96"/>
    <mergeCell ref="F96:G96"/>
    <mergeCell ref="C91:E91"/>
    <mergeCell ref="F91:G91"/>
    <mergeCell ref="C92:E92"/>
    <mergeCell ref="F92:G92"/>
    <mergeCell ref="C93:E93"/>
    <mergeCell ref="F93:G93"/>
    <mergeCell ref="A87:G87"/>
    <mergeCell ref="A88:G88"/>
    <mergeCell ref="C89:E89"/>
    <mergeCell ref="F89:G89"/>
    <mergeCell ref="C90:E90"/>
    <mergeCell ref="F90:G90"/>
    <mergeCell ref="D84:E84"/>
    <mergeCell ref="F84:G84"/>
    <mergeCell ref="D85:E85"/>
    <mergeCell ref="F85:G85"/>
    <mergeCell ref="D86:E86"/>
    <mergeCell ref="F86:G86"/>
    <mergeCell ref="D81:E81"/>
    <mergeCell ref="F81:G81"/>
    <mergeCell ref="D82:E82"/>
    <mergeCell ref="F82:G82"/>
    <mergeCell ref="D83:E83"/>
    <mergeCell ref="F83:G83"/>
    <mergeCell ref="D78:E78"/>
    <mergeCell ref="F78:G78"/>
    <mergeCell ref="D79:E79"/>
    <mergeCell ref="F79:G79"/>
    <mergeCell ref="D80:E80"/>
    <mergeCell ref="F80:G80"/>
    <mergeCell ref="D73:E73"/>
    <mergeCell ref="F73:G73"/>
    <mergeCell ref="D74:E74"/>
    <mergeCell ref="F74:G74"/>
    <mergeCell ref="A75:G75"/>
    <mergeCell ref="A76:G76"/>
    <mergeCell ref="D70:E70"/>
    <mergeCell ref="F70:G70"/>
    <mergeCell ref="D71:E71"/>
    <mergeCell ref="F71:G71"/>
    <mergeCell ref="D72:E72"/>
    <mergeCell ref="F72:G72"/>
    <mergeCell ref="A65:G65"/>
    <mergeCell ref="A66:G66"/>
    <mergeCell ref="D68:E68"/>
    <mergeCell ref="F68:G68"/>
    <mergeCell ref="D69:E69"/>
    <mergeCell ref="F69:G69"/>
    <mergeCell ref="D62:E62"/>
    <mergeCell ref="F62:G62"/>
    <mergeCell ref="D63:E63"/>
    <mergeCell ref="F63:G63"/>
    <mergeCell ref="D64:E64"/>
    <mergeCell ref="F64:G64"/>
    <mergeCell ref="A57:G57"/>
    <mergeCell ref="A58:G58"/>
    <mergeCell ref="D60:E60"/>
    <mergeCell ref="F60:G60"/>
    <mergeCell ref="D61:E61"/>
    <mergeCell ref="F61:G61"/>
    <mergeCell ref="D54:E54"/>
    <mergeCell ref="F54:G54"/>
    <mergeCell ref="D55:E55"/>
    <mergeCell ref="F55:G55"/>
    <mergeCell ref="D56:E56"/>
    <mergeCell ref="F56:G56"/>
    <mergeCell ref="D51:E51"/>
    <mergeCell ref="F51:G51"/>
    <mergeCell ref="D52:E52"/>
    <mergeCell ref="F52:G52"/>
    <mergeCell ref="D53:E53"/>
    <mergeCell ref="F53:G53"/>
    <mergeCell ref="D48:E48"/>
    <mergeCell ref="F48:G48"/>
    <mergeCell ref="D49:E49"/>
    <mergeCell ref="F49:G49"/>
    <mergeCell ref="D50:E50"/>
    <mergeCell ref="F50:G50"/>
    <mergeCell ref="D45:E45"/>
    <mergeCell ref="F45:G45"/>
    <mergeCell ref="D46:E46"/>
    <mergeCell ref="F46:G46"/>
    <mergeCell ref="D47:E47"/>
    <mergeCell ref="F47:G47"/>
    <mergeCell ref="D42:E42"/>
    <mergeCell ref="F42:G42"/>
    <mergeCell ref="D43:E43"/>
    <mergeCell ref="F43:G43"/>
    <mergeCell ref="D44:E44"/>
    <mergeCell ref="F44:G44"/>
    <mergeCell ref="D39:E39"/>
    <mergeCell ref="F39:G39"/>
    <mergeCell ref="D40:E40"/>
    <mergeCell ref="F40:G40"/>
    <mergeCell ref="D41:E41"/>
    <mergeCell ref="F41:G41"/>
    <mergeCell ref="D36:E36"/>
    <mergeCell ref="F36:G36"/>
    <mergeCell ref="D37:E37"/>
    <mergeCell ref="F37:G37"/>
    <mergeCell ref="D38:E38"/>
    <mergeCell ref="F38:G38"/>
    <mergeCell ref="D31:E31"/>
    <mergeCell ref="F31:G31"/>
    <mergeCell ref="A32:G32"/>
    <mergeCell ref="A33:G33"/>
    <mergeCell ref="D35:E35"/>
    <mergeCell ref="F35:G35"/>
    <mergeCell ref="D28:E28"/>
    <mergeCell ref="F28:G28"/>
    <mergeCell ref="D29:E29"/>
    <mergeCell ref="F29:G29"/>
    <mergeCell ref="D30:E30"/>
    <mergeCell ref="F30:G30"/>
    <mergeCell ref="D25:E25"/>
    <mergeCell ref="F25:G25"/>
    <mergeCell ref="D26:E26"/>
    <mergeCell ref="F26:G26"/>
    <mergeCell ref="D27:E27"/>
    <mergeCell ref="F27:G27"/>
    <mergeCell ref="D22:E22"/>
    <mergeCell ref="F22:G22"/>
    <mergeCell ref="D23:E23"/>
    <mergeCell ref="F23:G23"/>
    <mergeCell ref="D24:E24"/>
    <mergeCell ref="F24:G24"/>
    <mergeCell ref="D19:E19"/>
    <mergeCell ref="F19:G19"/>
    <mergeCell ref="D20:E20"/>
    <mergeCell ref="F20:G20"/>
    <mergeCell ref="D21:E21"/>
    <mergeCell ref="F21:G21"/>
    <mergeCell ref="B14:G14"/>
    <mergeCell ref="A15:G15"/>
    <mergeCell ref="D17:E17"/>
    <mergeCell ref="F17:G17"/>
    <mergeCell ref="D18:E18"/>
    <mergeCell ref="F18:G18"/>
    <mergeCell ref="D12:E12"/>
    <mergeCell ref="F12:G12"/>
    <mergeCell ref="D13:E13"/>
    <mergeCell ref="F13:G13"/>
    <mergeCell ref="D8:E8"/>
    <mergeCell ref="F8:G8"/>
    <mergeCell ref="D9:E9"/>
    <mergeCell ref="F9:G9"/>
    <mergeCell ref="D10:E10"/>
    <mergeCell ref="F10:G10"/>
    <mergeCell ref="A1:G1"/>
    <mergeCell ref="A3:G3"/>
    <mergeCell ref="B4:D4"/>
    <mergeCell ref="D6:E6"/>
    <mergeCell ref="F6:G6"/>
    <mergeCell ref="D7:E7"/>
    <mergeCell ref="F7:G7"/>
    <mergeCell ref="D11:E11"/>
    <mergeCell ref="F11:G11"/>
  </mergeCells>
  <conditionalFormatting sqref="G2">
    <cfRule type="cellIs" dxfId="64" priority="1" stopIfTrue="1" operator="equal">
      <formula>0</formula>
    </cfRule>
  </conditionalFormatting>
  <printOptions horizontalCentered="1"/>
  <pageMargins left="0.28000000000000003" right="0.26" top="0.3" bottom="0.5" header="0.5" footer="0.25"/>
  <pageSetup scale="70" fitToHeight="2" orientation="portrait" verticalDpi="300" r:id="rId1"/>
  <headerFooter alignWithMargins="0">
    <oddFooter>&amp;LF020C.xls  Rev 8/3/09</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2225" r:id="rId4" name="Check Box 1">
              <controlPr defaultSize="0" autoFill="0" autoLine="0" autoPict="0">
                <anchor moveWithCells="1">
                  <from>
                    <xdr:col>1</xdr:col>
                    <xdr:colOff>25400</xdr:colOff>
                    <xdr:row>5</xdr:row>
                    <xdr:rowOff>88900</xdr:rowOff>
                  </from>
                  <to>
                    <xdr:col>2</xdr:col>
                    <xdr:colOff>31750</xdr:colOff>
                    <xdr:row>7</xdr:row>
                    <xdr:rowOff>31750</xdr:rowOff>
                  </to>
                </anchor>
              </controlPr>
            </control>
          </mc:Choice>
        </mc:AlternateContent>
        <mc:AlternateContent xmlns:mc="http://schemas.openxmlformats.org/markup-compatibility/2006">
          <mc:Choice Requires="x14">
            <control shapeId="52226" r:id="rId5" name="Check Box 2">
              <controlPr defaultSize="0" autoFill="0" autoLine="0" autoPict="0">
                <anchor moveWithCells="1">
                  <from>
                    <xdr:col>1</xdr:col>
                    <xdr:colOff>25400</xdr:colOff>
                    <xdr:row>6</xdr:row>
                    <xdr:rowOff>88900</xdr:rowOff>
                  </from>
                  <to>
                    <xdr:col>2</xdr:col>
                    <xdr:colOff>31750</xdr:colOff>
                    <xdr:row>8</xdr:row>
                    <xdr:rowOff>31750</xdr:rowOff>
                  </to>
                </anchor>
              </controlPr>
            </control>
          </mc:Choice>
        </mc:AlternateContent>
        <mc:AlternateContent xmlns:mc="http://schemas.openxmlformats.org/markup-compatibility/2006">
          <mc:Choice Requires="x14">
            <control shapeId="52227" r:id="rId6" name="Check Box 3">
              <controlPr defaultSize="0" autoFill="0" autoLine="0" autoPict="0">
                <anchor moveWithCells="1">
                  <from>
                    <xdr:col>1</xdr:col>
                    <xdr:colOff>25400</xdr:colOff>
                    <xdr:row>7</xdr:row>
                    <xdr:rowOff>88900</xdr:rowOff>
                  </from>
                  <to>
                    <xdr:col>2</xdr:col>
                    <xdr:colOff>31750</xdr:colOff>
                    <xdr:row>9</xdr:row>
                    <xdr:rowOff>31750</xdr:rowOff>
                  </to>
                </anchor>
              </controlPr>
            </control>
          </mc:Choice>
        </mc:AlternateContent>
        <mc:AlternateContent xmlns:mc="http://schemas.openxmlformats.org/markup-compatibility/2006">
          <mc:Choice Requires="x14">
            <control shapeId="52228" r:id="rId7" name="Check Box 4">
              <controlPr defaultSize="0" autoFill="0" autoLine="0" autoPict="0">
                <anchor moveWithCells="1">
                  <from>
                    <xdr:col>1</xdr:col>
                    <xdr:colOff>25400</xdr:colOff>
                    <xdr:row>8</xdr:row>
                    <xdr:rowOff>88900</xdr:rowOff>
                  </from>
                  <to>
                    <xdr:col>2</xdr:col>
                    <xdr:colOff>31750</xdr:colOff>
                    <xdr:row>10</xdr:row>
                    <xdr:rowOff>31750</xdr:rowOff>
                  </to>
                </anchor>
              </controlPr>
            </control>
          </mc:Choice>
        </mc:AlternateContent>
        <mc:AlternateContent xmlns:mc="http://schemas.openxmlformats.org/markup-compatibility/2006">
          <mc:Choice Requires="x14">
            <control shapeId="52229" r:id="rId8" name="Check Box 5">
              <controlPr defaultSize="0" autoFill="0" autoLine="0" autoPict="0">
                <anchor moveWithCells="1">
                  <from>
                    <xdr:col>1</xdr:col>
                    <xdr:colOff>25400</xdr:colOff>
                    <xdr:row>9</xdr:row>
                    <xdr:rowOff>88900</xdr:rowOff>
                  </from>
                  <to>
                    <xdr:col>2</xdr:col>
                    <xdr:colOff>31750</xdr:colOff>
                    <xdr:row>11</xdr:row>
                    <xdr:rowOff>31750</xdr:rowOff>
                  </to>
                </anchor>
              </controlPr>
            </control>
          </mc:Choice>
        </mc:AlternateContent>
        <mc:AlternateContent xmlns:mc="http://schemas.openxmlformats.org/markup-compatibility/2006">
          <mc:Choice Requires="x14">
            <control shapeId="52230" r:id="rId9" name="Check Box 6">
              <controlPr defaultSize="0" autoFill="0" autoLine="0" autoPict="0">
                <anchor moveWithCells="1">
                  <from>
                    <xdr:col>1</xdr:col>
                    <xdr:colOff>25400</xdr:colOff>
                    <xdr:row>10</xdr:row>
                    <xdr:rowOff>88900</xdr:rowOff>
                  </from>
                  <to>
                    <xdr:col>2</xdr:col>
                    <xdr:colOff>31750</xdr:colOff>
                    <xdr:row>12</xdr:row>
                    <xdr:rowOff>31750</xdr:rowOff>
                  </to>
                </anchor>
              </controlPr>
            </control>
          </mc:Choice>
        </mc:AlternateContent>
        <mc:AlternateContent xmlns:mc="http://schemas.openxmlformats.org/markup-compatibility/2006">
          <mc:Choice Requires="x14">
            <control shapeId="52231" r:id="rId10" name="Check Box 7">
              <controlPr defaultSize="0" autoFill="0" autoLine="0" autoPict="0">
                <anchor moveWithCells="1">
                  <from>
                    <xdr:col>1</xdr:col>
                    <xdr:colOff>25400</xdr:colOff>
                    <xdr:row>11</xdr:row>
                    <xdr:rowOff>88900</xdr:rowOff>
                  </from>
                  <to>
                    <xdr:col>2</xdr:col>
                    <xdr:colOff>31750</xdr:colOff>
                    <xdr:row>12</xdr:row>
                    <xdr:rowOff>127000</xdr:rowOff>
                  </to>
                </anchor>
              </controlPr>
            </control>
          </mc:Choice>
        </mc:AlternateContent>
        <mc:AlternateContent xmlns:mc="http://schemas.openxmlformats.org/markup-compatibility/2006">
          <mc:Choice Requires="x14">
            <control shapeId="52232" r:id="rId11" name="Check Box 8">
              <controlPr defaultSize="0" autoFill="0" autoLine="0" autoPict="0">
                <anchor moveWithCells="1">
                  <from>
                    <xdr:col>1</xdr:col>
                    <xdr:colOff>25400</xdr:colOff>
                    <xdr:row>16</xdr:row>
                    <xdr:rowOff>203200</xdr:rowOff>
                  </from>
                  <to>
                    <xdr:col>2</xdr:col>
                    <xdr:colOff>31750</xdr:colOff>
                    <xdr:row>17</xdr:row>
                    <xdr:rowOff>146050</xdr:rowOff>
                  </to>
                </anchor>
              </controlPr>
            </control>
          </mc:Choice>
        </mc:AlternateContent>
        <mc:AlternateContent xmlns:mc="http://schemas.openxmlformats.org/markup-compatibility/2006">
          <mc:Choice Requires="x14">
            <control shapeId="52233" r:id="rId12" name="Check Box 9">
              <controlPr defaultSize="0" autoFill="0" autoLine="0" autoPict="0">
                <anchor moveWithCells="1">
                  <from>
                    <xdr:col>2</xdr:col>
                    <xdr:colOff>25400</xdr:colOff>
                    <xdr:row>16</xdr:row>
                    <xdr:rowOff>203200</xdr:rowOff>
                  </from>
                  <to>
                    <xdr:col>3</xdr:col>
                    <xdr:colOff>31750</xdr:colOff>
                    <xdr:row>17</xdr:row>
                    <xdr:rowOff>146050</xdr:rowOff>
                  </to>
                </anchor>
              </controlPr>
            </control>
          </mc:Choice>
        </mc:AlternateContent>
        <mc:AlternateContent xmlns:mc="http://schemas.openxmlformats.org/markup-compatibility/2006">
          <mc:Choice Requires="x14">
            <control shapeId="52234" r:id="rId13" name="Check Box 10">
              <controlPr defaultSize="0" autoFill="0" autoLine="0" autoPict="0">
                <anchor moveWithCells="1">
                  <from>
                    <xdr:col>1</xdr:col>
                    <xdr:colOff>25400</xdr:colOff>
                    <xdr:row>35</xdr:row>
                    <xdr:rowOff>0</xdr:rowOff>
                  </from>
                  <to>
                    <xdr:col>2</xdr:col>
                    <xdr:colOff>31750</xdr:colOff>
                    <xdr:row>35</xdr:row>
                    <xdr:rowOff>152400</xdr:rowOff>
                  </to>
                </anchor>
              </controlPr>
            </control>
          </mc:Choice>
        </mc:AlternateContent>
        <mc:AlternateContent xmlns:mc="http://schemas.openxmlformats.org/markup-compatibility/2006">
          <mc:Choice Requires="x14">
            <control shapeId="52235" r:id="rId14" name="Check Box 11">
              <controlPr defaultSize="0" autoFill="0" autoLine="0" autoPict="0">
                <anchor moveWithCells="1">
                  <from>
                    <xdr:col>2</xdr:col>
                    <xdr:colOff>25400</xdr:colOff>
                    <xdr:row>35</xdr:row>
                    <xdr:rowOff>0</xdr:rowOff>
                  </from>
                  <to>
                    <xdr:col>3</xdr:col>
                    <xdr:colOff>31750</xdr:colOff>
                    <xdr:row>35</xdr:row>
                    <xdr:rowOff>152400</xdr:rowOff>
                  </to>
                </anchor>
              </controlPr>
            </control>
          </mc:Choice>
        </mc:AlternateContent>
        <mc:AlternateContent xmlns:mc="http://schemas.openxmlformats.org/markup-compatibility/2006">
          <mc:Choice Requires="x14">
            <control shapeId="52236" r:id="rId15" name="Check Box 12">
              <controlPr defaultSize="0" autoFill="0" autoLine="0" autoPict="0">
                <anchor moveWithCells="1">
                  <from>
                    <xdr:col>1</xdr:col>
                    <xdr:colOff>25400</xdr:colOff>
                    <xdr:row>17</xdr:row>
                    <xdr:rowOff>190500</xdr:rowOff>
                  </from>
                  <to>
                    <xdr:col>2</xdr:col>
                    <xdr:colOff>31750</xdr:colOff>
                    <xdr:row>17</xdr:row>
                    <xdr:rowOff>342900</xdr:rowOff>
                  </to>
                </anchor>
              </controlPr>
            </control>
          </mc:Choice>
        </mc:AlternateContent>
        <mc:AlternateContent xmlns:mc="http://schemas.openxmlformats.org/markup-compatibility/2006">
          <mc:Choice Requires="x14">
            <control shapeId="52237" r:id="rId16" name="Check Box 13">
              <controlPr defaultSize="0" autoFill="0" autoLine="0" autoPict="0">
                <anchor moveWithCells="1">
                  <from>
                    <xdr:col>2</xdr:col>
                    <xdr:colOff>25400</xdr:colOff>
                    <xdr:row>17</xdr:row>
                    <xdr:rowOff>190500</xdr:rowOff>
                  </from>
                  <to>
                    <xdr:col>3</xdr:col>
                    <xdr:colOff>31750</xdr:colOff>
                    <xdr:row>17</xdr:row>
                    <xdr:rowOff>342900</xdr:rowOff>
                  </to>
                </anchor>
              </controlPr>
            </control>
          </mc:Choice>
        </mc:AlternateContent>
        <mc:AlternateContent xmlns:mc="http://schemas.openxmlformats.org/markup-compatibility/2006">
          <mc:Choice Requires="x14">
            <control shapeId="52238" r:id="rId17" name="Check Box 14">
              <controlPr defaultSize="0" autoFill="0" autoLine="0" autoPict="0">
                <anchor moveWithCells="1">
                  <from>
                    <xdr:col>1</xdr:col>
                    <xdr:colOff>25400</xdr:colOff>
                    <xdr:row>19</xdr:row>
                    <xdr:rowOff>228600</xdr:rowOff>
                  </from>
                  <to>
                    <xdr:col>2</xdr:col>
                    <xdr:colOff>31750</xdr:colOff>
                    <xdr:row>20</xdr:row>
                    <xdr:rowOff>114300</xdr:rowOff>
                  </to>
                </anchor>
              </controlPr>
            </control>
          </mc:Choice>
        </mc:AlternateContent>
        <mc:AlternateContent xmlns:mc="http://schemas.openxmlformats.org/markup-compatibility/2006">
          <mc:Choice Requires="x14">
            <control shapeId="52239" r:id="rId18" name="Check Box 15">
              <controlPr defaultSize="0" autoFill="0" autoLine="0" autoPict="0">
                <anchor moveWithCells="1">
                  <from>
                    <xdr:col>1</xdr:col>
                    <xdr:colOff>25400</xdr:colOff>
                    <xdr:row>20</xdr:row>
                    <xdr:rowOff>279400</xdr:rowOff>
                  </from>
                  <to>
                    <xdr:col>2</xdr:col>
                    <xdr:colOff>31750</xdr:colOff>
                    <xdr:row>21</xdr:row>
                    <xdr:rowOff>146050</xdr:rowOff>
                  </to>
                </anchor>
              </controlPr>
            </control>
          </mc:Choice>
        </mc:AlternateContent>
        <mc:AlternateContent xmlns:mc="http://schemas.openxmlformats.org/markup-compatibility/2006">
          <mc:Choice Requires="x14">
            <control shapeId="52240" r:id="rId19" name="Check Box 16">
              <controlPr defaultSize="0" autoFill="0" autoLine="0" autoPict="0">
                <anchor moveWithCells="1">
                  <from>
                    <xdr:col>2</xdr:col>
                    <xdr:colOff>25400</xdr:colOff>
                    <xdr:row>20</xdr:row>
                    <xdr:rowOff>279400</xdr:rowOff>
                  </from>
                  <to>
                    <xdr:col>3</xdr:col>
                    <xdr:colOff>31750</xdr:colOff>
                    <xdr:row>21</xdr:row>
                    <xdr:rowOff>146050</xdr:rowOff>
                  </to>
                </anchor>
              </controlPr>
            </control>
          </mc:Choice>
        </mc:AlternateContent>
        <mc:AlternateContent xmlns:mc="http://schemas.openxmlformats.org/markup-compatibility/2006">
          <mc:Choice Requires="x14">
            <control shapeId="52241" r:id="rId20" name="Check Box 17">
              <controlPr defaultSize="0" autoFill="0" autoLine="0" autoPict="0">
                <anchor moveWithCells="1">
                  <from>
                    <xdr:col>1</xdr:col>
                    <xdr:colOff>25400</xdr:colOff>
                    <xdr:row>22</xdr:row>
                    <xdr:rowOff>184150</xdr:rowOff>
                  </from>
                  <to>
                    <xdr:col>2</xdr:col>
                    <xdr:colOff>31750</xdr:colOff>
                    <xdr:row>23</xdr:row>
                    <xdr:rowOff>127000</xdr:rowOff>
                  </to>
                </anchor>
              </controlPr>
            </control>
          </mc:Choice>
        </mc:AlternateContent>
        <mc:AlternateContent xmlns:mc="http://schemas.openxmlformats.org/markup-compatibility/2006">
          <mc:Choice Requires="x14">
            <control shapeId="52242" r:id="rId21" name="Check Box 18">
              <controlPr defaultSize="0" autoFill="0" autoLine="0" autoPict="0">
                <anchor moveWithCells="1">
                  <from>
                    <xdr:col>2</xdr:col>
                    <xdr:colOff>25400</xdr:colOff>
                    <xdr:row>22</xdr:row>
                    <xdr:rowOff>184150</xdr:rowOff>
                  </from>
                  <to>
                    <xdr:col>3</xdr:col>
                    <xdr:colOff>31750</xdr:colOff>
                    <xdr:row>23</xdr:row>
                    <xdr:rowOff>127000</xdr:rowOff>
                  </to>
                </anchor>
              </controlPr>
            </control>
          </mc:Choice>
        </mc:AlternateContent>
        <mc:AlternateContent xmlns:mc="http://schemas.openxmlformats.org/markup-compatibility/2006">
          <mc:Choice Requires="x14">
            <control shapeId="52243" r:id="rId22" name="Check Box 19">
              <controlPr defaultSize="0" autoFill="0" autoLine="0" autoPict="0">
                <anchor moveWithCells="1">
                  <from>
                    <xdr:col>1</xdr:col>
                    <xdr:colOff>25400</xdr:colOff>
                    <xdr:row>23</xdr:row>
                    <xdr:rowOff>190500</xdr:rowOff>
                  </from>
                  <to>
                    <xdr:col>2</xdr:col>
                    <xdr:colOff>31750</xdr:colOff>
                    <xdr:row>24</xdr:row>
                    <xdr:rowOff>127000</xdr:rowOff>
                  </to>
                </anchor>
              </controlPr>
            </control>
          </mc:Choice>
        </mc:AlternateContent>
        <mc:AlternateContent xmlns:mc="http://schemas.openxmlformats.org/markup-compatibility/2006">
          <mc:Choice Requires="x14">
            <control shapeId="52244" r:id="rId23" name="Check Box 20">
              <controlPr defaultSize="0" autoFill="0" autoLine="0" autoPict="0">
                <anchor moveWithCells="1">
                  <from>
                    <xdr:col>2</xdr:col>
                    <xdr:colOff>25400</xdr:colOff>
                    <xdr:row>23</xdr:row>
                    <xdr:rowOff>190500</xdr:rowOff>
                  </from>
                  <to>
                    <xdr:col>3</xdr:col>
                    <xdr:colOff>31750</xdr:colOff>
                    <xdr:row>24</xdr:row>
                    <xdr:rowOff>127000</xdr:rowOff>
                  </to>
                </anchor>
              </controlPr>
            </control>
          </mc:Choice>
        </mc:AlternateContent>
        <mc:AlternateContent xmlns:mc="http://schemas.openxmlformats.org/markup-compatibility/2006">
          <mc:Choice Requires="x14">
            <control shapeId="52245" r:id="rId24" name="Check Box 21">
              <controlPr defaultSize="0" autoFill="0" autoLine="0" autoPict="0">
                <anchor moveWithCells="1">
                  <from>
                    <xdr:col>1</xdr:col>
                    <xdr:colOff>25400</xdr:colOff>
                    <xdr:row>24</xdr:row>
                    <xdr:rowOff>177800</xdr:rowOff>
                  </from>
                  <to>
                    <xdr:col>2</xdr:col>
                    <xdr:colOff>31750</xdr:colOff>
                    <xdr:row>25</xdr:row>
                    <xdr:rowOff>127000</xdr:rowOff>
                  </to>
                </anchor>
              </controlPr>
            </control>
          </mc:Choice>
        </mc:AlternateContent>
        <mc:AlternateContent xmlns:mc="http://schemas.openxmlformats.org/markup-compatibility/2006">
          <mc:Choice Requires="x14">
            <control shapeId="52246" r:id="rId25" name="Check Box 22">
              <controlPr defaultSize="0" autoFill="0" autoLine="0" autoPict="0">
                <anchor moveWithCells="1">
                  <from>
                    <xdr:col>2</xdr:col>
                    <xdr:colOff>25400</xdr:colOff>
                    <xdr:row>24</xdr:row>
                    <xdr:rowOff>177800</xdr:rowOff>
                  </from>
                  <to>
                    <xdr:col>3</xdr:col>
                    <xdr:colOff>31750</xdr:colOff>
                    <xdr:row>25</xdr:row>
                    <xdr:rowOff>127000</xdr:rowOff>
                  </to>
                </anchor>
              </controlPr>
            </control>
          </mc:Choice>
        </mc:AlternateContent>
        <mc:AlternateContent xmlns:mc="http://schemas.openxmlformats.org/markup-compatibility/2006">
          <mc:Choice Requires="x14">
            <control shapeId="52247" r:id="rId26" name="Check Box 23">
              <controlPr defaultSize="0" autoFill="0" autoLine="0" autoPict="0">
                <anchor moveWithCells="1">
                  <from>
                    <xdr:col>1</xdr:col>
                    <xdr:colOff>19050</xdr:colOff>
                    <xdr:row>25</xdr:row>
                    <xdr:rowOff>177800</xdr:rowOff>
                  </from>
                  <to>
                    <xdr:col>2</xdr:col>
                    <xdr:colOff>31750</xdr:colOff>
                    <xdr:row>26</xdr:row>
                    <xdr:rowOff>127000</xdr:rowOff>
                  </to>
                </anchor>
              </controlPr>
            </control>
          </mc:Choice>
        </mc:AlternateContent>
        <mc:AlternateContent xmlns:mc="http://schemas.openxmlformats.org/markup-compatibility/2006">
          <mc:Choice Requires="x14">
            <control shapeId="52248" r:id="rId27" name="Check Box 24">
              <controlPr defaultSize="0" autoFill="0" autoLine="0" autoPict="0">
                <anchor moveWithCells="1">
                  <from>
                    <xdr:col>2</xdr:col>
                    <xdr:colOff>25400</xdr:colOff>
                    <xdr:row>25</xdr:row>
                    <xdr:rowOff>177800</xdr:rowOff>
                  </from>
                  <to>
                    <xdr:col>3</xdr:col>
                    <xdr:colOff>31750</xdr:colOff>
                    <xdr:row>26</xdr:row>
                    <xdr:rowOff>127000</xdr:rowOff>
                  </to>
                </anchor>
              </controlPr>
            </control>
          </mc:Choice>
        </mc:AlternateContent>
        <mc:AlternateContent xmlns:mc="http://schemas.openxmlformats.org/markup-compatibility/2006">
          <mc:Choice Requires="x14">
            <control shapeId="52249" r:id="rId28" name="Check Box 25">
              <controlPr defaultSize="0" autoFill="0" autoLine="0" autoPict="0">
                <anchor moveWithCells="1">
                  <from>
                    <xdr:col>1</xdr:col>
                    <xdr:colOff>25400</xdr:colOff>
                    <xdr:row>26</xdr:row>
                    <xdr:rowOff>190500</xdr:rowOff>
                  </from>
                  <to>
                    <xdr:col>2</xdr:col>
                    <xdr:colOff>31750</xdr:colOff>
                    <xdr:row>27</xdr:row>
                    <xdr:rowOff>127000</xdr:rowOff>
                  </to>
                </anchor>
              </controlPr>
            </control>
          </mc:Choice>
        </mc:AlternateContent>
        <mc:AlternateContent xmlns:mc="http://schemas.openxmlformats.org/markup-compatibility/2006">
          <mc:Choice Requires="x14">
            <control shapeId="52250" r:id="rId29" name="Check Box 26">
              <controlPr defaultSize="0" autoFill="0" autoLine="0" autoPict="0">
                <anchor moveWithCells="1">
                  <from>
                    <xdr:col>2</xdr:col>
                    <xdr:colOff>25400</xdr:colOff>
                    <xdr:row>26</xdr:row>
                    <xdr:rowOff>190500</xdr:rowOff>
                  </from>
                  <to>
                    <xdr:col>3</xdr:col>
                    <xdr:colOff>31750</xdr:colOff>
                    <xdr:row>27</xdr:row>
                    <xdr:rowOff>127000</xdr:rowOff>
                  </to>
                </anchor>
              </controlPr>
            </control>
          </mc:Choice>
        </mc:AlternateContent>
        <mc:AlternateContent xmlns:mc="http://schemas.openxmlformats.org/markup-compatibility/2006">
          <mc:Choice Requires="x14">
            <control shapeId="52251" r:id="rId30" name="Check Box 27">
              <controlPr defaultSize="0" autoFill="0" autoLine="0" autoPict="0">
                <anchor moveWithCells="1">
                  <from>
                    <xdr:col>1</xdr:col>
                    <xdr:colOff>25400</xdr:colOff>
                    <xdr:row>27</xdr:row>
                    <xdr:rowOff>152400</xdr:rowOff>
                  </from>
                  <to>
                    <xdr:col>2</xdr:col>
                    <xdr:colOff>31750</xdr:colOff>
                    <xdr:row>28</xdr:row>
                    <xdr:rowOff>165100</xdr:rowOff>
                  </to>
                </anchor>
              </controlPr>
            </control>
          </mc:Choice>
        </mc:AlternateContent>
        <mc:AlternateContent xmlns:mc="http://schemas.openxmlformats.org/markup-compatibility/2006">
          <mc:Choice Requires="x14">
            <control shapeId="52252" r:id="rId31" name="Check Box 28">
              <controlPr defaultSize="0" autoFill="0" autoLine="0" autoPict="0">
                <anchor moveWithCells="1">
                  <from>
                    <xdr:col>2</xdr:col>
                    <xdr:colOff>25400</xdr:colOff>
                    <xdr:row>27</xdr:row>
                    <xdr:rowOff>152400</xdr:rowOff>
                  </from>
                  <to>
                    <xdr:col>3</xdr:col>
                    <xdr:colOff>31750</xdr:colOff>
                    <xdr:row>28</xdr:row>
                    <xdr:rowOff>165100</xdr:rowOff>
                  </to>
                </anchor>
              </controlPr>
            </control>
          </mc:Choice>
        </mc:AlternateContent>
        <mc:AlternateContent xmlns:mc="http://schemas.openxmlformats.org/markup-compatibility/2006">
          <mc:Choice Requires="x14">
            <control shapeId="52253" r:id="rId32" name="Check Box 29">
              <controlPr defaultSize="0" autoFill="0" autoLine="0" autoPict="0">
                <anchor moveWithCells="1">
                  <from>
                    <xdr:col>1</xdr:col>
                    <xdr:colOff>25400</xdr:colOff>
                    <xdr:row>28</xdr:row>
                    <xdr:rowOff>273050</xdr:rowOff>
                  </from>
                  <to>
                    <xdr:col>2</xdr:col>
                    <xdr:colOff>31750</xdr:colOff>
                    <xdr:row>29</xdr:row>
                    <xdr:rowOff>152400</xdr:rowOff>
                  </to>
                </anchor>
              </controlPr>
            </control>
          </mc:Choice>
        </mc:AlternateContent>
        <mc:AlternateContent xmlns:mc="http://schemas.openxmlformats.org/markup-compatibility/2006">
          <mc:Choice Requires="x14">
            <control shapeId="52254" r:id="rId33" name="Check Box 30">
              <controlPr defaultSize="0" autoFill="0" autoLine="0" autoPict="0">
                <anchor moveWithCells="1">
                  <from>
                    <xdr:col>2</xdr:col>
                    <xdr:colOff>44450</xdr:colOff>
                    <xdr:row>28</xdr:row>
                    <xdr:rowOff>273050</xdr:rowOff>
                  </from>
                  <to>
                    <xdr:col>3</xdr:col>
                    <xdr:colOff>31750</xdr:colOff>
                    <xdr:row>29</xdr:row>
                    <xdr:rowOff>152400</xdr:rowOff>
                  </to>
                </anchor>
              </controlPr>
            </control>
          </mc:Choice>
        </mc:AlternateContent>
        <mc:AlternateContent xmlns:mc="http://schemas.openxmlformats.org/markup-compatibility/2006">
          <mc:Choice Requires="x14">
            <control shapeId="52255" r:id="rId34" name="Check Box 31">
              <controlPr defaultSize="0" autoFill="0" autoLine="0" autoPict="0">
                <anchor moveWithCells="1">
                  <from>
                    <xdr:col>1</xdr:col>
                    <xdr:colOff>25400</xdr:colOff>
                    <xdr:row>35</xdr:row>
                    <xdr:rowOff>152400</xdr:rowOff>
                  </from>
                  <to>
                    <xdr:col>2</xdr:col>
                    <xdr:colOff>31750</xdr:colOff>
                    <xdr:row>36</xdr:row>
                    <xdr:rowOff>165100</xdr:rowOff>
                  </to>
                </anchor>
              </controlPr>
            </control>
          </mc:Choice>
        </mc:AlternateContent>
        <mc:AlternateContent xmlns:mc="http://schemas.openxmlformats.org/markup-compatibility/2006">
          <mc:Choice Requires="x14">
            <control shapeId="52256" r:id="rId35" name="Check Box 32">
              <controlPr defaultSize="0" autoFill="0" autoLine="0" autoPict="0">
                <anchor moveWithCells="1">
                  <from>
                    <xdr:col>2</xdr:col>
                    <xdr:colOff>25400</xdr:colOff>
                    <xdr:row>35</xdr:row>
                    <xdr:rowOff>152400</xdr:rowOff>
                  </from>
                  <to>
                    <xdr:col>3</xdr:col>
                    <xdr:colOff>31750</xdr:colOff>
                    <xdr:row>36</xdr:row>
                    <xdr:rowOff>165100</xdr:rowOff>
                  </to>
                </anchor>
              </controlPr>
            </control>
          </mc:Choice>
        </mc:AlternateContent>
        <mc:AlternateContent xmlns:mc="http://schemas.openxmlformats.org/markup-compatibility/2006">
          <mc:Choice Requires="x14">
            <control shapeId="52257" r:id="rId36" name="Check Box 33">
              <controlPr defaultSize="0" autoFill="0" autoLine="0" autoPict="0">
                <anchor moveWithCells="1">
                  <from>
                    <xdr:col>1</xdr:col>
                    <xdr:colOff>25400</xdr:colOff>
                    <xdr:row>36</xdr:row>
                    <xdr:rowOff>285750</xdr:rowOff>
                  </from>
                  <to>
                    <xdr:col>2</xdr:col>
                    <xdr:colOff>31750</xdr:colOff>
                    <xdr:row>37</xdr:row>
                    <xdr:rowOff>127000</xdr:rowOff>
                  </to>
                </anchor>
              </controlPr>
            </control>
          </mc:Choice>
        </mc:AlternateContent>
        <mc:AlternateContent xmlns:mc="http://schemas.openxmlformats.org/markup-compatibility/2006">
          <mc:Choice Requires="x14">
            <control shapeId="52258" r:id="rId37" name="Check Box 34">
              <controlPr defaultSize="0" autoFill="0" autoLine="0" autoPict="0">
                <anchor moveWithCells="1">
                  <from>
                    <xdr:col>1</xdr:col>
                    <xdr:colOff>25400</xdr:colOff>
                    <xdr:row>39</xdr:row>
                    <xdr:rowOff>190500</xdr:rowOff>
                  </from>
                  <to>
                    <xdr:col>2</xdr:col>
                    <xdr:colOff>31750</xdr:colOff>
                    <xdr:row>40</xdr:row>
                    <xdr:rowOff>127000</xdr:rowOff>
                  </to>
                </anchor>
              </controlPr>
            </control>
          </mc:Choice>
        </mc:AlternateContent>
        <mc:AlternateContent xmlns:mc="http://schemas.openxmlformats.org/markup-compatibility/2006">
          <mc:Choice Requires="x14">
            <control shapeId="52259" r:id="rId38" name="Check Box 35">
              <controlPr defaultSize="0" autoFill="0" autoLine="0" autoPict="0">
                <anchor moveWithCells="1">
                  <from>
                    <xdr:col>2</xdr:col>
                    <xdr:colOff>25400</xdr:colOff>
                    <xdr:row>39</xdr:row>
                    <xdr:rowOff>190500</xdr:rowOff>
                  </from>
                  <to>
                    <xdr:col>3</xdr:col>
                    <xdr:colOff>31750</xdr:colOff>
                    <xdr:row>40</xdr:row>
                    <xdr:rowOff>127000</xdr:rowOff>
                  </to>
                </anchor>
              </controlPr>
            </control>
          </mc:Choice>
        </mc:AlternateContent>
        <mc:AlternateContent xmlns:mc="http://schemas.openxmlformats.org/markup-compatibility/2006">
          <mc:Choice Requires="x14">
            <control shapeId="52260" r:id="rId39" name="Check Box 36">
              <controlPr defaultSize="0" autoFill="0" autoLine="0" autoPict="0">
                <anchor moveWithCells="1">
                  <from>
                    <xdr:col>1</xdr:col>
                    <xdr:colOff>25400</xdr:colOff>
                    <xdr:row>42</xdr:row>
                    <xdr:rowOff>177800</xdr:rowOff>
                  </from>
                  <to>
                    <xdr:col>2</xdr:col>
                    <xdr:colOff>31750</xdr:colOff>
                    <xdr:row>43</xdr:row>
                    <xdr:rowOff>127000</xdr:rowOff>
                  </to>
                </anchor>
              </controlPr>
            </control>
          </mc:Choice>
        </mc:AlternateContent>
        <mc:AlternateContent xmlns:mc="http://schemas.openxmlformats.org/markup-compatibility/2006">
          <mc:Choice Requires="x14">
            <control shapeId="52261" r:id="rId40" name="Check Box 37">
              <controlPr defaultSize="0" autoFill="0" autoLine="0" autoPict="0">
                <anchor moveWithCells="1">
                  <from>
                    <xdr:col>2</xdr:col>
                    <xdr:colOff>25400</xdr:colOff>
                    <xdr:row>42</xdr:row>
                    <xdr:rowOff>177800</xdr:rowOff>
                  </from>
                  <to>
                    <xdr:col>3</xdr:col>
                    <xdr:colOff>31750</xdr:colOff>
                    <xdr:row>43</xdr:row>
                    <xdr:rowOff>127000</xdr:rowOff>
                  </to>
                </anchor>
              </controlPr>
            </control>
          </mc:Choice>
        </mc:AlternateContent>
        <mc:AlternateContent xmlns:mc="http://schemas.openxmlformats.org/markup-compatibility/2006">
          <mc:Choice Requires="x14">
            <control shapeId="52262" r:id="rId41" name="Check Box 38">
              <controlPr defaultSize="0" autoFill="0" autoLine="0" autoPict="0">
                <anchor moveWithCells="1">
                  <from>
                    <xdr:col>1</xdr:col>
                    <xdr:colOff>25400</xdr:colOff>
                    <xdr:row>43</xdr:row>
                    <xdr:rowOff>152400</xdr:rowOff>
                  </from>
                  <to>
                    <xdr:col>2</xdr:col>
                    <xdr:colOff>31750</xdr:colOff>
                    <xdr:row>44</xdr:row>
                    <xdr:rowOff>165100</xdr:rowOff>
                  </to>
                </anchor>
              </controlPr>
            </control>
          </mc:Choice>
        </mc:AlternateContent>
        <mc:AlternateContent xmlns:mc="http://schemas.openxmlformats.org/markup-compatibility/2006">
          <mc:Choice Requires="x14">
            <control shapeId="52263" r:id="rId42" name="Check Box 39">
              <controlPr defaultSize="0" autoFill="0" autoLine="0" autoPict="0">
                <anchor moveWithCells="1">
                  <from>
                    <xdr:col>2</xdr:col>
                    <xdr:colOff>25400</xdr:colOff>
                    <xdr:row>43</xdr:row>
                    <xdr:rowOff>152400</xdr:rowOff>
                  </from>
                  <to>
                    <xdr:col>3</xdr:col>
                    <xdr:colOff>31750</xdr:colOff>
                    <xdr:row>44</xdr:row>
                    <xdr:rowOff>165100</xdr:rowOff>
                  </to>
                </anchor>
              </controlPr>
            </control>
          </mc:Choice>
        </mc:AlternateContent>
        <mc:AlternateContent xmlns:mc="http://schemas.openxmlformats.org/markup-compatibility/2006">
          <mc:Choice Requires="x14">
            <control shapeId="52264" r:id="rId43" name="Check Box 40">
              <controlPr defaultSize="0" autoFill="0" autoLine="0" autoPict="0">
                <anchor moveWithCells="1">
                  <from>
                    <xdr:col>1</xdr:col>
                    <xdr:colOff>25400</xdr:colOff>
                    <xdr:row>44</xdr:row>
                    <xdr:rowOff>279400</xdr:rowOff>
                  </from>
                  <to>
                    <xdr:col>2</xdr:col>
                    <xdr:colOff>31750</xdr:colOff>
                    <xdr:row>45</xdr:row>
                    <xdr:rowOff>127000</xdr:rowOff>
                  </to>
                </anchor>
              </controlPr>
            </control>
          </mc:Choice>
        </mc:AlternateContent>
        <mc:AlternateContent xmlns:mc="http://schemas.openxmlformats.org/markup-compatibility/2006">
          <mc:Choice Requires="x14">
            <control shapeId="52265" r:id="rId44" name="Check Box 41">
              <controlPr defaultSize="0" autoFill="0" autoLine="0" autoPict="0">
                <anchor moveWithCells="1">
                  <from>
                    <xdr:col>2</xdr:col>
                    <xdr:colOff>25400</xdr:colOff>
                    <xdr:row>44</xdr:row>
                    <xdr:rowOff>279400</xdr:rowOff>
                  </from>
                  <to>
                    <xdr:col>3</xdr:col>
                    <xdr:colOff>31750</xdr:colOff>
                    <xdr:row>45</xdr:row>
                    <xdr:rowOff>127000</xdr:rowOff>
                  </to>
                </anchor>
              </controlPr>
            </control>
          </mc:Choice>
        </mc:AlternateContent>
        <mc:AlternateContent xmlns:mc="http://schemas.openxmlformats.org/markup-compatibility/2006">
          <mc:Choice Requires="x14">
            <control shapeId="52266" r:id="rId45" name="Check Box 42">
              <controlPr defaultSize="0" autoFill="0" autoLine="0" autoPict="0">
                <anchor moveWithCells="1">
                  <from>
                    <xdr:col>1</xdr:col>
                    <xdr:colOff>25400</xdr:colOff>
                    <xdr:row>45</xdr:row>
                    <xdr:rowOff>190500</xdr:rowOff>
                  </from>
                  <to>
                    <xdr:col>2</xdr:col>
                    <xdr:colOff>31750</xdr:colOff>
                    <xdr:row>46</xdr:row>
                    <xdr:rowOff>127000</xdr:rowOff>
                  </to>
                </anchor>
              </controlPr>
            </control>
          </mc:Choice>
        </mc:AlternateContent>
        <mc:AlternateContent xmlns:mc="http://schemas.openxmlformats.org/markup-compatibility/2006">
          <mc:Choice Requires="x14">
            <control shapeId="52267" r:id="rId46" name="Check Box 43">
              <controlPr defaultSize="0" autoFill="0" autoLine="0" autoPict="0">
                <anchor moveWithCells="1">
                  <from>
                    <xdr:col>2</xdr:col>
                    <xdr:colOff>25400</xdr:colOff>
                    <xdr:row>45</xdr:row>
                    <xdr:rowOff>190500</xdr:rowOff>
                  </from>
                  <to>
                    <xdr:col>3</xdr:col>
                    <xdr:colOff>31750</xdr:colOff>
                    <xdr:row>46</xdr:row>
                    <xdr:rowOff>127000</xdr:rowOff>
                  </to>
                </anchor>
              </controlPr>
            </control>
          </mc:Choice>
        </mc:AlternateContent>
        <mc:AlternateContent xmlns:mc="http://schemas.openxmlformats.org/markup-compatibility/2006">
          <mc:Choice Requires="x14">
            <control shapeId="52268" r:id="rId47" name="Check Box 44">
              <controlPr defaultSize="0" autoFill="0" autoLine="0" autoPict="0">
                <anchor moveWithCells="1">
                  <from>
                    <xdr:col>1</xdr:col>
                    <xdr:colOff>25400</xdr:colOff>
                    <xdr:row>46</xdr:row>
                    <xdr:rowOff>190500</xdr:rowOff>
                  </from>
                  <to>
                    <xdr:col>2</xdr:col>
                    <xdr:colOff>31750</xdr:colOff>
                    <xdr:row>47</xdr:row>
                    <xdr:rowOff>127000</xdr:rowOff>
                  </to>
                </anchor>
              </controlPr>
            </control>
          </mc:Choice>
        </mc:AlternateContent>
        <mc:AlternateContent xmlns:mc="http://schemas.openxmlformats.org/markup-compatibility/2006">
          <mc:Choice Requires="x14">
            <control shapeId="52269" r:id="rId48" name="Check Box 45">
              <controlPr defaultSize="0" autoFill="0" autoLine="0" autoPict="0">
                <anchor moveWithCells="1">
                  <from>
                    <xdr:col>1</xdr:col>
                    <xdr:colOff>25400</xdr:colOff>
                    <xdr:row>47</xdr:row>
                    <xdr:rowOff>152400</xdr:rowOff>
                  </from>
                  <to>
                    <xdr:col>2</xdr:col>
                    <xdr:colOff>31750</xdr:colOff>
                    <xdr:row>48</xdr:row>
                    <xdr:rowOff>190500</xdr:rowOff>
                  </to>
                </anchor>
              </controlPr>
            </control>
          </mc:Choice>
        </mc:AlternateContent>
        <mc:AlternateContent xmlns:mc="http://schemas.openxmlformats.org/markup-compatibility/2006">
          <mc:Choice Requires="x14">
            <control shapeId="52270" r:id="rId49" name="Check Box 46">
              <controlPr defaultSize="0" autoFill="0" autoLine="0" autoPict="0">
                <anchor moveWithCells="1">
                  <from>
                    <xdr:col>1</xdr:col>
                    <xdr:colOff>25400</xdr:colOff>
                    <xdr:row>49</xdr:row>
                    <xdr:rowOff>190500</xdr:rowOff>
                  </from>
                  <to>
                    <xdr:col>2</xdr:col>
                    <xdr:colOff>31750</xdr:colOff>
                    <xdr:row>50</xdr:row>
                    <xdr:rowOff>127000</xdr:rowOff>
                  </to>
                </anchor>
              </controlPr>
            </control>
          </mc:Choice>
        </mc:AlternateContent>
        <mc:AlternateContent xmlns:mc="http://schemas.openxmlformats.org/markup-compatibility/2006">
          <mc:Choice Requires="x14">
            <control shapeId="52271" r:id="rId50" name="Check Box 47">
              <controlPr defaultSize="0" autoFill="0" autoLine="0" autoPict="0">
                <anchor moveWithCells="1">
                  <from>
                    <xdr:col>2</xdr:col>
                    <xdr:colOff>25400</xdr:colOff>
                    <xdr:row>49</xdr:row>
                    <xdr:rowOff>190500</xdr:rowOff>
                  </from>
                  <to>
                    <xdr:col>3</xdr:col>
                    <xdr:colOff>31750</xdr:colOff>
                    <xdr:row>50</xdr:row>
                    <xdr:rowOff>127000</xdr:rowOff>
                  </to>
                </anchor>
              </controlPr>
            </control>
          </mc:Choice>
        </mc:AlternateContent>
        <mc:AlternateContent xmlns:mc="http://schemas.openxmlformats.org/markup-compatibility/2006">
          <mc:Choice Requires="x14">
            <control shapeId="52272" r:id="rId51" name="Check Box 48">
              <controlPr defaultSize="0" autoFill="0" autoLine="0" autoPict="0">
                <anchor moveWithCells="1">
                  <from>
                    <xdr:col>1</xdr:col>
                    <xdr:colOff>25400</xdr:colOff>
                    <xdr:row>67</xdr:row>
                    <xdr:rowOff>50800</xdr:rowOff>
                  </from>
                  <to>
                    <xdr:col>2</xdr:col>
                    <xdr:colOff>31750</xdr:colOff>
                    <xdr:row>69</xdr:row>
                    <xdr:rowOff>31750</xdr:rowOff>
                  </to>
                </anchor>
              </controlPr>
            </control>
          </mc:Choice>
        </mc:AlternateContent>
        <mc:AlternateContent xmlns:mc="http://schemas.openxmlformats.org/markup-compatibility/2006">
          <mc:Choice Requires="x14">
            <control shapeId="52273" r:id="rId52" name="Check Box 49">
              <controlPr defaultSize="0" autoFill="0" autoLine="0" autoPict="0">
                <anchor moveWithCells="1">
                  <from>
                    <xdr:col>2</xdr:col>
                    <xdr:colOff>25400</xdr:colOff>
                    <xdr:row>67</xdr:row>
                    <xdr:rowOff>63500</xdr:rowOff>
                  </from>
                  <to>
                    <xdr:col>3</xdr:col>
                    <xdr:colOff>31750</xdr:colOff>
                    <xdr:row>69</xdr:row>
                    <xdr:rowOff>50800</xdr:rowOff>
                  </to>
                </anchor>
              </controlPr>
            </control>
          </mc:Choice>
        </mc:AlternateContent>
        <mc:AlternateContent xmlns:mc="http://schemas.openxmlformats.org/markup-compatibility/2006">
          <mc:Choice Requires="x14">
            <control shapeId="52274" r:id="rId53" name="Check Box 50">
              <controlPr defaultSize="0" autoFill="0" autoLine="0" autoPict="0">
                <anchor moveWithCells="1">
                  <from>
                    <xdr:col>1</xdr:col>
                    <xdr:colOff>25400</xdr:colOff>
                    <xdr:row>68</xdr:row>
                    <xdr:rowOff>190500</xdr:rowOff>
                  </from>
                  <to>
                    <xdr:col>2</xdr:col>
                    <xdr:colOff>31750</xdr:colOff>
                    <xdr:row>69</xdr:row>
                    <xdr:rowOff>107950</xdr:rowOff>
                  </to>
                </anchor>
              </controlPr>
            </control>
          </mc:Choice>
        </mc:AlternateContent>
        <mc:AlternateContent xmlns:mc="http://schemas.openxmlformats.org/markup-compatibility/2006">
          <mc:Choice Requires="x14">
            <control shapeId="52275" r:id="rId54" name="Check Box 51">
              <controlPr defaultSize="0" autoFill="0" autoLine="0" autoPict="0">
                <anchor moveWithCells="1">
                  <from>
                    <xdr:col>2</xdr:col>
                    <xdr:colOff>25400</xdr:colOff>
                    <xdr:row>68</xdr:row>
                    <xdr:rowOff>190500</xdr:rowOff>
                  </from>
                  <to>
                    <xdr:col>3</xdr:col>
                    <xdr:colOff>31750</xdr:colOff>
                    <xdr:row>69</xdr:row>
                    <xdr:rowOff>107950</xdr:rowOff>
                  </to>
                </anchor>
              </controlPr>
            </control>
          </mc:Choice>
        </mc:AlternateContent>
        <mc:AlternateContent xmlns:mc="http://schemas.openxmlformats.org/markup-compatibility/2006">
          <mc:Choice Requires="x14">
            <control shapeId="52276" r:id="rId55" name="Check Box 52">
              <controlPr defaultSize="0" autoFill="0" autoLine="0" autoPict="0">
                <anchor moveWithCells="1">
                  <from>
                    <xdr:col>1</xdr:col>
                    <xdr:colOff>25400</xdr:colOff>
                    <xdr:row>69</xdr:row>
                    <xdr:rowOff>279400</xdr:rowOff>
                  </from>
                  <to>
                    <xdr:col>2</xdr:col>
                    <xdr:colOff>31750</xdr:colOff>
                    <xdr:row>70</xdr:row>
                    <xdr:rowOff>127000</xdr:rowOff>
                  </to>
                </anchor>
              </controlPr>
            </control>
          </mc:Choice>
        </mc:AlternateContent>
        <mc:AlternateContent xmlns:mc="http://schemas.openxmlformats.org/markup-compatibility/2006">
          <mc:Choice Requires="x14">
            <control shapeId="52277" r:id="rId56" name="Check Box 53">
              <controlPr defaultSize="0" autoFill="0" autoLine="0" autoPict="0">
                <anchor moveWithCells="1">
                  <from>
                    <xdr:col>2</xdr:col>
                    <xdr:colOff>25400</xdr:colOff>
                    <xdr:row>69</xdr:row>
                    <xdr:rowOff>279400</xdr:rowOff>
                  </from>
                  <to>
                    <xdr:col>3</xdr:col>
                    <xdr:colOff>31750</xdr:colOff>
                    <xdr:row>70</xdr:row>
                    <xdr:rowOff>127000</xdr:rowOff>
                  </to>
                </anchor>
              </controlPr>
            </control>
          </mc:Choice>
        </mc:AlternateContent>
        <mc:AlternateContent xmlns:mc="http://schemas.openxmlformats.org/markup-compatibility/2006">
          <mc:Choice Requires="x14">
            <control shapeId="52278" r:id="rId57" name="Check Box 54">
              <controlPr defaultSize="0" autoFill="0" autoLine="0" autoPict="0">
                <anchor moveWithCells="1">
                  <from>
                    <xdr:col>1</xdr:col>
                    <xdr:colOff>19050</xdr:colOff>
                    <xdr:row>70</xdr:row>
                    <xdr:rowOff>171450</xdr:rowOff>
                  </from>
                  <to>
                    <xdr:col>2</xdr:col>
                    <xdr:colOff>31750</xdr:colOff>
                    <xdr:row>71</xdr:row>
                    <xdr:rowOff>146050</xdr:rowOff>
                  </to>
                </anchor>
              </controlPr>
            </control>
          </mc:Choice>
        </mc:AlternateContent>
        <mc:AlternateContent xmlns:mc="http://schemas.openxmlformats.org/markup-compatibility/2006">
          <mc:Choice Requires="x14">
            <control shapeId="52279" r:id="rId58" name="Check Box 55">
              <controlPr defaultSize="0" autoFill="0" autoLine="0" autoPict="0">
                <anchor moveWithCells="1">
                  <from>
                    <xdr:col>2</xdr:col>
                    <xdr:colOff>25400</xdr:colOff>
                    <xdr:row>70</xdr:row>
                    <xdr:rowOff>171450</xdr:rowOff>
                  </from>
                  <to>
                    <xdr:col>3</xdr:col>
                    <xdr:colOff>31750</xdr:colOff>
                    <xdr:row>71</xdr:row>
                    <xdr:rowOff>146050</xdr:rowOff>
                  </to>
                </anchor>
              </controlPr>
            </control>
          </mc:Choice>
        </mc:AlternateContent>
        <mc:AlternateContent xmlns:mc="http://schemas.openxmlformats.org/markup-compatibility/2006">
          <mc:Choice Requires="x14">
            <control shapeId="52280" r:id="rId59" name="Check Box 56">
              <controlPr defaultSize="0" autoFill="0" autoLine="0" autoPict="0">
                <anchor moveWithCells="1">
                  <from>
                    <xdr:col>1</xdr:col>
                    <xdr:colOff>25400</xdr:colOff>
                    <xdr:row>77</xdr:row>
                    <xdr:rowOff>184150</xdr:rowOff>
                  </from>
                  <to>
                    <xdr:col>2</xdr:col>
                    <xdr:colOff>31750</xdr:colOff>
                    <xdr:row>79</xdr:row>
                    <xdr:rowOff>0</xdr:rowOff>
                  </to>
                </anchor>
              </controlPr>
            </control>
          </mc:Choice>
        </mc:AlternateContent>
        <mc:AlternateContent xmlns:mc="http://schemas.openxmlformats.org/markup-compatibility/2006">
          <mc:Choice Requires="x14">
            <control shapeId="52281" r:id="rId60" name="Check Box 57">
              <controlPr defaultSize="0" autoFill="0" autoLine="0" autoPict="0">
                <anchor moveWithCells="1">
                  <from>
                    <xdr:col>2</xdr:col>
                    <xdr:colOff>25400</xdr:colOff>
                    <xdr:row>77</xdr:row>
                    <xdr:rowOff>184150</xdr:rowOff>
                  </from>
                  <to>
                    <xdr:col>3</xdr:col>
                    <xdr:colOff>31750</xdr:colOff>
                    <xdr:row>79</xdr:row>
                    <xdr:rowOff>0</xdr:rowOff>
                  </to>
                </anchor>
              </controlPr>
            </control>
          </mc:Choice>
        </mc:AlternateContent>
        <mc:AlternateContent xmlns:mc="http://schemas.openxmlformats.org/markup-compatibility/2006">
          <mc:Choice Requires="x14">
            <control shapeId="52282" r:id="rId61" name="Check Box 58">
              <controlPr defaultSize="0" autoFill="0" autoLine="0" autoPict="0">
                <anchor moveWithCells="1">
                  <from>
                    <xdr:col>1</xdr:col>
                    <xdr:colOff>25400</xdr:colOff>
                    <xdr:row>78</xdr:row>
                    <xdr:rowOff>184150</xdr:rowOff>
                  </from>
                  <to>
                    <xdr:col>2</xdr:col>
                    <xdr:colOff>31750</xdr:colOff>
                    <xdr:row>79</xdr:row>
                    <xdr:rowOff>146050</xdr:rowOff>
                  </to>
                </anchor>
              </controlPr>
            </control>
          </mc:Choice>
        </mc:AlternateContent>
        <mc:AlternateContent xmlns:mc="http://schemas.openxmlformats.org/markup-compatibility/2006">
          <mc:Choice Requires="x14">
            <control shapeId="52283" r:id="rId62" name="Check Box 59">
              <controlPr defaultSize="0" autoFill="0" autoLine="0" autoPict="0">
                <anchor moveWithCells="1">
                  <from>
                    <xdr:col>2</xdr:col>
                    <xdr:colOff>25400</xdr:colOff>
                    <xdr:row>78</xdr:row>
                    <xdr:rowOff>184150</xdr:rowOff>
                  </from>
                  <to>
                    <xdr:col>3</xdr:col>
                    <xdr:colOff>31750</xdr:colOff>
                    <xdr:row>79</xdr:row>
                    <xdr:rowOff>146050</xdr:rowOff>
                  </to>
                </anchor>
              </controlPr>
            </control>
          </mc:Choice>
        </mc:AlternateContent>
        <mc:AlternateContent xmlns:mc="http://schemas.openxmlformats.org/markup-compatibility/2006">
          <mc:Choice Requires="x14">
            <control shapeId="52284" r:id="rId63" name="Check Box 60">
              <controlPr defaultSize="0" autoFill="0" autoLine="0" autoPict="0">
                <anchor moveWithCells="1">
                  <from>
                    <xdr:col>1</xdr:col>
                    <xdr:colOff>25400</xdr:colOff>
                    <xdr:row>51</xdr:row>
                    <xdr:rowOff>107950</xdr:rowOff>
                  </from>
                  <to>
                    <xdr:col>2</xdr:col>
                    <xdr:colOff>31750</xdr:colOff>
                    <xdr:row>53</xdr:row>
                    <xdr:rowOff>19050</xdr:rowOff>
                  </to>
                </anchor>
              </controlPr>
            </control>
          </mc:Choice>
        </mc:AlternateContent>
        <mc:AlternateContent xmlns:mc="http://schemas.openxmlformats.org/markup-compatibility/2006">
          <mc:Choice Requires="x14">
            <control shapeId="52285" r:id="rId64" name="Check Box 61">
              <controlPr defaultSize="0" autoFill="0" autoLine="0" autoPict="0">
                <anchor moveWithCells="1">
                  <from>
                    <xdr:col>2</xdr:col>
                    <xdr:colOff>25400</xdr:colOff>
                    <xdr:row>51</xdr:row>
                    <xdr:rowOff>101600</xdr:rowOff>
                  </from>
                  <to>
                    <xdr:col>3</xdr:col>
                    <xdr:colOff>31750</xdr:colOff>
                    <xdr:row>53</xdr:row>
                    <xdr:rowOff>31750</xdr:rowOff>
                  </to>
                </anchor>
              </controlPr>
            </control>
          </mc:Choice>
        </mc:AlternateContent>
        <mc:AlternateContent xmlns:mc="http://schemas.openxmlformats.org/markup-compatibility/2006">
          <mc:Choice Requires="x14">
            <control shapeId="52286" r:id="rId65" name="Check Box 62">
              <controlPr defaultSize="0" autoFill="0" autoLine="0" autoPict="0">
                <anchor moveWithCells="1">
                  <from>
                    <xdr:col>1</xdr:col>
                    <xdr:colOff>44450</xdr:colOff>
                    <xdr:row>18</xdr:row>
                    <xdr:rowOff>190500</xdr:rowOff>
                  </from>
                  <to>
                    <xdr:col>2</xdr:col>
                    <xdr:colOff>31750</xdr:colOff>
                    <xdr:row>19</xdr:row>
                    <xdr:rowOff>146050</xdr:rowOff>
                  </to>
                </anchor>
              </controlPr>
            </control>
          </mc:Choice>
        </mc:AlternateContent>
        <mc:AlternateContent xmlns:mc="http://schemas.openxmlformats.org/markup-compatibility/2006">
          <mc:Choice Requires="x14">
            <control shapeId="52287" r:id="rId66" name="Check Box 63">
              <controlPr defaultSize="0" autoFill="0" autoLine="0" autoPict="0">
                <anchor moveWithCells="1">
                  <from>
                    <xdr:col>2</xdr:col>
                    <xdr:colOff>25400</xdr:colOff>
                    <xdr:row>18</xdr:row>
                    <xdr:rowOff>190500</xdr:rowOff>
                  </from>
                  <to>
                    <xdr:col>3</xdr:col>
                    <xdr:colOff>31750</xdr:colOff>
                    <xdr:row>19</xdr:row>
                    <xdr:rowOff>146050</xdr:rowOff>
                  </to>
                </anchor>
              </controlPr>
            </control>
          </mc:Choice>
        </mc:AlternateContent>
        <mc:AlternateContent xmlns:mc="http://schemas.openxmlformats.org/markup-compatibility/2006">
          <mc:Choice Requires="x14">
            <control shapeId="52288" r:id="rId67" name="Check Box 64">
              <controlPr defaultSize="0" autoFill="0" autoLine="0" autoPict="0">
                <anchor moveWithCells="1">
                  <from>
                    <xdr:col>2</xdr:col>
                    <xdr:colOff>25400</xdr:colOff>
                    <xdr:row>80</xdr:row>
                    <xdr:rowOff>146050</xdr:rowOff>
                  </from>
                  <to>
                    <xdr:col>3</xdr:col>
                    <xdr:colOff>31750</xdr:colOff>
                    <xdr:row>81</xdr:row>
                    <xdr:rowOff>184150</xdr:rowOff>
                  </to>
                </anchor>
              </controlPr>
            </control>
          </mc:Choice>
        </mc:AlternateContent>
        <mc:AlternateContent xmlns:mc="http://schemas.openxmlformats.org/markup-compatibility/2006">
          <mc:Choice Requires="x14">
            <control shapeId="52289" r:id="rId68" name="Check Box 65">
              <controlPr defaultSize="0" autoFill="0" autoLine="0" autoPict="0">
                <anchor moveWithCells="1">
                  <from>
                    <xdr:col>1</xdr:col>
                    <xdr:colOff>25400</xdr:colOff>
                    <xdr:row>82</xdr:row>
                    <xdr:rowOff>190500</xdr:rowOff>
                  </from>
                  <to>
                    <xdr:col>2</xdr:col>
                    <xdr:colOff>31750</xdr:colOff>
                    <xdr:row>82</xdr:row>
                    <xdr:rowOff>336550</xdr:rowOff>
                  </to>
                </anchor>
              </controlPr>
            </control>
          </mc:Choice>
        </mc:AlternateContent>
        <mc:AlternateContent xmlns:mc="http://schemas.openxmlformats.org/markup-compatibility/2006">
          <mc:Choice Requires="x14">
            <control shapeId="52290" r:id="rId69" name="Check Box 66">
              <controlPr defaultSize="0" autoFill="0" autoLine="0" autoPict="0">
                <anchor moveWithCells="1">
                  <from>
                    <xdr:col>2</xdr:col>
                    <xdr:colOff>25400</xdr:colOff>
                    <xdr:row>82</xdr:row>
                    <xdr:rowOff>190500</xdr:rowOff>
                  </from>
                  <to>
                    <xdr:col>3</xdr:col>
                    <xdr:colOff>31750</xdr:colOff>
                    <xdr:row>82</xdr:row>
                    <xdr:rowOff>336550</xdr:rowOff>
                  </to>
                </anchor>
              </controlPr>
            </control>
          </mc:Choice>
        </mc:AlternateContent>
        <mc:AlternateContent xmlns:mc="http://schemas.openxmlformats.org/markup-compatibility/2006">
          <mc:Choice Requires="x14">
            <control shapeId="52291" r:id="rId70" name="Check Box 67">
              <controlPr defaultSize="0" autoFill="0" autoLine="0" autoPict="0">
                <anchor moveWithCells="1">
                  <from>
                    <xdr:col>1</xdr:col>
                    <xdr:colOff>19050</xdr:colOff>
                    <xdr:row>83</xdr:row>
                    <xdr:rowOff>177800</xdr:rowOff>
                  </from>
                  <to>
                    <xdr:col>2</xdr:col>
                    <xdr:colOff>31750</xdr:colOff>
                    <xdr:row>84</xdr:row>
                    <xdr:rowOff>127000</xdr:rowOff>
                  </to>
                </anchor>
              </controlPr>
            </control>
          </mc:Choice>
        </mc:AlternateContent>
        <mc:AlternateContent xmlns:mc="http://schemas.openxmlformats.org/markup-compatibility/2006">
          <mc:Choice Requires="x14">
            <control shapeId="52292" r:id="rId71" name="Check Box 68">
              <controlPr defaultSize="0" autoFill="0" autoLine="0" autoPict="0">
                <anchor moveWithCells="1">
                  <from>
                    <xdr:col>2</xdr:col>
                    <xdr:colOff>25400</xdr:colOff>
                    <xdr:row>83</xdr:row>
                    <xdr:rowOff>177800</xdr:rowOff>
                  </from>
                  <to>
                    <xdr:col>3</xdr:col>
                    <xdr:colOff>31750</xdr:colOff>
                    <xdr:row>84</xdr:row>
                    <xdr:rowOff>127000</xdr:rowOff>
                  </to>
                </anchor>
              </controlPr>
            </control>
          </mc:Choice>
        </mc:AlternateContent>
        <mc:AlternateContent xmlns:mc="http://schemas.openxmlformats.org/markup-compatibility/2006">
          <mc:Choice Requires="x14">
            <control shapeId="52293" r:id="rId72" name="Check Box 69">
              <controlPr defaultSize="0" autoFill="0" autoLine="0" autoPict="0">
                <anchor moveWithCells="1">
                  <from>
                    <xdr:col>1</xdr:col>
                    <xdr:colOff>19050</xdr:colOff>
                    <xdr:row>89</xdr:row>
                    <xdr:rowOff>31750</xdr:rowOff>
                  </from>
                  <to>
                    <xdr:col>2</xdr:col>
                    <xdr:colOff>31750</xdr:colOff>
                    <xdr:row>89</xdr:row>
                    <xdr:rowOff>184150</xdr:rowOff>
                  </to>
                </anchor>
              </controlPr>
            </control>
          </mc:Choice>
        </mc:AlternateContent>
        <mc:AlternateContent xmlns:mc="http://schemas.openxmlformats.org/markup-compatibility/2006">
          <mc:Choice Requires="x14">
            <control shapeId="52294" r:id="rId73" name="Check Box 70">
              <controlPr defaultSize="0" autoFill="0" autoLine="0" autoPict="0">
                <anchor moveWithCells="1">
                  <from>
                    <xdr:col>1</xdr:col>
                    <xdr:colOff>19050</xdr:colOff>
                    <xdr:row>90</xdr:row>
                    <xdr:rowOff>31750</xdr:rowOff>
                  </from>
                  <to>
                    <xdr:col>2</xdr:col>
                    <xdr:colOff>31750</xdr:colOff>
                    <xdr:row>90</xdr:row>
                    <xdr:rowOff>184150</xdr:rowOff>
                  </to>
                </anchor>
              </controlPr>
            </control>
          </mc:Choice>
        </mc:AlternateContent>
        <mc:AlternateContent xmlns:mc="http://schemas.openxmlformats.org/markup-compatibility/2006">
          <mc:Choice Requires="x14">
            <control shapeId="52295" r:id="rId74" name="Check Box 71">
              <controlPr defaultSize="0" autoFill="0" autoLine="0" autoPict="0">
                <anchor moveWithCells="1">
                  <from>
                    <xdr:col>1</xdr:col>
                    <xdr:colOff>19050</xdr:colOff>
                    <xdr:row>91</xdr:row>
                    <xdr:rowOff>31750</xdr:rowOff>
                  </from>
                  <to>
                    <xdr:col>2</xdr:col>
                    <xdr:colOff>31750</xdr:colOff>
                    <xdr:row>91</xdr:row>
                    <xdr:rowOff>184150</xdr:rowOff>
                  </to>
                </anchor>
              </controlPr>
            </control>
          </mc:Choice>
        </mc:AlternateContent>
        <mc:AlternateContent xmlns:mc="http://schemas.openxmlformats.org/markup-compatibility/2006">
          <mc:Choice Requires="x14">
            <control shapeId="52296" r:id="rId75" name="Check Box 72">
              <controlPr defaultSize="0" autoFill="0" autoLine="0" autoPict="0">
                <anchor moveWithCells="1">
                  <from>
                    <xdr:col>1</xdr:col>
                    <xdr:colOff>19050</xdr:colOff>
                    <xdr:row>92</xdr:row>
                    <xdr:rowOff>31750</xdr:rowOff>
                  </from>
                  <to>
                    <xdr:col>2</xdr:col>
                    <xdr:colOff>31750</xdr:colOff>
                    <xdr:row>92</xdr:row>
                    <xdr:rowOff>184150</xdr:rowOff>
                  </to>
                </anchor>
              </controlPr>
            </control>
          </mc:Choice>
        </mc:AlternateContent>
        <mc:AlternateContent xmlns:mc="http://schemas.openxmlformats.org/markup-compatibility/2006">
          <mc:Choice Requires="x14">
            <control shapeId="52297" r:id="rId76" name="Check Box 73">
              <controlPr defaultSize="0" autoFill="0" autoLine="0" autoPict="0">
                <anchor moveWithCells="1">
                  <from>
                    <xdr:col>1</xdr:col>
                    <xdr:colOff>19050</xdr:colOff>
                    <xdr:row>93</xdr:row>
                    <xdr:rowOff>31750</xdr:rowOff>
                  </from>
                  <to>
                    <xdr:col>2</xdr:col>
                    <xdr:colOff>31750</xdr:colOff>
                    <xdr:row>93</xdr:row>
                    <xdr:rowOff>184150</xdr:rowOff>
                  </to>
                </anchor>
              </controlPr>
            </control>
          </mc:Choice>
        </mc:AlternateContent>
        <mc:AlternateContent xmlns:mc="http://schemas.openxmlformats.org/markup-compatibility/2006">
          <mc:Choice Requires="x14">
            <control shapeId="52298" r:id="rId77" name="Check Box 74">
              <controlPr defaultSize="0" autoFill="0" autoLine="0" autoPict="0">
                <anchor moveWithCells="1">
                  <from>
                    <xdr:col>1</xdr:col>
                    <xdr:colOff>19050</xdr:colOff>
                    <xdr:row>94</xdr:row>
                    <xdr:rowOff>31750</xdr:rowOff>
                  </from>
                  <to>
                    <xdr:col>2</xdr:col>
                    <xdr:colOff>31750</xdr:colOff>
                    <xdr:row>94</xdr:row>
                    <xdr:rowOff>184150</xdr:rowOff>
                  </to>
                </anchor>
              </controlPr>
            </control>
          </mc:Choice>
        </mc:AlternateContent>
        <mc:AlternateContent xmlns:mc="http://schemas.openxmlformats.org/markup-compatibility/2006">
          <mc:Choice Requires="x14">
            <control shapeId="52299" r:id="rId78" name="Check Box 75">
              <controlPr defaultSize="0" autoFill="0" autoLine="0" autoPict="0">
                <anchor moveWithCells="1">
                  <from>
                    <xdr:col>2</xdr:col>
                    <xdr:colOff>25400</xdr:colOff>
                    <xdr:row>82</xdr:row>
                    <xdr:rowOff>190500</xdr:rowOff>
                  </from>
                  <to>
                    <xdr:col>3</xdr:col>
                    <xdr:colOff>31750</xdr:colOff>
                    <xdr:row>82</xdr:row>
                    <xdr:rowOff>336550</xdr:rowOff>
                  </to>
                </anchor>
              </controlPr>
            </control>
          </mc:Choice>
        </mc:AlternateContent>
        <mc:AlternateContent xmlns:mc="http://schemas.openxmlformats.org/markup-compatibility/2006">
          <mc:Choice Requires="x14">
            <control shapeId="52300" r:id="rId79" name="Check Box 76">
              <controlPr defaultSize="0" autoFill="0" autoLine="0" autoPict="0">
                <anchor moveWithCells="1">
                  <from>
                    <xdr:col>2</xdr:col>
                    <xdr:colOff>25400</xdr:colOff>
                    <xdr:row>82</xdr:row>
                    <xdr:rowOff>190500</xdr:rowOff>
                  </from>
                  <to>
                    <xdr:col>3</xdr:col>
                    <xdr:colOff>31750</xdr:colOff>
                    <xdr:row>82</xdr:row>
                    <xdr:rowOff>336550</xdr:rowOff>
                  </to>
                </anchor>
              </controlPr>
            </control>
          </mc:Choice>
        </mc:AlternateContent>
        <mc:AlternateContent xmlns:mc="http://schemas.openxmlformats.org/markup-compatibility/2006">
          <mc:Choice Requires="x14">
            <control shapeId="52301" r:id="rId80" name="Check Box 77">
              <controlPr defaultSize="0" autoFill="0" autoLine="0" autoPict="0">
                <anchor moveWithCells="1">
                  <from>
                    <xdr:col>1</xdr:col>
                    <xdr:colOff>25400</xdr:colOff>
                    <xdr:row>80</xdr:row>
                    <xdr:rowOff>196850</xdr:rowOff>
                  </from>
                  <to>
                    <xdr:col>2</xdr:col>
                    <xdr:colOff>31750</xdr:colOff>
                    <xdr:row>81</xdr:row>
                    <xdr:rowOff>146050</xdr:rowOff>
                  </to>
                </anchor>
              </controlPr>
            </control>
          </mc:Choice>
        </mc:AlternateContent>
        <mc:AlternateContent xmlns:mc="http://schemas.openxmlformats.org/markup-compatibility/2006">
          <mc:Choice Requires="x14">
            <control shapeId="52302" r:id="rId81" name="Check Box 78">
              <controlPr defaultSize="0" autoFill="0" autoLine="0" autoPict="0">
                <anchor moveWithCells="1">
                  <from>
                    <xdr:col>1</xdr:col>
                    <xdr:colOff>25400</xdr:colOff>
                    <xdr:row>81</xdr:row>
                    <xdr:rowOff>190500</xdr:rowOff>
                  </from>
                  <to>
                    <xdr:col>2</xdr:col>
                    <xdr:colOff>31750</xdr:colOff>
                    <xdr:row>82</xdr:row>
                    <xdr:rowOff>114300</xdr:rowOff>
                  </to>
                </anchor>
              </controlPr>
            </control>
          </mc:Choice>
        </mc:AlternateContent>
        <mc:AlternateContent xmlns:mc="http://schemas.openxmlformats.org/markup-compatibility/2006">
          <mc:Choice Requires="x14">
            <control shapeId="52303" r:id="rId82" name="Check Box 79">
              <controlPr defaultSize="0" autoFill="0" autoLine="0" autoPict="0">
                <anchor moveWithCells="1">
                  <from>
                    <xdr:col>2</xdr:col>
                    <xdr:colOff>25400</xdr:colOff>
                    <xdr:row>81</xdr:row>
                    <xdr:rowOff>190500</xdr:rowOff>
                  </from>
                  <to>
                    <xdr:col>3</xdr:col>
                    <xdr:colOff>31750</xdr:colOff>
                    <xdr:row>82</xdr:row>
                    <xdr:rowOff>114300</xdr:rowOff>
                  </to>
                </anchor>
              </controlPr>
            </control>
          </mc:Choice>
        </mc:AlternateContent>
        <mc:AlternateContent xmlns:mc="http://schemas.openxmlformats.org/markup-compatibility/2006">
          <mc:Choice Requires="x14">
            <control shapeId="52304" r:id="rId83" name="Check Box 80">
              <controlPr defaultSize="0" autoFill="0" autoLine="0" autoPict="0">
                <anchor moveWithCells="1">
                  <from>
                    <xdr:col>1</xdr:col>
                    <xdr:colOff>25400</xdr:colOff>
                    <xdr:row>5</xdr:row>
                    <xdr:rowOff>88900</xdr:rowOff>
                  </from>
                  <to>
                    <xdr:col>2</xdr:col>
                    <xdr:colOff>31750</xdr:colOff>
                    <xdr:row>7</xdr:row>
                    <xdr:rowOff>31750</xdr:rowOff>
                  </to>
                </anchor>
              </controlPr>
            </control>
          </mc:Choice>
        </mc:AlternateContent>
        <mc:AlternateContent xmlns:mc="http://schemas.openxmlformats.org/markup-compatibility/2006">
          <mc:Choice Requires="x14">
            <control shapeId="52305" r:id="rId84" name="Check Box 81">
              <controlPr defaultSize="0" autoFill="0" autoLine="0" autoPict="0">
                <anchor moveWithCells="1">
                  <from>
                    <xdr:col>1</xdr:col>
                    <xdr:colOff>25400</xdr:colOff>
                    <xdr:row>6</xdr:row>
                    <xdr:rowOff>88900</xdr:rowOff>
                  </from>
                  <to>
                    <xdr:col>2</xdr:col>
                    <xdr:colOff>31750</xdr:colOff>
                    <xdr:row>8</xdr:row>
                    <xdr:rowOff>31750</xdr:rowOff>
                  </to>
                </anchor>
              </controlPr>
            </control>
          </mc:Choice>
        </mc:AlternateContent>
        <mc:AlternateContent xmlns:mc="http://schemas.openxmlformats.org/markup-compatibility/2006">
          <mc:Choice Requires="x14">
            <control shapeId="52306" r:id="rId85" name="Check Box 82">
              <controlPr defaultSize="0" autoFill="0" autoLine="0" autoPict="0">
                <anchor moveWithCells="1">
                  <from>
                    <xdr:col>1</xdr:col>
                    <xdr:colOff>25400</xdr:colOff>
                    <xdr:row>7</xdr:row>
                    <xdr:rowOff>88900</xdr:rowOff>
                  </from>
                  <to>
                    <xdr:col>2</xdr:col>
                    <xdr:colOff>31750</xdr:colOff>
                    <xdr:row>9</xdr:row>
                    <xdr:rowOff>31750</xdr:rowOff>
                  </to>
                </anchor>
              </controlPr>
            </control>
          </mc:Choice>
        </mc:AlternateContent>
        <mc:AlternateContent xmlns:mc="http://schemas.openxmlformats.org/markup-compatibility/2006">
          <mc:Choice Requires="x14">
            <control shapeId="52307" r:id="rId86" name="Check Box 83">
              <controlPr defaultSize="0" autoFill="0" autoLine="0" autoPict="0">
                <anchor moveWithCells="1">
                  <from>
                    <xdr:col>1</xdr:col>
                    <xdr:colOff>25400</xdr:colOff>
                    <xdr:row>8</xdr:row>
                    <xdr:rowOff>88900</xdr:rowOff>
                  </from>
                  <to>
                    <xdr:col>2</xdr:col>
                    <xdr:colOff>31750</xdr:colOff>
                    <xdr:row>10</xdr:row>
                    <xdr:rowOff>31750</xdr:rowOff>
                  </to>
                </anchor>
              </controlPr>
            </control>
          </mc:Choice>
        </mc:AlternateContent>
        <mc:AlternateContent xmlns:mc="http://schemas.openxmlformats.org/markup-compatibility/2006">
          <mc:Choice Requires="x14">
            <control shapeId="52308" r:id="rId87" name="Check Box 84">
              <controlPr defaultSize="0" autoFill="0" autoLine="0" autoPict="0">
                <anchor moveWithCells="1">
                  <from>
                    <xdr:col>1</xdr:col>
                    <xdr:colOff>25400</xdr:colOff>
                    <xdr:row>9</xdr:row>
                    <xdr:rowOff>88900</xdr:rowOff>
                  </from>
                  <to>
                    <xdr:col>2</xdr:col>
                    <xdr:colOff>31750</xdr:colOff>
                    <xdr:row>11</xdr:row>
                    <xdr:rowOff>31750</xdr:rowOff>
                  </to>
                </anchor>
              </controlPr>
            </control>
          </mc:Choice>
        </mc:AlternateContent>
        <mc:AlternateContent xmlns:mc="http://schemas.openxmlformats.org/markup-compatibility/2006">
          <mc:Choice Requires="x14">
            <control shapeId="52309" r:id="rId88" name="Check Box 85">
              <controlPr defaultSize="0" autoFill="0" autoLine="0" autoPict="0">
                <anchor moveWithCells="1">
                  <from>
                    <xdr:col>1</xdr:col>
                    <xdr:colOff>25400</xdr:colOff>
                    <xdr:row>10</xdr:row>
                    <xdr:rowOff>88900</xdr:rowOff>
                  </from>
                  <to>
                    <xdr:col>2</xdr:col>
                    <xdr:colOff>31750</xdr:colOff>
                    <xdr:row>12</xdr:row>
                    <xdr:rowOff>31750</xdr:rowOff>
                  </to>
                </anchor>
              </controlPr>
            </control>
          </mc:Choice>
        </mc:AlternateContent>
        <mc:AlternateContent xmlns:mc="http://schemas.openxmlformats.org/markup-compatibility/2006">
          <mc:Choice Requires="x14">
            <control shapeId="52310" r:id="rId89" name="Check Box 86">
              <controlPr defaultSize="0" autoFill="0" autoLine="0" autoPict="0">
                <anchor moveWithCells="1">
                  <from>
                    <xdr:col>1</xdr:col>
                    <xdr:colOff>25400</xdr:colOff>
                    <xdr:row>11</xdr:row>
                    <xdr:rowOff>88900</xdr:rowOff>
                  </from>
                  <to>
                    <xdr:col>2</xdr:col>
                    <xdr:colOff>31750</xdr:colOff>
                    <xdr:row>12</xdr:row>
                    <xdr:rowOff>127000</xdr:rowOff>
                  </to>
                </anchor>
              </controlPr>
            </control>
          </mc:Choice>
        </mc:AlternateContent>
        <mc:AlternateContent xmlns:mc="http://schemas.openxmlformats.org/markup-compatibility/2006">
          <mc:Choice Requires="x14">
            <control shapeId="52311" r:id="rId90" name="Check Box 87">
              <controlPr locked="0" defaultSize="0" autoFill="0" autoLine="0" autoPict="0">
                <anchor moveWithCells="1">
                  <from>
                    <xdr:col>1</xdr:col>
                    <xdr:colOff>25400</xdr:colOff>
                    <xdr:row>16</xdr:row>
                    <xdr:rowOff>203200</xdr:rowOff>
                  </from>
                  <to>
                    <xdr:col>2</xdr:col>
                    <xdr:colOff>31750</xdr:colOff>
                    <xdr:row>17</xdr:row>
                    <xdr:rowOff>146050</xdr:rowOff>
                  </to>
                </anchor>
              </controlPr>
            </control>
          </mc:Choice>
        </mc:AlternateContent>
        <mc:AlternateContent xmlns:mc="http://schemas.openxmlformats.org/markup-compatibility/2006">
          <mc:Choice Requires="x14">
            <control shapeId="52312" r:id="rId91" name="Check Box 88">
              <controlPr locked="0" defaultSize="0" autoFill="0" autoLine="0" autoPict="0">
                <anchor moveWithCells="1">
                  <from>
                    <xdr:col>2</xdr:col>
                    <xdr:colOff>25400</xdr:colOff>
                    <xdr:row>16</xdr:row>
                    <xdr:rowOff>203200</xdr:rowOff>
                  </from>
                  <to>
                    <xdr:col>3</xdr:col>
                    <xdr:colOff>31750</xdr:colOff>
                    <xdr:row>17</xdr:row>
                    <xdr:rowOff>146050</xdr:rowOff>
                  </to>
                </anchor>
              </controlPr>
            </control>
          </mc:Choice>
        </mc:AlternateContent>
        <mc:AlternateContent xmlns:mc="http://schemas.openxmlformats.org/markup-compatibility/2006">
          <mc:Choice Requires="x14">
            <control shapeId="52313" r:id="rId92" name="Check Box 89">
              <controlPr defaultSize="0" autoFill="0" autoLine="0" autoPict="0">
                <anchor moveWithCells="1">
                  <from>
                    <xdr:col>1</xdr:col>
                    <xdr:colOff>25400</xdr:colOff>
                    <xdr:row>59</xdr:row>
                    <xdr:rowOff>203200</xdr:rowOff>
                  </from>
                  <to>
                    <xdr:col>2</xdr:col>
                    <xdr:colOff>31750</xdr:colOff>
                    <xdr:row>60</xdr:row>
                    <xdr:rowOff>146050</xdr:rowOff>
                  </to>
                </anchor>
              </controlPr>
            </control>
          </mc:Choice>
        </mc:AlternateContent>
        <mc:AlternateContent xmlns:mc="http://schemas.openxmlformats.org/markup-compatibility/2006">
          <mc:Choice Requires="x14">
            <control shapeId="52314" r:id="rId93" name="Check Box 90">
              <controlPr defaultSize="0" autoFill="0" autoLine="0" autoPict="0">
                <anchor moveWithCells="1">
                  <from>
                    <xdr:col>2</xdr:col>
                    <xdr:colOff>25400</xdr:colOff>
                    <xdr:row>59</xdr:row>
                    <xdr:rowOff>203200</xdr:rowOff>
                  </from>
                  <to>
                    <xdr:col>3</xdr:col>
                    <xdr:colOff>31750</xdr:colOff>
                    <xdr:row>60</xdr:row>
                    <xdr:rowOff>146050</xdr:rowOff>
                  </to>
                </anchor>
              </controlPr>
            </control>
          </mc:Choice>
        </mc:AlternateContent>
        <mc:AlternateContent xmlns:mc="http://schemas.openxmlformats.org/markup-compatibility/2006">
          <mc:Choice Requires="x14">
            <control shapeId="52315" r:id="rId94" name="Check Box 91">
              <controlPr defaultSize="0" autoFill="0" autoLine="0" autoPict="0">
                <anchor moveWithCells="1">
                  <from>
                    <xdr:col>1</xdr:col>
                    <xdr:colOff>25400</xdr:colOff>
                    <xdr:row>17</xdr:row>
                    <xdr:rowOff>190500</xdr:rowOff>
                  </from>
                  <to>
                    <xdr:col>2</xdr:col>
                    <xdr:colOff>31750</xdr:colOff>
                    <xdr:row>17</xdr:row>
                    <xdr:rowOff>342900</xdr:rowOff>
                  </to>
                </anchor>
              </controlPr>
            </control>
          </mc:Choice>
        </mc:AlternateContent>
        <mc:AlternateContent xmlns:mc="http://schemas.openxmlformats.org/markup-compatibility/2006">
          <mc:Choice Requires="x14">
            <control shapeId="52316" r:id="rId95" name="Check Box 92">
              <controlPr defaultSize="0" autoFill="0" autoLine="0" autoPict="0">
                <anchor moveWithCells="1">
                  <from>
                    <xdr:col>2</xdr:col>
                    <xdr:colOff>25400</xdr:colOff>
                    <xdr:row>17</xdr:row>
                    <xdr:rowOff>190500</xdr:rowOff>
                  </from>
                  <to>
                    <xdr:col>3</xdr:col>
                    <xdr:colOff>31750</xdr:colOff>
                    <xdr:row>17</xdr:row>
                    <xdr:rowOff>342900</xdr:rowOff>
                  </to>
                </anchor>
              </controlPr>
            </control>
          </mc:Choice>
        </mc:AlternateContent>
        <mc:AlternateContent xmlns:mc="http://schemas.openxmlformats.org/markup-compatibility/2006">
          <mc:Choice Requires="x14">
            <control shapeId="52317" r:id="rId96" name="Check Box 93">
              <controlPr defaultSize="0" autoFill="0" autoLine="0" autoPict="0">
                <anchor moveWithCells="1">
                  <from>
                    <xdr:col>1</xdr:col>
                    <xdr:colOff>25400</xdr:colOff>
                    <xdr:row>20</xdr:row>
                    <xdr:rowOff>279400</xdr:rowOff>
                  </from>
                  <to>
                    <xdr:col>2</xdr:col>
                    <xdr:colOff>31750</xdr:colOff>
                    <xdr:row>21</xdr:row>
                    <xdr:rowOff>146050</xdr:rowOff>
                  </to>
                </anchor>
              </controlPr>
            </control>
          </mc:Choice>
        </mc:AlternateContent>
        <mc:AlternateContent xmlns:mc="http://schemas.openxmlformats.org/markup-compatibility/2006">
          <mc:Choice Requires="x14">
            <control shapeId="52318" r:id="rId97" name="Check Box 94">
              <controlPr defaultSize="0" autoFill="0" autoLine="0" autoPict="0">
                <anchor moveWithCells="1">
                  <from>
                    <xdr:col>2</xdr:col>
                    <xdr:colOff>25400</xdr:colOff>
                    <xdr:row>20</xdr:row>
                    <xdr:rowOff>279400</xdr:rowOff>
                  </from>
                  <to>
                    <xdr:col>3</xdr:col>
                    <xdr:colOff>31750</xdr:colOff>
                    <xdr:row>21</xdr:row>
                    <xdr:rowOff>146050</xdr:rowOff>
                  </to>
                </anchor>
              </controlPr>
            </control>
          </mc:Choice>
        </mc:AlternateContent>
        <mc:AlternateContent xmlns:mc="http://schemas.openxmlformats.org/markup-compatibility/2006">
          <mc:Choice Requires="x14">
            <control shapeId="52319" r:id="rId98" name="Check Box 95">
              <controlPr defaultSize="0" autoFill="0" autoLine="0" autoPict="0">
                <anchor moveWithCells="1">
                  <from>
                    <xdr:col>1</xdr:col>
                    <xdr:colOff>25400</xdr:colOff>
                    <xdr:row>21</xdr:row>
                    <xdr:rowOff>279400</xdr:rowOff>
                  </from>
                  <to>
                    <xdr:col>2</xdr:col>
                    <xdr:colOff>31750</xdr:colOff>
                    <xdr:row>22</xdr:row>
                    <xdr:rowOff>152400</xdr:rowOff>
                  </to>
                </anchor>
              </controlPr>
            </control>
          </mc:Choice>
        </mc:AlternateContent>
        <mc:AlternateContent xmlns:mc="http://schemas.openxmlformats.org/markup-compatibility/2006">
          <mc:Choice Requires="x14">
            <control shapeId="52320" r:id="rId99" name="Check Box 96">
              <controlPr defaultSize="0" autoFill="0" autoLine="0" autoPict="0">
                <anchor moveWithCells="1">
                  <from>
                    <xdr:col>2</xdr:col>
                    <xdr:colOff>44450</xdr:colOff>
                    <xdr:row>21</xdr:row>
                    <xdr:rowOff>279400</xdr:rowOff>
                  </from>
                  <to>
                    <xdr:col>3</xdr:col>
                    <xdr:colOff>31750</xdr:colOff>
                    <xdr:row>22</xdr:row>
                    <xdr:rowOff>152400</xdr:rowOff>
                  </to>
                </anchor>
              </controlPr>
            </control>
          </mc:Choice>
        </mc:AlternateContent>
        <mc:AlternateContent xmlns:mc="http://schemas.openxmlformats.org/markup-compatibility/2006">
          <mc:Choice Requires="x14">
            <control shapeId="52321" r:id="rId100" name="Check Box 97">
              <controlPr defaultSize="0" autoFill="0" autoLine="0" autoPict="0">
                <anchor moveWithCells="1">
                  <from>
                    <xdr:col>1</xdr:col>
                    <xdr:colOff>25400</xdr:colOff>
                    <xdr:row>22</xdr:row>
                    <xdr:rowOff>184150</xdr:rowOff>
                  </from>
                  <to>
                    <xdr:col>2</xdr:col>
                    <xdr:colOff>31750</xdr:colOff>
                    <xdr:row>23</xdr:row>
                    <xdr:rowOff>127000</xdr:rowOff>
                  </to>
                </anchor>
              </controlPr>
            </control>
          </mc:Choice>
        </mc:AlternateContent>
        <mc:AlternateContent xmlns:mc="http://schemas.openxmlformats.org/markup-compatibility/2006">
          <mc:Choice Requires="x14">
            <control shapeId="52322" r:id="rId101" name="Check Box 98">
              <controlPr defaultSize="0" autoFill="0" autoLine="0" autoPict="0">
                <anchor moveWithCells="1">
                  <from>
                    <xdr:col>2</xdr:col>
                    <xdr:colOff>25400</xdr:colOff>
                    <xdr:row>22</xdr:row>
                    <xdr:rowOff>184150</xdr:rowOff>
                  </from>
                  <to>
                    <xdr:col>3</xdr:col>
                    <xdr:colOff>31750</xdr:colOff>
                    <xdr:row>23</xdr:row>
                    <xdr:rowOff>127000</xdr:rowOff>
                  </to>
                </anchor>
              </controlPr>
            </control>
          </mc:Choice>
        </mc:AlternateContent>
        <mc:AlternateContent xmlns:mc="http://schemas.openxmlformats.org/markup-compatibility/2006">
          <mc:Choice Requires="x14">
            <control shapeId="52323" r:id="rId102" name="Check Box 99">
              <controlPr defaultSize="0" autoFill="0" autoLine="0" autoPict="0">
                <anchor moveWithCells="1">
                  <from>
                    <xdr:col>1</xdr:col>
                    <xdr:colOff>25400</xdr:colOff>
                    <xdr:row>23</xdr:row>
                    <xdr:rowOff>190500</xdr:rowOff>
                  </from>
                  <to>
                    <xdr:col>2</xdr:col>
                    <xdr:colOff>31750</xdr:colOff>
                    <xdr:row>24</xdr:row>
                    <xdr:rowOff>127000</xdr:rowOff>
                  </to>
                </anchor>
              </controlPr>
            </control>
          </mc:Choice>
        </mc:AlternateContent>
        <mc:AlternateContent xmlns:mc="http://schemas.openxmlformats.org/markup-compatibility/2006">
          <mc:Choice Requires="x14">
            <control shapeId="52324" r:id="rId103" name="Check Box 100">
              <controlPr defaultSize="0" autoFill="0" autoLine="0" autoPict="0">
                <anchor moveWithCells="1">
                  <from>
                    <xdr:col>2</xdr:col>
                    <xdr:colOff>25400</xdr:colOff>
                    <xdr:row>23</xdr:row>
                    <xdr:rowOff>190500</xdr:rowOff>
                  </from>
                  <to>
                    <xdr:col>3</xdr:col>
                    <xdr:colOff>31750</xdr:colOff>
                    <xdr:row>24</xdr:row>
                    <xdr:rowOff>127000</xdr:rowOff>
                  </to>
                </anchor>
              </controlPr>
            </control>
          </mc:Choice>
        </mc:AlternateContent>
        <mc:AlternateContent xmlns:mc="http://schemas.openxmlformats.org/markup-compatibility/2006">
          <mc:Choice Requires="x14">
            <control shapeId="52325" r:id="rId104" name="Check Box 101">
              <controlPr defaultSize="0" autoFill="0" autoLine="0" autoPict="0">
                <anchor moveWithCells="1">
                  <from>
                    <xdr:col>1</xdr:col>
                    <xdr:colOff>25400</xdr:colOff>
                    <xdr:row>24</xdr:row>
                    <xdr:rowOff>177800</xdr:rowOff>
                  </from>
                  <to>
                    <xdr:col>2</xdr:col>
                    <xdr:colOff>31750</xdr:colOff>
                    <xdr:row>25</xdr:row>
                    <xdr:rowOff>127000</xdr:rowOff>
                  </to>
                </anchor>
              </controlPr>
            </control>
          </mc:Choice>
        </mc:AlternateContent>
        <mc:AlternateContent xmlns:mc="http://schemas.openxmlformats.org/markup-compatibility/2006">
          <mc:Choice Requires="x14">
            <control shapeId="52326" r:id="rId105" name="Check Box 102">
              <controlPr defaultSize="0" autoFill="0" autoLine="0" autoPict="0">
                <anchor moveWithCells="1">
                  <from>
                    <xdr:col>2</xdr:col>
                    <xdr:colOff>25400</xdr:colOff>
                    <xdr:row>24</xdr:row>
                    <xdr:rowOff>177800</xdr:rowOff>
                  </from>
                  <to>
                    <xdr:col>3</xdr:col>
                    <xdr:colOff>31750</xdr:colOff>
                    <xdr:row>25</xdr:row>
                    <xdr:rowOff>127000</xdr:rowOff>
                  </to>
                </anchor>
              </controlPr>
            </control>
          </mc:Choice>
        </mc:AlternateContent>
        <mc:AlternateContent xmlns:mc="http://schemas.openxmlformats.org/markup-compatibility/2006">
          <mc:Choice Requires="x14">
            <control shapeId="52327" r:id="rId106" name="Check Box 103">
              <controlPr defaultSize="0" autoFill="0" autoLine="0" autoPict="0">
                <anchor moveWithCells="1">
                  <from>
                    <xdr:col>1</xdr:col>
                    <xdr:colOff>19050</xdr:colOff>
                    <xdr:row>25</xdr:row>
                    <xdr:rowOff>177800</xdr:rowOff>
                  </from>
                  <to>
                    <xdr:col>2</xdr:col>
                    <xdr:colOff>31750</xdr:colOff>
                    <xdr:row>26</xdr:row>
                    <xdr:rowOff>127000</xdr:rowOff>
                  </to>
                </anchor>
              </controlPr>
            </control>
          </mc:Choice>
        </mc:AlternateContent>
        <mc:AlternateContent xmlns:mc="http://schemas.openxmlformats.org/markup-compatibility/2006">
          <mc:Choice Requires="x14">
            <control shapeId="52328" r:id="rId107" name="Check Box 104">
              <controlPr defaultSize="0" autoFill="0" autoLine="0" autoPict="0">
                <anchor moveWithCells="1">
                  <from>
                    <xdr:col>2</xdr:col>
                    <xdr:colOff>25400</xdr:colOff>
                    <xdr:row>25</xdr:row>
                    <xdr:rowOff>177800</xdr:rowOff>
                  </from>
                  <to>
                    <xdr:col>3</xdr:col>
                    <xdr:colOff>31750</xdr:colOff>
                    <xdr:row>26</xdr:row>
                    <xdr:rowOff>127000</xdr:rowOff>
                  </to>
                </anchor>
              </controlPr>
            </control>
          </mc:Choice>
        </mc:AlternateContent>
        <mc:AlternateContent xmlns:mc="http://schemas.openxmlformats.org/markup-compatibility/2006">
          <mc:Choice Requires="x14">
            <control shapeId="52329" r:id="rId108" name="Check Box 105">
              <controlPr defaultSize="0" autoFill="0" autoLine="0" autoPict="0">
                <anchor moveWithCells="1">
                  <from>
                    <xdr:col>1</xdr:col>
                    <xdr:colOff>25400</xdr:colOff>
                    <xdr:row>26</xdr:row>
                    <xdr:rowOff>190500</xdr:rowOff>
                  </from>
                  <to>
                    <xdr:col>2</xdr:col>
                    <xdr:colOff>31750</xdr:colOff>
                    <xdr:row>27</xdr:row>
                    <xdr:rowOff>127000</xdr:rowOff>
                  </to>
                </anchor>
              </controlPr>
            </control>
          </mc:Choice>
        </mc:AlternateContent>
        <mc:AlternateContent xmlns:mc="http://schemas.openxmlformats.org/markup-compatibility/2006">
          <mc:Choice Requires="x14">
            <control shapeId="52330" r:id="rId109" name="Check Box 106">
              <controlPr defaultSize="0" autoFill="0" autoLine="0" autoPict="0">
                <anchor moveWithCells="1">
                  <from>
                    <xdr:col>2</xdr:col>
                    <xdr:colOff>25400</xdr:colOff>
                    <xdr:row>26</xdr:row>
                    <xdr:rowOff>190500</xdr:rowOff>
                  </from>
                  <to>
                    <xdr:col>3</xdr:col>
                    <xdr:colOff>31750</xdr:colOff>
                    <xdr:row>27</xdr:row>
                    <xdr:rowOff>127000</xdr:rowOff>
                  </to>
                </anchor>
              </controlPr>
            </control>
          </mc:Choice>
        </mc:AlternateContent>
        <mc:AlternateContent xmlns:mc="http://schemas.openxmlformats.org/markup-compatibility/2006">
          <mc:Choice Requires="x14">
            <control shapeId="52331" r:id="rId110" name="Check Box 107">
              <controlPr defaultSize="0" autoFill="0" autoLine="0" autoPict="0">
                <anchor moveWithCells="1">
                  <from>
                    <xdr:col>1</xdr:col>
                    <xdr:colOff>25400</xdr:colOff>
                    <xdr:row>27</xdr:row>
                    <xdr:rowOff>152400</xdr:rowOff>
                  </from>
                  <to>
                    <xdr:col>2</xdr:col>
                    <xdr:colOff>31750</xdr:colOff>
                    <xdr:row>28</xdr:row>
                    <xdr:rowOff>165100</xdr:rowOff>
                  </to>
                </anchor>
              </controlPr>
            </control>
          </mc:Choice>
        </mc:AlternateContent>
        <mc:AlternateContent xmlns:mc="http://schemas.openxmlformats.org/markup-compatibility/2006">
          <mc:Choice Requires="x14">
            <control shapeId="52332" r:id="rId111" name="Check Box 108">
              <controlPr defaultSize="0" autoFill="0" autoLine="0" autoPict="0">
                <anchor moveWithCells="1">
                  <from>
                    <xdr:col>2</xdr:col>
                    <xdr:colOff>25400</xdr:colOff>
                    <xdr:row>27</xdr:row>
                    <xdr:rowOff>152400</xdr:rowOff>
                  </from>
                  <to>
                    <xdr:col>3</xdr:col>
                    <xdr:colOff>31750</xdr:colOff>
                    <xdr:row>28</xdr:row>
                    <xdr:rowOff>165100</xdr:rowOff>
                  </to>
                </anchor>
              </controlPr>
            </control>
          </mc:Choice>
        </mc:AlternateContent>
        <mc:AlternateContent xmlns:mc="http://schemas.openxmlformats.org/markup-compatibility/2006">
          <mc:Choice Requires="x14">
            <control shapeId="52333" r:id="rId112" name="Check Box 109">
              <controlPr defaultSize="0" autoFill="0" autoLine="0" autoPict="0">
                <anchor moveWithCells="1">
                  <from>
                    <xdr:col>1</xdr:col>
                    <xdr:colOff>25400</xdr:colOff>
                    <xdr:row>28</xdr:row>
                    <xdr:rowOff>273050</xdr:rowOff>
                  </from>
                  <to>
                    <xdr:col>2</xdr:col>
                    <xdr:colOff>31750</xdr:colOff>
                    <xdr:row>29</xdr:row>
                    <xdr:rowOff>152400</xdr:rowOff>
                  </to>
                </anchor>
              </controlPr>
            </control>
          </mc:Choice>
        </mc:AlternateContent>
        <mc:AlternateContent xmlns:mc="http://schemas.openxmlformats.org/markup-compatibility/2006">
          <mc:Choice Requires="x14">
            <control shapeId="52334" r:id="rId113" name="Check Box 110">
              <controlPr defaultSize="0" autoFill="0" autoLine="0" autoPict="0">
                <anchor moveWithCells="1">
                  <from>
                    <xdr:col>2</xdr:col>
                    <xdr:colOff>44450</xdr:colOff>
                    <xdr:row>28</xdr:row>
                    <xdr:rowOff>273050</xdr:rowOff>
                  </from>
                  <to>
                    <xdr:col>3</xdr:col>
                    <xdr:colOff>31750</xdr:colOff>
                    <xdr:row>29</xdr:row>
                    <xdr:rowOff>152400</xdr:rowOff>
                  </to>
                </anchor>
              </controlPr>
            </control>
          </mc:Choice>
        </mc:AlternateContent>
        <mc:AlternateContent xmlns:mc="http://schemas.openxmlformats.org/markup-compatibility/2006">
          <mc:Choice Requires="x14">
            <control shapeId="52335" r:id="rId114" name="Check Box 111">
              <controlPr defaultSize="0" autoFill="0" autoLine="0" autoPict="0">
                <anchor moveWithCells="1">
                  <from>
                    <xdr:col>1</xdr:col>
                    <xdr:colOff>25400</xdr:colOff>
                    <xdr:row>43</xdr:row>
                    <xdr:rowOff>152400</xdr:rowOff>
                  </from>
                  <to>
                    <xdr:col>2</xdr:col>
                    <xdr:colOff>31750</xdr:colOff>
                    <xdr:row>44</xdr:row>
                    <xdr:rowOff>165100</xdr:rowOff>
                  </to>
                </anchor>
              </controlPr>
            </control>
          </mc:Choice>
        </mc:AlternateContent>
        <mc:AlternateContent xmlns:mc="http://schemas.openxmlformats.org/markup-compatibility/2006">
          <mc:Choice Requires="x14">
            <control shapeId="52336" r:id="rId115" name="Check Box 112">
              <controlPr defaultSize="0" autoFill="0" autoLine="0" autoPict="0">
                <anchor moveWithCells="1">
                  <from>
                    <xdr:col>1</xdr:col>
                    <xdr:colOff>25400</xdr:colOff>
                    <xdr:row>48</xdr:row>
                    <xdr:rowOff>165100</xdr:rowOff>
                  </from>
                  <to>
                    <xdr:col>2</xdr:col>
                    <xdr:colOff>31750</xdr:colOff>
                    <xdr:row>49</xdr:row>
                    <xdr:rowOff>190500</xdr:rowOff>
                  </to>
                </anchor>
              </controlPr>
            </control>
          </mc:Choice>
        </mc:AlternateContent>
        <mc:AlternateContent xmlns:mc="http://schemas.openxmlformats.org/markup-compatibility/2006">
          <mc:Choice Requires="x14">
            <control shapeId="52337" r:id="rId116" name="Check Box 113">
              <controlPr defaultSize="0" autoFill="0" autoLine="0" autoPict="0">
                <anchor moveWithCells="1">
                  <from>
                    <xdr:col>1</xdr:col>
                    <xdr:colOff>25400</xdr:colOff>
                    <xdr:row>53</xdr:row>
                    <xdr:rowOff>177800</xdr:rowOff>
                  </from>
                  <to>
                    <xdr:col>2</xdr:col>
                    <xdr:colOff>31750</xdr:colOff>
                    <xdr:row>55</xdr:row>
                    <xdr:rowOff>38100</xdr:rowOff>
                  </to>
                </anchor>
              </controlPr>
            </control>
          </mc:Choice>
        </mc:AlternateContent>
        <mc:AlternateContent xmlns:mc="http://schemas.openxmlformats.org/markup-compatibility/2006">
          <mc:Choice Requires="x14">
            <control shapeId="52338" r:id="rId117" name="Check Box 114">
              <controlPr defaultSize="0" autoFill="0" autoLine="0" autoPict="0">
                <anchor moveWithCells="1">
                  <from>
                    <xdr:col>2</xdr:col>
                    <xdr:colOff>25400</xdr:colOff>
                    <xdr:row>53</xdr:row>
                    <xdr:rowOff>177800</xdr:rowOff>
                  </from>
                  <to>
                    <xdr:col>3</xdr:col>
                    <xdr:colOff>31750</xdr:colOff>
                    <xdr:row>55</xdr:row>
                    <xdr:rowOff>38100</xdr:rowOff>
                  </to>
                </anchor>
              </controlPr>
            </control>
          </mc:Choice>
        </mc:AlternateContent>
        <mc:AlternateContent xmlns:mc="http://schemas.openxmlformats.org/markup-compatibility/2006">
          <mc:Choice Requires="x14">
            <control shapeId="52339" r:id="rId118" name="Check Box 115">
              <controlPr defaultSize="0" autoFill="0" autoLine="0" autoPict="0">
                <anchor moveWithCells="1">
                  <from>
                    <xdr:col>1</xdr:col>
                    <xdr:colOff>19050</xdr:colOff>
                    <xdr:row>60</xdr:row>
                    <xdr:rowOff>196850</xdr:rowOff>
                  </from>
                  <to>
                    <xdr:col>2</xdr:col>
                    <xdr:colOff>31750</xdr:colOff>
                    <xdr:row>61</xdr:row>
                    <xdr:rowOff>146050</xdr:rowOff>
                  </to>
                </anchor>
              </controlPr>
            </control>
          </mc:Choice>
        </mc:AlternateContent>
        <mc:AlternateContent xmlns:mc="http://schemas.openxmlformats.org/markup-compatibility/2006">
          <mc:Choice Requires="x14">
            <control shapeId="52340" r:id="rId119" name="Check Box 116">
              <controlPr defaultSize="0" autoFill="0" autoLine="0" autoPict="0">
                <anchor moveWithCells="1">
                  <from>
                    <xdr:col>2</xdr:col>
                    <xdr:colOff>25400</xdr:colOff>
                    <xdr:row>60</xdr:row>
                    <xdr:rowOff>196850</xdr:rowOff>
                  </from>
                  <to>
                    <xdr:col>3</xdr:col>
                    <xdr:colOff>31750</xdr:colOff>
                    <xdr:row>61</xdr:row>
                    <xdr:rowOff>146050</xdr:rowOff>
                  </to>
                </anchor>
              </controlPr>
            </control>
          </mc:Choice>
        </mc:AlternateContent>
        <mc:AlternateContent xmlns:mc="http://schemas.openxmlformats.org/markup-compatibility/2006">
          <mc:Choice Requires="x14">
            <control shapeId="52341" r:id="rId120" name="Check Box 117">
              <controlPr defaultSize="0" autoFill="0" autoLine="0" autoPict="0">
                <anchor moveWithCells="1">
                  <from>
                    <xdr:col>1</xdr:col>
                    <xdr:colOff>25400</xdr:colOff>
                    <xdr:row>68</xdr:row>
                    <xdr:rowOff>190500</xdr:rowOff>
                  </from>
                  <to>
                    <xdr:col>2</xdr:col>
                    <xdr:colOff>31750</xdr:colOff>
                    <xdr:row>69</xdr:row>
                    <xdr:rowOff>107950</xdr:rowOff>
                  </to>
                </anchor>
              </controlPr>
            </control>
          </mc:Choice>
        </mc:AlternateContent>
        <mc:AlternateContent xmlns:mc="http://schemas.openxmlformats.org/markup-compatibility/2006">
          <mc:Choice Requires="x14">
            <control shapeId="52342" r:id="rId121" name="Check Box 118">
              <controlPr defaultSize="0" autoFill="0" autoLine="0" autoPict="0">
                <anchor moveWithCells="1">
                  <from>
                    <xdr:col>2</xdr:col>
                    <xdr:colOff>25400</xdr:colOff>
                    <xdr:row>68</xdr:row>
                    <xdr:rowOff>190500</xdr:rowOff>
                  </from>
                  <to>
                    <xdr:col>3</xdr:col>
                    <xdr:colOff>31750</xdr:colOff>
                    <xdr:row>69</xdr:row>
                    <xdr:rowOff>107950</xdr:rowOff>
                  </to>
                </anchor>
              </controlPr>
            </control>
          </mc:Choice>
        </mc:AlternateContent>
        <mc:AlternateContent xmlns:mc="http://schemas.openxmlformats.org/markup-compatibility/2006">
          <mc:Choice Requires="x14">
            <control shapeId="52343" r:id="rId122" name="Check Box 119">
              <controlPr defaultSize="0" autoFill="0" autoLine="0" autoPict="0">
                <anchor moveWithCells="1">
                  <from>
                    <xdr:col>1</xdr:col>
                    <xdr:colOff>19050</xdr:colOff>
                    <xdr:row>71</xdr:row>
                    <xdr:rowOff>190500</xdr:rowOff>
                  </from>
                  <to>
                    <xdr:col>2</xdr:col>
                    <xdr:colOff>31750</xdr:colOff>
                    <xdr:row>72</xdr:row>
                    <xdr:rowOff>247650</xdr:rowOff>
                  </to>
                </anchor>
              </controlPr>
            </control>
          </mc:Choice>
        </mc:AlternateContent>
        <mc:AlternateContent xmlns:mc="http://schemas.openxmlformats.org/markup-compatibility/2006">
          <mc:Choice Requires="x14">
            <control shapeId="52344" r:id="rId123" name="Check Box 120">
              <controlPr defaultSize="0" autoFill="0" autoLine="0" autoPict="0">
                <anchor moveWithCells="1">
                  <from>
                    <xdr:col>2</xdr:col>
                    <xdr:colOff>25400</xdr:colOff>
                    <xdr:row>71</xdr:row>
                    <xdr:rowOff>190500</xdr:rowOff>
                  </from>
                  <to>
                    <xdr:col>3</xdr:col>
                    <xdr:colOff>31750</xdr:colOff>
                    <xdr:row>72</xdr:row>
                    <xdr:rowOff>247650</xdr:rowOff>
                  </to>
                </anchor>
              </controlPr>
            </control>
          </mc:Choice>
        </mc:AlternateContent>
        <mc:AlternateContent xmlns:mc="http://schemas.openxmlformats.org/markup-compatibility/2006">
          <mc:Choice Requires="x14">
            <control shapeId="52345" r:id="rId124" name="Check Box 121">
              <controlPr defaultSize="0" autoFill="0" autoLine="0" autoPict="0">
                <anchor moveWithCells="1">
                  <from>
                    <xdr:col>1</xdr:col>
                    <xdr:colOff>25400</xdr:colOff>
                    <xdr:row>72</xdr:row>
                    <xdr:rowOff>241300</xdr:rowOff>
                  </from>
                  <to>
                    <xdr:col>2</xdr:col>
                    <xdr:colOff>31750</xdr:colOff>
                    <xdr:row>74</xdr:row>
                    <xdr:rowOff>31750</xdr:rowOff>
                  </to>
                </anchor>
              </controlPr>
            </control>
          </mc:Choice>
        </mc:AlternateContent>
        <mc:AlternateContent xmlns:mc="http://schemas.openxmlformats.org/markup-compatibility/2006">
          <mc:Choice Requires="x14">
            <control shapeId="52346" r:id="rId125" name="Check Box 122">
              <controlPr defaultSize="0" autoFill="0" autoLine="0" autoPict="0">
                <anchor moveWithCells="1">
                  <from>
                    <xdr:col>2</xdr:col>
                    <xdr:colOff>25400</xdr:colOff>
                    <xdr:row>72</xdr:row>
                    <xdr:rowOff>241300</xdr:rowOff>
                  </from>
                  <to>
                    <xdr:col>3</xdr:col>
                    <xdr:colOff>31750</xdr:colOff>
                    <xdr:row>74</xdr:row>
                    <xdr:rowOff>31750</xdr:rowOff>
                  </to>
                </anchor>
              </controlPr>
            </control>
          </mc:Choice>
        </mc:AlternateContent>
        <mc:AlternateContent xmlns:mc="http://schemas.openxmlformats.org/markup-compatibility/2006">
          <mc:Choice Requires="x14">
            <control shapeId="52347" r:id="rId126" name="Check Box 123">
              <controlPr defaultSize="0" autoFill="0" autoLine="0" autoPict="0">
                <anchor moveWithCells="1">
                  <from>
                    <xdr:col>1</xdr:col>
                    <xdr:colOff>25400</xdr:colOff>
                    <xdr:row>78</xdr:row>
                    <xdr:rowOff>184150</xdr:rowOff>
                  </from>
                  <to>
                    <xdr:col>2</xdr:col>
                    <xdr:colOff>31750</xdr:colOff>
                    <xdr:row>79</xdr:row>
                    <xdr:rowOff>146050</xdr:rowOff>
                  </to>
                </anchor>
              </controlPr>
            </control>
          </mc:Choice>
        </mc:AlternateContent>
        <mc:AlternateContent xmlns:mc="http://schemas.openxmlformats.org/markup-compatibility/2006">
          <mc:Choice Requires="x14">
            <control shapeId="52348" r:id="rId127" name="Check Box 124">
              <controlPr defaultSize="0" autoFill="0" autoLine="0" autoPict="0">
                <anchor moveWithCells="1">
                  <from>
                    <xdr:col>2</xdr:col>
                    <xdr:colOff>25400</xdr:colOff>
                    <xdr:row>78</xdr:row>
                    <xdr:rowOff>184150</xdr:rowOff>
                  </from>
                  <to>
                    <xdr:col>3</xdr:col>
                    <xdr:colOff>31750</xdr:colOff>
                    <xdr:row>79</xdr:row>
                    <xdr:rowOff>146050</xdr:rowOff>
                  </to>
                </anchor>
              </controlPr>
            </control>
          </mc:Choice>
        </mc:AlternateContent>
        <mc:AlternateContent xmlns:mc="http://schemas.openxmlformats.org/markup-compatibility/2006">
          <mc:Choice Requires="x14">
            <control shapeId="52349" r:id="rId128" name="Check Box 125">
              <controlPr defaultSize="0" autoFill="0" autoLine="0" autoPict="0">
                <anchor moveWithCells="1">
                  <from>
                    <xdr:col>1</xdr:col>
                    <xdr:colOff>25400</xdr:colOff>
                    <xdr:row>54</xdr:row>
                    <xdr:rowOff>88900</xdr:rowOff>
                  </from>
                  <to>
                    <xdr:col>2</xdr:col>
                    <xdr:colOff>31750</xdr:colOff>
                    <xdr:row>55</xdr:row>
                    <xdr:rowOff>107950</xdr:rowOff>
                  </to>
                </anchor>
              </controlPr>
            </control>
          </mc:Choice>
        </mc:AlternateContent>
        <mc:AlternateContent xmlns:mc="http://schemas.openxmlformats.org/markup-compatibility/2006">
          <mc:Choice Requires="x14">
            <control shapeId="52350" r:id="rId129" name="Check Box 126">
              <controlPr defaultSize="0" autoFill="0" autoLine="0" autoPict="0">
                <anchor moveWithCells="1">
                  <from>
                    <xdr:col>2</xdr:col>
                    <xdr:colOff>25400</xdr:colOff>
                    <xdr:row>54</xdr:row>
                    <xdr:rowOff>88900</xdr:rowOff>
                  </from>
                  <to>
                    <xdr:col>3</xdr:col>
                    <xdr:colOff>31750</xdr:colOff>
                    <xdr:row>55</xdr:row>
                    <xdr:rowOff>107950</xdr:rowOff>
                  </to>
                </anchor>
              </controlPr>
            </control>
          </mc:Choice>
        </mc:AlternateContent>
        <mc:AlternateContent xmlns:mc="http://schemas.openxmlformats.org/markup-compatibility/2006">
          <mc:Choice Requires="x14">
            <control shapeId="52351" r:id="rId130" name="Check Box 127">
              <controlPr defaultSize="0" autoFill="0" autoLine="0" autoPict="0">
                <anchor moveWithCells="1">
                  <from>
                    <xdr:col>2</xdr:col>
                    <xdr:colOff>25400</xdr:colOff>
                    <xdr:row>20</xdr:row>
                    <xdr:rowOff>19050</xdr:rowOff>
                  </from>
                  <to>
                    <xdr:col>3</xdr:col>
                    <xdr:colOff>31750</xdr:colOff>
                    <xdr:row>20</xdr:row>
                    <xdr:rowOff>114300</xdr:rowOff>
                  </to>
                </anchor>
              </controlPr>
            </control>
          </mc:Choice>
        </mc:AlternateContent>
        <mc:AlternateContent xmlns:mc="http://schemas.openxmlformats.org/markup-compatibility/2006">
          <mc:Choice Requires="x14">
            <control shapeId="52352" r:id="rId131" name="Check Box 128">
              <controlPr defaultSize="0" autoFill="0" autoLine="0" autoPict="0">
                <anchor moveWithCells="1">
                  <from>
                    <xdr:col>2</xdr:col>
                    <xdr:colOff>25400</xdr:colOff>
                    <xdr:row>18</xdr:row>
                    <xdr:rowOff>190500</xdr:rowOff>
                  </from>
                  <to>
                    <xdr:col>3</xdr:col>
                    <xdr:colOff>31750</xdr:colOff>
                    <xdr:row>19</xdr:row>
                    <xdr:rowOff>146050</xdr:rowOff>
                  </to>
                </anchor>
              </controlPr>
            </control>
          </mc:Choice>
        </mc:AlternateContent>
        <mc:AlternateContent xmlns:mc="http://schemas.openxmlformats.org/markup-compatibility/2006">
          <mc:Choice Requires="x14">
            <control shapeId="52353" r:id="rId132" name="Check Box 129">
              <controlPr defaultSize="0" autoFill="0" autoLine="0" autoPict="0">
                <anchor moveWithCells="1">
                  <from>
                    <xdr:col>1</xdr:col>
                    <xdr:colOff>19050</xdr:colOff>
                    <xdr:row>84</xdr:row>
                    <xdr:rowOff>152400</xdr:rowOff>
                  </from>
                  <to>
                    <xdr:col>2</xdr:col>
                    <xdr:colOff>31750</xdr:colOff>
                    <xdr:row>85</xdr:row>
                    <xdr:rowOff>171450</xdr:rowOff>
                  </to>
                </anchor>
              </controlPr>
            </control>
          </mc:Choice>
        </mc:AlternateContent>
        <mc:AlternateContent xmlns:mc="http://schemas.openxmlformats.org/markup-compatibility/2006">
          <mc:Choice Requires="x14">
            <control shapeId="52354" r:id="rId133" name="Check Box 130">
              <controlPr defaultSize="0" autoFill="0" autoLine="0" autoPict="0">
                <anchor moveWithCells="1">
                  <from>
                    <xdr:col>2</xdr:col>
                    <xdr:colOff>25400</xdr:colOff>
                    <xdr:row>84</xdr:row>
                    <xdr:rowOff>146050</xdr:rowOff>
                  </from>
                  <to>
                    <xdr:col>3</xdr:col>
                    <xdr:colOff>31750</xdr:colOff>
                    <xdr:row>85</xdr:row>
                    <xdr:rowOff>165100</xdr:rowOff>
                  </to>
                </anchor>
              </controlPr>
            </control>
          </mc:Choice>
        </mc:AlternateContent>
        <mc:AlternateContent xmlns:mc="http://schemas.openxmlformats.org/markup-compatibility/2006">
          <mc:Choice Requires="x14">
            <control shapeId="52355" r:id="rId134" name="Check Box 131">
              <controlPr defaultSize="0" autoFill="0" autoLine="0" autoPict="0">
                <anchor moveWithCells="1">
                  <from>
                    <xdr:col>1</xdr:col>
                    <xdr:colOff>19050</xdr:colOff>
                    <xdr:row>89</xdr:row>
                    <xdr:rowOff>31750</xdr:rowOff>
                  </from>
                  <to>
                    <xdr:col>2</xdr:col>
                    <xdr:colOff>31750</xdr:colOff>
                    <xdr:row>89</xdr:row>
                    <xdr:rowOff>184150</xdr:rowOff>
                  </to>
                </anchor>
              </controlPr>
            </control>
          </mc:Choice>
        </mc:AlternateContent>
        <mc:AlternateContent xmlns:mc="http://schemas.openxmlformats.org/markup-compatibility/2006">
          <mc:Choice Requires="x14">
            <control shapeId="52356" r:id="rId135" name="Check Box 132">
              <controlPr defaultSize="0" autoFill="0" autoLine="0" autoPict="0">
                <anchor moveWithCells="1">
                  <from>
                    <xdr:col>1</xdr:col>
                    <xdr:colOff>19050</xdr:colOff>
                    <xdr:row>90</xdr:row>
                    <xdr:rowOff>31750</xdr:rowOff>
                  </from>
                  <to>
                    <xdr:col>2</xdr:col>
                    <xdr:colOff>31750</xdr:colOff>
                    <xdr:row>90</xdr:row>
                    <xdr:rowOff>184150</xdr:rowOff>
                  </to>
                </anchor>
              </controlPr>
            </control>
          </mc:Choice>
        </mc:AlternateContent>
        <mc:AlternateContent xmlns:mc="http://schemas.openxmlformats.org/markup-compatibility/2006">
          <mc:Choice Requires="x14">
            <control shapeId="52357" r:id="rId136" name="Check Box 133">
              <controlPr defaultSize="0" autoFill="0" autoLine="0" autoPict="0">
                <anchor moveWithCells="1">
                  <from>
                    <xdr:col>1</xdr:col>
                    <xdr:colOff>19050</xdr:colOff>
                    <xdr:row>91</xdr:row>
                    <xdr:rowOff>31750</xdr:rowOff>
                  </from>
                  <to>
                    <xdr:col>2</xdr:col>
                    <xdr:colOff>31750</xdr:colOff>
                    <xdr:row>91</xdr:row>
                    <xdr:rowOff>184150</xdr:rowOff>
                  </to>
                </anchor>
              </controlPr>
            </control>
          </mc:Choice>
        </mc:AlternateContent>
        <mc:AlternateContent xmlns:mc="http://schemas.openxmlformats.org/markup-compatibility/2006">
          <mc:Choice Requires="x14">
            <control shapeId="52358" r:id="rId137" name="Check Box 134">
              <controlPr defaultSize="0" autoFill="0" autoLine="0" autoPict="0">
                <anchor moveWithCells="1">
                  <from>
                    <xdr:col>1</xdr:col>
                    <xdr:colOff>19050</xdr:colOff>
                    <xdr:row>92</xdr:row>
                    <xdr:rowOff>31750</xdr:rowOff>
                  </from>
                  <to>
                    <xdr:col>2</xdr:col>
                    <xdr:colOff>31750</xdr:colOff>
                    <xdr:row>92</xdr:row>
                    <xdr:rowOff>184150</xdr:rowOff>
                  </to>
                </anchor>
              </controlPr>
            </control>
          </mc:Choice>
        </mc:AlternateContent>
        <mc:AlternateContent xmlns:mc="http://schemas.openxmlformats.org/markup-compatibility/2006">
          <mc:Choice Requires="x14">
            <control shapeId="52359" r:id="rId138" name="Check Box 135">
              <controlPr defaultSize="0" autoFill="0" autoLine="0" autoPict="0">
                <anchor moveWithCells="1">
                  <from>
                    <xdr:col>1</xdr:col>
                    <xdr:colOff>19050</xdr:colOff>
                    <xdr:row>93</xdr:row>
                    <xdr:rowOff>31750</xdr:rowOff>
                  </from>
                  <to>
                    <xdr:col>2</xdr:col>
                    <xdr:colOff>31750</xdr:colOff>
                    <xdr:row>93</xdr:row>
                    <xdr:rowOff>184150</xdr:rowOff>
                  </to>
                </anchor>
              </controlPr>
            </control>
          </mc:Choice>
        </mc:AlternateContent>
        <mc:AlternateContent xmlns:mc="http://schemas.openxmlformats.org/markup-compatibility/2006">
          <mc:Choice Requires="x14">
            <control shapeId="52360" r:id="rId139" name="Check Box 136">
              <controlPr defaultSize="0" autoFill="0" autoLine="0" autoPict="0">
                <anchor moveWithCells="1">
                  <from>
                    <xdr:col>1</xdr:col>
                    <xdr:colOff>19050</xdr:colOff>
                    <xdr:row>94</xdr:row>
                    <xdr:rowOff>31750</xdr:rowOff>
                  </from>
                  <to>
                    <xdr:col>2</xdr:col>
                    <xdr:colOff>31750</xdr:colOff>
                    <xdr:row>94</xdr:row>
                    <xdr:rowOff>184150</xdr:rowOff>
                  </to>
                </anchor>
              </controlPr>
            </control>
          </mc:Choice>
        </mc:AlternateContent>
        <mc:AlternateContent xmlns:mc="http://schemas.openxmlformats.org/markup-compatibility/2006">
          <mc:Choice Requires="x14">
            <control shapeId="52361" r:id="rId140" name="Check Box 137">
              <controlPr defaultSize="0" autoFill="0" autoLine="0" autoPict="0">
                <anchor moveWithCells="1">
                  <from>
                    <xdr:col>1</xdr:col>
                    <xdr:colOff>19050</xdr:colOff>
                    <xdr:row>95</xdr:row>
                    <xdr:rowOff>31750</xdr:rowOff>
                  </from>
                  <to>
                    <xdr:col>2</xdr:col>
                    <xdr:colOff>31750</xdr:colOff>
                    <xdr:row>96</xdr:row>
                    <xdr:rowOff>69850</xdr:rowOff>
                  </to>
                </anchor>
              </controlPr>
            </control>
          </mc:Choice>
        </mc:AlternateContent>
        <mc:AlternateContent xmlns:mc="http://schemas.openxmlformats.org/markup-compatibility/2006">
          <mc:Choice Requires="x14">
            <control shapeId="52362" r:id="rId141" name="Check Box 138">
              <controlPr defaultSize="0" autoFill="0" autoLine="0" autoPict="0">
                <anchor moveWithCells="1">
                  <from>
                    <xdr:col>1</xdr:col>
                    <xdr:colOff>25400</xdr:colOff>
                    <xdr:row>30</xdr:row>
                    <xdr:rowOff>0</xdr:rowOff>
                  </from>
                  <to>
                    <xdr:col>2</xdr:col>
                    <xdr:colOff>31750</xdr:colOff>
                    <xdr:row>30</xdr:row>
                    <xdr:rowOff>152400</xdr:rowOff>
                  </to>
                </anchor>
              </controlPr>
            </control>
          </mc:Choice>
        </mc:AlternateContent>
        <mc:AlternateContent xmlns:mc="http://schemas.openxmlformats.org/markup-compatibility/2006">
          <mc:Choice Requires="x14">
            <control shapeId="52363" r:id="rId142" name="Check Box 139">
              <controlPr defaultSize="0" autoFill="0" autoLine="0" autoPict="0">
                <anchor moveWithCells="1">
                  <from>
                    <xdr:col>2</xdr:col>
                    <xdr:colOff>25400</xdr:colOff>
                    <xdr:row>30</xdr:row>
                    <xdr:rowOff>0</xdr:rowOff>
                  </from>
                  <to>
                    <xdr:col>3</xdr:col>
                    <xdr:colOff>31750</xdr:colOff>
                    <xdr:row>30</xdr:row>
                    <xdr:rowOff>152400</xdr:rowOff>
                  </to>
                </anchor>
              </controlPr>
            </control>
          </mc:Choice>
        </mc:AlternateContent>
        <mc:AlternateContent xmlns:mc="http://schemas.openxmlformats.org/markup-compatibility/2006">
          <mc:Choice Requires="x14">
            <control shapeId="52364" r:id="rId143" name="Check Box 140">
              <controlPr defaultSize="0" autoFill="0" autoLine="0" autoPict="0">
                <anchor moveWithCells="1">
                  <from>
                    <xdr:col>2</xdr:col>
                    <xdr:colOff>44450</xdr:colOff>
                    <xdr:row>29</xdr:row>
                    <xdr:rowOff>273050</xdr:rowOff>
                  </from>
                  <to>
                    <xdr:col>3</xdr:col>
                    <xdr:colOff>31750</xdr:colOff>
                    <xdr:row>30</xdr:row>
                    <xdr:rowOff>152400</xdr:rowOff>
                  </to>
                </anchor>
              </controlPr>
            </control>
          </mc:Choice>
        </mc:AlternateContent>
        <mc:AlternateContent xmlns:mc="http://schemas.openxmlformats.org/markup-compatibility/2006">
          <mc:Choice Requires="x14">
            <control shapeId="52365" r:id="rId144" name="Check Box 141">
              <controlPr defaultSize="0" autoFill="0" autoLine="0" autoPict="0">
                <anchor moveWithCells="1">
                  <from>
                    <xdr:col>2</xdr:col>
                    <xdr:colOff>44450</xdr:colOff>
                    <xdr:row>29</xdr:row>
                    <xdr:rowOff>273050</xdr:rowOff>
                  </from>
                  <to>
                    <xdr:col>3</xdr:col>
                    <xdr:colOff>31750</xdr:colOff>
                    <xdr:row>30</xdr:row>
                    <xdr:rowOff>152400</xdr:rowOff>
                  </to>
                </anchor>
              </controlPr>
            </control>
          </mc:Choice>
        </mc:AlternateContent>
        <mc:AlternateContent xmlns:mc="http://schemas.openxmlformats.org/markup-compatibility/2006">
          <mc:Choice Requires="x14">
            <control shapeId="52366" r:id="rId145" name="Check Box 142">
              <controlPr defaultSize="0" autoFill="0" autoLine="0" autoPict="0">
                <anchor moveWithCells="1">
                  <from>
                    <xdr:col>1</xdr:col>
                    <xdr:colOff>25400</xdr:colOff>
                    <xdr:row>78</xdr:row>
                    <xdr:rowOff>184150</xdr:rowOff>
                  </from>
                  <to>
                    <xdr:col>2</xdr:col>
                    <xdr:colOff>31750</xdr:colOff>
                    <xdr:row>79</xdr:row>
                    <xdr:rowOff>146050</xdr:rowOff>
                  </to>
                </anchor>
              </controlPr>
            </control>
          </mc:Choice>
        </mc:AlternateContent>
        <mc:AlternateContent xmlns:mc="http://schemas.openxmlformats.org/markup-compatibility/2006">
          <mc:Choice Requires="x14">
            <control shapeId="52367" r:id="rId146" name="Check Box 143">
              <controlPr defaultSize="0" autoFill="0" autoLine="0" autoPict="0">
                <anchor moveWithCells="1">
                  <from>
                    <xdr:col>1</xdr:col>
                    <xdr:colOff>25400</xdr:colOff>
                    <xdr:row>80</xdr:row>
                    <xdr:rowOff>0</xdr:rowOff>
                  </from>
                  <to>
                    <xdr:col>2</xdr:col>
                    <xdr:colOff>31750</xdr:colOff>
                    <xdr:row>80</xdr:row>
                    <xdr:rowOff>146050</xdr:rowOff>
                  </to>
                </anchor>
              </controlPr>
            </control>
          </mc:Choice>
        </mc:AlternateContent>
        <mc:AlternateContent xmlns:mc="http://schemas.openxmlformats.org/markup-compatibility/2006">
          <mc:Choice Requires="x14">
            <control shapeId="52368" r:id="rId147" name="Check Box 144">
              <controlPr defaultSize="0" autoFill="0" autoLine="0" autoPict="0">
                <anchor moveWithCells="1">
                  <from>
                    <xdr:col>2</xdr:col>
                    <xdr:colOff>25400</xdr:colOff>
                    <xdr:row>80</xdr:row>
                    <xdr:rowOff>0</xdr:rowOff>
                  </from>
                  <to>
                    <xdr:col>3</xdr:col>
                    <xdr:colOff>31750</xdr:colOff>
                    <xdr:row>80</xdr:row>
                    <xdr:rowOff>146050</xdr:rowOff>
                  </to>
                </anchor>
              </controlPr>
            </control>
          </mc:Choice>
        </mc:AlternateContent>
        <mc:AlternateContent xmlns:mc="http://schemas.openxmlformats.org/markup-compatibility/2006">
          <mc:Choice Requires="x14">
            <control shapeId="52369" r:id="rId148" name="Check Box 145">
              <controlPr defaultSize="0" autoFill="0" autoLine="0" autoPict="0">
                <anchor moveWithCells="1">
                  <from>
                    <xdr:col>1</xdr:col>
                    <xdr:colOff>25400</xdr:colOff>
                    <xdr:row>50</xdr:row>
                    <xdr:rowOff>190500</xdr:rowOff>
                  </from>
                  <to>
                    <xdr:col>2</xdr:col>
                    <xdr:colOff>31750</xdr:colOff>
                    <xdr:row>52</xdr:row>
                    <xdr:rowOff>0</xdr:rowOff>
                  </to>
                </anchor>
              </controlPr>
            </control>
          </mc:Choice>
        </mc:AlternateContent>
        <mc:AlternateContent xmlns:mc="http://schemas.openxmlformats.org/markup-compatibility/2006">
          <mc:Choice Requires="x14">
            <control shapeId="52370" r:id="rId149" name="Check Box 146">
              <controlPr defaultSize="0" autoFill="0" autoLine="0" autoPict="0">
                <anchor moveWithCells="1">
                  <from>
                    <xdr:col>2</xdr:col>
                    <xdr:colOff>25400</xdr:colOff>
                    <xdr:row>50</xdr:row>
                    <xdr:rowOff>190500</xdr:rowOff>
                  </from>
                  <to>
                    <xdr:col>3</xdr:col>
                    <xdr:colOff>31750</xdr:colOff>
                    <xdr:row>52</xdr:row>
                    <xdr:rowOff>0</xdr:rowOff>
                  </to>
                </anchor>
              </controlPr>
            </control>
          </mc:Choice>
        </mc:AlternateContent>
        <mc:AlternateContent xmlns:mc="http://schemas.openxmlformats.org/markup-compatibility/2006">
          <mc:Choice Requires="x14">
            <control shapeId="52371" r:id="rId150" name="Check Box 147">
              <controlPr defaultSize="0" autoFill="0" autoLine="0" autoPict="0">
                <anchor moveWithCells="1">
                  <from>
                    <xdr:col>1</xdr:col>
                    <xdr:colOff>25400</xdr:colOff>
                    <xdr:row>53</xdr:row>
                    <xdr:rowOff>0</xdr:rowOff>
                  </from>
                  <to>
                    <xdr:col>2</xdr:col>
                    <xdr:colOff>31750</xdr:colOff>
                    <xdr:row>53</xdr:row>
                    <xdr:rowOff>152400</xdr:rowOff>
                  </to>
                </anchor>
              </controlPr>
            </control>
          </mc:Choice>
        </mc:AlternateContent>
        <mc:AlternateContent xmlns:mc="http://schemas.openxmlformats.org/markup-compatibility/2006">
          <mc:Choice Requires="x14">
            <control shapeId="52372" r:id="rId151" name="Check Box 148">
              <controlPr defaultSize="0" autoFill="0" autoLine="0" autoPict="0">
                <anchor moveWithCells="1">
                  <from>
                    <xdr:col>2</xdr:col>
                    <xdr:colOff>25400</xdr:colOff>
                    <xdr:row>52</xdr:row>
                    <xdr:rowOff>184150</xdr:rowOff>
                  </from>
                  <to>
                    <xdr:col>3</xdr:col>
                    <xdr:colOff>31750</xdr:colOff>
                    <xdr:row>53</xdr:row>
                    <xdr:rowOff>152400</xdr:rowOff>
                  </to>
                </anchor>
              </controlPr>
            </control>
          </mc:Choice>
        </mc:AlternateContent>
        <mc:AlternateContent xmlns:mc="http://schemas.openxmlformats.org/markup-compatibility/2006">
          <mc:Choice Requires="x14">
            <control shapeId="52373" r:id="rId152" name="Check Box 149">
              <controlPr defaultSize="0" autoFill="0" autoLine="0" autoPict="0">
                <anchor moveWithCells="1">
                  <from>
                    <xdr:col>2</xdr:col>
                    <xdr:colOff>25400</xdr:colOff>
                    <xdr:row>46</xdr:row>
                    <xdr:rowOff>190500</xdr:rowOff>
                  </from>
                  <to>
                    <xdr:col>3</xdr:col>
                    <xdr:colOff>31750</xdr:colOff>
                    <xdr:row>47</xdr:row>
                    <xdr:rowOff>127000</xdr:rowOff>
                  </to>
                </anchor>
              </controlPr>
            </control>
          </mc:Choice>
        </mc:AlternateContent>
        <mc:AlternateContent xmlns:mc="http://schemas.openxmlformats.org/markup-compatibility/2006">
          <mc:Choice Requires="x14">
            <control shapeId="52374" r:id="rId153" name="Check Box 150">
              <controlPr defaultSize="0" autoFill="0" autoLine="0" autoPict="0">
                <anchor moveWithCells="1">
                  <from>
                    <xdr:col>2</xdr:col>
                    <xdr:colOff>25400</xdr:colOff>
                    <xdr:row>47</xdr:row>
                    <xdr:rowOff>196850</xdr:rowOff>
                  </from>
                  <to>
                    <xdr:col>3</xdr:col>
                    <xdr:colOff>31750</xdr:colOff>
                    <xdr:row>48</xdr:row>
                    <xdr:rowOff>152400</xdr:rowOff>
                  </to>
                </anchor>
              </controlPr>
            </control>
          </mc:Choice>
        </mc:AlternateContent>
        <mc:AlternateContent xmlns:mc="http://schemas.openxmlformats.org/markup-compatibility/2006">
          <mc:Choice Requires="x14">
            <control shapeId="52375" r:id="rId154" name="Check Box 151">
              <controlPr defaultSize="0" autoFill="0" autoLine="0" autoPict="0">
                <anchor moveWithCells="1">
                  <from>
                    <xdr:col>2</xdr:col>
                    <xdr:colOff>25400</xdr:colOff>
                    <xdr:row>48</xdr:row>
                    <xdr:rowOff>196850</xdr:rowOff>
                  </from>
                  <to>
                    <xdr:col>3</xdr:col>
                    <xdr:colOff>31750</xdr:colOff>
                    <xdr:row>49</xdr:row>
                    <xdr:rowOff>152400</xdr:rowOff>
                  </to>
                </anchor>
              </controlPr>
            </control>
          </mc:Choice>
        </mc:AlternateContent>
        <mc:AlternateContent xmlns:mc="http://schemas.openxmlformats.org/markup-compatibility/2006">
          <mc:Choice Requires="x14">
            <control shapeId="52376" r:id="rId155" name="Check Box 152">
              <controlPr defaultSize="0" autoFill="0" autoLine="0" autoPict="0">
                <anchor moveWithCells="1">
                  <from>
                    <xdr:col>2</xdr:col>
                    <xdr:colOff>25400</xdr:colOff>
                    <xdr:row>36</xdr:row>
                    <xdr:rowOff>247650</xdr:rowOff>
                  </from>
                  <to>
                    <xdr:col>3</xdr:col>
                    <xdr:colOff>31750</xdr:colOff>
                    <xdr:row>38</xdr:row>
                    <xdr:rowOff>19050</xdr:rowOff>
                  </to>
                </anchor>
              </controlPr>
            </control>
          </mc:Choice>
        </mc:AlternateContent>
        <mc:AlternateContent xmlns:mc="http://schemas.openxmlformats.org/markup-compatibility/2006">
          <mc:Choice Requires="x14">
            <control shapeId="52377" r:id="rId156" name="Check Box 153">
              <controlPr defaultSize="0" autoFill="0" autoLine="0" autoPict="0">
                <anchor moveWithCells="1">
                  <from>
                    <xdr:col>2</xdr:col>
                    <xdr:colOff>25400</xdr:colOff>
                    <xdr:row>37</xdr:row>
                    <xdr:rowOff>88900</xdr:rowOff>
                  </from>
                  <to>
                    <xdr:col>3</xdr:col>
                    <xdr:colOff>31750</xdr:colOff>
                    <xdr:row>38</xdr:row>
                    <xdr:rowOff>165100</xdr:rowOff>
                  </to>
                </anchor>
              </controlPr>
            </control>
          </mc:Choice>
        </mc:AlternateContent>
        <mc:AlternateContent xmlns:mc="http://schemas.openxmlformats.org/markup-compatibility/2006">
          <mc:Choice Requires="x14">
            <control shapeId="52378" r:id="rId157" name="Check Box 154">
              <controlPr defaultSize="0" autoFill="0" autoLine="0" autoPict="0">
                <anchor moveWithCells="1">
                  <from>
                    <xdr:col>1</xdr:col>
                    <xdr:colOff>25400</xdr:colOff>
                    <xdr:row>37</xdr:row>
                    <xdr:rowOff>88900</xdr:rowOff>
                  </from>
                  <to>
                    <xdr:col>2</xdr:col>
                    <xdr:colOff>31750</xdr:colOff>
                    <xdr:row>38</xdr:row>
                    <xdr:rowOff>165100</xdr:rowOff>
                  </to>
                </anchor>
              </controlPr>
            </control>
          </mc:Choice>
        </mc:AlternateContent>
        <mc:AlternateContent xmlns:mc="http://schemas.openxmlformats.org/markup-compatibility/2006">
          <mc:Choice Requires="x14">
            <control shapeId="52379" r:id="rId158" name="Check Box 155">
              <controlPr defaultSize="0" autoFill="0" autoLine="0" autoPict="0">
                <anchor moveWithCells="1">
                  <from>
                    <xdr:col>2</xdr:col>
                    <xdr:colOff>25400</xdr:colOff>
                    <xdr:row>39</xdr:row>
                    <xdr:rowOff>0</xdr:rowOff>
                  </from>
                  <to>
                    <xdr:col>3</xdr:col>
                    <xdr:colOff>31750</xdr:colOff>
                    <xdr:row>39</xdr:row>
                    <xdr:rowOff>152400</xdr:rowOff>
                  </to>
                </anchor>
              </controlPr>
            </control>
          </mc:Choice>
        </mc:AlternateContent>
        <mc:AlternateContent xmlns:mc="http://schemas.openxmlformats.org/markup-compatibility/2006">
          <mc:Choice Requires="x14">
            <control shapeId="52380" r:id="rId159" name="Check Box 156">
              <controlPr defaultSize="0" autoFill="0" autoLine="0" autoPict="0">
                <anchor moveWithCells="1">
                  <from>
                    <xdr:col>1</xdr:col>
                    <xdr:colOff>25400</xdr:colOff>
                    <xdr:row>39</xdr:row>
                    <xdr:rowOff>0</xdr:rowOff>
                  </from>
                  <to>
                    <xdr:col>2</xdr:col>
                    <xdr:colOff>31750</xdr:colOff>
                    <xdr:row>39</xdr:row>
                    <xdr:rowOff>152400</xdr:rowOff>
                  </to>
                </anchor>
              </controlPr>
            </control>
          </mc:Choice>
        </mc:AlternateContent>
        <mc:AlternateContent xmlns:mc="http://schemas.openxmlformats.org/markup-compatibility/2006">
          <mc:Choice Requires="x14">
            <control shapeId="52381" r:id="rId160" name="Check Box 157">
              <controlPr defaultSize="0" autoFill="0" autoLine="0" autoPict="0">
                <anchor moveWithCells="1">
                  <from>
                    <xdr:col>2</xdr:col>
                    <xdr:colOff>25400</xdr:colOff>
                    <xdr:row>39</xdr:row>
                    <xdr:rowOff>0</xdr:rowOff>
                  </from>
                  <to>
                    <xdr:col>3</xdr:col>
                    <xdr:colOff>31750</xdr:colOff>
                    <xdr:row>39</xdr:row>
                    <xdr:rowOff>152400</xdr:rowOff>
                  </to>
                </anchor>
              </controlPr>
            </control>
          </mc:Choice>
        </mc:AlternateContent>
        <mc:AlternateContent xmlns:mc="http://schemas.openxmlformats.org/markup-compatibility/2006">
          <mc:Choice Requires="x14">
            <control shapeId="52382" r:id="rId161" name="Check Box 158">
              <controlPr defaultSize="0" autoFill="0" autoLine="0" autoPict="0">
                <anchor moveWithCells="1">
                  <from>
                    <xdr:col>2</xdr:col>
                    <xdr:colOff>25400</xdr:colOff>
                    <xdr:row>40</xdr:row>
                    <xdr:rowOff>190500</xdr:rowOff>
                  </from>
                  <to>
                    <xdr:col>3</xdr:col>
                    <xdr:colOff>31750</xdr:colOff>
                    <xdr:row>41</xdr:row>
                    <xdr:rowOff>127000</xdr:rowOff>
                  </to>
                </anchor>
              </controlPr>
            </control>
          </mc:Choice>
        </mc:AlternateContent>
        <mc:AlternateContent xmlns:mc="http://schemas.openxmlformats.org/markup-compatibility/2006">
          <mc:Choice Requires="x14">
            <control shapeId="52383" r:id="rId162" name="Check Box 159">
              <controlPr defaultSize="0" autoFill="0" autoLine="0" autoPict="0">
                <anchor moveWithCells="1">
                  <from>
                    <xdr:col>1</xdr:col>
                    <xdr:colOff>25400</xdr:colOff>
                    <xdr:row>40</xdr:row>
                    <xdr:rowOff>190500</xdr:rowOff>
                  </from>
                  <to>
                    <xdr:col>2</xdr:col>
                    <xdr:colOff>31750</xdr:colOff>
                    <xdr:row>41</xdr:row>
                    <xdr:rowOff>127000</xdr:rowOff>
                  </to>
                </anchor>
              </controlPr>
            </control>
          </mc:Choice>
        </mc:AlternateContent>
        <mc:AlternateContent xmlns:mc="http://schemas.openxmlformats.org/markup-compatibility/2006">
          <mc:Choice Requires="x14">
            <control shapeId="52384" r:id="rId163" name="Check Box 160">
              <controlPr defaultSize="0" autoFill="0" autoLine="0" autoPict="0">
                <anchor moveWithCells="1">
                  <from>
                    <xdr:col>1</xdr:col>
                    <xdr:colOff>25400</xdr:colOff>
                    <xdr:row>41</xdr:row>
                    <xdr:rowOff>304800</xdr:rowOff>
                  </from>
                  <to>
                    <xdr:col>2</xdr:col>
                    <xdr:colOff>31750</xdr:colOff>
                    <xdr:row>42</xdr:row>
                    <xdr:rowOff>127000</xdr:rowOff>
                  </to>
                </anchor>
              </controlPr>
            </control>
          </mc:Choice>
        </mc:AlternateContent>
        <mc:AlternateContent xmlns:mc="http://schemas.openxmlformats.org/markup-compatibility/2006">
          <mc:Choice Requires="x14">
            <control shapeId="52385" r:id="rId164" name="Check Box 161">
              <controlPr defaultSize="0" autoFill="0" autoLine="0" autoPict="0">
                <anchor moveWithCells="1">
                  <from>
                    <xdr:col>2</xdr:col>
                    <xdr:colOff>25400</xdr:colOff>
                    <xdr:row>41</xdr:row>
                    <xdr:rowOff>304800</xdr:rowOff>
                  </from>
                  <to>
                    <xdr:col>3</xdr:col>
                    <xdr:colOff>31750</xdr:colOff>
                    <xdr:row>42</xdr:row>
                    <xdr:rowOff>127000</xdr:rowOff>
                  </to>
                </anchor>
              </controlPr>
            </control>
          </mc:Choice>
        </mc:AlternateContent>
        <mc:AlternateContent xmlns:mc="http://schemas.openxmlformats.org/markup-compatibility/2006">
          <mc:Choice Requires="x14">
            <control shapeId="52386" r:id="rId165" name="Check Box 162">
              <controlPr defaultSize="0" autoFill="0" autoLine="0" autoPict="0">
                <anchor moveWithCells="1">
                  <from>
                    <xdr:col>2</xdr:col>
                    <xdr:colOff>25400</xdr:colOff>
                    <xdr:row>40</xdr:row>
                    <xdr:rowOff>190500</xdr:rowOff>
                  </from>
                  <to>
                    <xdr:col>3</xdr:col>
                    <xdr:colOff>31750</xdr:colOff>
                    <xdr:row>41</xdr:row>
                    <xdr:rowOff>127000</xdr:rowOff>
                  </to>
                </anchor>
              </controlPr>
            </control>
          </mc:Choice>
        </mc:AlternateContent>
        <mc:AlternateContent xmlns:mc="http://schemas.openxmlformats.org/markup-compatibility/2006">
          <mc:Choice Requires="x14">
            <control shapeId="52387" r:id="rId166" name="Check Box 163">
              <controlPr defaultSize="0" autoFill="0" autoLine="0" autoPict="0">
                <anchor moveWithCells="1">
                  <from>
                    <xdr:col>1</xdr:col>
                    <xdr:colOff>19050</xdr:colOff>
                    <xdr:row>61</xdr:row>
                    <xdr:rowOff>177800</xdr:rowOff>
                  </from>
                  <to>
                    <xdr:col>2</xdr:col>
                    <xdr:colOff>12700</xdr:colOff>
                    <xdr:row>62</xdr:row>
                    <xdr:rowOff>127000</xdr:rowOff>
                  </to>
                </anchor>
              </controlPr>
            </control>
          </mc:Choice>
        </mc:AlternateContent>
        <mc:AlternateContent xmlns:mc="http://schemas.openxmlformats.org/markup-compatibility/2006">
          <mc:Choice Requires="x14">
            <control shapeId="52388" r:id="rId167" name="Check Box 164">
              <controlPr defaultSize="0" autoFill="0" autoLine="0" autoPict="0">
                <anchor moveWithCells="1">
                  <from>
                    <xdr:col>2</xdr:col>
                    <xdr:colOff>19050</xdr:colOff>
                    <xdr:row>61</xdr:row>
                    <xdr:rowOff>177800</xdr:rowOff>
                  </from>
                  <to>
                    <xdr:col>3</xdr:col>
                    <xdr:colOff>31750</xdr:colOff>
                    <xdr:row>62</xdr:row>
                    <xdr:rowOff>127000</xdr:rowOff>
                  </to>
                </anchor>
              </controlPr>
            </control>
          </mc:Choice>
        </mc:AlternateContent>
        <mc:AlternateContent xmlns:mc="http://schemas.openxmlformats.org/markup-compatibility/2006">
          <mc:Choice Requires="x14">
            <control shapeId="52389" r:id="rId168" name="Check Box 165">
              <controlPr defaultSize="0" autoFill="0" autoLine="0" autoPict="0">
                <anchor moveWithCells="1">
                  <from>
                    <xdr:col>1</xdr:col>
                    <xdr:colOff>6350</xdr:colOff>
                    <xdr:row>62</xdr:row>
                    <xdr:rowOff>171450</xdr:rowOff>
                  </from>
                  <to>
                    <xdr:col>1</xdr:col>
                    <xdr:colOff>209550</xdr:colOff>
                    <xdr:row>63</xdr:row>
                    <xdr:rowOff>127000</xdr:rowOff>
                  </to>
                </anchor>
              </controlPr>
            </control>
          </mc:Choice>
        </mc:AlternateContent>
        <mc:AlternateContent xmlns:mc="http://schemas.openxmlformats.org/markup-compatibility/2006">
          <mc:Choice Requires="x14">
            <control shapeId="52390" r:id="rId169" name="Check Box 166">
              <controlPr defaultSize="0" autoFill="0" autoLine="0" autoPict="0">
                <anchor moveWithCells="1">
                  <from>
                    <xdr:col>2</xdr:col>
                    <xdr:colOff>19050</xdr:colOff>
                    <xdr:row>62</xdr:row>
                    <xdr:rowOff>171450</xdr:rowOff>
                  </from>
                  <to>
                    <xdr:col>3</xdr:col>
                    <xdr:colOff>12700</xdr:colOff>
                    <xdr:row>63</xdr:row>
                    <xdr:rowOff>127000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tabColor rgb="FF00B050"/>
  </sheetPr>
  <dimension ref="A1:BL94"/>
  <sheetViews>
    <sheetView showGridLines="0" zoomScale="80" zoomScaleNormal="80" workbookViewId="0">
      <selection activeCell="AZ24" sqref="AZ24"/>
    </sheetView>
  </sheetViews>
  <sheetFormatPr defaultColWidth="9.1796875" defaultRowHeight="12.5" outlineLevelCol="1"/>
  <cols>
    <col min="1" max="1" width="15.7265625" style="631" customWidth="1"/>
    <col min="2" max="2" width="8.54296875" style="631" customWidth="1"/>
    <col min="3" max="3" width="11" style="632" customWidth="1"/>
    <col min="4" max="4" width="45.26953125" style="631" customWidth="1"/>
    <col min="5" max="5" width="14.1796875" style="631" customWidth="1"/>
    <col min="6" max="6" width="13.1796875" style="632" customWidth="1"/>
    <col min="7" max="7" width="15.54296875" style="632" bestFit="1" customWidth="1"/>
    <col min="8" max="8" width="30.7265625" style="632" customWidth="1"/>
    <col min="9" max="9" width="13.26953125" style="632" bestFit="1" customWidth="1"/>
    <col min="10" max="10" width="20.54296875" style="632" bestFit="1" customWidth="1"/>
    <col min="11" max="11" width="12.7265625" style="631" customWidth="1"/>
    <col min="12" max="12" width="9.54296875" style="631" bestFit="1" customWidth="1"/>
    <col min="13" max="13" width="10.54296875" style="631" bestFit="1" customWidth="1"/>
    <col min="14" max="14" width="10.7265625" style="631" customWidth="1"/>
    <col min="15" max="15" width="38.7265625" style="631" customWidth="1"/>
    <col min="16" max="16" width="10.7265625" style="631" customWidth="1"/>
    <col min="17" max="17" width="10.7265625" style="1716" customWidth="1"/>
    <col min="18" max="18" width="38.7265625" style="631" customWidth="1"/>
    <col min="19" max="19" width="10.7265625" style="631" customWidth="1"/>
    <col min="20" max="20" width="10.7265625" style="1716" customWidth="1"/>
    <col min="21" max="21" width="11.54296875" style="631" customWidth="1"/>
    <col min="22" max="22" width="10.7265625" style="631" customWidth="1"/>
    <col min="23" max="23" width="13.7265625" style="631" customWidth="1"/>
    <col min="24" max="32" width="10.7265625" style="631" customWidth="1"/>
    <col min="33" max="33" width="10.1796875" style="631" bestFit="1" customWidth="1" outlineLevel="1"/>
    <col min="34" max="34" width="10.7265625" style="631" customWidth="1" outlineLevel="1"/>
    <col min="35" max="35" width="9.54296875" style="631" bestFit="1" customWidth="1" outlineLevel="1"/>
    <col min="36" max="40" width="10.7265625" style="631" customWidth="1" outlineLevel="1"/>
    <col min="41" max="41" width="9.54296875" style="631" bestFit="1" customWidth="1" outlineLevel="1"/>
    <col min="42" max="46" width="10.7265625" style="631" customWidth="1" outlineLevel="1"/>
    <col min="47" max="47" width="11.26953125" style="631" customWidth="1" outlineLevel="1"/>
    <col min="48" max="48" width="11.54296875" style="631" customWidth="1" outlineLevel="1"/>
    <col min="49" max="49" width="11.26953125" style="631" customWidth="1" outlineLevel="1"/>
    <col min="50" max="57" width="10.7265625" style="631" customWidth="1" outlineLevel="1"/>
    <col min="58" max="58" width="14.26953125" style="631" customWidth="1"/>
    <col min="59" max="60" width="10.7265625" style="631" customWidth="1" outlineLevel="1"/>
    <col min="61" max="61" width="14.90625" style="631" bestFit="1" customWidth="1" outlineLevel="1"/>
    <col min="62" max="63" width="10.7265625" style="631" customWidth="1" outlineLevel="1"/>
    <col min="64" max="64" width="17" style="631" customWidth="1"/>
    <col min="65" max="16384" width="9.1796875" style="631"/>
  </cols>
  <sheetData>
    <row r="1" spans="1:37" ht="13" thickBot="1">
      <c r="D1" s="1958" t="s">
        <v>1025</v>
      </c>
      <c r="E1" s="1958"/>
      <c r="F1" s="1958"/>
      <c r="H1" s="631"/>
      <c r="I1" s="631"/>
      <c r="J1" s="631"/>
    </row>
    <row r="2" spans="1:37" ht="18.75" customHeight="1" thickBot="1">
      <c r="D2" s="1958"/>
      <c r="E2" s="1958"/>
      <c r="F2" s="1958"/>
      <c r="G2" s="1954" t="s">
        <v>5</v>
      </c>
      <c r="H2" s="1955"/>
      <c r="I2" s="1055"/>
      <c r="J2" s="1055"/>
      <c r="L2" s="1052" t="s">
        <v>243</v>
      </c>
      <c r="M2" s="1053" t="s">
        <v>26</v>
      </c>
      <c r="N2" s="1053" t="s">
        <v>957</v>
      </c>
      <c r="O2" s="1053" t="s">
        <v>920</v>
      </c>
    </row>
    <row r="3" spans="1:37" ht="18.75" customHeight="1" thickBot="1">
      <c r="F3" s="631"/>
      <c r="G3" s="1956" t="s">
        <v>867</v>
      </c>
      <c r="H3" s="1957"/>
      <c r="I3" s="1056"/>
      <c r="J3" s="1056"/>
      <c r="L3" s="1052" t="s">
        <v>251</v>
      </c>
      <c r="M3" s="1052" t="s">
        <v>25</v>
      </c>
      <c r="N3" s="1053" t="s">
        <v>958</v>
      </c>
      <c r="O3" s="1053" t="s">
        <v>919</v>
      </c>
    </row>
    <row r="4" spans="1:37" ht="18.649999999999999" customHeight="1" thickBot="1">
      <c r="D4" s="996"/>
      <c r="E4" s="787"/>
      <c r="F4" s="995"/>
      <c r="G4" s="631"/>
      <c r="H4" s="631"/>
      <c r="I4" s="631"/>
      <c r="L4" s="13"/>
      <c r="M4" s="13"/>
      <c r="N4" s="1053" t="s">
        <v>959</v>
      </c>
      <c r="O4" s="1053" t="s">
        <v>918</v>
      </c>
    </row>
    <row r="5" spans="1:37" ht="19.149999999999999" customHeight="1" thickBot="1">
      <c r="D5" s="1044" t="s">
        <v>1022</v>
      </c>
      <c r="E5" s="985">
        <f>SUM(AM20:AM1000)</f>
        <v>1150436.94325</v>
      </c>
      <c r="F5" s="995"/>
      <c r="H5" s="787"/>
      <c r="I5" s="787"/>
      <c r="J5" s="787"/>
      <c r="K5" s="787"/>
      <c r="L5" s="1054"/>
      <c r="M5" s="1054"/>
      <c r="N5" s="1053" t="s">
        <v>960</v>
      </c>
      <c r="O5" s="1053" t="s">
        <v>1885</v>
      </c>
      <c r="P5" s="787"/>
      <c r="Q5" s="1717"/>
    </row>
    <row r="6" spans="1:37" ht="19.149999999999999" customHeight="1" thickBot="1">
      <c r="D6" s="1044" t="s">
        <v>1023</v>
      </c>
      <c r="E6" s="985">
        <f>SUM(W20:W1000)</f>
        <v>1150436.94325</v>
      </c>
      <c r="F6" s="12"/>
      <c r="G6" s="1951" t="s">
        <v>1883</v>
      </c>
      <c r="H6" s="1951"/>
      <c r="I6" s="787"/>
      <c r="J6" s="788"/>
      <c r="K6" s="787"/>
      <c r="L6" s="787"/>
      <c r="M6" s="787"/>
      <c r="N6" s="787"/>
      <c r="O6" s="787"/>
      <c r="P6" s="787"/>
      <c r="Q6" s="1717"/>
      <c r="R6" s="634"/>
      <c r="S6" s="634"/>
      <c r="T6" s="634"/>
      <c r="U6" s="634"/>
      <c r="V6" s="634"/>
      <c r="W6" s="634"/>
      <c r="X6" s="634"/>
      <c r="Y6" s="634"/>
      <c r="Z6" s="634"/>
      <c r="AA6" s="634"/>
      <c r="AB6" s="634"/>
      <c r="AC6" s="634"/>
      <c r="AD6" s="634"/>
      <c r="AE6" s="634"/>
      <c r="AF6" s="634"/>
    </row>
    <row r="7" spans="1:37" ht="9.75" customHeight="1" thickBot="1">
      <c r="D7" s="635"/>
      <c r="E7" s="986"/>
      <c r="F7" s="12"/>
      <c r="G7" s="1"/>
      <c r="H7" s="1"/>
      <c r="I7" s="633"/>
      <c r="J7" s="633"/>
      <c r="K7" s="634"/>
      <c r="L7" s="847"/>
      <c r="M7" s="634"/>
      <c r="N7" s="634"/>
      <c r="O7" s="634"/>
      <c r="P7" s="634"/>
      <c r="Q7" s="634"/>
      <c r="R7" s="634"/>
      <c r="S7" s="634"/>
      <c r="T7" s="634"/>
      <c r="U7" s="634"/>
      <c r="V7" s="634"/>
      <c r="W7" s="634"/>
      <c r="X7" s="634"/>
      <c r="Y7" s="634"/>
      <c r="Z7" s="634"/>
      <c r="AA7" s="634"/>
      <c r="AB7" s="634"/>
      <c r="AC7" s="634"/>
      <c r="AD7" s="634"/>
      <c r="AE7" s="634"/>
      <c r="AF7" s="634"/>
      <c r="AI7" s="645"/>
      <c r="AJ7" s="645"/>
      <c r="AK7" s="645"/>
    </row>
    <row r="8" spans="1:37" ht="18.75" customHeight="1">
      <c r="D8" s="1027" t="s">
        <v>6</v>
      </c>
      <c r="E8" s="987">
        <f>SUM(V20:V1000)</f>
        <v>233640.50605000003</v>
      </c>
      <c r="F8" s="789"/>
      <c r="G8" s="1"/>
      <c r="H8" s="1"/>
      <c r="I8" s="633"/>
      <c r="J8" s="631"/>
      <c r="P8" s="634"/>
      <c r="Q8" s="634"/>
      <c r="R8" s="634"/>
      <c r="S8" s="634"/>
      <c r="T8" s="634"/>
      <c r="U8" s="634"/>
      <c r="V8" s="634"/>
      <c r="W8" s="634"/>
      <c r="X8" s="634"/>
      <c r="Y8" s="634"/>
      <c r="Z8" s="634"/>
      <c r="AA8" s="634"/>
      <c r="AB8" s="634"/>
      <c r="AC8" s="634"/>
      <c r="AD8" s="634"/>
      <c r="AE8" s="634"/>
      <c r="AF8" s="634"/>
    </row>
    <row r="9" spans="1:37" ht="18.75" customHeight="1">
      <c r="D9" s="636" t="s">
        <v>7</v>
      </c>
      <c r="E9" s="988">
        <f>SUM(Z20:Z1000)*0.15</f>
        <v>59380.454825611916</v>
      </c>
      <c r="F9" s="789"/>
    </row>
    <row r="10" spans="1:37" ht="18.75" customHeight="1">
      <c r="D10" s="637" t="s">
        <v>965</v>
      </c>
      <c r="E10" s="989">
        <f>SUM(AC20:AC1000)</f>
        <v>0</v>
      </c>
      <c r="F10" s="789"/>
      <c r="J10" s="648"/>
    </row>
    <row r="11" spans="1:37" ht="18.75" customHeight="1" thickBot="1">
      <c r="D11" s="638" t="s">
        <v>8</v>
      </c>
      <c r="E11" s="990">
        <f>SUM(AF20:AF1000)</f>
        <v>24</v>
      </c>
      <c r="F11" s="789"/>
    </row>
    <row r="12" spans="1:37" ht="18.75" customHeight="1" thickTop="1" thickBot="1">
      <c r="A12" s="1049"/>
      <c r="D12" s="639" t="s">
        <v>9</v>
      </c>
      <c r="E12" s="991">
        <f>SUM(E8:E11)</f>
        <v>293044.96087561193</v>
      </c>
    </row>
    <row r="13" spans="1:37" ht="18.75" customHeight="1" thickBot="1">
      <c r="A13" s="640"/>
      <c r="B13" s="640"/>
      <c r="C13" s="1317"/>
      <c r="D13" s="630"/>
      <c r="E13" s="992"/>
      <c r="F13" s="633"/>
      <c r="G13" s="633"/>
      <c r="H13" s="633"/>
      <c r="I13" s="633"/>
      <c r="J13" s="633"/>
      <c r="K13" s="634"/>
      <c r="L13" s="847"/>
      <c r="M13" s="634"/>
      <c r="N13" s="634"/>
      <c r="O13" s="634"/>
      <c r="P13" s="634"/>
      <c r="Q13" s="634"/>
      <c r="R13" s="634"/>
      <c r="S13" s="634"/>
      <c r="T13" s="634"/>
      <c r="U13" s="634"/>
      <c r="V13" s="634"/>
      <c r="W13" s="634"/>
      <c r="X13" s="634"/>
      <c r="Y13" s="634"/>
      <c r="Z13" s="634"/>
      <c r="AA13" s="634"/>
      <c r="AB13" s="634"/>
      <c r="AC13" s="634"/>
      <c r="AD13" s="634"/>
      <c r="AE13" s="634"/>
      <c r="AF13" s="634"/>
    </row>
    <row r="14" spans="1:37" ht="18.75" customHeight="1">
      <c r="D14" s="844" t="s">
        <v>10</v>
      </c>
      <c r="E14" s="993">
        <f>SUM(K20:K1000)</f>
        <v>3232425.5</v>
      </c>
      <c r="F14" s="1952" t="s">
        <v>1887</v>
      </c>
      <c r="G14" s="1953"/>
      <c r="H14" s="1"/>
      <c r="I14" s="846"/>
      <c r="J14" s="631"/>
      <c r="P14" s="634"/>
      <c r="Q14" s="634"/>
      <c r="R14" s="634"/>
      <c r="S14" s="634"/>
      <c r="T14" s="634"/>
      <c r="U14" s="634"/>
      <c r="V14" s="634"/>
      <c r="W14" s="634"/>
      <c r="X14" s="634"/>
      <c r="Y14" s="634"/>
      <c r="Z14" s="634"/>
      <c r="AA14" s="634"/>
      <c r="AB14" s="634"/>
      <c r="AC14" s="634"/>
      <c r="AD14" s="634"/>
      <c r="AE14" s="634"/>
      <c r="AF14" s="634"/>
    </row>
    <row r="15" spans="1:37" ht="18.75" customHeight="1" thickBot="1">
      <c r="D15" s="845" t="s">
        <v>11</v>
      </c>
      <c r="E15" s="994">
        <f>(E12/E14)</f>
        <v>9.0657916439408098E-2</v>
      </c>
      <c r="F15" s="1952"/>
      <c r="G15" s="1953"/>
      <c r="H15" s="1"/>
      <c r="I15" s="631"/>
      <c r="J15" s="631"/>
      <c r="P15" s="634"/>
      <c r="Q15" s="634"/>
      <c r="R15" s="634"/>
      <c r="V15" s="634"/>
      <c r="W15" s="634"/>
      <c r="X15" s="634"/>
      <c r="AA15" s="634"/>
      <c r="AD15" s="634"/>
    </row>
    <row r="16" spans="1:37" ht="18.75" customHeight="1" thickBot="1">
      <c r="A16" s="1069" t="s">
        <v>1886</v>
      </c>
      <c r="D16" s="641"/>
      <c r="E16" s="642"/>
      <c r="F16" s="633"/>
      <c r="G16" s="633"/>
      <c r="H16" s="633"/>
      <c r="I16" s="633"/>
      <c r="J16" s="633"/>
      <c r="K16" s="634"/>
      <c r="L16" s="847"/>
      <c r="M16" s="634"/>
      <c r="N16" s="634"/>
      <c r="O16" s="634"/>
      <c r="P16" s="634"/>
      <c r="Q16" s="634"/>
      <c r="R16" s="634"/>
      <c r="S16" s="634"/>
      <c r="T16" s="634"/>
      <c r="U16" s="634"/>
      <c r="V16" s="634"/>
      <c r="W16" s="634"/>
      <c r="X16" s="647"/>
      <c r="Y16" s="634"/>
      <c r="Z16" s="634"/>
      <c r="AA16" s="634"/>
      <c r="AB16" s="634"/>
      <c r="AC16" s="634"/>
      <c r="AD16" s="634"/>
      <c r="AE16" s="634"/>
      <c r="AF16" s="634"/>
    </row>
    <row r="17" spans="1:64" ht="30" customHeight="1" thickBot="1">
      <c r="A17" s="1959" t="s">
        <v>12</v>
      </c>
      <c r="B17" s="1960"/>
      <c r="C17" s="1960"/>
      <c r="D17" s="1960"/>
      <c r="E17" s="1960"/>
      <c r="F17" s="1960"/>
      <c r="G17" s="1960"/>
      <c r="H17" s="1960"/>
      <c r="I17" s="1960"/>
      <c r="J17" s="1961"/>
      <c r="K17" s="1915" t="s">
        <v>13</v>
      </c>
      <c r="L17" s="1916"/>
      <c r="M17" s="1916"/>
      <c r="N17" s="1916"/>
      <c r="O17" s="1916"/>
      <c r="P17" s="1916"/>
      <c r="Q17" s="1916"/>
      <c r="R17" s="1916"/>
      <c r="S17" s="1916"/>
      <c r="T17" s="1916"/>
      <c r="U17" s="1916"/>
      <c r="V17" s="1916"/>
      <c r="W17" s="1917"/>
      <c r="X17" s="1908" t="s">
        <v>14</v>
      </c>
      <c r="Y17" s="1909"/>
      <c r="Z17" s="1909"/>
      <c r="AA17" s="1909"/>
      <c r="AB17" s="1909"/>
      <c r="AC17" s="1909"/>
      <c r="AD17" s="1909"/>
      <c r="AE17" s="1909"/>
      <c r="AF17" s="1910"/>
      <c r="AG17" s="1946" t="s">
        <v>47</v>
      </c>
      <c r="AH17" s="1947"/>
      <c r="AI17" s="1947"/>
      <c r="AJ17" s="1947"/>
      <c r="AK17" s="1947"/>
      <c r="AL17" s="1947"/>
      <c r="AM17" s="1947"/>
      <c r="AN17" s="1947"/>
      <c r="AO17" s="1947"/>
      <c r="AP17" s="1947"/>
      <c r="AQ17" s="1947"/>
      <c r="AR17" s="1947"/>
      <c r="AS17" s="1947"/>
      <c r="AT17" s="1947"/>
      <c r="AU17" s="1947"/>
      <c r="AV17" s="1947"/>
      <c r="AW17" s="1947"/>
      <c r="AX17" s="1947"/>
      <c r="AY17" s="1947"/>
      <c r="AZ17" s="1947"/>
      <c r="BA17" s="1947"/>
      <c r="BB17" s="1947"/>
      <c r="BC17" s="1947"/>
      <c r="BD17" s="1947"/>
      <c r="BE17" s="1947"/>
      <c r="BF17" s="1947"/>
      <c r="BG17" s="1941" t="s">
        <v>48</v>
      </c>
      <c r="BH17" s="1942"/>
      <c r="BI17" s="1942"/>
      <c r="BJ17" s="1942"/>
      <c r="BK17" s="1942"/>
      <c r="BL17" s="1943"/>
    </row>
    <row r="18" spans="1:64" ht="27.65" customHeight="1">
      <c r="A18" s="1935" t="s">
        <v>654</v>
      </c>
      <c r="B18" s="1911" t="s">
        <v>869</v>
      </c>
      <c r="C18" s="1911" t="s">
        <v>1884</v>
      </c>
      <c r="D18" s="1921" t="s">
        <v>664</v>
      </c>
      <c r="E18" s="1922" t="s">
        <v>656</v>
      </c>
      <c r="F18" s="1911" t="s">
        <v>15</v>
      </c>
      <c r="G18" s="1911" t="s">
        <v>962</v>
      </c>
      <c r="H18" s="1922" t="s">
        <v>16</v>
      </c>
      <c r="I18" s="1922" t="s">
        <v>17</v>
      </c>
      <c r="J18" s="1922" t="s">
        <v>38</v>
      </c>
      <c r="K18" s="1922" t="s">
        <v>18</v>
      </c>
      <c r="L18" s="1923" t="s">
        <v>870</v>
      </c>
      <c r="M18" s="1923" t="s">
        <v>868</v>
      </c>
      <c r="N18" s="1924" t="s">
        <v>52</v>
      </c>
      <c r="O18" s="1911" t="s">
        <v>2269</v>
      </c>
      <c r="P18" s="1924" t="s">
        <v>655</v>
      </c>
      <c r="Q18" s="1923" t="s">
        <v>2268</v>
      </c>
      <c r="R18" s="1911" t="s">
        <v>2270</v>
      </c>
      <c r="S18" s="1924" t="s">
        <v>19</v>
      </c>
      <c r="T18" s="1923" t="s">
        <v>2268</v>
      </c>
      <c r="U18" s="1923" t="s">
        <v>1031</v>
      </c>
      <c r="V18" s="1911" t="s">
        <v>974</v>
      </c>
      <c r="W18" s="1922" t="s">
        <v>20</v>
      </c>
      <c r="X18" s="1944" t="s">
        <v>41</v>
      </c>
      <c r="Y18" s="1945"/>
      <c r="Z18" s="1945"/>
      <c r="AA18" s="1935" t="s">
        <v>49</v>
      </c>
      <c r="AB18" s="1921"/>
      <c r="AC18" s="1921"/>
      <c r="AD18" s="1936" t="s">
        <v>50</v>
      </c>
      <c r="AE18" s="1937"/>
      <c r="AF18" s="1937"/>
      <c r="AG18" s="1925" t="s">
        <v>18</v>
      </c>
      <c r="AH18" s="1913" t="s">
        <v>655</v>
      </c>
      <c r="AI18" s="1928" t="s">
        <v>963</v>
      </c>
      <c r="AJ18" s="1928" t="s">
        <v>871</v>
      </c>
      <c r="AK18" s="1913" t="s">
        <v>27</v>
      </c>
      <c r="AL18" s="1928" t="s">
        <v>2271</v>
      </c>
      <c r="AM18" s="1913" t="s">
        <v>30</v>
      </c>
      <c r="AN18" s="1931" t="s">
        <v>28</v>
      </c>
      <c r="AO18" s="1919" t="s">
        <v>964</v>
      </c>
      <c r="AP18" s="1919" t="s">
        <v>872</v>
      </c>
      <c r="AQ18" s="1931" t="s">
        <v>29</v>
      </c>
      <c r="AR18" s="1931" t="s">
        <v>51</v>
      </c>
      <c r="AS18" s="1931" t="s">
        <v>31</v>
      </c>
      <c r="AT18" s="1918" t="s">
        <v>961</v>
      </c>
      <c r="AU18" s="1948" t="s">
        <v>32</v>
      </c>
      <c r="AV18" s="1948" t="s">
        <v>33</v>
      </c>
      <c r="AW18" s="1940" t="s">
        <v>42</v>
      </c>
      <c r="AX18" s="1948" t="s">
        <v>34</v>
      </c>
      <c r="AY18" s="1948" t="s">
        <v>35</v>
      </c>
      <c r="AZ18" s="1940" t="s">
        <v>43</v>
      </c>
      <c r="BA18" s="1929" t="s">
        <v>37</v>
      </c>
      <c r="BB18" s="1929" t="s">
        <v>36</v>
      </c>
      <c r="BC18" s="1938" t="s">
        <v>44</v>
      </c>
      <c r="BD18" s="1948" t="s">
        <v>45</v>
      </c>
      <c r="BE18" s="1948" t="s">
        <v>46</v>
      </c>
      <c r="BF18" s="1938" t="s">
        <v>975</v>
      </c>
      <c r="BG18" s="1927" t="s">
        <v>1032</v>
      </c>
      <c r="BH18" s="1927" t="s">
        <v>1033</v>
      </c>
      <c r="BI18" s="1925" t="s">
        <v>40</v>
      </c>
      <c r="BJ18" s="1927" t="s">
        <v>1034</v>
      </c>
      <c r="BK18" s="1925" t="s">
        <v>39</v>
      </c>
      <c r="BL18" s="1938" t="s">
        <v>976</v>
      </c>
    </row>
    <row r="19" spans="1:64" ht="27.65" customHeight="1">
      <c r="A19" s="1912"/>
      <c r="B19" s="1912"/>
      <c r="C19" s="1912"/>
      <c r="D19" s="1912"/>
      <c r="E19" s="1920"/>
      <c r="F19" s="1920"/>
      <c r="G19" s="1920"/>
      <c r="H19" s="1920"/>
      <c r="I19" s="1920"/>
      <c r="J19" s="1920"/>
      <c r="K19" s="1920"/>
      <c r="L19" s="1911"/>
      <c r="M19" s="1922"/>
      <c r="N19" s="1922"/>
      <c r="O19" s="1920"/>
      <c r="P19" s="1922"/>
      <c r="Q19" s="1922"/>
      <c r="R19" s="1920"/>
      <c r="S19" s="1922"/>
      <c r="T19" s="1922"/>
      <c r="U19" s="1911"/>
      <c r="V19" s="1920"/>
      <c r="W19" s="1920"/>
      <c r="X19" s="646" t="s">
        <v>21</v>
      </c>
      <c r="Y19" s="646" t="s">
        <v>22</v>
      </c>
      <c r="Z19" s="1024" t="s">
        <v>973</v>
      </c>
      <c r="AA19" s="643" t="s">
        <v>21</v>
      </c>
      <c r="AB19" s="643" t="s">
        <v>22</v>
      </c>
      <c r="AC19" s="1024" t="s">
        <v>973</v>
      </c>
      <c r="AD19" s="646" t="s">
        <v>21</v>
      </c>
      <c r="AE19" s="646" t="s">
        <v>22</v>
      </c>
      <c r="AF19" s="1024" t="s">
        <v>973</v>
      </c>
      <c r="AG19" s="1926"/>
      <c r="AH19" s="1914"/>
      <c r="AI19" s="1933"/>
      <c r="AJ19" s="1933"/>
      <c r="AK19" s="1914"/>
      <c r="AL19" s="1914"/>
      <c r="AM19" s="1914"/>
      <c r="AN19" s="1932"/>
      <c r="AO19" s="1934"/>
      <c r="AP19" s="1934"/>
      <c r="AQ19" s="1932"/>
      <c r="AR19" s="1932"/>
      <c r="AS19" s="1932"/>
      <c r="AT19" s="1919"/>
      <c r="AU19" s="1949"/>
      <c r="AV19" s="1949"/>
      <c r="AW19" s="1939"/>
      <c r="AX19" s="1949"/>
      <c r="AY19" s="1949"/>
      <c r="AZ19" s="1939"/>
      <c r="BA19" s="1930"/>
      <c r="BB19" s="1930"/>
      <c r="BC19" s="1950"/>
      <c r="BD19" s="1949"/>
      <c r="BE19" s="1949"/>
      <c r="BF19" s="1939"/>
      <c r="BG19" s="1926"/>
      <c r="BH19" s="1926"/>
      <c r="BI19" s="1926"/>
      <c r="BJ19" s="1926"/>
      <c r="BK19" s="1926"/>
      <c r="BL19" s="1939"/>
    </row>
    <row r="20" spans="1:64" s="644" customFormat="1">
      <c r="A20" s="1721" t="s">
        <v>2255</v>
      </c>
      <c r="B20" s="998">
        <v>1</v>
      </c>
      <c r="C20" s="1318" t="s">
        <v>920</v>
      </c>
      <c r="D20" s="1729" t="s">
        <v>2260</v>
      </c>
      <c r="E20" s="850" t="s">
        <v>2244</v>
      </c>
      <c r="F20" s="1730" t="s">
        <v>2265</v>
      </c>
      <c r="G20" s="861" t="s">
        <v>25</v>
      </c>
      <c r="H20" s="1730" t="s">
        <v>2272</v>
      </c>
      <c r="I20" s="850"/>
      <c r="J20" s="1730" t="s">
        <v>2273</v>
      </c>
      <c r="K20" s="1736">
        <v>2668331</v>
      </c>
      <c r="L20" s="863" t="s">
        <v>958</v>
      </c>
      <c r="M20" s="851">
        <v>881256</v>
      </c>
      <c r="N20" s="999">
        <f>(M20/K20)*12</f>
        <v>3.9631784812304023</v>
      </c>
      <c r="O20" s="849" t="s">
        <v>2276</v>
      </c>
      <c r="P20" s="1715">
        <v>0.19040000000000001</v>
      </c>
      <c r="Q20" s="1731" t="s">
        <v>2277</v>
      </c>
      <c r="R20" s="853" t="s">
        <v>2274</v>
      </c>
      <c r="S20" s="1715">
        <v>0.1462</v>
      </c>
      <c r="T20" s="1731" t="s">
        <v>2275</v>
      </c>
      <c r="U20" s="1065" t="s">
        <v>26</v>
      </c>
      <c r="V20" s="1026">
        <f>(P20-S20)*K20</f>
        <v>117940.23020000005</v>
      </c>
      <c r="W20" s="1006">
        <f>IF(U20="Y",K20*P20,0)</f>
        <v>508050.22240000003</v>
      </c>
      <c r="X20" s="1741">
        <f>BB20</f>
        <v>0</v>
      </c>
      <c r="Y20" s="1741">
        <f>BC20</f>
        <v>0</v>
      </c>
      <c r="Z20" s="1742">
        <f>BD20</f>
        <v>188721.6446431384</v>
      </c>
      <c r="AA20" s="1001">
        <v>0</v>
      </c>
      <c r="AB20" s="1001">
        <v>0</v>
      </c>
      <c r="AC20" s="1023">
        <f>AA20-AB20</f>
        <v>0</v>
      </c>
      <c r="AD20" s="1003">
        <v>1267</v>
      </c>
      <c r="AE20" s="1003">
        <v>1257</v>
      </c>
      <c r="AF20" s="1023">
        <f>AD20-AE20</f>
        <v>10</v>
      </c>
      <c r="AG20" s="1004">
        <f>K20</f>
        <v>2668331</v>
      </c>
      <c r="AH20" s="1008">
        <f>P20</f>
        <v>0.19040000000000001</v>
      </c>
      <c r="AI20" s="848">
        <v>60</v>
      </c>
      <c r="AJ20" s="848">
        <v>15</v>
      </c>
      <c r="AK20" s="854">
        <v>667082.75</v>
      </c>
      <c r="AL20" s="855" t="s">
        <v>25</v>
      </c>
      <c r="AM20" s="1004">
        <f>AH20*AG20</f>
        <v>508050.22240000003</v>
      </c>
      <c r="AN20" s="1000">
        <f>S20</f>
        <v>0.1462</v>
      </c>
      <c r="AO20" s="848">
        <v>30</v>
      </c>
      <c r="AP20" s="848">
        <v>10</v>
      </c>
      <c r="AQ20" s="848">
        <v>555902.29166666663</v>
      </c>
      <c r="AR20" s="1740" t="s">
        <v>25</v>
      </c>
      <c r="AS20" s="1003">
        <f>AN20*AG20</f>
        <v>390109.99219999998</v>
      </c>
      <c r="AT20" s="984">
        <f>IF(L20="A", 3,IF(L20="B",7,IF(L20="C",9,IF(L20="D",9,7))))</f>
        <v>7</v>
      </c>
      <c r="AU20" s="1002">
        <f>((SQRT(AI20))*AT20*(AM20/220))</f>
        <v>125215.36684313838</v>
      </c>
      <c r="AV20" s="1002">
        <f>((SQRT(AO20))*AT20*(AS20/220))</f>
        <v>67986.559020578672</v>
      </c>
      <c r="AW20" s="1023">
        <f>AU20-AV20</f>
        <v>57228.807822559713</v>
      </c>
      <c r="AX20" s="1002">
        <f>((AK20/2)*AH20)</f>
        <v>63506.277800000003</v>
      </c>
      <c r="AY20" s="1002">
        <f>((AQ20/2)*AN20)</f>
        <v>40636.457520833326</v>
      </c>
      <c r="AZ20" s="1023">
        <f>AX20-AY20</f>
        <v>22869.820279166677</v>
      </c>
      <c r="BA20" s="1009">
        <f>IF(AL20="Y",(AJ20)*(AM20/220),0)</f>
        <v>0</v>
      </c>
      <c r="BB20" s="1009">
        <f>IF(AR20="Y",(AP20)*(AS20/220),0)</f>
        <v>0</v>
      </c>
      <c r="BC20" s="1025">
        <f>BA20-BB20</f>
        <v>0</v>
      </c>
      <c r="BD20" s="1002">
        <f>AU20+AX20+BA20</f>
        <v>188721.6446431384</v>
      </c>
      <c r="BE20" s="1002">
        <f>AV20+AY20+BB20</f>
        <v>108623.016541412</v>
      </c>
      <c r="BF20" s="1023">
        <f>BD20-BE20</f>
        <v>80098.628101726397</v>
      </c>
      <c r="BG20" s="1011"/>
      <c r="BH20" s="1010"/>
      <c r="BI20" s="1003">
        <f>BG20*BH20*AG20*1.1</f>
        <v>0</v>
      </c>
      <c r="BJ20" s="1010"/>
      <c r="BK20" s="1003">
        <f>BG20*BJ20*AG20*1.1</f>
        <v>0</v>
      </c>
      <c r="BL20" s="1023">
        <f>BI20-BK20</f>
        <v>0</v>
      </c>
    </row>
    <row r="21" spans="1:64" s="644" customFormat="1">
      <c r="A21" s="1721" t="s">
        <v>2256</v>
      </c>
      <c r="B21" s="998">
        <v>1</v>
      </c>
      <c r="C21" s="1722" t="s">
        <v>920</v>
      </c>
      <c r="D21" s="1729" t="s">
        <v>2261</v>
      </c>
      <c r="E21" s="1730" t="s">
        <v>2244</v>
      </c>
      <c r="F21" s="1730" t="s">
        <v>2265</v>
      </c>
      <c r="G21" s="1719" t="s">
        <v>25</v>
      </c>
      <c r="H21" s="1730" t="s">
        <v>2272</v>
      </c>
      <c r="I21" s="850"/>
      <c r="J21" s="1730" t="s">
        <v>2273</v>
      </c>
      <c r="K21" s="1736">
        <v>320000</v>
      </c>
      <c r="L21" s="863" t="s">
        <v>957</v>
      </c>
      <c r="M21" s="851">
        <v>63018</v>
      </c>
      <c r="N21" s="999">
        <f t="shared" ref="N21:N84" si="0">(M21/K21)*12</f>
        <v>2.363175</v>
      </c>
      <c r="O21" s="1729" t="s">
        <v>2276</v>
      </c>
      <c r="P21" s="1715">
        <v>0.85570000000000002</v>
      </c>
      <c r="Q21" s="1731" t="s">
        <v>2277</v>
      </c>
      <c r="R21" s="1718" t="s">
        <v>2274</v>
      </c>
      <c r="S21" s="1715">
        <v>0.71</v>
      </c>
      <c r="T21" s="1731" t="s">
        <v>2275</v>
      </c>
      <c r="U21" s="1732" t="s">
        <v>26</v>
      </c>
      <c r="V21" s="1026">
        <f t="shared" ref="V21:V84" si="1">(P21-S21)*K21</f>
        <v>46624.000000000015</v>
      </c>
      <c r="W21" s="1006">
        <f t="shared" ref="W21:W84" si="2">IF(U21="Y",K21*P21,0)</f>
        <v>273824</v>
      </c>
      <c r="X21" s="1741">
        <f t="shared" ref="X21:X84" si="3">BB21</f>
        <v>0</v>
      </c>
      <c r="Y21" s="1741">
        <f t="shared" ref="Y21:Y84" si="4">BC21</f>
        <v>0</v>
      </c>
      <c r="Z21" s="1742">
        <f t="shared" ref="Z21:Z84" si="5">BD21</f>
        <v>63151.15795796091</v>
      </c>
      <c r="AA21" s="1001">
        <v>0</v>
      </c>
      <c r="AB21" s="1001">
        <v>0</v>
      </c>
      <c r="AC21" s="1023">
        <f t="shared" ref="AC21:AC84" si="6">AA21-AB21</f>
        <v>0</v>
      </c>
      <c r="AD21" s="1003">
        <v>683</v>
      </c>
      <c r="AE21" s="1003">
        <v>677</v>
      </c>
      <c r="AF21" s="1023">
        <f>AD21-AE21</f>
        <v>6</v>
      </c>
      <c r="AG21" s="1004">
        <f t="shared" ref="AG21:AG84" si="7">K21</f>
        <v>320000</v>
      </c>
      <c r="AH21" s="1008">
        <f t="shared" ref="AH21:AH84" si="8">P21</f>
        <v>0.85570000000000002</v>
      </c>
      <c r="AI21" s="848">
        <v>60</v>
      </c>
      <c r="AJ21" s="1738">
        <v>15</v>
      </c>
      <c r="AK21" s="1739">
        <v>80000</v>
      </c>
      <c r="AL21" s="1740" t="s">
        <v>25</v>
      </c>
      <c r="AM21" s="1004">
        <f t="shared" ref="AM21:AM84" si="9">AH21*AG21</f>
        <v>273824</v>
      </c>
      <c r="AN21" s="1000">
        <f t="shared" ref="AN21:AN84" si="10">S21</f>
        <v>0.71</v>
      </c>
      <c r="AO21" s="1738">
        <v>30</v>
      </c>
      <c r="AP21" s="1738">
        <v>10</v>
      </c>
      <c r="AQ21" s="1738">
        <v>80000</v>
      </c>
      <c r="AR21" s="1740" t="s">
        <v>25</v>
      </c>
      <c r="AS21" s="1003">
        <f t="shared" ref="AS21:AS84" si="11">AN21*AG21</f>
        <v>227200</v>
      </c>
      <c r="AT21" s="984">
        <f t="shared" ref="AT21:AT84" si="12">IF(L21="A", 3,IF(L21="B",7,IF(L21="C",9,IF(L21="D",9,7))))</f>
        <v>3</v>
      </c>
      <c r="AU21" s="1002">
        <f t="shared" ref="AU21:AU84" si="13">((SQRT(AI21))*AT21*(AM21/220))</f>
        <v>28923.157957960906</v>
      </c>
      <c r="AV21" s="1002">
        <f t="shared" ref="AV21:AV84" si="14">((SQRT(AO21))*AT21*(AS21/220))</f>
        <v>16969.440690705509</v>
      </c>
      <c r="AW21" s="1023">
        <f t="shared" ref="AW21:AW84" si="15">AU21-AV21</f>
        <v>11953.717267255397</v>
      </c>
      <c r="AX21" s="1002">
        <f t="shared" ref="AX21:AX84" si="16">((AK21/2)*AH21)</f>
        <v>34228</v>
      </c>
      <c r="AY21" s="1002">
        <f t="shared" ref="AY21:AY84" si="17">((AQ21/2)*AN21)</f>
        <v>28400</v>
      </c>
      <c r="AZ21" s="1023">
        <f t="shared" ref="AZ21:AZ84" si="18">AX21-AY21</f>
        <v>5828</v>
      </c>
      <c r="BA21" s="1009">
        <f t="shared" ref="BA21:BA84" si="19">IF(AL21="Y",(AJ21)*(AM21/220),0)</f>
        <v>0</v>
      </c>
      <c r="BB21" s="1009">
        <f t="shared" ref="BB21:BB84" si="20">IF(AR21="Y",(AP21)*(AS21/220),0)</f>
        <v>0</v>
      </c>
      <c r="BC21" s="1025">
        <f t="shared" ref="BC21:BC84" si="21">BA21-BB21</f>
        <v>0</v>
      </c>
      <c r="BD21" s="1002">
        <f t="shared" ref="BD21:BD84" si="22">AU21+AX21+BA21</f>
        <v>63151.15795796091</v>
      </c>
      <c r="BE21" s="1002">
        <f t="shared" ref="BE21:BE84" si="23">AV21+AY21+BB21</f>
        <v>45369.440690705509</v>
      </c>
      <c r="BF21" s="1023">
        <f t="shared" ref="BF21:BF84" si="24">BD21-BE21</f>
        <v>17781.717267255401</v>
      </c>
      <c r="BG21" s="1011"/>
      <c r="BH21" s="1010"/>
      <c r="BI21" s="1003">
        <f t="shared" ref="BI21:BI84" si="25">BG21*BH21*AG21*1.1</f>
        <v>0</v>
      </c>
      <c r="BJ21" s="1010"/>
      <c r="BK21" s="1003">
        <f t="shared" ref="BK21:BK84" si="26">BG21*BJ21*AG21*1.1</f>
        <v>0</v>
      </c>
      <c r="BL21" s="1023">
        <f t="shared" ref="BL21:BL84" si="27">BI21-BK21</f>
        <v>0</v>
      </c>
    </row>
    <row r="22" spans="1:64">
      <c r="A22" s="1721" t="s">
        <v>2257</v>
      </c>
      <c r="B22" s="998">
        <v>1</v>
      </c>
      <c r="C22" s="1722" t="s">
        <v>920</v>
      </c>
      <c r="D22" s="1729" t="s">
        <v>2262</v>
      </c>
      <c r="E22" s="1730" t="s">
        <v>2244</v>
      </c>
      <c r="F22" s="1730" t="s">
        <v>2265</v>
      </c>
      <c r="G22" s="1719" t="s">
        <v>25</v>
      </c>
      <c r="H22" s="1730" t="s">
        <v>2272</v>
      </c>
      <c r="I22" s="850"/>
      <c r="J22" s="1730" t="s">
        <v>2273</v>
      </c>
      <c r="K22" s="1736">
        <v>122000</v>
      </c>
      <c r="L22" s="863" t="s">
        <v>959</v>
      </c>
      <c r="M22" s="851">
        <v>94658</v>
      </c>
      <c r="N22" s="999">
        <f t="shared" si="0"/>
        <v>9.3106229508196723</v>
      </c>
      <c r="O22" s="1729" t="s">
        <v>2276</v>
      </c>
      <c r="P22" s="1715">
        <v>1.0305</v>
      </c>
      <c r="Q22" s="1731" t="s">
        <v>2277</v>
      </c>
      <c r="R22" s="1718" t="s">
        <v>2274</v>
      </c>
      <c r="S22" s="1715">
        <v>0.75060000000000004</v>
      </c>
      <c r="T22" s="1731" t="s">
        <v>2275</v>
      </c>
      <c r="U22" s="1732" t="s">
        <v>26</v>
      </c>
      <c r="V22" s="1026">
        <f t="shared" si="1"/>
        <v>34147.799999999988</v>
      </c>
      <c r="W22" s="1006">
        <f t="shared" si="2"/>
        <v>125721</v>
      </c>
      <c r="X22" s="1741">
        <f t="shared" si="3"/>
        <v>0</v>
      </c>
      <c r="Y22" s="1741">
        <f t="shared" si="4"/>
        <v>0</v>
      </c>
      <c r="Z22" s="1742">
        <f t="shared" si="5"/>
        <v>55553.652758335316</v>
      </c>
      <c r="AA22" s="1001">
        <v>0</v>
      </c>
      <c r="AB22" s="1001">
        <v>0</v>
      </c>
      <c r="AC22" s="1023">
        <f t="shared" si="6"/>
        <v>0</v>
      </c>
      <c r="AD22" s="1003">
        <v>314</v>
      </c>
      <c r="AE22" s="1003">
        <v>311</v>
      </c>
      <c r="AF22" s="1023">
        <f>AD22-AE22</f>
        <v>3</v>
      </c>
      <c r="AG22" s="1004">
        <f t="shared" si="7"/>
        <v>122000</v>
      </c>
      <c r="AH22" s="1008">
        <f t="shared" si="8"/>
        <v>1.0305</v>
      </c>
      <c r="AI22" s="848">
        <v>60</v>
      </c>
      <c r="AJ22" s="1738">
        <v>15</v>
      </c>
      <c r="AK22" s="1739">
        <v>30500</v>
      </c>
      <c r="AL22" s="1740" t="s">
        <v>25</v>
      </c>
      <c r="AM22" s="1004">
        <f t="shared" si="9"/>
        <v>125721</v>
      </c>
      <c r="AN22" s="1000">
        <f t="shared" si="10"/>
        <v>0.75060000000000004</v>
      </c>
      <c r="AO22" s="1738">
        <v>30</v>
      </c>
      <c r="AP22" s="1738">
        <v>10</v>
      </c>
      <c r="AQ22" s="1738">
        <v>40666.666666666664</v>
      </c>
      <c r="AR22" s="1740" t="s">
        <v>25</v>
      </c>
      <c r="AS22" s="1003">
        <f t="shared" si="11"/>
        <v>91573.200000000012</v>
      </c>
      <c r="AT22" s="984">
        <f t="shared" si="12"/>
        <v>9</v>
      </c>
      <c r="AU22" s="1002">
        <f t="shared" si="13"/>
        <v>39838.527758335316</v>
      </c>
      <c r="AV22" s="1002">
        <f t="shared" si="14"/>
        <v>20518.652987563128</v>
      </c>
      <c r="AW22" s="1023">
        <f t="shared" si="15"/>
        <v>19319.874770772189</v>
      </c>
      <c r="AX22" s="1002">
        <f t="shared" si="16"/>
        <v>15715.125</v>
      </c>
      <c r="AY22" s="1002">
        <f t="shared" si="17"/>
        <v>15262.2</v>
      </c>
      <c r="AZ22" s="1023">
        <f t="shared" si="18"/>
        <v>452.92499999999927</v>
      </c>
      <c r="BA22" s="1009">
        <f t="shared" si="19"/>
        <v>0</v>
      </c>
      <c r="BB22" s="1009">
        <f t="shared" si="20"/>
        <v>0</v>
      </c>
      <c r="BC22" s="1025">
        <f t="shared" si="21"/>
        <v>0</v>
      </c>
      <c r="BD22" s="1002">
        <f t="shared" si="22"/>
        <v>55553.652758335316</v>
      </c>
      <c r="BE22" s="1002">
        <f t="shared" si="23"/>
        <v>35780.852987563128</v>
      </c>
      <c r="BF22" s="1023">
        <f t="shared" si="24"/>
        <v>19772.799770772188</v>
      </c>
      <c r="BG22" s="1011"/>
      <c r="BH22" s="1010"/>
      <c r="BI22" s="1003">
        <f t="shared" si="25"/>
        <v>0</v>
      </c>
      <c r="BJ22" s="1010"/>
      <c r="BK22" s="1003">
        <f t="shared" si="26"/>
        <v>0</v>
      </c>
      <c r="BL22" s="1023">
        <f t="shared" si="27"/>
        <v>0</v>
      </c>
    </row>
    <row r="23" spans="1:64">
      <c r="A23" s="1721" t="s">
        <v>2258</v>
      </c>
      <c r="B23" s="998">
        <v>1</v>
      </c>
      <c r="C23" s="1722" t="s">
        <v>920</v>
      </c>
      <c r="D23" s="1729" t="s">
        <v>2263</v>
      </c>
      <c r="E23" s="1730" t="s">
        <v>2244</v>
      </c>
      <c r="F23" s="1730" t="s">
        <v>2265</v>
      </c>
      <c r="G23" s="1719" t="s">
        <v>25</v>
      </c>
      <c r="H23" s="1730" t="s">
        <v>2272</v>
      </c>
      <c r="I23" s="850"/>
      <c r="J23" s="1730" t="s">
        <v>2273</v>
      </c>
      <c r="K23" s="1736">
        <v>24000</v>
      </c>
      <c r="L23" s="863" t="s">
        <v>957</v>
      </c>
      <c r="M23" s="851">
        <v>9427</v>
      </c>
      <c r="N23" s="999">
        <f t="shared" si="0"/>
        <v>4.7134999999999998</v>
      </c>
      <c r="O23" s="1729" t="s">
        <v>2276</v>
      </c>
      <c r="P23" s="1715">
        <v>3.7206000000000001</v>
      </c>
      <c r="Q23" s="1731" t="s">
        <v>2277</v>
      </c>
      <c r="R23" s="1718" t="s">
        <v>2274</v>
      </c>
      <c r="S23" s="1715">
        <v>2.9</v>
      </c>
      <c r="T23" s="1731" t="s">
        <v>2275</v>
      </c>
      <c r="U23" s="1732" t="s">
        <v>26</v>
      </c>
      <c r="V23" s="1026">
        <f t="shared" si="1"/>
        <v>19694.400000000005</v>
      </c>
      <c r="W23" s="1006">
        <f t="shared" si="2"/>
        <v>89294.400000000009</v>
      </c>
      <c r="X23" s="1741">
        <f t="shared" si="3"/>
        <v>0</v>
      </c>
      <c r="Y23" s="1741">
        <f t="shared" si="4"/>
        <v>0</v>
      </c>
      <c r="Z23" s="1742">
        <f t="shared" si="5"/>
        <v>20593.683384806827</v>
      </c>
      <c r="AA23" s="1001">
        <v>0</v>
      </c>
      <c r="AB23" s="1001">
        <v>0</v>
      </c>
      <c r="AC23" s="1023">
        <f t="shared" si="6"/>
        <v>0</v>
      </c>
      <c r="AD23" s="1003">
        <v>223</v>
      </c>
      <c r="AE23" s="1003">
        <v>221</v>
      </c>
      <c r="AF23" s="1023">
        <f>AD23-AE23</f>
        <v>2</v>
      </c>
      <c r="AG23" s="1004">
        <f t="shared" si="7"/>
        <v>24000</v>
      </c>
      <c r="AH23" s="1008">
        <f t="shared" si="8"/>
        <v>3.7206000000000001</v>
      </c>
      <c r="AI23" s="848">
        <v>60</v>
      </c>
      <c r="AJ23" s="1738">
        <v>15</v>
      </c>
      <c r="AK23" s="1739">
        <v>6000</v>
      </c>
      <c r="AL23" s="1740" t="s">
        <v>25</v>
      </c>
      <c r="AM23" s="1004">
        <f t="shared" si="9"/>
        <v>89294.400000000009</v>
      </c>
      <c r="AN23" s="1000">
        <f t="shared" si="10"/>
        <v>2.9</v>
      </c>
      <c r="AO23" s="1738">
        <v>30</v>
      </c>
      <c r="AP23" s="1738">
        <v>10</v>
      </c>
      <c r="AQ23" s="1738">
        <v>7000</v>
      </c>
      <c r="AR23" s="1740" t="s">
        <v>25</v>
      </c>
      <c r="AS23" s="1003">
        <f t="shared" si="11"/>
        <v>69600</v>
      </c>
      <c r="AT23" s="984">
        <f t="shared" si="12"/>
        <v>3</v>
      </c>
      <c r="AU23" s="1002">
        <f t="shared" si="13"/>
        <v>9431.8833848068261</v>
      </c>
      <c r="AV23" s="1002">
        <f t="shared" si="14"/>
        <v>5198.3850003217585</v>
      </c>
      <c r="AW23" s="1023">
        <f t="shared" si="15"/>
        <v>4233.4983844850676</v>
      </c>
      <c r="AX23" s="1002">
        <f t="shared" si="16"/>
        <v>11161.800000000001</v>
      </c>
      <c r="AY23" s="1002">
        <f t="shared" si="17"/>
        <v>10150</v>
      </c>
      <c r="AZ23" s="1023">
        <f t="shared" si="18"/>
        <v>1011.8000000000011</v>
      </c>
      <c r="BA23" s="1009">
        <f t="shared" si="19"/>
        <v>0</v>
      </c>
      <c r="BB23" s="1009">
        <f t="shared" si="20"/>
        <v>0</v>
      </c>
      <c r="BC23" s="1025">
        <f t="shared" si="21"/>
        <v>0</v>
      </c>
      <c r="BD23" s="1002">
        <f t="shared" si="22"/>
        <v>20593.683384806827</v>
      </c>
      <c r="BE23" s="1002">
        <f t="shared" si="23"/>
        <v>15348.385000321759</v>
      </c>
      <c r="BF23" s="1023">
        <f t="shared" si="24"/>
        <v>5245.2983844850678</v>
      </c>
      <c r="BG23" s="1011"/>
      <c r="BH23" s="1010"/>
      <c r="BI23" s="1003">
        <f t="shared" si="25"/>
        <v>0</v>
      </c>
      <c r="BJ23" s="1010"/>
      <c r="BK23" s="1003">
        <f t="shared" si="26"/>
        <v>0</v>
      </c>
      <c r="BL23" s="1023">
        <f t="shared" si="27"/>
        <v>0</v>
      </c>
    </row>
    <row r="24" spans="1:64">
      <c r="A24" s="1721" t="s">
        <v>2259</v>
      </c>
      <c r="B24" s="998">
        <v>1</v>
      </c>
      <c r="C24" s="1722" t="s">
        <v>920</v>
      </c>
      <c r="D24" s="1729" t="s">
        <v>2264</v>
      </c>
      <c r="E24" s="1730" t="s">
        <v>2244</v>
      </c>
      <c r="F24" s="1730" t="s">
        <v>2265</v>
      </c>
      <c r="G24" s="1719" t="s">
        <v>25</v>
      </c>
      <c r="H24" s="1730" t="s">
        <v>2272</v>
      </c>
      <c r="I24" s="850"/>
      <c r="J24" s="1730" t="s">
        <v>2273</v>
      </c>
      <c r="K24" s="1736">
        <v>98094.5</v>
      </c>
      <c r="L24" s="863" t="s">
        <v>959</v>
      </c>
      <c r="M24" s="851">
        <v>52319</v>
      </c>
      <c r="N24" s="999">
        <f t="shared" si="0"/>
        <v>6.4002365066339095</v>
      </c>
      <c r="O24" s="1729" t="s">
        <v>2276</v>
      </c>
      <c r="P24" s="1715">
        <v>1.5652999999999999</v>
      </c>
      <c r="Q24" s="1731" t="s">
        <v>2277</v>
      </c>
      <c r="R24" s="1718" t="s">
        <v>2274</v>
      </c>
      <c r="S24" s="1715">
        <v>1.41</v>
      </c>
      <c r="T24" s="1731" t="s">
        <v>2275</v>
      </c>
      <c r="U24" s="1732" t="s">
        <v>26</v>
      </c>
      <c r="V24" s="1026">
        <f t="shared" si="1"/>
        <v>15234.075849999999</v>
      </c>
      <c r="W24" s="1006">
        <f t="shared" si="2"/>
        <v>153547.32084999999</v>
      </c>
      <c r="X24" s="1741">
        <f t="shared" si="3"/>
        <v>0</v>
      </c>
      <c r="Y24" s="1741">
        <f t="shared" si="4"/>
        <v>0</v>
      </c>
      <c r="Z24" s="1742">
        <f t="shared" si="5"/>
        <v>67849.560093171385</v>
      </c>
      <c r="AA24" s="1001">
        <v>0</v>
      </c>
      <c r="AB24" s="1001">
        <v>0</v>
      </c>
      <c r="AC24" s="1023">
        <f t="shared" si="6"/>
        <v>0</v>
      </c>
      <c r="AD24" s="1003">
        <v>383</v>
      </c>
      <c r="AE24" s="1003">
        <v>380</v>
      </c>
      <c r="AF24" s="1023">
        <f>AD24-AE24</f>
        <v>3</v>
      </c>
      <c r="AG24" s="1004">
        <f t="shared" si="7"/>
        <v>98094.5</v>
      </c>
      <c r="AH24" s="1008">
        <f t="shared" si="8"/>
        <v>1.5652999999999999</v>
      </c>
      <c r="AI24" s="848">
        <v>60</v>
      </c>
      <c r="AJ24" s="1738">
        <v>15</v>
      </c>
      <c r="AK24" s="1739">
        <v>24523.625</v>
      </c>
      <c r="AL24" s="1740" t="s">
        <v>25</v>
      </c>
      <c r="AM24" s="1004">
        <f t="shared" si="9"/>
        <v>153547.32084999999</v>
      </c>
      <c r="AN24" s="1000">
        <f t="shared" si="10"/>
        <v>1.41</v>
      </c>
      <c r="AO24" s="1738">
        <v>30</v>
      </c>
      <c r="AP24" s="1738">
        <v>10</v>
      </c>
      <c r="AQ24" s="1738">
        <v>32698.166666666668</v>
      </c>
      <c r="AR24" s="1740" t="s">
        <v>25</v>
      </c>
      <c r="AS24" s="1003">
        <f t="shared" si="11"/>
        <v>138313.245</v>
      </c>
      <c r="AT24" s="984">
        <f t="shared" si="12"/>
        <v>9</v>
      </c>
      <c r="AU24" s="1002">
        <f t="shared" si="13"/>
        <v>48656.144986921383</v>
      </c>
      <c r="AV24" s="1002">
        <f t="shared" si="14"/>
        <v>30991.616299733985</v>
      </c>
      <c r="AW24" s="1023">
        <f t="shared" si="15"/>
        <v>17664.528687187398</v>
      </c>
      <c r="AX24" s="1002">
        <f t="shared" si="16"/>
        <v>19193.415106249999</v>
      </c>
      <c r="AY24" s="1002">
        <f t="shared" si="17"/>
        <v>23052.2075</v>
      </c>
      <c r="AZ24" s="1023">
        <f t="shared" si="18"/>
        <v>-3858.7923937500018</v>
      </c>
      <c r="BA24" s="1009">
        <f t="shared" si="19"/>
        <v>0</v>
      </c>
      <c r="BB24" s="1009">
        <f t="shared" si="20"/>
        <v>0</v>
      </c>
      <c r="BC24" s="1025">
        <f t="shared" si="21"/>
        <v>0</v>
      </c>
      <c r="BD24" s="1002">
        <f t="shared" si="22"/>
        <v>67849.560093171385</v>
      </c>
      <c r="BE24" s="1002">
        <f t="shared" si="23"/>
        <v>54043.823799733989</v>
      </c>
      <c r="BF24" s="1023">
        <f t="shared" si="24"/>
        <v>13805.736293437396</v>
      </c>
      <c r="BG24" s="1011"/>
      <c r="BH24" s="1010"/>
      <c r="BI24" s="1003">
        <f t="shared" si="25"/>
        <v>0</v>
      </c>
      <c r="BJ24" s="1010"/>
      <c r="BK24" s="1003">
        <f t="shared" si="26"/>
        <v>0</v>
      </c>
      <c r="BL24" s="1023">
        <f t="shared" si="27"/>
        <v>0</v>
      </c>
    </row>
    <row r="25" spans="1:64">
      <c r="A25" s="997"/>
      <c r="B25" s="998"/>
      <c r="C25" s="1318"/>
      <c r="D25" s="849"/>
      <c r="E25" s="850"/>
      <c r="F25" s="850"/>
      <c r="G25" s="861"/>
      <c r="H25" s="850"/>
      <c r="I25" s="850"/>
      <c r="J25" s="850"/>
      <c r="K25" s="852"/>
      <c r="L25" s="863"/>
      <c r="M25" s="851"/>
      <c r="N25" s="999" t="e">
        <f t="shared" si="0"/>
        <v>#DIV/0!</v>
      </c>
      <c r="O25" s="849"/>
      <c r="P25" s="1005"/>
      <c r="Q25" s="1731"/>
      <c r="R25" s="853"/>
      <c r="S25" s="1005"/>
      <c r="T25" s="1731"/>
      <c r="U25" s="1065"/>
      <c r="V25" s="1026">
        <f t="shared" si="1"/>
        <v>0</v>
      </c>
      <c r="W25" s="1006">
        <f t="shared" si="2"/>
        <v>0</v>
      </c>
      <c r="X25" s="1741">
        <f t="shared" si="3"/>
        <v>0</v>
      </c>
      <c r="Y25" s="1741">
        <f t="shared" si="4"/>
        <v>0</v>
      </c>
      <c r="Z25" s="1742">
        <f t="shared" si="5"/>
        <v>0</v>
      </c>
      <c r="AA25" s="1001"/>
      <c r="AB25" s="1001"/>
      <c r="AC25" s="1023">
        <f t="shared" si="6"/>
        <v>0</v>
      </c>
      <c r="AD25" s="1003">
        <f t="shared" ref="AD25:AD84" si="28">BI25</f>
        <v>0</v>
      </c>
      <c r="AE25" s="1003">
        <f t="shared" ref="AE25:AE84" si="29">BK25</f>
        <v>0</v>
      </c>
      <c r="AF25" s="1023">
        <f t="shared" ref="AF25:AF84" si="30">AD25-AE25</f>
        <v>0</v>
      </c>
      <c r="AG25" s="1007">
        <f t="shared" si="7"/>
        <v>0</v>
      </c>
      <c r="AH25" s="1008">
        <f t="shared" si="8"/>
        <v>0</v>
      </c>
      <c r="AI25" s="848"/>
      <c r="AJ25" s="848"/>
      <c r="AK25" s="854"/>
      <c r="AL25" s="855"/>
      <c r="AM25" s="1004">
        <f t="shared" si="9"/>
        <v>0</v>
      </c>
      <c r="AN25" s="1000">
        <f t="shared" si="10"/>
        <v>0</v>
      </c>
      <c r="AO25" s="848"/>
      <c r="AP25" s="848"/>
      <c r="AQ25" s="848"/>
      <c r="AR25" s="856"/>
      <c r="AS25" s="1003">
        <f t="shared" si="11"/>
        <v>0</v>
      </c>
      <c r="AT25" s="984">
        <f t="shared" si="12"/>
        <v>7</v>
      </c>
      <c r="AU25" s="1002">
        <f t="shared" si="13"/>
        <v>0</v>
      </c>
      <c r="AV25" s="1002">
        <f t="shared" si="14"/>
        <v>0</v>
      </c>
      <c r="AW25" s="1023">
        <f t="shared" si="15"/>
        <v>0</v>
      </c>
      <c r="AX25" s="1002">
        <f t="shared" si="16"/>
        <v>0</v>
      </c>
      <c r="AY25" s="1002">
        <f t="shared" si="17"/>
        <v>0</v>
      </c>
      <c r="AZ25" s="1023">
        <f t="shared" si="18"/>
        <v>0</v>
      </c>
      <c r="BA25" s="1009">
        <f t="shared" si="19"/>
        <v>0</v>
      </c>
      <c r="BB25" s="1009">
        <f t="shared" si="20"/>
        <v>0</v>
      </c>
      <c r="BC25" s="1025">
        <f t="shared" si="21"/>
        <v>0</v>
      </c>
      <c r="BD25" s="1002">
        <f t="shared" si="22"/>
        <v>0</v>
      </c>
      <c r="BE25" s="1002">
        <f t="shared" si="23"/>
        <v>0</v>
      </c>
      <c r="BF25" s="1023">
        <f t="shared" si="24"/>
        <v>0</v>
      </c>
      <c r="BG25" s="1011"/>
      <c r="BH25" s="1010"/>
      <c r="BI25" s="1003">
        <f t="shared" si="25"/>
        <v>0</v>
      </c>
      <c r="BJ25" s="1010"/>
      <c r="BK25" s="1003">
        <f t="shared" si="26"/>
        <v>0</v>
      </c>
      <c r="BL25" s="1023">
        <f t="shared" si="27"/>
        <v>0</v>
      </c>
    </row>
    <row r="26" spans="1:64">
      <c r="A26" s="997"/>
      <c r="B26" s="998"/>
      <c r="C26" s="1318"/>
      <c r="D26" s="849"/>
      <c r="E26" s="850"/>
      <c r="F26" s="850"/>
      <c r="G26" s="861"/>
      <c r="H26" s="850"/>
      <c r="I26" s="850"/>
      <c r="J26" s="850"/>
      <c r="K26" s="852"/>
      <c r="L26" s="863"/>
      <c r="M26" s="851"/>
      <c r="N26" s="999" t="e">
        <f t="shared" si="0"/>
        <v>#DIV/0!</v>
      </c>
      <c r="O26" s="849"/>
      <c r="P26" s="1005"/>
      <c r="Q26" s="1731"/>
      <c r="R26" s="853"/>
      <c r="S26" s="1005"/>
      <c r="T26" s="1731"/>
      <c r="U26" s="1065"/>
      <c r="V26" s="1026">
        <f t="shared" si="1"/>
        <v>0</v>
      </c>
      <c r="W26" s="1006">
        <f t="shared" si="2"/>
        <v>0</v>
      </c>
      <c r="X26" s="1741">
        <f t="shared" si="3"/>
        <v>0</v>
      </c>
      <c r="Y26" s="1741">
        <f t="shared" si="4"/>
        <v>0</v>
      </c>
      <c r="Z26" s="1742">
        <f t="shared" si="5"/>
        <v>0</v>
      </c>
      <c r="AA26" s="1001"/>
      <c r="AB26" s="1001"/>
      <c r="AC26" s="1023">
        <f t="shared" si="6"/>
        <v>0</v>
      </c>
      <c r="AD26" s="1003">
        <f t="shared" si="28"/>
        <v>0</v>
      </c>
      <c r="AE26" s="1003">
        <f t="shared" si="29"/>
        <v>0</v>
      </c>
      <c r="AF26" s="1023">
        <f t="shared" si="30"/>
        <v>0</v>
      </c>
      <c r="AG26" s="1007">
        <f t="shared" si="7"/>
        <v>0</v>
      </c>
      <c r="AH26" s="1008">
        <f t="shared" si="8"/>
        <v>0</v>
      </c>
      <c r="AI26" s="848"/>
      <c r="AJ26" s="848"/>
      <c r="AK26" s="854"/>
      <c r="AL26" s="855"/>
      <c r="AM26" s="1004">
        <f t="shared" si="9"/>
        <v>0</v>
      </c>
      <c r="AN26" s="1000">
        <f t="shared" si="10"/>
        <v>0</v>
      </c>
      <c r="AO26" s="848"/>
      <c r="AP26" s="848"/>
      <c r="AQ26" s="848"/>
      <c r="AR26" s="856"/>
      <c r="AS26" s="1003">
        <f t="shared" si="11"/>
        <v>0</v>
      </c>
      <c r="AT26" s="984">
        <f t="shared" si="12"/>
        <v>7</v>
      </c>
      <c r="AU26" s="1002">
        <f t="shared" si="13"/>
        <v>0</v>
      </c>
      <c r="AV26" s="1002">
        <f t="shared" si="14"/>
        <v>0</v>
      </c>
      <c r="AW26" s="1023">
        <f t="shared" si="15"/>
        <v>0</v>
      </c>
      <c r="AX26" s="1002">
        <f t="shared" si="16"/>
        <v>0</v>
      </c>
      <c r="AY26" s="1002">
        <f t="shared" si="17"/>
        <v>0</v>
      </c>
      <c r="AZ26" s="1023">
        <f t="shared" si="18"/>
        <v>0</v>
      </c>
      <c r="BA26" s="1009">
        <f t="shared" si="19"/>
        <v>0</v>
      </c>
      <c r="BB26" s="1009">
        <f t="shared" si="20"/>
        <v>0</v>
      </c>
      <c r="BC26" s="1025">
        <f t="shared" si="21"/>
        <v>0</v>
      </c>
      <c r="BD26" s="1002">
        <f t="shared" si="22"/>
        <v>0</v>
      </c>
      <c r="BE26" s="1002">
        <f t="shared" si="23"/>
        <v>0</v>
      </c>
      <c r="BF26" s="1023">
        <f t="shared" si="24"/>
        <v>0</v>
      </c>
      <c r="BG26" s="1011"/>
      <c r="BH26" s="1010"/>
      <c r="BI26" s="1003">
        <f t="shared" si="25"/>
        <v>0</v>
      </c>
      <c r="BJ26" s="1010"/>
      <c r="BK26" s="1003">
        <f t="shared" si="26"/>
        <v>0</v>
      </c>
      <c r="BL26" s="1023">
        <f t="shared" si="27"/>
        <v>0</v>
      </c>
    </row>
    <row r="27" spans="1:64">
      <c r="A27" s="997"/>
      <c r="B27" s="998"/>
      <c r="C27" s="1318"/>
      <c r="D27" s="849"/>
      <c r="E27" s="850"/>
      <c r="F27" s="850"/>
      <c r="G27" s="861"/>
      <c r="H27" s="850"/>
      <c r="I27" s="850"/>
      <c r="J27" s="850"/>
      <c r="K27" s="852"/>
      <c r="L27" s="863"/>
      <c r="M27" s="851"/>
      <c r="N27" s="999" t="e">
        <f t="shared" si="0"/>
        <v>#DIV/0!</v>
      </c>
      <c r="O27" s="849"/>
      <c r="P27" s="1005"/>
      <c r="Q27" s="1731"/>
      <c r="R27" s="853"/>
      <c r="S27" s="1005"/>
      <c r="T27" s="1731"/>
      <c r="U27" s="1065"/>
      <c r="V27" s="1026">
        <f t="shared" si="1"/>
        <v>0</v>
      </c>
      <c r="W27" s="1006">
        <f t="shared" si="2"/>
        <v>0</v>
      </c>
      <c r="X27" s="1741">
        <f t="shared" si="3"/>
        <v>0</v>
      </c>
      <c r="Y27" s="1741">
        <f t="shared" si="4"/>
        <v>0</v>
      </c>
      <c r="Z27" s="1742">
        <f t="shared" si="5"/>
        <v>0</v>
      </c>
      <c r="AA27" s="1001"/>
      <c r="AB27" s="1001"/>
      <c r="AC27" s="1023">
        <f t="shared" si="6"/>
        <v>0</v>
      </c>
      <c r="AD27" s="1003">
        <f t="shared" si="28"/>
        <v>0</v>
      </c>
      <c r="AE27" s="1003">
        <f t="shared" si="29"/>
        <v>0</v>
      </c>
      <c r="AF27" s="1023">
        <f t="shared" si="30"/>
        <v>0</v>
      </c>
      <c r="AG27" s="1007">
        <f t="shared" si="7"/>
        <v>0</v>
      </c>
      <c r="AH27" s="1008">
        <f t="shared" si="8"/>
        <v>0</v>
      </c>
      <c r="AI27" s="848"/>
      <c r="AJ27" s="848"/>
      <c r="AK27" s="854"/>
      <c r="AL27" s="855"/>
      <c r="AM27" s="1004">
        <f t="shared" si="9"/>
        <v>0</v>
      </c>
      <c r="AN27" s="1000">
        <f t="shared" si="10"/>
        <v>0</v>
      </c>
      <c r="AO27" s="848"/>
      <c r="AP27" s="848"/>
      <c r="AQ27" s="848"/>
      <c r="AR27" s="856"/>
      <c r="AS27" s="1003">
        <f t="shared" si="11"/>
        <v>0</v>
      </c>
      <c r="AT27" s="984">
        <f t="shared" si="12"/>
        <v>7</v>
      </c>
      <c r="AU27" s="1002">
        <f t="shared" si="13"/>
        <v>0</v>
      </c>
      <c r="AV27" s="1002">
        <f t="shared" si="14"/>
        <v>0</v>
      </c>
      <c r="AW27" s="1023">
        <f t="shared" si="15"/>
        <v>0</v>
      </c>
      <c r="AX27" s="1002">
        <f t="shared" si="16"/>
        <v>0</v>
      </c>
      <c r="AY27" s="1002">
        <f t="shared" si="17"/>
        <v>0</v>
      </c>
      <c r="AZ27" s="1023">
        <f t="shared" si="18"/>
        <v>0</v>
      </c>
      <c r="BA27" s="1009">
        <f t="shared" si="19"/>
        <v>0</v>
      </c>
      <c r="BB27" s="1009">
        <f t="shared" si="20"/>
        <v>0</v>
      </c>
      <c r="BC27" s="1025">
        <f t="shared" si="21"/>
        <v>0</v>
      </c>
      <c r="BD27" s="1002">
        <f t="shared" si="22"/>
        <v>0</v>
      </c>
      <c r="BE27" s="1002">
        <f t="shared" si="23"/>
        <v>0</v>
      </c>
      <c r="BF27" s="1023">
        <f t="shared" si="24"/>
        <v>0</v>
      </c>
      <c r="BG27" s="1011"/>
      <c r="BH27" s="1010"/>
      <c r="BI27" s="1003">
        <f t="shared" si="25"/>
        <v>0</v>
      </c>
      <c r="BJ27" s="1010"/>
      <c r="BK27" s="1003">
        <f t="shared" si="26"/>
        <v>0</v>
      </c>
      <c r="BL27" s="1023">
        <f t="shared" si="27"/>
        <v>0</v>
      </c>
    </row>
    <row r="28" spans="1:64">
      <c r="A28" s="997"/>
      <c r="B28" s="998"/>
      <c r="C28" s="1318"/>
      <c r="D28" s="849"/>
      <c r="E28" s="850"/>
      <c r="F28" s="850"/>
      <c r="G28" s="861"/>
      <c r="H28" s="850"/>
      <c r="I28" s="850"/>
      <c r="J28" s="850"/>
      <c r="K28" s="852"/>
      <c r="L28" s="863"/>
      <c r="M28" s="851"/>
      <c r="N28" s="999" t="e">
        <f t="shared" si="0"/>
        <v>#DIV/0!</v>
      </c>
      <c r="O28" s="849"/>
      <c r="P28" s="1005"/>
      <c r="Q28" s="1731"/>
      <c r="R28" s="853"/>
      <c r="S28" s="1005"/>
      <c r="T28" s="1731"/>
      <c r="U28" s="1065"/>
      <c r="V28" s="1026">
        <f t="shared" si="1"/>
        <v>0</v>
      </c>
      <c r="W28" s="1006">
        <f t="shared" si="2"/>
        <v>0</v>
      </c>
      <c r="X28" s="1741">
        <f t="shared" si="3"/>
        <v>0</v>
      </c>
      <c r="Y28" s="1741">
        <f t="shared" si="4"/>
        <v>0</v>
      </c>
      <c r="Z28" s="1742">
        <f t="shared" si="5"/>
        <v>0</v>
      </c>
      <c r="AA28" s="1001"/>
      <c r="AB28" s="1001"/>
      <c r="AC28" s="1023">
        <f t="shared" si="6"/>
        <v>0</v>
      </c>
      <c r="AD28" s="1003">
        <f t="shared" si="28"/>
        <v>0</v>
      </c>
      <c r="AE28" s="1003">
        <f t="shared" si="29"/>
        <v>0</v>
      </c>
      <c r="AF28" s="1023">
        <f t="shared" si="30"/>
        <v>0</v>
      </c>
      <c r="AG28" s="1007">
        <f t="shared" si="7"/>
        <v>0</v>
      </c>
      <c r="AH28" s="1008">
        <f t="shared" si="8"/>
        <v>0</v>
      </c>
      <c r="AI28" s="848"/>
      <c r="AJ28" s="848"/>
      <c r="AK28" s="854"/>
      <c r="AL28" s="855"/>
      <c r="AM28" s="1004">
        <f t="shared" si="9"/>
        <v>0</v>
      </c>
      <c r="AN28" s="1000">
        <f t="shared" si="10"/>
        <v>0</v>
      </c>
      <c r="AO28" s="848"/>
      <c r="AP28" s="848"/>
      <c r="AQ28" s="848"/>
      <c r="AR28" s="856"/>
      <c r="AS28" s="1003">
        <f t="shared" si="11"/>
        <v>0</v>
      </c>
      <c r="AT28" s="984">
        <f t="shared" si="12"/>
        <v>7</v>
      </c>
      <c r="AU28" s="1002">
        <f t="shared" si="13"/>
        <v>0</v>
      </c>
      <c r="AV28" s="1002">
        <f t="shared" si="14"/>
        <v>0</v>
      </c>
      <c r="AW28" s="1023">
        <f t="shared" si="15"/>
        <v>0</v>
      </c>
      <c r="AX28" s="1002">
        <f t="shared" si="16"/>
        <v>0</v>
      </c>
      <c r="AY28" s="1002">
        <f t="shared" si="17"/>
        <v>0</v>
      </c>
      <c r="AZ28" s="1023">
        <f t="shared" si="18"/>
        <v>0</v>
      </c>
      <c r="BA28" s="1009">
        <f t="shared" si="19"/>
        <v>0</v>
      </c>
      <c r="BB28" s="1009">
        <f t="shared" si="20"/>
        <v>0</v>
      </c>
      <c r="BC28" s="1025">
        <f t="shared" si="21"/>
        <v>0</v>
      </c>
      <c r="BD28" s="1002">
        <f t="shared" si="22"/>
        <v>0</v>
      </c>
      <c r="BE28" s="1002">
        <f t="shared" si="23"/>
        <v>0</v>
      </c>
      <c r="BF28" s="1023">
        <f t="shared" si="24"/>
        <v>0</v>
      </c>
      <c r="BG28" s="1011"/>
      <c r="BH28" s="1010"/>
      <c r="BI28" s="1003">
        <f t="shared" si="25"/>
        <v>0</v>
      </c>
      <c r="BJ28" s="1010"/>
      <c r="BK28" s="1003">
        <f t="shared" si="26"/>
        <v>0</v>
      </c>
      <c r="BL28" s="1023">
        <f t="shared" si="27"/>
        <v>0</v>
      </c>
    </row>
    <row r="29" spans="1:64">
      <c r="A29" s="997"/>
      <c r="B29" s="998"/>
      <c r="C29" s="1318"/>
      <c r="D29" s="849"/>
      <c r="E29" s="850"/>
      <c r="F29" s="850"/>
      <c r="G29" s="861"/>
      <c r="H29" s="850"/>
      <c r="I29" s="850"/>
      <c r="J29" s="850"/>
      <c r="K29" s="852"/>
      <c r="L29" s="863"/>
      <c r="M29" s="851"/>
      <c r="N29" s="999" t="e">
        <f t="shared" si="0"/>
        <v>#DIV/0!</v>
      </c>
      <c r="O29" s="849"/>
      <c r="P29" s="1005"/>
      <c r="Q29" s="1731"/>
      <c r="R29" s="853"/>
      <c r="S29" s="1005"/>
      <c r="T29" s="1731"/>
      <c r="U29" s="1065"/>
      <c r="V29" s="1026">
        <f t="shared" si="1"/>
        <v>0</v>
      </c>
      <c r="W29" s="1006">
        <f t="shared" si="2"/>
        <v>0</v>
      </c>
      <c r="X29" s="1741">
        <f t="shared" si="3"/>
        <v>0</v>
      </c>
      <c r="Y29" s="1741">
        <f t="shared" si="4"/>
        <v>0</v>
      </c>
      <c r="Z29" s="1742">
        <f t="shared" si="5"/>
        <v>0</v>
      </c>
      <c r="AA29" s="1001"/>
      <c r="AB29" s="1001"/>
      <c r="AC29" s="1023">
        <f t="shared" si="6"/>
        <v>0</v>
      </c>
      <c r="AD29" s="1003">
        <f t="shared" si="28"/>
        <v>0</v>
      </c>
      <c r="AE29" s="1003">
        <f t="shared" si="29"/>
        <v>0</v>
      </c>
      <c r="AF29" s="1023">
        <f t="shared" si="30"/>
        <v>0</v>
      </c>
      <c r="AG29" s="1007">
        <f t="shared" si="7"/>
        <v>0</v>
      </c>
      <c r="AH29" s="1008">
        <f t="shared" si="8"/>
        <v>0</v>
      </c>
      <c r="AI29" s="848"/>
      <c r="AJ29" s="848"/>
      <c r="AK29" s="854"/>
      <c r="AL29" s="855"/>
      <c r="AM29" s="1004">
        <f t="shared" si="9"/>
        <v>0</v>
      </c>
      <c r="AN29" s="1000">
        <f t="shared" si="10"/>
        <v>0</v>
      </c>
      <c r="AO29" s="848"/>
      <c r="AP29" s="848"/>
      <c r="AQ29" s="848"/>
      <c r="AR29" s="856"/>
      <c r="AS29" s="1003">
        <f t="shared" si="11"/>
        <v>0</v>
      </c>
      <c r="AT29" s="984">
        <f t="shared" si="12"/>
        <v>7</v>
      </c>
      <c r="AU29" s="1002">
        <f t="shared" si="13"/>
        <v>0</v>
      </c>
      <c r="AV29" s="1002">
        <f t="shared" si="14"/>
        <v>0</v>
      </c>
      <c r="AW29" s="1023">
        <f t="shared" si="15"/>
        <v>0</v>
      </c>
      <c r="AX29" s="1002">
        <f t="shared" si="16"/>
        <v>0</v>
      </c>
      <c r="AY29" s="1002">
        <f t="shared" si="17"/>
        <v>0</v>
      </c>
      <c r="AZ29" s="1023">
        <f t="shared" si="18"/>
        <v>0</v>
      </c>
      <c r="BA29" s="1009">
        <f t="shared" si="19"/>
        <v>0</v>
      </c>
      <c r="BB29" s="1009">
        <f t="shared" si="20"/>
        <v>0</v>
      </c>
      <c r="BC29" s="1025">
        <f t="shared" si="21"/>
        <v>0</v>
      </c>
      <c r="BD29" s="1002">
        <f t="shared" si="22"/>
        <v>0</v>
      </c>
      <c r="BE29" s="1002">
        <f t="shared" si="23"/>
        <v>0</v>
      </c>
      <c r="BF29" s="1023">
        <f t="shared" si="24"/>
        <v>0</v>
      </c>
      <c r="BG29" s="1011"/>
      <c r="BH29" s="1010"/>
      <c r="BI29" s="1003">
        <f t="shared" si="25"/>
        <v>0</v>
      </c>
      <c r="BJ29" s="1010"/>
      <c r="BK29" s="1003">
        <f t="shared" si="26"/>
        <v>0</v>
      </c>
      <c r="BL29" s="1023">
        <f t="shared" si="27"/>
        <v>0</v>
      </c>
    </row>
    <row r="30" spans="1:64">
      <c r="A30" s="997"/>
      <c r="B30" s="998"/>
      <c r="C30" s="1318"/>
      <c r="D30" s="849"/>
      <c r="E30" s="850"/>
      <c r="F30" s="850"/>
      <c r="G30" s="861"/>
      <c r="H30" s="850"/>
      <c r="I30" s="850"/>
      <c r="J30" s="850"/>
      <c r="K30" s="852"/>
      <c r="L30" s="863"/>
      <c r="M30" s="851"/>
      <c r="N30" s="999" t="e">
        <f t="shared" si="0"/>
        <v>#DIV/0!</v>
      </c>
      <c r="O30" s="849"/>
      <c r="P30" s="1005"/>
      <c r="Q30" s="1731"/>
      <c r="R30" s="853"/>
      <c r="S30" s="1005"/>
      <c r="T30" s="1731"/>
      <c r="U30" s="1065"/>
      <c r="V30" s="1026">
        <f t="shared" si="1"/>
        <v>0</v>
      </c>
      <c r="W30" s="1006">
        <f t="shared" si="2"/>
        <v>0</v>
      </c>
      <c r="X30" s="1741">
        <f t="shared" si="3"/>
        <v>0</v>
      </c>
      <c r="Y30" s="1741">
        <f t="shared" si="4"/>
        <v>0</v>
      </c>
      <c r="Z30" s="1742">
        <f t="shared" si="5"/>
        <v>0</v>
      </c>
      <c r="AA30" s="1001"/>
      <c r="AB30" s="1001"/>
      <c r="AC30" s="1023">
        <f t="shared" si="6"/>
        <v>0</v>
      </c>
      <c r="AD30" s="1003">
        <f t="shared" si="28"/>
        <v>0</v>
      </c>
      <c r="AE30" s="1003">
        <f t="shared" si="29"/>
        <v>0</v>
      </c>
      <c r="AF30" s="1023">
        <f t="shared" si="30"/>
        <v>0</v>
      </c>
      <c r="AG30" s="1007">
        <f t="shared" si="7"/>
        <v>0</v>
      </c>
      <c r="AH30" s="1008">
        <f t="shared" si="8"/>
        <v>0</v>
      </c>
      <c r="AI30" s="848"/>
      <c r="AJ30" s="848"/>
      <c r="AK30" s="854"/>
      <c r="AL30" s="855"/>
      <c r="AM30" s="1004">
        <f t="shared" si="9"/>
        <v>0</v>
      </c>
      <c r="AN30" s="1000">
        <f t="shared" si="10"/>
        <v>0</v>
      </c>
      <c r="AO30" s="848"/>
      <c r="AP30" s="848"/>
      <c r="AQ30" s="848"/>
      <c r="AR30" s="856"/>
      <c r="AS30" s="1003">
        <f t="shared" si="11"/>
        <v>0</v>
      </c>
      <c r="AT30" s="984">
        <f t="shared" si="12"/>
        <v>7</v>
      </c>
      <c r="AU30" s="1002">
        <f t="shared" si="13"/>
        <v>0</v>
      </c>
      <c r="AV30" s="1002">
        <f t="shared" si="14"/>
        <v>0</v>
      </c>
      <c r="AW30" s="1023">
        <f t="shared" si="15"/>
        <v>0</v>
      </c>
      <c r="AX30" s="1002">
        <f t="shared" si="16"/>
        <v>0</v>
      </c>
      <c r="AY30" s="1002">
        <f t="shared" si="17"/>
        <v>0</v>
      </c>
      <c r="AZ30" s="1023">
        <f t="shared" si="18"/>
        <v>0</v>
      </c>
      <c r="BA30" s="1009">
        <f t="shared" si="19"/>
        <v>0</v>
      </c>
      <c r="BB30" s="1009">
        <f t="shared" si="20"/>
        <v>0</v>
      </c>
      <c r="BC30" s="1025">
        <f t="shared" si="21"/>
        <v>0</v>
      </c>
      <c r="BD30" s="1002">
        <f t="shared" si="22"/>
        <v>0</v>
      </c>
      <c r="BE30" s="1002">
        <f t="shared" si="23"/>
        <v>0</v>
      </c>
      <c r="BF30" s="1023">
        <f t="shared" si="24"/>
        <v>0</v>
      </c>
      <c r="BG30" s="1011"/>
      <c r="BH30" s="1010"/>
      <c r="BI30" s="1003">
        <f t="shared" si="25"/>
        <v>0</v>
      </c>
      <c r="BJ30" s="1010"/>
      <c r="BK30" s="1003">
        <f t="shared" si="26"/>
        <v>0</v>
      </c>
      <c r="BL30" s="1023">
        <f t="shared" si="27"/>
        <v>0</v>
      </c>
    </row>
    <row r="31" spans="1:64">
      <c r="A31" s="997"/>
      <c r="B31" s="998"/>
      <c r="C31" s="1318"/>
      <c r="D31" s="849"/>
      <c r="E31" s="850"/>
      <c r="F31" s="850"/>
      <c r="G31" s="861"/>
      <c r="H31" s="850"/>
      <c r="I31" s="850"/>
      <c r="J31" s="850"/>
      <c r="K31" s="852"/>
      <c r="L31" s="863"/>
      <c r="M31" s="851"/>
      <c r="N31" s="999" t="e">
        <f t="shared" si="0"/>
        <v>#DIV/0!</v>
      </c>
      <c r="O31" s="849"/>
      <c r="P31" s="1005"/>
      <c r="Q31" s="1731"/>
      <c r="R31" s="853"/>
      <c r="S31" s="1005"/>
      <c r="T31" s="1731"/>
      <c r="U31" s="1065"/>
      <c r="V31" s="1026">
        <f t="shared" si="1"/>
        <v>0</v>
      </c>
      <c r="W31" s="1006">
        <f t="shared" si="2"/>
        <v>0</v>
      </c>
      <c r="X31" s="1741">
        <f t="shared" si="3"/>
        <v>0</v>
      </c>
      <c r="Y31" s="1741">
        <f t="shared" si="4"/>
        <v>0</v>
      </c>
      <c r="Z31" s="1742">
        <f t="shared" si="5"/>
        <v>0</v>
      </c>
      <c r="AA31" s="1001"/>
      <c r="AB31" s="1001"/>
      <c r="AC31" s="1023">
        <f t="shared" si="6"/>
        <v>0</v>
      </c>
      <c r="AD31" s="1003">
        <f t="shared" si="28"/>
        <v>0</v>
      </c>
      <c r="AE31" s="1003">
        <f t="shared" si="29"/>
        <v>0</v>
      </c>
      <c r="AF31" s="1023">
        <f t="shared" si="30"/>
        <v>0</v>
      </c>
      <c r="AG31" s="1007">
        <f t="shared" si="7"/>
        <v>0</v>
      </c>
      <c r="AH31" s="1008">
        <f t="shared" si="8"/>
        <v>0</v>
      </c>
      <c r="AI31" s="848"/>
      <c r="AJ31" s="848"/>
      <c r="AK31" s="854"/>
      <c r="AL31" s="855"/>
      <c r="AM31" s="1004">
        <f t="shared" si="9"/>
        <v>0</v>
      </c>
      <c r="AN31" s="1000">
        <f t="shared" si="10"/>
        <v>0</v>
      </c>
      <c r="AO31" s="848"/>
      <c r="AP31" s="848"/>
      <c r="AQ31" s="848"/>
      <c r="AR31" s="856"/>
      <c r="AS31" s="1003">
        <f t="shared" si="11"/>
        <v>0</v>
      </c>
      <c r="AT31" s="984">
        <f t="shared" si="12"/>
        <v>7</v>
      </c>
      <c r="AU31" s="1002">
        <f t="shared" si="13"/>
        <v>0</v>
      </c>
      <c r="AV31" s="1002">
        <f t="shared" si="14"/>
        <v>0</v>
      </c>
      <c r="AW31" s="1023">
        <f t="shared" si="15"/>
        <v>0</v>
      </c>
      <c r="AX31" s="1002">
        <f t="shared" si="16"/>
        <v>0</v>
      </c>
      <c r="AY31" s="1002">
        <f t="shared" si="17"/>
        <v>0</v>
      </c>
      <c r="AZ31" s="1023">
        <f t="shared" si="18"/>
        <v>0</v>
      </c>
      <c r="BA31" s="1009">
        <f t="shared" si="19"/>
        <v>0</v>
      </c>
      <c r="BB31" s="1009">
        <f t="shared" si="20"/>
        <v>0</v>
      </c>
      <c r="BC31" s="1025">
        <f t="shared" si="21"/>
        <v>0</v>
      </c>
      <c r="BD31" s="1002">
        <f t="shared" si="22"/>
        <v>0</v>
      </c>
      <c r="BE31" s="1002">
        <f t="shared" si="23"/>
        <v>0</v>
      </c>
      <c r="BF31" s="1023">
        <f t="shared" si="24"/>
        <v>0</v>
      </c>
      <c r="BG31" s="1011"/>
      <c r="BH31" s="1010"/>
      <c r="BI31" s="1003">
        <f t="shared" si="25"/>
        <v>0</v>
      </c>
      <c r="BJ31" s="1010"/>
      <c r="BK31" s="1003">
        <f t="shared" si="26"/>
        <v>0</v>
      </c>
      <c r="BL31" s="1023">
        <f t="shared" si="27"/>
        <v>0</v>
      </c>
    </row>
    <row r="32" spans="1:64">
      <c r="A32" s="997"/>
      <c r="B32" s="998"/>
      <c r="C32" s="1318"/>
      <c r="D32" s="849"/>
      <c r="E32" s="850"/>
      <c r="F32" s="850"/>
      <c r="G32" s="861"/>
      <c r="H32" s="850"/>
      <c r="I32" s="850"/>
      <c r="J32" s="850"/>
      <c r="K32" s="852"/>
      <c r="L32" s="863"/>
      <c r="M32" s="851"/>
      <c r="N32" s="999" t="e">
        <f t="shared" si="0"/>
        <v>#DIV/0!</v>
      </c>
      <c r="O32" s="849"/>
      <c r="P32" s="1005"/>
      <c r="Q32" s="1731"/>
      <c r="R32" s="853"/>
      <c r="S32" s="1005"/>
      <c r="T32" s="1731"/>
      <c r="U32" s="1065"/>
      <c r="V32" s="1026">
        <f t="shared" si="1"/>
        <v>0</v>
      </c>
      <c r="W32" s="1006">
        <f t="shared" si="2"/>
        <v>0</v>
      </c>
      <c r="X32" s="1741">
        <f t="shared" si="3"/>
        <v>0</v>
      </c>
      <c r="Y32" s="1741">
        <f t="shared" si="4"/>
        <v>0</v>
      </c>
      <c r="Z32" s="1742">
        <f t="shared" si="5"/>
        <v>0</v>
      </c>
      <c r="AA32" s="1001"/>
      <c r="AB32" s="1001"/>
      <c r="AC32" s="1023">
        <f t="shared" si="6"/>
        <v>0</v>
      </c>
      <c r="AD32" s="1003">
        <f t="shared" si="28"/>
        <v>0</v>
      </c>
      <c r="AE32" s="1003">
        <f t="shared" si="29"/>
        <v>0</v>
      </c>
      <c r="AF32" s="1023">
        <f t="shared" si="30"/>
        <v>0</v>
      </c>
      <c r="AG32" s="1007">
        <f t="shared" si="7"/>
        <v>0</v>
      </c>
      <c r="AH32" s="1008">
        <f t="shared" si="8"/>
        <v>0</v>
      </c>
      <c r="AI32" s="848"/>
      <c r="AJ32" s="848"/>
      <c r="AK32" s="854"/>
      <c r="AL32" s="855"/>
      <c r="AM32" s="1004">
        <f t="shared" si="9"/>
        <v>0</v>
      </c>
      <c r="AN32" s="1000">
        <f t="shared" si="10"/>
        <v>0</v>
      </c>
      <c r="AO32" s="848"/>
      <c r="AP32" s="848"/>
      <c r="AQ32" s="848"/>
      <c r="AR32" s="856"/>
      <c r="AS32" s="1003">
        <f t="shared" si="11"/>
        <v>0</v>
      </c>
      <c r="AT32" s="984">
        <f t="shared" si="12"/>
        <v>7</v>
      </c>
      <c r="AU32" s="1002">
        <f t="shared" si="13"/>
        <v>0</v>
      </c>
      <c r="AV32" s="1002">
        <f t="shared" si="14"/>
        <v>0</v>
      </c>
      <c r="AW32" s="1023">
        <f t="shared" si="15"/>
        <v>0</v>
      </c>
      <c r="AX32" s="1002">
        <f t="shared" si="16"/>
        <v>0</v>
      </c>
      <c r="AY32" s="1002">
        <f t="shared" si="17"/>
        <v>0</v>
      </c>
      <c r="AZ32" s="1023">
        <f t="shared" si="18"/>
        <v>0</v>
      </c>
      <c r="BA32" s="1009">
        <f t="shared" si="19"/>
        <v>0</v>
      </c>
      <c r="BB32" s="1009">
        <f t="shared" si="20"/>
        <v>0</v>
      </c>
      <c r="BC32" s="1025">
        <f t="shared" si="21"/>
        <v>0</v>
      </c>
      <c r="BD32" s="1002">
        <f t="shared" si="22"/>
        <v>0</v>
      </c>
      <c r="BE32" s="1002">
        <f t="shared" si="23"/>
        <v>0</v>
      </c>
      <c r="BF32" s="1023">
        <f t="shared" si="24"/>
        <v>0</v>
      </c>
      <c r="BG32" s="1011"/>
      <c r="BH32" s="1010"/>
      <c r="BI32" s="1003">
        <f t="shared" si="25"/>
        <v>0</v>
      </c>
      <c r="BJ32" s="1010"/>
      <c r="BK32" s="1003">
        <f t="shared" si="26"/>
        <v>0</v>
      </c>
      <c r="BL32" s="1023">
        <f t="shared" si="27"/>
        <v>0</v>
      </c>
    </row>
    <row r="33" spans="1:64">
      <c r="A33" s="997"/>
      <c r="B33" s="998"/>
      <c r="C33" s="1318"/>
      <c r="D33" s="849"/>
      <c r="E33" s="850"/>
      <c r="F33" s="850"/>
      <c r="G33" s="861"/>
      <c r="H33" s="850"/>
      <c r="I33" s="850"/>
      <c r="J33" s="850"/>
      <c r="K33" s="852"/>
      <c r="L33" s="863"/>
      <c r="M33" s="851"/>
      <c r="N33" s="999" t="e">
        <f t="shared" si="0"/>
        <v>#DIV/0!</v>
      </c>
      <c r="O33" s="849"/>
      <c r="P33" s="1005"/>
      <c r="Q33" s="1731"/>
      <c r="R33" s="853"/>
      <c r="S33" s="1005"/>
      <c r="T33" s="1731"/>
      <c r="U33" s="1065"/>
      <c r="V33" s="1026">
        <f t="shared" si="1"/>
        <v>0</v>
      </c>
      <c r="W33" s="1006">
        <f t="shared" si="2"/>
        <v>0</v>
      </c>
      <c r="X33" s="1741">
        <f t="shared" si="3"/>
        <v>0</v>
      </c>
      <c r="Y33" s="1741">
        <f t="shared" si="4"/>
        <v>0</v>
      </c>
      <c r="Z33" s="1742">
        <f t="shared" si="5"/>
        <v>0</v>
      </c>
      <c r="AA33" s="1001"/>
      <c r="AB33" s="1001"/>
      <c r="AC33" s="1023">
        <f t="shared" si="6"/>
        <v>0</v>
      </c>
      <c r="AD33" s="1003">
        <f t="shared" si="28"/>
        <v>0</v>
      </c>
      <c r="AE33" s="1003">
        <f t="shared" si="29"/>
        <v>0</v>
      </c>
      <c r="AF33" s="1023">
        <f t="shared" si="30"/>
        <v>0</v>
      </c>
      <c r="AG33" s="1007">
        <f t="shared" si="7"/>
        <v>0</v>
      </c>
      <c r="AH33" s="1008">
        <f t="shared" si="8"/>
        <v>0</v>
      </c>
      <c r="AI33" s="848"/>
      <c r="AJ33" s="848"/>
      <c r="AK33" s="854"/>
      <c r="AL33" s="855"/>
      <c r="AM33" s="1004">
        <f t="shared" si="9"/>
        <v>0</v>
      </c>
      <c r="AN33" s="1000">
        <f t="shared" si="10"/>
        <v>0</v>
      </c>
      <c r="AO33" s="848"/>
      <c r="AP33" s="848"/>
      <c r="AQ33" s="848"/>
      <c r="AR33" s="856"/>
      <c r="AS33" s="1003">
        <f t="shared" si="11"/>
        <v>0</v>
      </c>
      <c r="AT33" s="984">
        <f t="shared" si="12"/>
        <v>7</v>
      </c>
      <c r="AU33" s="1002">
        <f t="shared" si="13"/>
        <v>0</v>
      </c>
      <c r="AV33" s="1002">
        <f t="shared" si="14"/>
        <v>0</v>
      </c>
      <c r="AW33" s="1023">
        <f t="shared" si="15"/>
        <v>0</v>
      </c>
      <c r="AX33" s="1002">
        <f t="shared" si="16"/>
        <v>0</v>
      </c>
      <c r="AY33" s="1002">
        <f t="shared" si="17"/>
        <v>0</v>
      </c>
      <c r="AZ33" s="1023">
        <f t="shared" si="18"/>
        <v>0</v>
      </c>
      <c r="BA33" s="1009">
        <f t="shared" si="19"/>
        <v>0</v>
      </c>
      <c r="BB33" s="1009">
        <f t="shared" si="20"/>
        <v>0</v>
      </c>
      <c r="BC33" s="1025">
        <f t="shared" si="21"/>
        <v>0</v>
      </c>
      <c r="BD33" s="1002">
        <f t="shared" si="22"/>
        <v>0</v>
      </c>
      <c r="BE33" s="1002">
        <f t="shared" si="23"/>
        <v>0</v>
      </c>
      <c r="BF33" s="1023">
        <f t="shared" si="24"/>
        <v>0</v>
      </c>
      <c r="BG33" s="1011"/>
      <c r="BH33" s="1010"/>
      <c r="BI33" s="1003">
        <f t="shared" si="25"/>
        <v>0</v>
      </c>
      <c r="BJ33" s="1010"/>
      <c r="BK33" s="1003">
        <f t="shared" si="26"/>
        <v>0</v>
      </c>
      <c r="BL33" s="1023">
        <f t="shared" si="27"/>
        <v>0</v>
      </c>
    </row>
    <row r="34" spans="1:64">
      <c r="A34" s="997"/>
      <c r="B34" s="998"/>
      <c r="C34" s="1318"/>
      <c r="D34" s="849"/>
      <c r="E34" s="850"/>
      <c r="F34" s="850"/>
      <c r="G34" s="861"/>
      <c r="H34" s="850"/>
      <c r="I34" s="850"/>
      <c r="J34" s="850"/>
      <c r="K34" s="852"/>
      <c r="L34" s="863"/>
      <c r="M34" s="851"/>
      <c r="N34" s="999" t="e">
        <f t="shared" si="0"/>
        <v>#DIV/0!</v>
      </c>
      <c r="O34" s="849"/>
      <c r="P34" s="1005"/>
      <c r="Q34" s="1731"/>
      <c r="R34" s="853"/>
      <c r="S34" s="1005"/>
      <c r="T34" s="1731"/>
      <c r="U34" s="1065"/>
      <c r="V34" s="1026">
        <f t="shared" si="1"/>
        <v>0</v>
      </c>
      <c r="W34" s="1006">
        <f t="shared" si="2"/>
        <v>0</v>
      </c>
      <c r="X34" s="1741">
        <f t="shared" si="3"/>
        <v>0</v>
      </c>
      <c r="Y34" s="1741">
        <f t="shared" si="4"/>
        <v>0</v>
      </c>
      <c r="Z34" s="1742">
        <f t="shared" si="5"/>
        <v>0</v>
      </c>
      <c r="AA34" s="1001"/>
      <c r="AB34" s="1001"/>
      <c r="AC34" s="1023">
        <f t="shared" si="6"/>
        <v>0</v>
      </c>
      <c r="AD34" s="1003">
        <f t="shared" si="28"/>
        <v>0</v>
      </c>
      <c r="AE34" s="1003">
        <f t="shared" si="29"/>
        <v>0</v>
      </c>
      <c r="AF34" s="1023">
        <f t="shared" si="30"/>
        <v>0</v>
      </c>
      <c r="AG34" s="1007">
        <f t="shared" si="7"/>
        <v>0</v>
      </c>
      <c r="AH34" s="1008">
        <f t="shared" si="8"/>
        <v>0</v>
      </c>
      <c r="AI34" s="848"/>
      <c r="AJ34" s="848"/>
      <c r="AK34" s="854"/>
      <c r="AL34" s="855"/>
      <c r="AM34" s="1004">
        <f t="shared" si="9"/>
        <v>0</v>
      </c>
      <c r="AN34" s="1000">
        <f t="shared" si="10"/>
        <v>0</v>
      </c>
      <c r="AO34" s="848"/>
      <c r="AP34" s="848"/>
      <c r="AQ34" s="848"/>
      <c r="AR34" s="856"/>
      <c r="AS34" s="1003">
        <f t="shared" si="11"/>
        <v>0</v>
      </c>
      <c r="AT34" s="984">
        <f t="shared" si="12"/>
        <v>7</v>
      </c>
      <c r="AU34" s="1002">
        <f t="shared" si="13"/>
        <v>0</v>
      </c>
      <c r="AV34" s="1002">
        <f t="shared" si="14"/>
        <v>0</v>
      </c>
      <c r="AW34" s="1023">
        <f t="shared" si="15"/>
        <v>0</v>
      </c>
      <c r="AX34" s="1002">
        <f t="shared" si="16"/>
        <v>0</v>
      </c>
      <c r="AY34" s="1002">
        <f t="shared" si="17"/>
        <v>0</v>
      </c>
      <c r="AZ34" s="1023">
        <f t="shared" si="18"/>
        <v>0</v>
      </c>
      <c r="BA34" s="1009">
        <f t="shared" si="19"/>
        <v>0</v>
      </c>
      <c r="BB34" s="1009">
        <f t="shared" si="20"/>
        <v>0</v>
      </c>
      <c r="BC34" s="1025">
        <f t="shared" si="21"/>
        <v>0</v>
      </c>
      <c r="BD34" s="1002">
        <f t="shared" si="22"/>
        <v>0</v>
      </c>
      <c r="BE34" s="1002">
        <f t="shared" si="23"/>
        <v>0</v>
      </c>
      <c r="BF34" s="1023">
        <f t="shared" si="24"/>
        <v>0</v>
      </c>
      <c r="BG34" s="1011"/>
      <c r="BH34" s="1010"/>
      <c r="BI34" s="1003">
        <f t="shared" si="25"/>
        <v>0</v>
      </c>
      <c r="BJ34" s="1010"/>
      <c r="BK34" s="1003">
        <f t="shared" si="26"/>
        <v>0</v>
      </c>
      <c r="BL34" s="1023">
        <f t="shared" si="27"/>
        <v>0</v>
      </c>
    </row>
    <row r="35" spans="1:64">
      <c r="A35" s="997"/>
      <c r="B35" s="998"/>
      <c r="C35" s="1318"/>
      <c r="D35" s="849"/>
      <c r="E35" s="850"/>
      <c r="F35" s="850"/>
      <c r="G35" s="861"/>
      <c r="H35" s="850"/>
      <c r="I35" s="850"/>
      <c r="J35" s="850"/>
      <c r="K35" s="852"/>
      <c r="L35" s="863"/>
      <c r="M35" s="851"/>
      <c r="N35" s="999" t="e">
        <f t="shared" si="0"/>
        <v>#DIV/0!</v>
      </c>
      <c r="O35" s="849"/>
      <c r="P35" s="1005"/>
      <c r="Q35" s="1731"/>
      <c r="R35" s="853"/>
      <c r="S35" s="1005"/>
      <c r="T35" s="1731"/>
      <c r="U35" s="1065"/>
      <c r="V35" s="1026">
        <f t="shared" si="1"/>
        <v>0</v>
      </c>
      <c r="W35" s="1006">
        <f t="shared" si="2"/>
        <v>0</v>
      </c>
      <c r="X35" s="1741">
        <f t="shared" si="3"/>
        <v>0</v>
      </c>
      <c r="Y35" s="1741">
        <f t="shared" si="4"/>
        <v>0</v>
      </c>
      <c r="Z35" s="1742">
        <f t="shared" si="5"/>
        <v>0</v>
      </c>
      <c r="AA35" s="1001"/>
      <c r="AB35" s="1001"/>
      <c r="AC35" s="1023">
        <f t="shared" si="6"/>
        <v>0</v>
      </c>
      <c r="AD35" s="1003">
        <f t="shared" si="28"/>
        <v>0</v>
      </c>
      <c r="AE35" s="1003">
        <f t="shared" si="29"/>
        <v>0</v>
      </c>
      <c r="AF35" s="1023">
        <f t="shared" si="30"/>
        <v>0</v>
      </c>
      <c r="AG35" s="1007">
        <f t="shared" si="7"/>
        <v>0</v>
      </c>
      <c r="AH35" s="1008">
        <f t="shared" si="8"/>
        <v>0</v>
      </c>
      <c r="AI35" s="848"/>
      <c r="AJ35" s="848"/>
      <c r="AK35" s="854"/>
      <c r="AL35" s="855"/>
      <c r="AM35" s="1004">
        <f t="shared" si="9"/>
        <v>0</v>
      </c>
      <c r="AN35" s="1000">
        <f t="shared" si="10"/>
        <v>0</v>
      </c>
      <c r="AO35" s="848"/>
      <c r="AP35" s="848"/>
      <c r="AQ35" s="848"/>
      <c r="AR35" s="856"/>
      <c r="AS35" s="1003">
        <f t="shared" si="11"/>
        <v>0</v>
      </c>
      <c r="AT35" s="984">
        <f t="shared" si="12"/>
        <v>7</v>
      </c>
      <c r="AU35" s="1002">
        <f t="shared" si="13"/>
        <v>0</v>
      </c>
      <c r="AV35" s="1002">
        <f t="shared" si="14"/>
        <v>0</v>
      </c>
      <c r="AW35" s="1023">
        <f t="shared" si="15"/>
        <v>0</v>
      </c>
      <c r="AX35" s="1002">
        <f t="shared" si="16"/>
        <v>0</v>
      </c>
      <c r="AY35" s="1002">
        <f t="shared" si="17"/>
        <v>0</v>
      </c>
      <c r="AZ35" s="1023">
        <f t="shared" si="18"/>
        <v>0</v>
      </c>
      <c r="BA35" s="1009">
        <f t="shared" si="19"/>
        <v>0</v>
      </c>
      <c r="BB35" s="1009">
        <f t="shared" si="20"/>
        <v>0</v>
      </c>
      <c r="BC35" s="1025">
        <f t="shared" si="21"/>
        <v>0</v>
      </c>
      <c r="BD35" s="1002">
        <f t="shared" si="22"/>
        <v>0</v>
      </c>
      <c r="BE35" s="1002">
        <f t="shared" si="23"/>
        <v>0</v>
      </c>
      <c r="BF35" s="1023">
        <f t="shared" si="24"/>
        <v>0</v>
      </c>
      <c r="BG35" s="1011"/>
      <c r="BH35" s="1010"/>
      <c r="BI35" s="1003">
        <f t="shared" si="25"/>
        <v>0</v>
      </c>
      <c r="BJ35" s="1010"/>
      <c r="BK35" s="1003">
        <f t="shared" si="26"/>
        <v>0</v>
      </c>
      <c r="BL35" s="1023">
        <f t="shared" si="27"/>
        <v>0</v>
      </c>
    </row>
    <row r="36" spans="1:64">
      <c r="A36" s="997"/>
      <c r="B36" s="998"/>
      <c r="C36" s="1318"/>
      <c r="D36" s="849"/>
      <c r="E36" s="850"/>
      <c r="F36" s="850"/>
      <c r="G36" s="861"/>
      <c r="H36" s="850"/>
      <c r="I36" s="850"/>
      <c r="J36" s="850"/>
      <c r="K36" s="852"/>
      <c r="L36" s="863"/>
      <c r="M36" s="851"/>
      <c r="N36" s="999" t="e">
        <f t="shared" si="0"/>
        <v>#DIV/0!</v>
      </c>
      <c r="O36" s="849"/>
      <c r="P36" s="1005"/>
      <c r="Q36" s="1731"/>
      <c r="R36" s="853"/>
      <c r="S36" s="1005"/>
      <c r="T36" s="1731"/>
      <c r="U36" s="1065"/>
      <c r="V36" s="1026">
        <f t="shared" si="1"/>
        <v>0</v>
      </c>
      <c r="W36" s="1006">
        <f t="shared" si="2"/>
        <v>0</v>
      </c>
      <c r="X36" s="1741">
        <f t="shared" si="3"/>
        <v>0</v>
      </c>
      <c r="Y36" s="1741">
        <f t="shared" si="4"/>
        <v>0</v>
      </c>
      <c r="Z36" s="1742">
        <f t="shared" si="5"/>
        <v>0</v>
      </c>
      <c r="AA36" s="1001"/>
      <c r="AB36" s="1001"/>
      <c r="AC36" s="1023">
        <f t="shared" si="6"/>
        <v>0</v>
      </c>
      <c r="AD36" s="1003">
        <f t="shared" si="28"/>
        <v>0</v>
      </c>
      <c r="AE36" s="1003">
        <f t="shared" si="29"/>
        <v>0</v>
      </c>
      <c r="AF36" s="1023">
        <f t="shared" si="30"/>
        <v>0</v>
      </c>
      <c r="AG36" s="1007">
        <f t="shared" si="7"/>
        <v>0</v>
      </c>
      <c r="AH36" s="1008">
        <f t="shared" si="8"/>
        <v>0</v>
      </c>
      <c r="AI36" s="848"/>
      <c r="AJ36" s="848"/>
      <c r="AK36" s="854"/>
      <c r="AL36" s="855"/>
      <c r="AM36" s="1004">
        <f t="shared" si="9"/>
        <v>0</v>
      </c>
      <c r="AN36" s="1000">
        <f t="shared" si="10"/>
        <v>0</v>
      </c>
      <c r="AO36" s="848"/>
      <c r="AP36" s="848"/>
      <c r="AQ36" s="848"/>
      <c r="AR36" s="856"/>
      <c r="AS36" s="1003">
        <f t="shared" si="11"/>
        <v>0</v>
      </c>
      <c r="AT36" s="984">
        <f t="shared" si="12"/>
        <v>7</v>
      </c>
      <c r="AU36" s="1002">
        <f t="shared" si="13"/>
        <v>0</v>
      </c>
      <c r="AV36" s="1002">
        <f t="shared" si="14"/>
        <v>0</v>
      </c>
      <c r="AW36" s="1023">
        <f t="shared" si="15"/>
        <v>0</v>
      </c>
      <c r="AX36" s="1002">
        <f t="shared" si="16"/>
        <v>0</v>
      </c>
      <c r="AY36" s="1002">
        <f t="shared" si="17"/>
        <v>0</v>
      </c>
      <c r="AZ36" s="1023">
        <f t="shared" si="18"/>
        <v>0</v>
      </c>
      <c r="BA36" s="1009">
        <f t="shared" si="19"/>
        <v>0</v>
      </c>
      <c r="BB36" s="1009">
        <f t="shared" si="20"/>
        <v>0</v>
      </c>
      <c r="BC36" s="1025">
        <f t="shared" si="21"/>
        <v>0</v>
      </c>
      <c r="BD36" s="1002">
        <f t="shared" si="22"/>
        <v>0</v>
      </c>
      <c r="BE36" s="1002">
        <f t="shared" si="23"/>
        <v>0</v>
      </c>
      <c r="BF36" s="1023">
        <f t="shared" si="24"/>
        <v>0</v>
      </c>
      <c r="BG36" s="1011"/>
      <c r="BH36" s="1010"/>
      <c r="BI36" s="1003">
        <f t="shared" si="25"/>
        <v>0</v>
      </c>
      <c r="BJ36" s="1010"/>
      <c r="BK36" s="1003">
        <f t="shared" si="26"/>
        <v>0</v>
      </c>
      <c r="BL36" s="1023">
        <f t="shared" si="27"/>
        <v>0</v>
      </c>
    </row>
    <row r="37" spans="1:64">
      <c r="A37" s="997"/>
      <c r="B37" s="998"/>
      <c r="C37" s="1318"/>
      <c r="D37" s="849"/>
      <c r="E37" s="850"/>
      <c r="F37" s="850"/>
      <c r="G37" s="861"/>
      <c r="H37" s="850"/>
      <c r="I37" s="850"/>
      <c r="J37" s="850"/>
      <c r="K37" s="852"/>
      <c r="L37" s="863"/>
      <c r="M37" s="851"/>
      <c r="N37" s="999" t="e">
        <f t="shared" si="0"/>
        <v>#DIV/0!</v>
      </c>
      <c r="O37" s="849"/>
      <c r="P37" s="1005"/>
      <c r="Q37" s="1731"/>
      <c r="R37" s="853"/>
      <c r="S37" s="1005"/>
      <c r="T37" s="1731"/>
      <c r="U37" s="1065"/>
      <c r="V37" s="1026">
        <f t="shared" si="1"/>
        <v>0</v>
      </c>
      <c r="W37" s="1006">
        <f t="shared" si="2"/>
        <v>0</v>
      </c>
      <c r="X37" s="1741">
        <f t="shared" si="3"/>
        <v>0</v>
      </c>
      <c r="Y37" s="1741">
        <f t="shared" si="4"/>
        <v>0</v>
      </c>
      <c r="Z37" s="1742">
        <f t="shared" si="5"/>
        <v>0</v>
      </c>
      <c r="AA37" s="1001"/>
      <c r="AB37" s="1001"/>
      <c r="AC37" s="1023">
        <f t="shared" si="6"/>
        <v>0</v>
      </c>
      <c r="AD37" s="1003">
        <f t="shared" si="28"/>
        <v>0</v>
      </c>
      <c r="AE37" s="1003">
        <f t="shared" si="29"/>
        <v>0</v>
      </c>
      <c r="AF37" s="1023">
        <f t="shared" si="30"/>
        <v>0</v>
      </c>
      <c r="AG37" s="1007">
        <f t="shared" si="7"/>
        <v>0</v>
      </c>
      <c r="AH37" s="1008">
        <f t="shared" si="8"/>
        <v>0</v>
      </c>
      <c r="AI37" s="848"/>
      <c r="AJ37" s="848"/>
      <c r="AK37" s="854"/>
      <c r="AL37" s="855"/>
      <c r="AM37" s="1004">
        <f t="shared" si="9"/>
        <v>0</v>
      </c>
      <c r="AN37" s="1000">
        <f t="shared" si="10"/>
        <v>0</v>
      </c>
      <c r="AO37" s="848"/>
      <c r="AP37" s="848"/>
      <c r="AQ37" s="848"/>
      <c r="AR37" s="856"/>
      <c r="AS37" s="1003">
        <f t="shared" si="11"/>
        <v>0</v>
      </c>
      <c r="AT37" s="984">
        <f t="shared" si="12"/>
        <v>7</v>
      </c>
      <c r="AU37" s="1002">
        <f t="shared" si="13"/>
        <v>0</v>
      </c>
      <c r="AV37" s="1002">
        <f t="shared" si="14"/>
        <v>0</v>
      </c>
      <c r="AW37" s="1023">
        <f t="shared" si="15"/>
        <v>0</v>
      </c>
      <c r="AX37" s="1002">
        <f t="shared" si="16"/>
        <v>0</v>
      </c>
      <c r="AY37" s="1002">
        <f t="shared" si="17"/>
        <v>0</v>
      </c>
      <c r="AZ37" s="1023">
        <f t="shared" si="18"/>
        <v>0</v>
      </c>
      <c r="BA37" s="1009">
        <f t="shared" si="19"/>
        <v>0</v>
      </c>
      <c r="BB37" s="1009">
        <f t="shared" si="20"/>
        <v>0</v>
      </c>
      <c r="BC37" s="1025">
        <f t="shared" si="21"/>
        <v>0</v>
      </c>
      <c r="BD37" s="1002">
        <f t="shared" si="22"/>
        <v>0</v>
      </c>
      <c r="BE37" s="1002">
        <f t="shared" si="23"/>
        <v>0</v>
      </c>
      <c r="BF37" s="1023">
        <f t="shared" si="24"/>
        <v>0</v>
      </c>
      <c r="BG37" s="1011"/>
      <c r="BH37" s="1010"/>
      <c r="BI37" s="1003">
        <f t="shared" si="25"/>
        <v>0</v>
      </c>
      <c r="BJ37" s="1010"/>
      <c r="BK37" s="1003">
        <f t="shared" si="26"/>
        <v>0</v>
      </c>
      <c r="BL37" s="1023">
        <f t="shared" si="27"/>
        <v>0</v>
      </c>
    </row>
    <row r="38" spans="1:64">
      <c r="A38" s="997"/>
      <c r="B38" s="998"/>
      <c r="C38" s="1318"/>
      <c r="D38" s="849"/>
      <c r="E38" s="850"/>
      <c r="F38" s="850"/>
      <c r="G38" s="861"/>
      <c r="H38" s="850"/>
      <c r="I38" s="850"/>
      <c r="J38" s="850"/>
      <c r="K38" s="852"/>
      <c r="L38" s="863"/>
      <c r="M38" s="851"/>
      <c r="N38" s="999" t="e">
        <f t="shared" si="0"/>
        <v>#DIV/0!</v>
      </c>
      <c r="O38" s="849"/>
      <c r="P38" s="1005"/>
      <c r="Q38" s="1731"/>
      <c r="R38" s="853"/>
      <c r="S38" s="1005"/>
      <c r="T38" s="1731"/>
      <c r="U38" s="1065"/>
      <c r="V38" s="1026">
        <f t="shared" si="1"/>
        <v>0</v>
      </c>
      <c r="W38" s="1006">
        <f t="shared" si="2"/>
        <v>0</v>
      </c>
      <c r="X38" s="1741">
        <f t="shared" si="3"/>
        <v>0</v>
      </c>
      <c r="Y38" s="1741">
        <f t="shared" si="4"/>
        <v>0</v>
      </c>
      <c r="Z38" s="1742">
        <f t="shared" si="5"/>
        <v>0</v>
      </c>
      <c r="AA38" s="1001"/>
      <c r="AB38" s="1001"/>
      <c r="AC38" s="1023">
        <f t="shared" si="6"/>
        <v>0</v>
      </c>
      <c r="AD38" s="1003">
        <f t="shared" si="28"/>
        <v>0</v>
      </c>
      <c r="AE38" s="1003">
        <f t="shared" si="29"/>
        <v>0</v>
      </c>
      <c r="AF38" s="1023">
        <f t="shared" si="30"/>
        <v>0</v>
      </c>
      <c r="AG38" s="1007">
        <f t="shared" si="7"/>
        <v>0</v>
      </c>
      <c r="AH38" s="1008">
        <f t="shared" si="8"/>
        <v>0</v>
      </c>
      <c r="AI38" s="848"/>
      <c r="AJ38" s="848"/>
      <c r="AK38" s="854"/>
      <c r="AL38" s="855"/>
      <c r="AM38" s="1004">
        <f t="shared" si="9"/>
        <v>0</v>
      </c>
      <c r="AN38" s="1000">
        <f t="shared" si="10"/>
        <v>0</v>
      </c>
      <c r="AO38" s="848"/>
      <c r="AP38" s="848"/>
      <c r="AQ38" s="848"/>
      <c r="AR38" s="856"/>
      <c r="AS38" s="1003">
        <f t="shared" si="11"/>
        <v>0</v>
      </c>
      <c r="AT38" s="984">
        <f t="shared" si="12"/>
        <v>7</v>
      </c>
      <c r="AU38" s="1002">
        <f t="shared" si="13"/>
        <v>0</v>
      </c>
      <c r="AV38" s="1002">
        <f t="shared" si="14"/>
        <v>0</v>
      </c>
      <c r="AW38" s="1023">
        <f t="shared" si="15"/>
        <v>0</v>
      </c>
      <c r="AX38" s="1002">
        <f t="shared" si="16"/>
        <v>0</v>
      </c>
      <c r="AY38" s="1002">
        <f t="shared" si="17"/>
        <v>0</v>
      </c>
      <c r="AZ38" s="1023">
        <f t="shared" si="18"/>
        <v>0</v>
      </c>
      <c r="BA38" s="1009">
        <f t="shared" si="19"/>
        <v>0</v>
      </c>
      <c r="BB38" s="1009">
        <f t="shared" si="20"/>
        <v>0</v>
      </c>
      <c r="BC38" s="1025">
        <f t="shared" si="21"/>
        <v>0</v>
      </c>
      <c r="BD38" s="1002">
        <f t="shared" si="22"/>
        <v>0</v>
      </c>
      <c r="BE38" s="1002">
        <f t="shared" si="23"/>
        <v>0</v>
      </c>
      <c r="BF38" s="1023">
        <f t="shared" si="24"/>
        <v>0</v>
      </c>
      <c r="BG38" s="1011"/>
      <c r="BH38" s="1010"/>
      <c r="BI38" s="1003">
        <f t="shared" si="25"/>
        <v>0</v>
      </c>
      <c r="BJ38" s="1010"/>
      <c r="BK38" s="1003">
        <f t="shared" si="26"/>
        <v>0</v>
      </c>
      <c r="BL38" s="1023">
        <f t="shared" si="27"/>
        <v>0</v>
      </c>
    </row>
    <row r="39" spans="1:64">
      <c r="A39" s="997"/>
      <c r="B39" s="998"/>
      <c r="C39" s="1318"/>
      <c r="D39" s="849"/>
      <c r="E39" s="850"/>
      <c r="F39" s="850"/>
      <c r="G39" s="861"/>
      <c r="H39" s="850"/>
      <c r="I39" s="850"/>
      <c r="J39" s="850"/>
      <c r="K39" s="852"/>
      <c r="L39" s="863"/>
      <c r="M39" s="851"/>
      <c r="N39" s="999" t="e">
        <f t="shared" si="0"/>
        <v>#DIV/0!</v>
      </c>
      <c r="O39" s="849"/>
      <c r="P39" s="1005"/>
      <c r="Q39" s="1731"/>
      <c r="R39" s="853"/>
      <c r="S39" s="1005"/>
      <c r="T39" s="1731"/>
      <c r="U39" s="1065"/>
      <c r="V39" s="1026">
        <f t="shared" si="1"/>
        <v>0</v>
      </c>
      <c r="W39" s="1006">
        <f t="shared" si="2"/>
        <v>0</v>
      </c>
      <c r="X39" s="1741">
        <f t="shared" si="3"/>
        <v>0</v>
      </c>
      <c r="Y39" s="1741">
        <f t="shared" si="4"/>
        <v>0</v>
      </c>
      <c r="Z39" s="1742">
        <f t="shared" si="5"/>
        <v>0</v>
      </c>
      <c r="AA39" s="1001"/>
      <c r="AB39" s="1001"/>
      <c r="AC39" s="1023">
        <f t="shared" si="6"/>
        <v>0</v>
      </c>
      <c r="AD39" s="1003">
        <f t="shared" si="28"/>
        <v>0</v>
      </c>
      <c r="AE39" s="1003">
        <f t="shared" si="29"/>
        <v>0</v>
      </c>
      <c r="AF39" s="1023">
        <f t="shared" si="30"/>
        <v>0</v>
      </c>
      <c r="AG39" s="1007">
        <f t="shared" si="7"/>
        <v>0</v>
      </c>
      <c r="AH39" s="1008">
        <f t="shared" si="8"/>
        <v>0</v>
      </c>
      <c r="AI39" s="848"/>
      <c r="AJ39" s="848"/>
      <c r="AK39" s="854"/>
      <c r="AL39" s="855"/>
      <c r="AM39" s="1004">
        <f t="shared" si="9"/>
        <v>0</v>
      </c>
      <c r="AN39" s="1000">
        <f t="shared" si="10"/>
        <v>0</v>
      </c>
      <c r="AO39" s="848"/>
      <c r="AP39" s="848"/>
      <c r="AQ39" s="848"/>
      <c r="AR39" s="856"/>
      <c r="AS39" s="1003">
        <f t="shared" si="11"/>
        <v>0</v>
      </c>
      <c r="AT39" s="984">
        <f t="shared" si="12"/>
        <v>7</v>
      </c>
      <c r="AU39" s="1002">
        <f t="shared" si="13"/>
        <v>0</v>
      </c>
      <c r="AV39" s="1002">
        <f t="shared" si="14"/>
        <v>0</v>
      </c>
      <c r="AW39" s="1023">
        <f t="shared" si="15"/>
        <v>0</v>
      </c>
      <c r="AX39" s="1002">
        <f t="shared" si="16"/>
        <v>0</v>
      </c>
      <c r="AY39" s="1002">
        <f t="shared" si="17"/>
        <v>0</v>
      </c>
      <c r="AZ39" s="1023">
        <f t="shared" si="18"/>
        <v>0</v>
      </c>
      <c r="BA39" s="1009">
        <f t="shared" si="19"/>
        <v>0</v>
      </c>
      <c r="BB39" s="1009">
        <f t="shared" si="20"/>
        <v>0</v>
      </c>
      <c r="BC39" s="1025">
        <f t="shared" si="21"/>
        <v>0</v>
      </c>
      <c r="BD39" s="1002">
        <f t="shared" si="22"/>
        <v>0</v>
      </c>
      <c r="BE39" s="1002">
        <f t="shared" si="23"/>
        <v>0</v>
      </c>
      <c r="BF39" s="1023">
        <f t="shared" si="24"/>
        <v>0</v>
      </c>
      <c r="BG39" s="1011"/>
      <c r="BH39" s="1010"/>
      <c r="BI39" s="1003">
        <f t="shared" si="25"/>
        <v>0</v>
      </c>
      <c r="BJ39" s="1010"/>
      <c r="BK39" s="1003">
        <f t="shared" si="26"/>
        <v>0</v>
      </c>
      <c r="BL39" s="1023">
        <f t="shared" si="27"/>
        <v>0</v>
      </c>
    </row>
    <row r="40" spans="1:64">
      <c r="A40" s="997"/>
      <c r="B40" s="998"/>
      <c r="C40" s="1318"/>
      <c r="D40" s="849"/>
      <c r="E40" s="850"/>
      <c r="F40" s="850"/>
      <c r="G40" s="861"/>
      <c r="H40" s="850"/>
      <c r="I40" s="850"/>
      <c r="J40" s="850"/>
      <c r="K40" s="852"/>
      <c r="L40" s="863"/>
      <c r="M40" s="851"/>
      <c r="N40" s="999" t="e">
        <f t="shared" si="0"/>
        <v>#DIV/0!</v>
      </c>
      <c r="O40" s="849"/>
      <c r="P40" s="1005"/>
      <c r="Q40" s="1731"/>
      <c r="R40" s="853"/>
      <c r="S40" s="1005"/>
      <c r="T40" s="1731"/>
      <c r="U40" s="1065"/>
      <c r="V40" s="1026">
        <f t="shared" si="1"/>
        <v>0</v>
      </c>
      <c r="W40" s="1006">
        <f t="shared" si="2"/>
        <v>0</v>
      </c>
      <c r="X40" s="1741">
        <f t="shared" si="3"/>
        <v>0</v>
      </c>
      <c r="Y40" s="1741">
        <f t="shared" si="4"/>
        <v>0</v>
      </c>
      <c r="Z40" s="1742">
        <f t="shared" si="5"/>
        <v>0</v>
      </c>
      <c r="AA40" s="1001"/>
      <c r="AB40" s="1001"/>
      <c r="AC40" s="1023">
        <f t="shared" si="6"/>
        <v>0</v>
      </c>
      <c r="AD40" s="1003">
        <f t="shared" si="28"/>
        <v>0</v>
      </c>
      <c r="AE40" s="1003">
        <f t="shared" si="29"/>
        <v>0</v>
      </c>
      <c r="AF40" s="1023">
        <f t="shared" si="30"/>
        <v>0</v>
      </c>
      <c r="AG40" s="1007">
        <f t="shared" si="7"/>
        <v>0</v>
      </c>
      <c r="AH40" s="1008">
        <f t="shared" si="8"/>
        <v>0</v>
      </c>
      <c r="AI40" s="848"/>
      <c r="AJ40" s="848"/>
      <c r="AK40" s="854"/>
      <c r="AL40" s="855"/>
      <c r="AM40" s="1004">
        <f t="shared" si="9"/>
        <v>0</v>
      </c>
      <c r="AN40" s="1000">
        <f t="shared" si="10"/>
        <v>0</v>
      </c>
      <c r="AO40" s="848"/>
      <c r="AP40" s="848"/>
      <c r="AQ40" s="848"/>
      <c r="AR40" s="856"/>
      <c r="AS40" s="1003">
        <f t="shared" si="11"/>
        <v>0</v>
      </c>
      <c r="AT40" s="984">
        <f t="shared" si="12"/>
        <v>7</v>
      </c>
      <c r="AU40" s="1002">
        <f t="shared" si="13"/>
        <v>0</v>
      </c>
      <c r="AV40" s="1002">
        <f t="shared" si="14"/>
        <v>0</v>
      </c>
      <c r="AW40" s="1023">
        <f t="shared" si="15"/>
        <v>0</v>
      </c>
      <c r="AX40" s="1002">
        <f t="shared" si="16"/>
        <v>0</v>
      </c>
      <c r="AY40" s="1002">
        <f t="shared" si="17"/>
        <v>0</v>
      </c>
      <c r="AZ40" s="1023">
        <f t="shared" si="18"/>
        <v>0</v>
      </c>
      <c r="BA40" s="1009">
        <f t="shared" si="19"/>
        <v>0</v>
      </c>
      <c r="BB40" s="1009">
        <f t="shared" si="20"/>
        <v>0</v>
      </c>
      <c r="BC40" s="1025">
        <f t="shared" si="21"/>
        <v>0</v>
      </c>
      <c r="BD40" s="1002">
        <f t="shared" si="22"/>
        <v>0</v>
      </c>
      <c r="BE40" s="1002">
        <f t="shared" si="23"/>
        <v>0</v>
      </c>
      <c r="BF40" s="1023">
        <f t="shared" si="24"/>
        <v>0</v>
      </c>
      <c r="BG40" s="1011"/>
      <c r="BH40" s="1010"/>
      <c r="BI40" s="1003">
        <f t="shared" si="25"/>
        <v>0</v>
      </c>
      <c r="BJ40" s="1010"/>
      <c r="BK40" s="1003">
        <f t="shared" si="26"/>
        <v>0</v>
      </c>
      <c r="BL40" s="1023">
        <f t="shared" si="27"/>
        <v>0</v>
      </c>
    </row>
    <row r="41" spans="1:64">
      <c r="A41" s="997"/>
      <c r="B41" s="998"/>
      <c r="C41" s="1318"/>
      <c r="D41" s="849"/>
      <c r="E41" s="850"/>
      <c r="F41" s="850"/>
      <c r="G41" s="861"/>
      <c r="H41" s="850"/>
      <c r="I41" s="850"/>
      <c r="J41" s="850"/>
      <c r="K41" s="852"/>
      <c r="L41" s="863"/>
      <c r="M41" s="851"/>
      <c r="N41" s="999" t="e">
        <f t="shared" si="0"/>
        <v>#DIV/0!</v>
      </c>
      <c r="O41" s="849"/>
      <c r="P41" s="1005"/>
      <c r="Q41" s="1731"/>
      <c r="R41" s="853"/>
      <c r="S41" s="1005"/>
      <c r="T41" s="1731"/>
      <c r="U41" s="1065"/>
      <c r="V41" s="1026">
        <f t="shared" si="1"/>
        <v>0</v>
      </c>
      <c r="W41" s="1006">
        <f t="shared" si="2"/>
        <v>0</v>
      </c>
      <c r="X41" s="1741">
        <f t="shared" si="3"/>
        <v>0</v>
      </c>
      <c r="Y41" s="1741">
        <f t="shared" si="4"/>
        <v>0</v>
      </c>
      <c r="Z41" s="1742">
        <f t="shared" si="5"/>
        <v>0</v>
      </c>
      <c r="AA41" s="1001"/>
      <c r="AB41" s="1001"/>
      <c r="AC41" s="1023">
        <f t="shared" si="6"/>
        <v>0</v>
      </c>
      <c r="AD41" s="1003">
        <f t="shared" si="28"/>
        <v>0</v>
      </c>
      <c r="AE41" s="1003">
        <f t="shared" si="29"/>
        <v>0</v>
      </c>
      <c r="AF41" s="1023">
        <f t="shared" si="30"/>
        <v>0</v>
      </c>
      <c r="AG41" s="1007">
        <f t="shared" si="7"/>
        <v>0</v>
      </c>
      <c r="AH41" s="1008">
        <f t="shared" si="8"/>
        <v>0</v>
      </c>
      <c r="AI41" s="848"/>
      <c r="AJ41" s="848"/>
      <c r="AK41" s="854"/>
      <c r="AL41" s="855"/>
      <c r="AM41" s="1004">
        <f t="shared" si="9"/>
        <v>0</v>
      </c>
      <c r="AN41" s="1000">
        <f t="shared" si="10"/>
        <v>0</v>
      </c>
      <c r="AO41" s="848"/>
      <c r="AP41" s="848"/>
      <c r="AQ41" s="848"/>
      <c r="AR41" s="856"/>
      <c r="AS41" s="1003">
        <f t="shared" si="11"/>
        <v>0</v>
      </c>
      <c r="AT41" s="984">
        <f t="shared" si="12"/>
        <v>7</v>
      </c>
      <c r="AU41" s="1002">
        <f t="shared" si="13"/>
        <v>0</v>
      </c>
      <c r="AV41" s="1002">
        <f t="shared" si="14"/>
        <v>0</v>
      </c>
      <c r="AW41" s="1023">
        <f t="shared" si="15"/>
        <v>0</v>
      </c>
      <c r="AX41" s="1002">
        <f t="shared" si="16"/>
        <v>0</v>
      </c>
      <c r="AY41" s="1002">
        <f t="shared" si="17"/>
        <v>0</v>
      </c>
      <c r="AZ41" s="1023">
        <f t="shared" si="18"/>
        <v>0</v>
      </c>
      <c r="BA41" s="1009">
        <f t="shared" si="19"/>
        <v>0</v>
      </c>
      <c r="BB41" s="1009">
        <f t="shared" si="20"/>
        <v>0</v>
      </c>
      <c r="BC41" s="1025">
        <f t="shared" si="21"/>
        <v>0</v>
      </c>
      <c r="BD41" s="1002">
        <f t="shared" si="22"/>
        <v>0</v>
      </c>
      <c r="BE41" s="1002">
        <f t="shared" si="23"/>
        <v>0</v>
      </c>
      <c r="BF41" s="1023">
        <f t="shared" si="24"/>
        <v>0</v>
      </c>
      <c r="BG41" s="1011"/>
      <c r="BH41" s="1010"/>
      <c r="BI41" s="1003">
        <f t="shared" si="25"/>
        <v>0</v>
      </c>
      <c r="BJ41" s="1010"/>
      <c r="BK41" s="1003">
        <f t="shared" si="26"/>
        <v>0</v>
      </c>
      <c r="BL41" s="1023">
        <f t="shared" si="27"/>
        <v>0</v>
      </c>
    </row>
    <row r="42" spans="1:64">
      <c r="A42" s="997"/>
      <c r="B42" s="998"/>
      <c r="C42" s="1318"/>
      <c r="D42" s="849"/>
      <c r="E42" s="850"/>
      <c r="F42" s="850"/>
      <c r="G42" s="861"/>
      <c r="H42" s="850"/>
      <c r="I42" s="850"/>
      <c r="J42" s="850"/>
      <c r="K42" s="852"/>
      <c r="L42" s="863"/>
      <c r="M42" s="851"/>
      <c r="N42" s="999" t="e">
        <f t="shared" si="0"/>
        <v>#DIV/0!</v>
      </c>
      <c r="O42" s="849"/>
      <c r="P42" s="1005"/>
      <c r="Q42" s="1731"/>
      <c r="R42" s="853"/>
      <c r="S42" s="1005"/>
      <c r="T42" s="1731"/>
      <c r="U42" s="1065"/>
      <c r="V42" s="1026">
        <f t="shared" si="1"/>
        <v>0</v>
      </c>
      <c r="W42" s="1006">
        <f t="shared" si="2"/>
        <v>0</v>
      </c>
      <c r="X42" s="1741">
        <f t="shared" si="3"/>
        <v>0</v>
      </c>
      <c r="Y42" s="1741">
        <f t="shared" si="4"/>
        <v>0</v>
      </c>
      <c r="Z42" s="1742">
        <f t="shared" si="5"/>
        <v>0</v>
      </c>
      <c r="AA42" s="1001"/>
      <c r="AB42" s="1001"/>
      <c r="AC42" s="1023">
        <f t="shared" si="6"/>
        <v>0</v>
      </c>
      <c r="AD42" s="1003">
        <f t="shared" si="28"/>
        <v>0</v>
      </c>
      <c r="AE42" s="1003">
        <f t="shared" si="29"/>
        <v>0</v>
      </c>
      <c r="AF42" s="1023">
        <f t="shared" si="30"/>
        <v>0</v>
      </c>
      <c r="AG42" s="1007">
        <f t="shared" si="7"/>
        <v>0</v>
      </c>
      <c r="AH42" s="1008">
        <f t="shared" si="8"/>
        <v>0</v>
      </c>
      <c r="AI42" s="848"/>
      <c r="AJ42" s="848"/>
      <c r="AK42" s="854"/>
      <c r="AL42" s="855"/>
      <c r="AM42" s="1004">
        <f t="shared" si="9"/>
        <v>0</v>
      </c>
      <c r="AN42" s="1000">
        <f t="shared" si="10"/>
        <v>0</v>
      </c>
      <c r="AO42" s="848"/>
      <c r="AP42" s="848"/>
      <c r="AQ42" s="848"/>
      <c r="AR42" s="856"/>
      <c r="AS42" s="1003">
        <f t="shared" si="11"/>
        <v>0</v>
      </c>
      <c r="AT42" s="984">
        <f t="shared" si="12"/>
        <v>7</v>
      </c>
      <c r="AU42" s="1002">
        <f t="shared" si="13"/>
        <v>0</v>
      </c>
      <c r="AV42" s="1002">
        <f t="shared" si="14"/>
        <v>0</v>
      </c>
      <c r="AW42" s="1023">
        <f t="shared" si="15"/>
        <v>0</v>
      </c>
      <c r="AX42" s="1002">
        <f t="shared" si="16"/>
        <v>0</v>
      </c>
      <c r="AY42" s="1002">
        <f t="shared" si="17"/>
        <v>0</v>
      </c>
      <c r="AZ42" s="1023">
        <f t="shared" si="18"/>
        <v>0</v>
      </c>
      <c r="BA42" s="1009">
        <f t="shared" si="19"/>
        <v>0</v>
      </c>
      <c r="BB42" s="1009">
        <f t="shared" si="20"/>
        <v>0</v>
      </c>
      <c r="BC42" s="1025">
        <f t="shared" si="21"/>
        <v>0</v>
      </c>
      <c r="BD42" s="1002">
        <f t="shared" si="22"/>
        <v>0</v>
      </c>
      <c r="BE42" s="1002">
        <f t="shared" si="23"/>
        <v>0</v>
      </c>
      <c r="BF42" s="1023">
        <f t="shared" si="24"/>
        <v>0</v>
      </c>
      <c r="BG42" s="1011"/>
      <c r="BH42" s="1010"/>
      <c r="BI42" s="1003">
        <f t="shared" si="25"/>
        <v>0</v>
      </c>
      <c r="BJ42" s="1010"/>
      <c r="BK42" s="1003">
        <f t="shared" si="26"/>
        <v>0</v>
      </c>
      <c r="BL42" s="1023">
        <f t="shared" si="27"/>
        <v>0</v>
      </c>
    </row>
    <row r="43" spans="1:64">
      <c r="A43" s="997"/>
      <c r="B43" s="998"/>
      <c r="C43" s="1318"/>
      <c r="D43" s="849"/>
      <c r="E43" s="850"/>
      <c r="F43" s="850"/>
      <c r="G43" s="861"/>
      <c r="H43" s="850"/>
      <c r="I43" s="850"/>
      <c r="J43" s="850"/>
      <c r="K43" s="852"/>
      <c r="L43" s="863"/>
      <c r="M43" s="851"/>
      <c r="N43" s="999" t="e">
        <f t="shared" si="0"/>
        <v>#DIV/0!</v>
      </c>
      <c r="O43" s="849"/>
      <c r="P43" s="1005"/>
      <c r="Q43" s="1731"/>
      <c r="R43" s="853"/>
      <c r="S43" s="1005"/>
      <c r="T43" s="1731"/>
      <c r="U43" s="1065"/>
      <c r="V43" s="1026">
        <f t="shared" si="1"/>
        <v>0</v>
      </c>
      <c r="W43" s="1006">
        <f t="shared" si="2"/>
        <v>0</v>
      </c>
      <c r="X43" s="1741">
        <f t="shared" si="3"/>
        <v>0</v>
      </c>
      <c r="Y43" s="1741">
        <f t="shared" si="4"/>
        <v>0</v>
      </c>
      <c r="Z43" s="1742">
        <f t="shared" si="5"/>
        <v>0</v>
      </c>
      <c r="AA43" s="1001"/>
      <c r="AB43" s="1001"/>
      <c r="AC43" s="1023">
        <f t="shared" si="6"/>
        <v>0</v>
      </c>
      <c r="AD43" s="1003">
        <f t="shared" si="28"/>
        <v>0</v>
      </c>
      <c r="AE43" s="1003">
        <f t="shared" si="29"/>
        <v>0</v>
      </c>
      <c r="AF43" s="1023">
        <f t="shared" si="30"/>
        <v>0</v>
      </c>
      <c r="AG43" s="1007">
        <f t="shared" si="7"/>
        <v>0</v>
      </c>
      <c r="AH43" s="1008">
        <f t="shared" si="8"/>
        <v>0</v>
      </c>
      <c r="AI43" s="848"/>
      <c r="AJ43" s="848"/>
      <c r="AK43" s="854"/>
      <c r="AL43" s="855"/>
      <c r="AM43" s="1004">
        <f t="shared" si="9"/>
        <v>0</v>
      </c>
      <c r="AN43" s="1000">
        <f t="shared" si="10"/>
        <v>0</v>
      </c>
      <c r="AO43" s="848"/>
      <c r="AP43" s="848"/>
      <c r="AQ43" s="848"/>
      <c r="AR43" s="856"/>
      <c r="AS43" s="1003">
        <f t="shared" si="11"/>
        <v>0</v>
      </c>
      <c r="AT43" s="984">
        <f t="shared" si="12"/>
        <v>7</v>
      </c>
      <c r="AU43" s="1002">
        <f t="shared" si="13"/>
        <v>0</v>
      </c>
      <c r="AV43" s="1002">
        <f t="shared" si="14"/>
        <v>0</v>
      </c>
      <c r="AW43" s="1023">
        <f t="shared" si="15"/>
        <v>0</v>
      </c>
      <c r="AX43" s="1002">
        <f t="shared" si="16"/>
        <v>0</v>
      </c>
      <c r="AY43" s="1002">
        <f t="shared" si="17"/>
        <v>0</v>
      </c>
      <c r="AZ43" s="1023">
        <f t="shared" si="18"/>
        <v>0</v>
      </c>
      <c r="BA43" s="1009">
        <f t="shared" si="19"/>
        <v>0</v>
      </c>
      <c r="BB43" s="1009">
        <f t="shared" si="20"/>
        <v>0</v>
      </c>
      <c r="BC43" s="1025">
        <f t="shared" si="21"/>
        <v>0</v>
      </c>
      <c r="BD43" s="1002">
        <f t="shared" si="22"/>
        <v>0</v>
      </c>
      <c r="BE43" s="1002">
        <f t="shared" si="23"/>
        <v>0</v>
      </c>
      <c r="BF43" s="1023">
        <f t="shared" si="24"/>
        <v>0</v>
      </c>
      <c r="BG43" s="1011"/>
      <c r="BH43" s="1010"/>
      <c r="BI43" s="1003">
        <f t="shared" si="25"/>
        <v>0</v>
      </c>
      <c r="BJ43" s="1010"/>
      <c r="BK43" s="1003">
        <f t="shared" si="26"/>
        <v>0</v>
      </c>
      <c r="BL43" s="1023">
        <f t="shared" si="27"/>
        <v>0</v>
      </c>
    </row>
    <row r="44" spans="1:64">
      <c r="A44" s="997"/>
      <c r="B44" s="998"/>
      <c r="C44" s="1318"/>
      <c r="D44" s="849"/>
      <c r="E44" s="850"/>
      <c r="F44" s="850"/>
      <c r="G44" s="861"/>
      <c r="H44" s="850"/>
      <c r="I44" s="850"/>
      <c r="J44" s="850"/>
      <c r="K44" s="852"/>
      <c r="L44" s="863"/>
      <c r="M44" s="851"/>
      <c r="N44" s="999" t="e">
        <f t="shared" si="0"/>
        <v>#DIV/0!</v>
      </c>
      <c r="O44" s="849"/>
      <c r="P44" s="1005"/>
      <c r="Q44" s="1731"/>
      <c r="R44" s="853"/>
      <c r="S44" s="1005"/>
      <c r="T44" s="1731"/>
      <c r="U44" s="1065"/>
      <c r="V44" s="1026">
        <f t="shared" si="1"/>
        <v>0</v>
      </c>
      <c r="W44" s="1006">
        <f t="shared" si="2"/>
        <v>0</v>
      </c>
      <c r="X44" s="1741">
        <f t="shared" si="3"/>
        <v>0</v>
      </c>
      <c r="Y44" s="1741">
        <f t="shared" si="4"/>
        <v>0</v>
      </c>
      <c r="Z44" s="1742">
        <f t="shared" si="5"/>
        <v>0</v>
      </c>
      <c r="AA44" s="1001"/>
      <c r="AB44" s="1001"/>
      <c r="AC44" s="1023">
        <f t="shared" si="6"/>
        <v>0</v>
      </c>
      <c r="AD44" s="1003">
        <f t="shared" si="28"/>
        <v>0</v>
      </c>
      <c r="AE44" s="1003">
        <f t="shared" si="29"/>
        <v>0</v>
      </c>
      <c r="AF44" s="1023">
        <f t="shared" si="30"/>
        <v>0</v>
      </c>
      <c r="AG44" s="1007">
        <f t="shared" si="7"/>
        <v>0</v>
      </c>
      <c r="AH44" s="1008">
        <f t="shared" si="8"/>
        <v>0</v>
      </c>
      <c r="AI44" s="848"/>
      <c r="AJ44" s="848"/>
      <c r="AK44" s="854"/>
      <c r="AL44" s="855"/>
      <c r="AM44" s="1004">
        <f t="shared" si="9"/>
        <v>0</v>
      </c>
      <c r="AN44" s="1000">
        <f t="shared" si="10"/>
        <v>0</v>
      </c>
      <c r="AO44" s="848"/>
      <c r="AP44" s="848"/>
      <c r="AQ44" s="848"/>
      <c r="AR44" s="856"/>
      <c r="AS44" s="1003">
        <f t="shared" si="11"/>
        <v>0</v>
      </c>
      <c r="AT44" s="984">
        <f t="shared" si="12"/>
        <v>7</v>
      </c>
      <c r="AU44" s="1002">
        <f t="shared" si="13"/>
        <v>0</v>
      </c>
      <c r="AV44" s="1002">
        <f t="shared" si="14"/>
        <v>0</v>
      </c>
      <c r="AW44" s="1023">
        <f t="shared" si="15"/>
        <v>0</v>
      </c>
      <c r="AX44" s="1002">
        <f t="shared" si="16"/>
        <v>0</v>
      </c>
      <c r="AY44" s="1002">
        <f t="shared" si="17"/>
        <v>0</v>
      </c>
      <c r="AZ44" s="1023">
        <f t="shared" si="18"/>
        <v>0</v>
      </c>
      <c r="BA44" s="1009">
        <f t="shared" si="19"/>
        <v>0</v>
      </c>
      <c r="BB44" s="1009">
        <f t="shared" si="20"/>
        <v>0</v>
      </c>
      <c r="BC44" s="1025">
        <f t="shared" si="21"/>
        <v>0</v>
      </c>
      <c r="BD44" s="1002">
        <f t="shared" si="22"/>
        <v>0</v>
      </c>
      <c r="BE44" s="1002">
        <f t="shared" si="23"/>
        <v>0</v>
      </c>
      <c r="BF44" s="1023">
        <f t="shared" si="24"/>
        <v>0</v>
      </c>
      <c r="BG44" s="1011"/>
      <c r="BH44" s="1010"/>
      <c r="BI44" s="1003">
        <f t="shared" si="25"/>
        <v>0</v>
      </c>
      <c r="BJ44" s="1010"/>
      <c r="BK44" s="1003">
        <f t="shared" si="26"/>
        <v>0</v>
      </c>
      <c r="BL44" s="1023">
        <f t="shared" si="27"/>
        <v>0</v>
      </c>
    </row>
    <row r="45" spans="1:64">
      <c r="A45" s="997"/>
      <c r="B45" s="998"/>
      <c r="C45" s="1318"/>
      <c r="D45" s="849"/>
      <c r="E45" s="850"/>
      <c r="F45" s="850"/>
      <c r="G45" s="861"/>
      <c r="H45" s="850"/>
      <c r="I45" s="850"/>
      <c r="J45" s="850"/>
      <c r="K45" s="852"/>
      <c r="L45" s="863"/>
      <c r="M45" s="851"/>
      <c r="N45" s="999" t="e">
        <f t="shared" si="0"/>
        <v>#DIV/0!</v>
      </c>
      <c r="O45" s="849"/>
      <c r="P45" s="1005"/>
      <c r="Q45" s="1731"/>
      <c r="R45" s="853"/>
      <c r="S45" s="1005"/>
      <c r="T45" s="1731"/>
      <c r="U45" s="1065"/>
      <c r="V45" s="1026">
        <f t="shared" si="1"/>
        <v>0</v>
      </c>
      <c r="W45" s="1006">
        <f t="shared" si="2"/>
        <v>0</v>
      </c>
      <c r="X45" s="1741">
        <f t="shared" si="3"/>
        <v>0</v>
      </c>
      <c r="Y45" s="1741">
        <f t="shared" si="4"/>
        <v>0</v>
      </c>
      <c r="Z45" s="1742">
        <f t="shared" si="5"/>
        <v>0</v>
      </c>
      <c r="AA45" s="1001"/>
      <c r="AB45" s="1001"/>
      <c r="AC45" s="1023">
        <f t="shared" si="6"/>
        <v>0</v>
      </c>
      <c r="AD45" s="1003">
        <f t="shared" si="28"/>
        <v>0</v>
      </c>
      <c r="AE45" s="1003">
        <f t="shared" si="29"/>
        <v>0</v>
      </c>
      <c r="AF45" s="1023">
        <f t="shared" si="30"/>
        <v>0</v>
      </c>
      <c r="AG45" s="1007">
        <f t="shared" si="7"/>
        <v>0</v>
      </c>
      <c r="AH45" s="1008">
        <f t="shared" si="8"/>
        <v>0</v>
      </c>
      <c r="AI45" s="848"/>
      <c r="AJ45" s="848"/>
      <c r="AK45" s="854"/>
      <c r="AL45" s="855"/>
      <c r="AM45" s="1004">
        <f t="shared" si="9"/>
        <v>0</v>
      </c>
      <c r="AN45" s="1000">
        <f t="shared" si="10"/>
        <v>0</v>
      </c>
      <c r="AO45" s="848"/>
      <c r="AP45" s="848"/>
      <c r="AQ45" s="848"/>
      <c r="AR45" s="856"/>
      <c r="AS45" s="1003">
        <f t="shared" si="11"/>
        <v>0</v>
      </c>
      <c r="AT45" s="984">
        <f t="shared" si="12"/>
        <v>7</v>
      </c>
      <c r="AU45" s="1002">
        <f t="shared" si="13"/>
        <v>0</v>
      </c>
      <c r="AV45" s="1002">
        <f t="shared" si="14"/>
        <v>0</v>
      </c>
      <c r="AW45" s="1023">
        <f t="shared" si="15"/>
        <v>0</v>
      </c>
      <c r="AX45" s="1002">
        <f t="shared" si="16"/>
        <v>0</v>
      </c>
      <c r="AY45" s="1002">
        <f t="shared" si="17"/>
        <v>0</v>
      </c>
      <c r="AZ45" s="1023">
        <f t="shared" si="18"/>
        <v>0</v>
      </c>
      <c r="BA45" s="1009">
        <f t="shared" si="19"/>
        <v>0</v>
      </c>
      <c r="BB45" s="1009">
        <f t="shared" si="20"/>
        <v>0</v>
      </c>
      <c r="BC45" s="1025">
        <f t="shared" si="21"/>
        <v>0</v>
      </c>
      <c r="BD45" s="1002">
        <f t="shared" si="22"/>
        <v>0</v>
      </c>
      <c r="BE45" s="1002">
        <f t="shared" si="23"/>
        <v>0</v>
      </c>
      <c r="BF45" s="1023">
        <f t="shared" si="24"/>
        <v>0</v>
      </c>
      <c r="BG45" s="1011"/>
      <c r="BH45" s="1010"/>
      <c r="BI45" s="1003">
        <f t="shared" si="25"/>
        <v>0</v>
      </c>
      <c r="BJ45" s="1010"/>
      <c r="BK45" s="1003">
        <f t="shared" si="26"/>
        <v>0</v>
      </c>
      <c r="BL45" s="1023">
        <f t="shared" si="27"/>
        <v>0</v>
      </c>
    </row>
    <row r="46" spans="1:64">
      <c r="A46" s="997"/>
      <c r="B46" s="998"/>
      <c r="C46" s="1318"/>
      <c r="D46" s="849"/>
      <c r="E46" s="850"/>
      <c r="F46" s="850"/>
      <c r="G46" s="861"/>
      <c r="H46" s="850"/>
      <c r="I46" s="850"/>
      <c r="J46" s="850"/>
      <c r="K46" s="852"/>
      <c r="L46" s="863"/>
      <c r="M46" s="851"/>
      <c r="N46" s="999" t="e">
        <f t="shared" si="0"/>
        <v>#DIV/0!</v>
      </c>
      <c r="O46" s="849"/>
      <c r="P46" s="1005"/>
      <c r="Q46" s="1731"/>
      <c r="R46" s="853"/>
      <c r="S46" s="1005"/>
      <c r="T46" s="1731"/>
      <c r="U46" s="1065"/>
      <c r="V46" s="1026">
        <f t="shared" si="1"/>
        <v>0</v>
      </c>
      <c r="W46" s="1006">
        <f t="shared" si="2"/>
        <v>0</v>
      </c>
      <c r="X46" s="1741">
        <f t="shared" si="3"/>
        <v>0</v>
      </c>
      <c r="Y46" s="1741">
        <f t="shared" si="4"/>
        <v>0</v>
      </c>
      <c r="Z46" s="1742">
        <f t="shared" si="5"/>
        <v>0</v>
      </c>
      <c r="AA46" s="1001"/>
      <c r="AB46" s="1001"/>
      <c r="AC46" s="1023">
        <f t="shared" si="6"/>
        <v>0</v>
      </c>
      <c r="AD46" s="1003">
        <f t="shared" si="28"/>
        <v>0</v>
      </c>
      <c r="AE46" s="1003">
        <f t="shared" si="29"/>
        <v>0</v>
      </c>
      <c r="AF46" s="1023">
        <f t="shared" si="30"/>
        <v>0</v>
      </c>
      <c r="AG46" s="1007">
        <f t="shared" si="7"/>
        <v>0</v>
      </c>
      <c r="AH46" s="1008">
        <f t="shared" si="8"/>
        <v>0</v>
      </c>
      <c r="AI46" s="848"/>
      <c r="AJ46" s="848"/>
      <c r="AK46" s="854"/>
      <c r="AL46" s="855"/>
      <c r="AM46" s="1004">
        <f t="shared" si="9"/>
        <v>0</v>
      </c>
      <c r="AN46" s="1000">
        <f t="shared" si="10"/>
        <v>0</v>
      </c>
      <c r="AO46" s="848"/>
      <c r="AP46" s="848"/>
      <c r="AQ46" s="848"/>
      <c r="AR46" s="856"/>
      <c r="AS46" s="1003">
        <f t="shared" si="11"/>
        <v>0</v>
      </c>
      <c r="AT46" s="984">
        <f t="shared" si="12"/>
        <v>7</v>
      </c>
      <c r="AU46" s="1002">
        <f t="shared" si="13"/>
        <v>0</v>
      </c>
      <c r="AV46" s="1002">
        <f t="shared" si="14"/>
        <v>0</v>
      </c>
      <c r="AW46" s="1023">
        <f t="shared" si="15"/>
        <v>0</v>
      </c>
      <c r="AX46" s="1002">
        <f t="shared" si="16"/>
        <v>0</v>
      </c>
      <c r="AY46" s="1002">
        <f t="shared" si="17"/>
        <v>0</v>
      </c>
      <c r="AZ46" s="1023">
        <f t="shared" si="18"/>
        <v>0</v>
      </c>
      <c r="BA46" s="1009">
        <f t="shared" si="19"/>
        <v>0</v>
      </c>
      <c r="BB46" s="1009">
        <f t="shared" si="20"/>
        <v>0</v>
      </c>
      <c r="BC46" s="1025">
        <f t="shared" si="21"/>
        <v>0</v>
      </c>
      <c r="BD46" s="1002">
        <f t="shared" si="22"/>
        <v>0</v>
      </c>
      <c r="BE46" s="1002">
        <f t="shared" si="23"/>
        <v>0</v>
      </c>
      <c r="BF46" s="1023">
        <f t="shared" si="24"/>
        <v>0</v>
      </c>
      <c r="BG46" s="1011"/>
      <c r="BH46" s="1010"/>
      <c r="BI46" s="1003">
        <f t="shared" si="25"/>
        <v>0</v>
      </c>
      <c r="BJ46" s="1010"/>
      <c r="BK46" s="1003">
        <f t="shared" si="26"/>
        <v>0</v>
      </c>
      <c r="BL46" s="1023">
        <f t="shared" si="27"/>
        <v>0</v>
      </c>
    </row>
    <row r="47" spans="1:64">
      <c r="A47" s="997"/>
      <c r="B47" s="998"/>
      <c r="C47" s="1318"/>
      <c r="D47" s="849"/>
      <c r="E47" s="850"/>
      <c r="F47" s="850"/>
      <c r="G47" s="861"/>
      <c r="H47" s="850"/>
      <c r="I47" s="850"/>
      <c r="J47" s="850"/>
      <c r="K47" s="852"/>
      <c r="L47" s="863"/>
      <c r="M47" s="851"/>
      <c r="N47" s="999" t="e">
        <f t="shared" si="0"/>
        <v>#DIV/0!</v>
      </c>
      <c r="O47" s="849"/>
      <c r="P47" s="1005"/>
      <c r="Q47" s="1731"/>
      <c r="R47" s="853"/>
      <c r="S47" s="1005"/>
      <c r="T47" s="1731"/>
      <c r="U47" s="1065"/>
      <c r="V47" s="1026">
        <f t="shared" si="1"/>
        <v>0</v>
      </c>
      <c r="W47" s="1006">
        <f t="shared" si="2"/>
        <v>0</v>
      </c>
      <c r="X47" s="1741">
        <f t="shared" si="3"/>
        <v>0</v>
      </c>
      <c r="Y47" s="1741">
        <f t="shared" si="4"/>
        <v>0</v>
      </c>
      <c r="Z47" s="1742">
        <f t="shared" si="5"/>
        <v>0</v>
      </c>
      <c r="AA47" s="1001"/>
      <c r="AB47" s="1001"/>
      <c r="AC47" s="1023">
        <f t="shared" si="6"/>
        <v>0</v>
      </c>
      <c r="AD47" s="1003">
        <f t="shared" si="28"/>
        <v>0</v>
      </c>
      <c r="AE47" s="1003">
        <f t="shared" si="29"/>
        <v>0</v>
      </c>
      <c r="AF47" s="1023">
        <f t="shared" si="30"/>
        <v>0</v>
      </c>
      <c r="AG47" s="1007">
        <f t="shared" si="7"/>
        <v>0</v>
      </c>
      <c r="AH47" s="1008">
        <f t="shared" si="8"/>
        <v>0</v>
      </c>
      <c r="AI47" s="848"/>
      <c r="AJ47" s="848"/>
      <c r="AK47" s="854"/>
      <c r="AL47" s="855"/>
      <c r="AM47" s="1004">
        <f t="shared" si="9"/>
        <v>0</v>
      </c>
      <c r="AN47" s="1000">
        <f t="shared" si="10"/>
        <v>0</v>
      </c>
      <c r="AO47" s="848"/>
      <c r="AP47" s="848"/>
      <c r="AQ47" s="848"/>
      <c r="AR47" s="856"/>
      <c r="AS47" s="1003">
        <f t="shared" si="11"/>
        <v>0</v>
      </c>
      <c r="AT47" s="984">
        <f t="shared" si="12"/>
        <v>7</v>
      </c>
      <c r="AU47" s="1002">
        <f t="shared" si="13"/>
        <v>0</v>
      </c>
      <c r="AV47" s="1002">
        <f t="shared" si="14"/>
        <v>0</v>
      </c>
      <c r="AW47" s="1023">
        <f t="shared" si="15"/>
        <v>0</v>
      </c>
      <c r="AX47" s="1002">
        <f t="shared" si="16"/>
        <v>0</v>
      </c>
      <c r="AY47" s="1002">
        <f t="shared" si="17"/>
        <v>0</v>
      </c>
      <c r="AZ47" s="1023">
        <f t="shared" si="18"/>
        <v>0</v>
      </c>
      <c r="BA47" s="1009">
        <f t="shared" si="19"/>
        <v>0</v>
      </c>
      <c r="BB47" s="1009">
        <f t="shared" si="20"/>
        <v>0</v>
      </c>
      <c r="BC47" s="1025">
        <f t="shared" si="21"/>
        <v>0</v>
      </c>
      <c r="BD47" s="1002">
        <f t="shared" si="22"/>
        <v>0</v>
      </c>
      <c r="BE47" s="1002">
        <f t="shared" si="23"/>
        <v>0</v>
      </c>
      <c r="BF47" s="1023">
        <f t="shared" si="24"/>
        <v>0</v>
      </c>
      <c r="BG47" s="1011"/>
      <c r="BH47" s="1010"/>
      <c r="BI47" s="1003">
        <f t="shared" si="25"/>
        <v>0</v>
      </c>
      <c r="BJ47" s="1010"/>
      <c r="BK47" s="1003">
        <f t="shared" si="26"/>
        <v>0</v>
      </c>
      <c r="BL47" s="1023">
        <f t="shared" si="27"/>
        <v>0</v>
      </c>
    </row>
    <row r="48" spans="1:64">
      <c r="A48" s="997"/>
      <c r="B48" s="998"/>
      <c r="C48" s="1318"/>
      <c r="D48" s="849"/>
      <c r="E48" s="850"/>
      <c r="F48" s="850"/>
      <c r="G48" s="861"/>
      <c r="H48" s="850"/>
      <c r="I48" s="850"/>
      <c r="J48" s="850"/>
      <c r="K48" s="852"/>
      <c r="L48" s="863"/>
      <c r="M48" s="851"/>
      <c r="N48" s="999" t="e">
        <f t="shared" si="0"/>
        <v>#DIV/0!</v>
      </c>
      <c r="O48" s="849"/>
      <c r="P48" s="1005"/>
      <c r="Q48" s="1731"/>
      <c r="R48" s="853"/>
      <c r="S48" s="1005"/>
      <c r="T48" s="1731"/>
      <c r="U48" s="1065"/>
      <c r="V48" s="1026">
        <f t="shared" si="1"/>
        <v>0</v>
      </c>
      <c r="W48" s="1006">
        <f t="shared" si="2"/>
        <v>0</v>
      </c>
      <c r="X48" s="1741">
        <f t="shared" si="3"/>
        <v>0</v>
      </c>
      <c r="Y48" s="1741">
        <f t="shared" si="4"/>
        <v>0</v>
      </c>
      <c r="Z48" s="1742">
        <f t="shared" si="5"/>
        <v>0</v>
      </c>
      <c r="AA48" s="1001"/>
      <c r="AB48" s="1001"/>
      <c r="AC48" s="1023">
        <f t="shared" si="6"/>
        <v>0</v>
      </c>
      <c r="AD48" s="1003">
        <f t="shared" si="28"/>
        <v>0</v>
      </c>
      <c r="AE48" s="1003">
        <f t="shared" si="29"/>
        <v>0</v>
      </c>
      <c r="AF48" s="1023">
        <f t="shared" si="30"/>
        <v>0</v>
      </c>
      <c r="AG48" s="1007">
        <f t="shared" si="7"/>
        <v>0</v>
      </c>
      <c r="AH48" s="1008">
        <f t="shared" si="8"/>
        <v>0</v>
      </c>
      <c r="AI48" s="848"/>
      <c r="AJ48" s="848"/>
      <c r="AK48" s="854"/>
      <c r="AL48" s="855"/>
      <c r="AM48" s="1004">
        <f t="shared" si="9"/>
        <v>0</v>
      </c>
      <c r="AN48" s="1000">
        <f t="shared" si="10"/>
        <v>0</v>
      </c>
      <c r="AO48" s="848"/>
      <c r="AP48" s="848"/>
      <c r="AQ48" s="848"/>
      <c r="AR48" s="856"/>
      <c r="AS48" s="1003">
        <f t="shared" si="11"/>
        <v>0</v>
      </c>
      <c r="AT48" s="984">
        <f t="shared" si="12"/>
        <v>7</v>
      </c>
      <c r="AU48" s="1002">
        <f t="shared" si="13"/>
        <v>0</v>
      </c>
      <c r="AV48" s="1002">
        <f t="shared" si="14"/>
        <v>0</v>
      </c>
      <c r="AW48" s="1023">
        <f t="shared" si="15"/>
        <v>0</v>
      </c>
      <c r="AX48" s="1002">
        <f t="shared" si="16"/>
        <v>0</v>
      </c>
      <c r="AY48" s="1002">
        <f t="shared" si="17"/>
        <v>0</v>
      </c>
      <c r="AZ48" s="1023">
        <f t="shared" si="18"/>
        <v>0</v>
      </c>
      <c r="BA48" s="1009">
        <f t="shared" si="19"/>
        <v>0</v>
      </c>
      <c r="BB48" s="1009">
        <f t="shared" si="20"/>
        <v>0</v>
      </c>
      <c r="BC48" s="1025">
        <f t="shared" si="21"/>
        <v>0</v>
      </c>
      <c r="BD48" s="1002">
        <f t="shared" si="22"/>
        <v>0</v>
      </c>
      <c r="BE48" s="1002">
        <f t="shared" si="23"/>
        <v>0</v>
      </c>
      <c r="BF48" s="1023">
        <f t="shared" si="24"/>
        <v>0</v>
      </c>
      <c r="BG48" s="1011"/>
      <c r="BH48" s="1010"/>
      <c r="BI48" s="1003">
        <f t="shared" si="25"/>
        <v>0</v>
      </c>
      <c r="BJ48" s="1010"/>
      <c r="BK48" s="1003">
        <f t="shared" si="26"/>
        <v>0</v>
      </c>
      <c r="BL48" s="1023">
        <f t="shared" si="27"/>
        <v>0</v>
      </c>
    </row>
    <row r="49" spans="1:64">
      <c r="A49" s="997"/>
      <c r="B49" s="998"/>
      <c r="C49" s="1318"/>
      <c r="D49" s="849"/>
      <c r="E49" s="850"/>
      <c r="F49" s="850"/>
      <c r="G49" s="861"/>
      <c r="H49" s="850"/>
      <c r="I49" s="850"/>
      <c r="J49" s="850"/>
      <c r="K49" s="852"/>
      <c r="L49" s="863"/>
      <c r="M49" s="851"/>
      <c r="N49" s="999" t="e">
        <f t="shared" si="0"/>
        <v>#DIV/0!</v>
      </c>
      <c r="O49" s="849"/>
      <c r="P49" s="1005"/>
      <c r="Q49" s="1731"/>
      <c r="R49" s="853"/>
      <c r="S49" s="1005"/>
      <c r="T49" s="1731"/>
      <c r="U49" s="1065"/>
      <c r="V49" s="1026">
        <f t="shared" si="1"/>
        <v>0</v>
      </c>
      <c r="W49" s="1006">
        <f t="shared" si="2"/>
        <v>0</v>
      </c>
      <c r="X49" s="1741">
        <f t="shared" si="3"/>
        <v>0</v>
      </c>
      <c r="Y49" s="1741">
        <f t="shared" si="4"/>
        <v>0</v>
      </c>
      <c r="Z49" s="1742">
        <f t="shared" si="5"/>
        <v>0</v>
      </c>
      <c r="AA49" s="1001"/>
      <c r="AB49" s="1001"/>
      <c r="AC49" s="1023">
        <f t="shared" si="6"/>
        <v>0</v>
      </c>
      <c r="AD49" s="1003">
        <f t="shared" si="28"/>
        <v>0</v>
      </c>
      <c r="AE49" s="1003">
        <f t="shared" si="29"/>
        <v>0</v>
      </c>
      <c r="AF49" s="1023">
        <f t="shared" si="30"/>
        <v>0</v>
      </c>
      <c r="AG49" s="1007">
        <f t="shared" si="7"/>
        <v>0</v>
      </c>
      <c r="AH49" s="1008">
        <f t="shared" si="8"/>
        <v>0</v>
      </c>
      <c r="AI49" s="848"/>
      <c r="AJ49" s="848"/>
      <c r="AK49" s="854"/>
      <c r="AL49" s="855"/>
      <c r="AM49" s="1004">
        <f t="shared" si="9"/>
        <v>0</v>
      </c>
      <c r="AN49" s="1000">
        <f t="shared" si="10"/>
        <v>0</v>
      </c>
      <c r="AO49" s="848"/>
      <c r="AP49" s="848"/>
      <c r="AQ49" s="848"/>
      <c r="AR49" s="856"/>
      <c r="AS49" s="1003">
        <f t="shared" si="11"/>
        <v>0</v>
      </c>
      <c r="AT49" s="984">
        <f t="shared" si="12"/>
        <v>7</v>
      </c>
      <c r="AU49" s="1002">
        <f t="shared" si="13"/>
        <v>0</v>
      </c>
      <c r="AV49" s="1002">
        <f t="shared" si="14"/>
        <v>0</v>
      </c>
      <c r="AW49" s="1023">
        <f t="shared" si="15"/>
        <v>0</v>
      </c>
      <c r="AX49" s="1002">
        <f t="shared" si="16"/>
        <v>0</v>
      </c>
      <c r="AY49" s="1002">
        <f t="shared" si="17"/>
        <v>0</v>
      </c>
      <c r="AZ49" s="1023">
        <f t="shared" si="18"/>
        <v>0</v>
      </c>
      <c r="BA49" s="1009">
        <f t="shared" si="19"/>
        <v>0</v>
      </c>
      <c r="BB49" s="1009">
        <f t="shared" si="20"/>
        <v>0</v>
      </c>
      <c r="BC49" s="1025">
        <f t="shared" si="21"/>
        <v>0</v>
      </c>
      <c r="BD49" s="1002">
        <f t="shared" si="22"/>
        <v>0</v>
      </c>
      <c r="BE49" s="1002">
        <f t="shared" si="23"/>
        <v>0</v>
      </c>
      <c r="BF49" s="1023">
        <f t="shared" si="24"/>
        <v>0</v>
      </c>
      <c r="BG49" s="1011"/>
      <c r="BH49" s="1010"/>
      <c r="BI49" s="1003">
        <f t="shared" si="25"/>
        <v>0</v>
      </c>
      <c r="BJ49" s="1010"/>
      <c r="BK49" s="1003">
        <f t="shared" si="26"/>
        <v>0</v>
      </c>
      <c r="BL49" s="1023">
        <f t="shared" si="27"/>
        <v>0</v>
      </c>
    </row>
    <row r="50" spans="1:64">
      <c r="A50" s="997"/>
      <c r="B50" s="998"/>
      <c r="C50" s="1318"/>
      <c r="D50" s="849"/>
      <c r="E50" s="850"/>
      <c r="F50" s="850"/>
      <c r="G50" s="861"/>
      <c r="H50" s="850"/>
      <c r="I50" s="850"/>
      <c r="J50" s="850"/>
      <c r="K50" s="852"/>
      <c r="L50" s="863"/>
      <c r="M50" s="851"/>
      <c r="N50" s="999" t="e">
        <f t="shared" si="0"/>
        <v>#DIV/0!</v>
      </c>
      <c r="O50" s="849"/>
      <c r="P50" s="1005"/>
      <c r="Q50" s="1731"/>
      <c r="R50" s="853"/>
      <c r="S50" s="1005"/>
      <c r="T50" s="1731"/>
      <c r="U50" s="1065"/>
      <c r="V50" s="1026">
        <f t="shared" si="1"/>
        <v>0</v>
      </c>
      <c r="W50" s="1006">
        <f t="shared" si="2"/>
        <v>0</v>
      </c>
      <c r="X50" s="1741">
        <f t="shared" si="3"/>
        <v>0</v>
      </c>
      <c r="Y50" s="1741">
        <f t="shared" si="4"/>
        <v>0</v>
      </c>
      <c r="Z50" s="1742">
        <f t="shared" si="5"/>
        <v>0</v>
      </c>
      <c r="AA50" s="1001"/>
      <c r="AB50" s="1001"/>
      <c r="AC50" s="1023">
        <f t="shared" si="6"/>
        <v>0</v>
      </c>
      <c r="AD50" s="1003">
        <f t="shared" si="28"/>
        <v>0</v>
      </c>
      <c r="AE50" s="1003">
        <f t="shared" si="29"/>
        <v>0</v>
      </c>
      <c r="AF50" s="1023">
        <f t="shared" si="30"/>
        <v>0</v>
      </c>
      <c r="AG50" s="1007">
        <f t="shared" si="7"/>
        <v>0</v>
      </c>
      <c r="AH50" s="1008">
        <f t="shared" si="8"/>
        <v>0</v>
      </c>
      <c r="AI50" s="848"/>
      <c r="AJ50" s="848"/>
      <c r="AK50" s="854"/>
      <c r="AL50" s="855"/>
      <c r="AM50" s="1004">
        <f t="shared" si="9"/>
        <v>0</v>
      </c>
      <c r="AN50" s="1000">
        <f t="shared" si="10"/>
        <v>0</v>
      </c>
      <c r="AO50" s="848"/>
      <c r="AP50" s="848"/>
      <c r="AQ50" s="848"/>
      <c r="AR50" s="856"/>
      <c r="AS50" s="1003">
        <f t="shared" si="11"/>
        <v>0</v>
      </c>
      <c r="AT50" s="984">
        <f t="shared" si="12"/>
        <v>7</v>
      </c>
      <c r="AU50" s="1002">
        <f t="shared" si="13"/>
        <v>0</v>
      </c>
      <c r="AV50" s="1002">
        <f t="shared" si="14"/>
        <v>0</v>
      </c>
      <c r="AW50" s="1023">
        <f t="shared" si="15"/>
        <v>0</v>
      </c>
      <c r="AX50" s="1002">
        <f t="shared" si="16"/>
        <v>0</v>
      </c>
      <c r="AY50" s="1002">
        <f t="shared" si="17"/>
        <v>0</v>
      </c>
      <c r="AZ50" s="1023">
        <f t="shared" si="18"/>
        <v>0</v>
      </c>
      <c r="BA50" s="1009">
        <f t="shared" si="19"/>
        <v>0</v>
      </c>
      <c r="BB50" s="1009">
        <f t="shared" si="20"/>
        <v>0</v>
      </c>
      <c r="BC50" s="1025">
        <f t="shared" si="21"/>
        <v>0</v>
      </c>
      <c r="BD50" s="1002">
        <f t="shared" si="22"/>
        <v>0</v>
      </c>
      <c r="BE50" s="1002">
        <f t="shared" si="23"/>
        <v>0</v>
      </c>
      <c r="BF50" s="1023">
        <f t="shared" si="24"/>
        <v>0</v>
      </c>
      <c r="BG50" s="1011"/>
      <c r="BH50" s="1010"/>
      <c r="BI50" s="1003">
        <f t="shared" si="25"/>
        <v>0</v>
      </c>
      <c r="BJ50" s="1010"/>
      <c r="BK50" s="1003">
        <f t="shared" si="26"/>
        <v>0</v>
      </c>
      <c r="BL50" s="1023">
        <f t="shared" si="27"/>
        <v>0</v>
      </c>
    </row>
    <row r="51" spans="1:64">
      <c r="A51" s="997"/>
      <c r="B51" s="998"/>
      <c r="C51" s="1318"/>
      <c r="D51" s="849"/>
      <c r="E51" s="850"/>
      <c r="F51" s="850"/>
      <c r="G51" s="861"/>
      <c r="H51" s="850"/>
      <c r="I51" s="850"/>
      <c r="J51" s="850"/>
      <c r="K51" s="852"/>
      <c r="L51" s="863"/>
      <c r="M51" s="851"/>
      <c r="N51" s="999" t="e">
        <f t="shared" si="0"/>
        <v>#DIV/0!</v>
      </c>
      <c r="O51" s="849"/>
      <c r="P51" s="1005"/>
      <c r="Q51" s="1731"/>
      <c r="R51" s="853"/>
      <c r="S51" s="1005"/>
      <c r="T51" s="1731"/>
      <c r="U51" s="1065"/>
      <c r="V51" s="1026">
        <f t="shared" si="1"/>
        <v>0</v>
      </c>
      <c r="W51" s="1006">
        <f t="shared" si="2"/>
        <v>0</v>
      </c>
      <c r="X51" s="1741">
        <f t="shared" si="3"/>
        <v>0</v>
      </c>
      <c r="Y51" s="1741">
        <f t="shared" si="4"/>
        <v>0</v>
      </c>
      <c r="Z51" s="1742">
        <f t="shared" si="5"/>
        <v>0</v>
      </c>
      <c r="AA51" s="1001"/>
      <c r="AB51" s="1001"/>
      <c r="AC51" s="1023">
        <f t="shared" si="6"/>
        <v>0</v>
      </c>
      <c r="AD51" s="1003">
        <f t="shared" si="28"/>
        <v>0</v>
      </c>
      <c r="AE51" s="1003">
        <f t="shared" si="29"/>
        <v>0</v>
      </c>
      <c r="AF51" s="1023">
        <f t="shared" si="30"/>
        <v>0</v>
      </c>
      <c r="AG51" s="1007">
        <f t="shared" si="7"/>
        <v>0</v>
      </c>
      <c r="AH51" s="1008">
        <f t="shared" si="8"/>
        <v>0</v>
      </c>
      <c r="AI51" s="848"/>
      <c r="AJ51" s="848"/>
      <c r="AK51" s="854"/>
      <c r="AL51" s="855"/>
      <c r="AM51" s="1004">
        <f t="shared" si="9"/>
        <v>0</v>
      </c>
      <c r="AN51" s="1000">
        <f t="shared" si="10"/>
        <v>0</v>
      </c>
      <c r="AO51" s="848"/>
      <c r="AP51" s="848"/>
      <c r="AQ51" s="848"/>
      <c r="AR51" s="856"/>
      <c r="AS51" s="1003">
        <f t="shared" si="11"/>
        <v>0</v>
      </c>
      <c r="AT51" s="984">
        <f t="shared" si="12"/>
        <v>7</v>
      </c>
      <c r="AU51" s="1002">
        <f t="shared" si="13"/>
        <v>0</v>
      </c>
      <c r="AV51" s="1002">
        <f t="shared" si="14"/>
        <v>0</v>
      </c>
      <c r="AW51" s="1023">
        <f t="shared" si="15"/>
        <v>0</v>
      </c>
      <c r="AX51" s="1002">
        <f t="shared" si="16"/>
        <v>0</v>
      </c>
      <c r="AY51" s="1002">
        <f t="shared" si="17"/>
        <v>0</v>
      </c>
      <c r="AZ51" s="1023">
        <f t="shared" si="18"/>
        <v>0</v>
      </c>
      <c r="BA51" s="1009">
        <f t="shared" si="19"/>
        <v>0</v>
      </c>
      <c r="BB51" s="1009">
        <f t="shared" si="20"/>
        <v>0</v>
      </c>
      <c r="BC51" s="1025">
        <f t="shared" si="21"/>
        <v>0</v>
      </c>
      <c r="BD51" s="1002">
        <f t="shared" si="22"/>
        <v>0</v>
      </c>
      <c r="BE51" s="1002">
        <f t="shared" si="23"/>
        <v>0</v>
      </c>
      <c r="BF51" s="1023">
        <f t="shared" si="24"/>
        <v>0</v>
      </c>
      <c r="BG51" s="1011"/>
      <c r="BH51" s="1010"/>
      <c r="BI51" s="1003">
        <f t="shared" si="25"/>
        <v>0</v>
      </c>
      <c r="BJ51" s="1010"/>
      <c r="BK51" s="1003">
        <f t="shared" si="26"/>
        <v>0</v>
      </c>
      <c r="BL51" s="1023">
        <f t="shared" si="27"/>
        <v>0</v>
      </c>
    </row>
    <row r="52" spans="1:64">
      <c r="A52" s="997"/>
      <c r="B52" s="998"/>
      <c r="C52" s="1318"/>
      <c r="D52" s="849"/>
      <c r="E52" s="850"/>
      <c r="F52" s="850"/>
      <c r="G52" s="861"/>
      <c r="H52" s="850"/>
      <c r="I52" s="850"/>
      <c r="J52" s="850"/>
      <c r="K52" s="852"/>
      <c r="L52" s="863"/>
      <c r="M52" s="851"/>
      <c r="N52" s="999" t="e">
        <f t="shared" si="0"/>
        <v>#DIV/0!</v>
      </c>
      <c r="O52" s="849"/>
      <c r="P52" s="1005"/>
      <c r="Q52" s="1731"/>
      <c r="R52" s="853"/>
      <c r="S52" s="1005"/>
      <c r="T52" s="1731"/>
      <c r="U52" s="1065"/>
      <c r="V52" s="1026">
        <f t="shared" si="1"/>
        <v>0</v>
      </c>
      <c r="W52" s="1006">
        <f t="shared" si="2"/>
        <v>0</v>
      </c>
      <c r="X52" s="1741">
        <f t="shared" si="3"/>
        <v>0</v>
      </c>
      <c r="Y52" s="1741">
        <f t="shared" si="4"/>
        <v>0</v>
      </c>
      <c r="Z52" s="1742">
        <f t="shared" si="5"/>
        <v>0</v>
      </c>
      <c r="AA52" s="1001"/>
      <c r="AB52" s="1001"/>
      <c r="AC52" s="1023">
        <f t="shared" si="6"/>
        <v>0</v>
      </c>
      <c r="AD52" s="1003">
        <f t="shared" si="28"/>
        <v>0</v>
      </c>
      <c r="AE52" s="1003">
        <f t="shared" si="29"/>
        <v>0</v>
      </c>
      <c r="AF52" s="1023">
        <f t="shared" si="30"/>
        <v>0</v>
      </c>
      <c r="AG52" s="1007">
        <f t="shared" si="7"/>
        <v>0</v>
      </c>
      <c r="AH52" s="1008">
        <f t="shared" si="8"/>
        <v>0</v>
      </c>
      <c r="AI52" s="848"/>
      <c r="AJ52" s="848"/>
      <c r="AK52" s="854"/>
      <c r="AL52" s="855"/>
      <c r="AM52" s="1004">
        <f t="shared" si="9"/>
        <v>0</v>
      </c>
      <c r="AN52" s="1000">
        <f t="shared" si="10"/>
        <v>0</v>
      </c>
      <c r="AO52" s="848"/>
      <c r="AP52" s="848"/>
      <c r="AQ52" s="848"/>
      <c r="AR52" s="856"/>
      <c r="AS52" s="1003">
        <f t="shared" si="11"/>
        <v>0</v>
      </c>
      <c r="AT52" s="984">
        <f t="shared" si="12"/>
        <v>7</v>
      </c>
      <c r="AU52" s="1002">
        <f t="shared" si="13"/>
        <v>0</v>
      </c>
      <c r="AV52" s="1002">
        <f t="shared" si="14"/>
        <v>0</v>
      </c>
      <c r="AW52" s="1023">
        <f t="shared" si="15"/>
        <v>0</v>
      </c>
      <c r="AX52" s="1002">
        <f t="shared" si="16"/>
        <v>0</v>
      </c>
      <c r="AY52" s="1002">
        <f t="shared" si="17"/>
        <v>0</v>
      </c>
      <c r="AZ52" s="1023">
        <f t="shared" si="18"/>
        <v>0</v>
      </c>
      <c r="BA52" s="1009">
        <f t="shared" si="19"/>
        <v>0</v>
      </c>
      <c r="BB52" s="1009">
        <f t="shared" si="20"/>
        <v>0</v>
      </c>
      <c r="BC52" s="1025">
        <f t="shared" si="21"/>
        <v>0</v>
      </c>
      <c r="BD52" s="1002">
        <f t="shared" si="22"/>
        <v>0</v>
      </c>
      <c r="BE52" s="1002">
        <f t="shared" si="23"/>
        <v>0</v>
      </c>
      <c r="BF52" s="1023">
        <f t="shared" si="24"/>
        <v>0</v>
      </c>
      <c r="BG52" s="1011"/>
      <c r="BH52" s="1010"/>
      <c r="BI52" s="1003">
        <f t="shared" si="25"/>
        <v>0</v>
      </c>
      <c r="BJ52" s="1010"/>
      <c r="BK52" s="1003">
        <f t="shared" si="26"/>
        <v>0</v>
      </c>
      <c r="BL52" s="1023">
        <f t="shared" si="27"/>
        <v>0</v>
      </c>
    </row>
    <row r="53" spans="1:64">
      <c r="A53" s="997"/>
      <c r="B53" s="998"/>
      <c r="C53" s="1318"/>
      <c r="D53" s="849"/>
      <c r="E53" s="850"/>
      <c r="F53" s="850"/>
      <c r="G53" s="861"/>
      <c r="H53" s="850"/>
      <c r="I53" s="850"/>
      <c r="J53" s="850"/>
      <c r="K53" s="852"/>
      <c r="L53" s="863"/>
      <c r="M53" s="851"/>
      <c r="N53" s="999" t="e">
        <f t="shared" si="0"/>
        <v>#DIV/0!</v>
      </c>
      <c r="O53" s="849"/>
      <c r="P53" s="1005"/>
      <c r="Q53" s="1731"/>
      <c r="R53" s="853"/>
      <c r="S53" s="1005"/>
      <c r="T53" s="1731"/>
      <c r="U53" s="1065"/>
      <c r="V53" s="1026">
        <f t="shared" si="1"/>
        <v>0</v>
      </c>
      <c r="W53" s="1006">
        <f t="shared" si="2"/>
        <v>0</v>
      </c>
      <c r="X53" s="1741">
        <f t="shared" si="3"/>
        <v>0</v>
      </c>
      <c r="Y53" s="1741">
        <f t="shared" si="4"/>
        <v>0</v>
      </c>
      <c r="Z53" s="1742">
        <f t="shared" si="5"/>
        <v>0</v>
      </c>
      <c r="AA53" s="1001"/>
      <c r="AB53" s="1001"/>
      <c r="AC53" s="1023">
        <f t="shared" si="6"/>
        <v>0</v>
      </c>
      <c r="AD53" s="1003">
        <f t="shared" si="28"/>
        <v>0</v>
      </c>
      <c r="AE53" s="1003">
        <f t="shared" si="29"/>
        <v>0</v>
      </c>
      <c r="AF53" s="1023">
        <f t="shared" si="30"/>
        <v>0</v>
      </c>
      <c r="AG53" s="1007">
        <f t="shared" si="7"/>
        <v>0</v>
      </c>
      <c r="AH53" s="1008">
        <f t="shared" si="8"/>
        <v>0</v>
      </c>
      <c r="AI53" s="848"/>
      <c r="AJ53" s="848"/>
      <c r="AK53" s="854"/>
      <c r="AL53" s="855"/>
      <c r="AM53" s="1004">
        <f t="shared" si="9"/>
        <v>0</v>
      </c>
      <c r="AN53" s="1000">
        <f t="shared" si="10"/>
        <v>0</v>
      </c>
      <c r="AO53" s="848"/>
      <c r="AP53" s="848"/>
      <c r="AQ53" s="848"/>
      <c r="AR53" s="856"/>
      <c r="AS53" s="1003">
        <f t="shared" si="11"/>
        <v>0</v>
      </c>
      <c r="AT53" s="984">
        <f t="shared" si="12"/>
        <v>7</v>
      </c>
      <c r="AU53" s="1002">
        <f t="shared" si="13"/>
        <v>0</v>
      </c>
      <c r="AV53" s="1002">
        <f t="shared" si="14"/>
        <v>0</v>
      </c>
      <c r="AW53" s="1023">
        <f t="shared" si="15"/>
        <v>0</v>
      </c>
      <c r="AX53" s="1002">
        <f t="shared" si="16"/>
        <v>0</v>
      </c>
      <c r="AY53" s="1002">
        <f t="shared" si="17"/>
        <v>0</v>
      </c>
      <c r="AZ53" s="1023">
        <f t="shared" si="18"/>
        <v>0</v>
      </c>
      <c r="BA53" s="1009">
        <f t="shared" si="19"/>
        <v>0</v>
      </c>
      <c r="BB53" s="1009">
        <f t="shared" si="20"/>
        <v>0</v>
      </c>
      <c r="BC53" s="1025">
        <f t="shared" si="21"/>
        <v>0</v>
      </c>
      <c r="BD53" s="1002">
        <f t="shared" si="22"/>
        <v>0</v>
      </c>
      <c r="BE53" s="1002">
        <f t="shared" si="23"/>
        <v>0</v>
      </c>
      <c r="BF53" s="1023">
        <f t="shared" si="24"/>
        <v>0</v>
      </c>
      <c r="BG53" s="1011"/>
      <c r="BH53" s="1010"/>
      <c r="BI53" s="1003">
        <f t="shared" si="25"/>
        <v>0</v>
      </c>
      <c r="BJ53" s="1010"/>
      <c r="BK53" s="1003">
        <f t="shared" si="26"/>
        <v>0</v>
      </c>
      <c r="BL53" s="1023">
        <f t="shared" si="27"/>
        <v>0</v>
      </c>
    </row>
    <row r="54" spans="1:64">
      <c r="A54" s="997"/>
      <c r="B54" s="998"/>
      <c r="C54" s="1318"/>
      <c r="D54" s="849"/>
      <c r="E54" s="850"/>
      <c r="F54" s="850"/>
      <c r="G54" s="861"/>
      <c r="H54" s="850"/>
      <c r="I54" s="850"/>
      <c r="J54" s="850"/>
      <c r="K54" s="852"/>
      <c r="L54" s="863"/>
      <c r="M54" s="851"/>
      <c r="N54" s="999" t="e">
        <f t="shared" si="0"/>
        <v>#DIV/0!</v>
      </c>
      <c r="O54" s="849"/>
      <c r="P54" s="1005"/>
      <c r="Q54" s="1731"/>
      <c r="R54" s="853"/>
      <c r="S54" s="1005"/>
      <c r="T54" s="1731"/>
      <c r="U54" s="1065"/>
      <c r="V54" s="1026">
        <f t="shared" si="1"/>
        <v>0</v>
      </c>
      <c r="W54" s="1006">
        <f t="shared" si="2"/>
        <v>0</v>
      </c>
      <c r="X54" s="1741">
        <f t="shared" si="3"/>
        <v>0</v>
      </c>
      <c r="Y54" s="1741">
        <f t="shared" si="4"/>
        <v>0</v>
      </c>
      <c r="Z54" s="1742">
        <f t="shared" si="5"/>
        <v>0</v>
      </c>
      <c r="AA54" s="1001"/>
      <c r="AB54" s="1001"/>
      <c r="AC54" s="1023">
        <f t="shared" si="6"/>
        <v>0</v>
      </c>
      <c r="AD54" s="1003">
        <f t="shared" si="28"/>
        <v>0</v>
      </c>
      <c r="AE54" s="1003">
        <f t="shared" si="29"/>
        <v>0</v>
      </c>
      <c r="AF54" s="1023">
        <f t="shared" si="30"/>
        <v>0</v>
      </c>
      <c r="AG54" s="1007">
        <f t="shared" si="7"/>
        <v>0</v>
      </c>
      <c r="AH54" s="1008">
        <f t="shared" si="8"/>
        <v>0</v>
      </c>
      <c r="AI54" s="848"/>
      <c r="AJ54" s="848"/>
      <c r="AK54" s="854"/>
      <c r="AL54" s="855"/>
      <c r="AM54" s="1004">
        <f t="shared" si="9"/>
        <v>0</v>
      </c>
      <c r="AN54" s="1000">
        <f t="shared" si="10"/>
        <v>0</v>
      </c>
      <c r="AO54" s="848"/>
      <c r="AP54" s="848"/>
      <c r="AQ54" s="848"/>
      <c r="AR54" s="856"/>
      <c r="AS54" s="1003">
        <f t="shared" si="11"/>
        <v>0</v>
      </c>
      <c r="AT54" s="984">
        <f t="shared" si="12"/>
        <v>7</v>
      </c>
      <c r="AU54" s="1002">
        <f t="shared" si="13"/>
        <v>0</v>
      </c>
      <c r="AV54" s="1002">
        <f t="shared" si="14"/>
        <v>0</v>
      </c>
      <c r="AW54" s="1023">
        <f t="shared" si="15"/>
        <v>0</v>
      </c>
      <c r="AX54" s="1002">
        <f t="shared" si="16"/>
        <v>0</v>
      </c>
      <c r="AY54" s="1002">
        <f t="shared" si="17"/>
        <v>0</v>
      </c>
      <c r="AZ54" s="1023">
        <f t="shared" si="18"/>
        <v>0</v>
      </c>
      <c r="BA54" s="1009">
        <f t="shared" si="19"/>
        <v>0</v>
      </c>
      <c r="BB54" s="1009">
        <f t="shared" si="20"/>
        <v>0</v>
      </c>
      <c r="BC54" s="1025">
        <f t="shared" si="21"/>
        <v>0</v>
      </c>
      <c r="BD54" s="1002">
        <f t="shared" si="22"/>
        <v>0</v>
      </c>
      <c r="BE54" s="1002">
        <f t="shared" si="23"/>
        <v>0</v>
      </c>
      <c r="BF54" s="1023">
        <f t="shared" si="24"/>
        <v>0</v>
      </c>
      <c r="BG54" s="1011"/>
      <c r="BH54" s="1010"/>
      <c r="BI54" s="1003">
        <f t="shared" si="25"/>
        <v>0</v>
      </c>
      <c r="BJ54" s="1010"/>
      <c r="BK54" s="1003">
        <f t="shared" si="26"/>
        <v>0</v>
      </c>
      <c r="BL54" s="1023">
        <f t="shared" si="27"/>
        <v>0</v>
      </c>
    </row>
    <row r="55" spans="1:64">
      <c r="A55" s="997"/>
      <c r="B55" s="998"/>
      <c r="C55" s="1318"/>
      <c r="D55" s="849"/>
      <c r="E55" s="850"/>
      <c r="F55" s="850"/>
      <c r="G55" s="861"/>
      <c r="H55" s="850"/>
      <c r="I55" s="850"/>
      <c r="J55" s="850"/>
      <c r="K55" s="852"/>
      <c r="L55" s="863"/>
      <c r="M55" s="851"/>
      <c r="N55" s="999" t="e">
        <f t="shared" si="0"/>
        <v>#DIV/0!</v>
      </c>
      <c r="O55" s="849"/>
      <c r="P55" s="1005"/>
      <c r="Q55" s="1731"/>
      <c r="R55" s="853"/>
      <c r="S55" s="1005"/>
      <c r="T55" s="1731"/>
      <c r="U55" s="1065"/>
      <c r="V55" s="1026">
        <f t="shared" si="1"/>
        <v>0</v>
      </c>
      <c r="W55" s="1006">
        <f t="shared" si="2"/>
        <v>0</v>
      </c>
      <c r="X55" s="1741">
        <f t="shared" si="3"/>
        <v>0</v>
      </c>
      <c r="Y55" s="1741">
        <f t="shared" si="4"/>
        <v>0</v>
      </c>
      <c r="Z55" s="1742">
        <f t="shared" si="5"/>
        <v>0</v>
      </c>
      <c r="AA55" s="1001"/>
      <c r="AB55" s="1001"/>
      <c r="AC55" s="1023">
        <f t="shared" si="6"/>
        <v>0</v>
      </c>
      <c r="AD55" s="1003">
        <f t="shared" si="28"/>
        <v>0</v>
      </c>
      <c r="AE55" s="1003">
        <f t="shared" si="29"/>
        <v>0</v>
      </c>
      <c r="AF55" s="1023">
        <f t="shared" si="30"/>
        <v>0</v>
      </c>
      <c r="AG55" s="1007">
        <f t="shared" si="7"/>
        <v>0</v>
      </c>
      <c r="AH55" s="1008">
        <f t="shared" si="8"/>
        <v>0</v>
      </c>
      <c r="AI55" s="848"/>
      <c r="AJ55" s="848"/>
      <c r="AK55" s="854"/>
      <c r="AL55" s="855"/>
      <c r="AM55" s="1004">
        <f t="shared" si="9"/>
        <v>0</v>
      </c>
      <c r="AN55" s="1000">
        <f t="shared" si="10"/>
        <v>0</v>
      </c>
      <c r="AO55" s="848"/>
      <c r="AP55" s="848"/>
      <c r="AQ55" s="848"/>
      <c r="AR55" s="856"/>
      <c r="AS55" s="1003">
        <f t="shared" si="11"/>
        <v>0</v>
      </c>
      <c r="AT55" s="984">
        <f t="shared" si="12"/>
        <v>7</v>
      </c>
      <c r="AU55" s="1002">
        <f t="shared" si="13"/>
        <v>0</v>
      </c>
      <c r="AV55" s="1002">
        <f t="shared" si="14"/>
        <v>0</v>
      </c>
      <c r="AW55" s="1023">
        <f t="shared" si="15"/>
        <v>0</v>
      </c>
      <c r="AX55" s="1002">
        <f t="shared" si="16"/>
        <v>0</v>
      </c>
      <c r="AY55" s="1002">
        <f t="shared" si="17"/>
        <v>0</v>
      </c>
      <c r="AZ55" s="1023">
        <f t="shared" si="18"/>
        <v>0</v>
      </c>
      <c r="BA55" s="1009">
        <f t="shared" si="19"/>
        <v>0</v>
      </c>
      <c r="BB55" s="1009">
        <f t="shared" si="20"/>
        <v>0</v>
      </c>
      <c r="BC55" s="1025">
        <f t="shared" si="21"/>
        <v>0</v>
      </c>
      <c r="BD55" s="1002">
        <f t="shared" si="22"/>
        <v>0</v>
      </c>
      <c r="BE55" s="1002">
        <f t="shared" si="23"/>
        <v>0</v>
      </c>
      <c r="BF55" s="1023">
        <f t="shared" si="24"/>
        <v>0</v>
      </c>
      <c r="BG55" s="1011"/>
      <c r="BH55" s="1010"/>
      <c r="BI55" s="1003">
        <f t="shared" si="25"/>
        <v>0</v>
      </c>
      <c r="BJ55" s="1010"/>
      <c r="BK55" s="1003">
        <f t="shared" si="26"/>
        <v>0</v>
      </c>
      <c r="BL55" s="1023">
        <f t="shared" si="27"/>
        <v>0</v>
      </c>
    </row>
    <row r="56" spans="1:64">
      <c r="A56" s="997"/>
      <c r="B56" s="998"/>
      <c r="C56" s="1318"/>
      <c r="D56" s="849"/>
      <c r="E56" s="850"/>
      <c r="F56" s="850"/>
      <c r="G56" s="861"/>
      <c r="H56" s="850"/>
      <c r="I56" s="850"/>
      <c r="J56" s="850"/>
      <c r="K56" s="852"/>
      <c r="L56" s="863"/>
      <c r="M56" s="851"/>
      <c r="N56" s="999" t="e">
        <f t="shared" si="0"/>
        <v>#DIV/0!</v>
      </c>
      <c r="O56" s="849"/>
      <c r="P56" s="1005"/>
      <c r="Q56" s="1731"/>
      <c r="R56" s="853"/>
      <c r="S56" s="1005"/>
      <c r="T56" s="1731"/>
      <c r="U56" s="1065"/>
      <c r="V56" s="1026">
        <f t="shared" si="1"/>
        <v>0</v>
      </c>
      <c r="W56" s="1006">
        <f t="shared" si="2"/>
        <v>0</v>
      </c>
      <c r="X56" s="1741">
        <f t="shared" si="3"/>
        <v>0</v>
      </c>
      <c r="Y56" s="1741">
        <f t="shared" si="4"/>
        <v>0</v>
      </c>
      <c r="Z56" s="1742">
        <f t="shared" si="5"/>
        <v>0</v>
      </c>
      <c r="AA56" s="1001"/>
      <c r="AB56" s="1001"/>
      <c r="AC56" s="1023">
        <f t="shared" si="6"/>
        <v>0</v>
      </c>
      <c r="AD56" s="1003">
        <f t="shared" si="28"/>
        <v>0</v>
      </c>
      <c r="AE56" s="1003">
        <f t="shared" si="29"/>
        <v>0</v>
      </c>
      <c r="AF56" s="1023">
        <f t="shared" si="30"/>
        <v>0</v>
      </c>
      <c r="AG56" s="1007">
        <f t="shared" si="7"/>
        <v>0</v>
      </c>
      <c r="AH56" s="1008">
        <f t="shared" si="8"/>
        <v>0</v>
      </c>
      <c r="AI56" s="848"/>
      <c r="AJ56" s="848"/>
      <c r="AK56" s="854"/>
      <c r="AL56" s="855"/>
      <c r="AM56" s="1004">
        <f t="shared" si="9"/>
        <v>0</v>
      </c>
      <c r="AN56" s="1000">
        <f t="shared" si="10"/>
        <v>0</v>
      </c>
      <c r="AO56" s="848"/>
      <c r="AP56" s="848"/>
      <c r="AQ56" s="848"/>
      <c r="AR56" s="856"/>
      <c r="AS56" s="1003">
        <f t="shared" si="11"/>
        <v>0</v>
      </c>
      <c r="AT56" s="984">
        <f t="shared" si="12"/>
        <v>7</v>
      </c>
      <c r="AU56" s="1002">
        <f t="shared" si="13"/>
        <v>0</v>
      </c>
      <c r="AV56" s="1002">
        <f t="shared" si="14"/>
        <v>0</v>
      </c>
      <c r="AW56" s="1023">
        <f t="shared" si="15"/>
        <v>0</v>
      </c>
      <c r="AX56" s="1002">
        <f t="shared" si="16"/>
        <v>0</v>
      </c>
      <c r="AY56" s="1002">
        <f t="shared" si="17"/>
        <v>0</v>
      </c>
      <c r="AZ56" s="1023">
        <f t="shared" si="18"/>
        <v>0</v>
      </c>
      <c r="BA56" s="1009">
        <f t="shared" si="19"/>
        <v>0</v>
      </c>
      <c r="BB56" s="1009">
        <f t="shared" si="20"/>
        <v>0</v>
      </c>
      <c r="BC56" s="1025">
        <f t="shared" si="21"/>
        <v>0</v>
      </c>
      <c r="BD56" s="1002">
        <f t="shared" si="22"/>
        <v>0</v>
      </c>
      <c r="BE56" s="1002">
        <f t="shared" si="23"/>
        <v>0</v>
      </c>
      <c r="BF56" s="1023">
        <f t="shared" si="24"/>
        <v>0</v>
      </c>
      <c r="BG56" s="1011"/>
      <c r="BH56" s="1010"/>
      <c r="BI56" s="1003">
        <f t="shared" si="25"/>
        <v>0</v>
      </c>
      <c r="BJ56" s="1010"/>
      <c r="BK56" s="1003">
        <f t="shared" si="26"/>
        <v>0</v>
      </c>
      <c r="BL56" s="1023">
        <f t="shared" si="27"/>
        <v>0</v>
      </c>
    </row>
    <row r="57" spans="1:64">
      <c r="A57" s="997"/>
      <c r="B57" s="998"/>
      <c r="C57" s="1318"/>
      <c r="D57" s="849"/>
      <c r="E57" s="850"/>
      <c r="F57" s="850"/>
      <c r="G57" s="861"/>
      <c r="H57" s="850"/>
      <c r="I57" s="850"/>
      <c r="J57" s="850"/>
      <c r="K57" s="852"/>
      <c r="L57" s="863"/>
      <c r="M57" s="851"/>
      <c r="N57" s="999" t="e">
        <f t="shared" si="0"/>
        <v>#DIV/0!</v>
      </c>
      <c r="O57" s="849"/>
      <c r="P57" s="1005"/>
      <c r="Q57" s="1731"/>
      <c r="R57" s="853"/>
      <c r="S57" s="1005"/>
      <c r="T57" s="1731"/>
      <c r="U57" s="1065"/>
      <c r="V57" s="1026">
        <f t="shared" si="1"/>
        <v>0</v>
      </c>
      <c r="W57" s="1006">
        <f t="shared" si="2"/>
        <v>0</v>
      </c>
      <c r="X57" s="1741">
        <f t="shared" si="3"/>
        <v>0</v>
      </c>
      <c r="Y57" s="1741">
        <f t="shared" si="4"/>
        <v>0</v>
      </c>
      <c r="Z57" s="1742">
        <f t="shared" si="5"/>
        <v>0</v>
      </c>
      <c r="AA57" s="1001"/>
      <c r="AB57" s="1001"/>
      <c r="AC57" s="1023">
        <f t="shared" si="6"/>
        <v>0</v>
      </c>
      <c r="AD57" s="1003">
        <f t="shared" si="28"/>
        <v>0</v>
      </c>
      <c r="AE57" s="1003">
        <f t="shared" si="29"/>
        <v>0</v>
      </c>
      <c r="AF57" s="1023">
        <f t="shared" si="30"/>
        <v>0</v>
      </c>
      <c r="AG57" s="1007">
        <f t="shared" si="7"/>
        <v>0</v>
      </c>
      <c r="AH57" s="1008">
        <f t="shared" si="8"/>
        <v>0</v>
      </c>
      <c r="AI57" s="848"/>
      <c r="AJ57" s="848"/>
      <c r="AK57" s="854"/>
      <c r="AL57" s="855"/>
      <c r="AM57" s="1004">
        <f t="shared" si="9"/>
        <v>0</v>
      </c>
      <c r="AN57" s="1000">
        <f t="shared" si="10"/>
        <v>0</v>
      </c>
      <c r="AO57" s="848"/>
      <c r="AP57" s="848"/>
      <c r="AQ57" s="848"/>
      <c r="AR57" s="856"/>
      <c r="AS57" s="1003">
        <f t="shared" si="11"/>
        <v>0</v>
      </c>
      <c r="AT57" s="984">
        <f t="shared" si="12"/>
        <v>7</v>
      </c>
      <c r="AU57" s="1002">
        <f t="shared" si="13"/>
        <v>0</v>
      </c>
      <c r="AV57" s="1002">
        <f t="shared" si="14"/>
        <v>0</v>
      </c>
      <c r="AW57" s="1023">
        <f t="shared" si="15"/>
        <v>0</v>
      </c>
      <c r="AX57" s="1002">
        <f t="shared" si="16"/>
        <v>0</v>
      </c>
      <c r="AY57" s="1002">
        <f t="shared" si="17"/>
        <v>0</v>
      </c>
      <c r="AZ57" s="1023">
        <f t="shared" si="18"/>
        <v>0</v>
      </c>
      <c r="BA57" s="1009">
        <f t="shared" si="19"/>
        <v>0</v>
      </c>
      <c r="BB57" s="1009">
        <f t="shared" si="20"/>
        <v>0</v>
      </c>
      <c r="BC57" s="1025">
        <f t="shared" si="21"/>
        <v>0</v>
      </c>
      <c r="BD57" s="1002">
        <f t="shared" si="22"/>
        <v>0</v>
      </c>
      <c r="BE57" s="1002">
        <f t="shared" si="23"/>
        <v>0</v>
      </c>
      <c r="BF57" s="1023">
        <f t="shared" si="24"/>
        <v>0</v>
      </c>
      <c r="BG57" s="1011"/>
      <c r="BH57" s="1010"/>
      <c r="BI57" s="1003">
        <f t="shared" si="25"/>
        <v>0</v>
      </c>
      <c r="BJ57" s="1010"/>
      <c r="BK57" s="1003">
        <f t="shared" si="26"/>
        <v>0</v>
      </c>
      <c r="BL57" s="1023">
        <f t="shared" si="27"/>
        <v>0</v>
      </c>
    </row>
    <row r="58" spans="1:64">
      <c r="A58" s="997"/>
      <c r="B58" s="998"/>
      <c r="C58" s="1318"/>
      <c r="D58" s="849"/>
      <c r="E58" s="850"/>
      <c r="F58" s="850"/>
      <c r="G58" s="861"/>
      <c r="H58" s="850"/>
      <c r="I58" s="850"/>
      <c r="J58" s="850"/>
      <c r="K58" s="852"/>
      <c r="L58" s="863"/>
      <c r="M58" s="851"/>
      <c r="N58" s="999" t="e">
        <f t="shared" si="0"/>
        <v>#DIV/0!</v>
      </c>
      <c r="O58" s="849"/>
      <c r="P58" s="1005"/>
      <c r="Q58" s="1731"/>
      <c r="R58" s="853"/>
      <c r="S58" s="1005"/>
      <c r="T58" s="1731"/>
      <c r="U58" s="1065"/>
      <c r="V58" s="1026">
        <f t="shared" si="1"/>
        <v>0</v>
      </c>
      <c r="W58" s="1006">
        <f t="shared" si="2"/>
        <v>0</v>
      </c>
      <c r="X58" s="1741">
        <f t="shared" si="3"/>
        <v>0</v>
      </c>
      <c r="Y58" s="1741">
        <f t="shared" si="4"/>
        <v>0</v>
      </c>
      <c r="Z58" s="1742">
        <f t="shared" si="5"/>
        <v>0</v>
      </c>
      <c r="AA58" s="1001"/>
      <c r="AB58" s="1001"/>
      <c r="AC58" s="1023">
        <f t="shared" si="6"/>
        <v>0</v>
      </c>
      <c r="AD58" s="1003">
        <f t="shared" si="28"/>
        <v>0</v>
      </c>
      <c r="AE58" s="1003">
        <f t="shared" si="29"/>
        <v>0</v>
      </c>
      <c r="AF58" s="1023">
        <f t="shared" si="30"/>
        <v>0</v>
      </c>
      <c r="AG58" s="1007">
        <f t="shared" si="7"/>
        <v>0</v>
      </c>
      <c r="AH58" s="1008">
        <f t="shared" si="8"/>
        <v>0</v>
      </c>
      <c r="AI58" s="848"/>
      <c r="AJ58" s="848"/>
      <c r="AK58" s="854"/>
      <c r="AL58" s="855"/>
      <c r="AM58" s="1004">
        <f t="shared" si="9"/>
        <v>0</v>
      </c>
      <c r="AN58" s="1000">
        <f t="shared" si="10"/>
        <v>0</v>
      </c>
      <c r="AO58" s="848"/>
      <c r="AP58" s="848"/>
      <c r="AQ58" s="848"/>
      <c r="AR58" s="856"/>
      <c r="AS58" s="1003">
        <f t="shared" si="11"/>
        <v>0</v>
      </c>
      <c r="AT58" s="984">
        <f t="shared" si="12"/>
        <v>7</v>
      </c>
      <c r="AU58" s="1002">
        <f t="shared" si="13"/>
        <v>0</v>
      </c>
      <c r="AV58" s="1002">
        <f t="shared" si="14"/>
        <v>0</v>
      </c>
      <c r="AW58" s="1023">
        <f t="shared" si="15"/>
        <v>0</v>
      </c>
      <c r="AX58" s="1002">
        <f t="shared" si="16"/>
        <v>0</v>
      </c>
      <c r="AY58" s="1002">
        <f t="shared" si="17"/>
        <v>0</v>
      </c>
      <c r="AZ58" s="1023">
        <f t="shared" si="18"/>
        <v>0</v>
      </c>
      <c r="BA58" s="1009">
        <f t="shared" si="19"/>
        <v>0</v>
      </c>
      <c r="BB58" s="1009">
        <f t="shared" si="20"/>
        <v>0</v>
      </c>
      <c r="BC58" s="1025">
        <f t="shared" si="21"/>
        <v>0</v>
      </c>
      <c r="BD58" s="1002">
        <f t="shared" si="22"/>
        <v>0</v>
      </c>
      <c r="BE58" s="1002">
        <f t="shared" si="23"/>
        <v>0</v>
      </c>
      <c r="BF58" s="1023">
        <f t="shared" si="24"/>
        <v>0</v>
      </c>
      <c r="BG58" s="1011"/>
      <c r="BH58" s="1010"/>
      <c r="BI58" s="1003">
        <f t="shared" si="25"/>
        <v>0</v>
      </c>
      <c r="BJ58" s="1010"/>
      <c r="BK58" s="1003">
        <f t="shared" si="26"/>
        <v>0</v>
      </c>
      <c r="BL58" s="1023">
        <f t="shared" si="27"/>
        <v>0</v>
      </c>
    </row>
    <row r="59" spans="1:64">
      <c r="A59" s="997"/>
      <c r="B59" s="998"/>
      <c r="C59" s="1318"/>
      <c r="D59" s="849"/>
      <c r="E59" s="850"/>
      <c r="F59" s="850"/>
      <c r="G59" s="861"/>
      <c r="H59" s="850"/>
      <c r="I59" s="850"/>
      <c r="J59" s="850"/>
      <c r="K59" s="852"/>
      <c r="L59" s="863"/>
      <c r="M59" s="851"/>
      <c r="N59" s="999" t="e">
        <f t="shared" si="0"/>
        <v>#DIV/0!</v>
      </c>
      <c r="O59" s="849"/>
      <c r="P59" s="1005"/>
      <c r="Q59" s="1731"/>
      <c r="R59" s="853"/>
      <c r="S59" s="1005"/>
      <c r="T59" s="1731"/>
      <c r="U59" s="1065"/>
      <c r="V59" s="1026">
        <f t="shared" si="1"/>
        <v>0</v>
      </c>
      <c r="W59" s="1006">
        <f t="shared" si="2"/>
        <v>0</v>
      </c>
      <c r="X59" s="1741">
        <f t="shared" si="3"/>
        <v>0</v>
      </c>
      <c r="Y59" s="1741">
        <f t="shared" si="4"/>
        <v>0</v>
      </c>
      <c r="Z59" s="1742">
        <f t="shared" si="5"/>
        <v>0</v>
      </c>
      <c r="AA59" s="1001"/>
      <c r="AB59" s="1001"/>
      <c r="AC59" s="1023">
        <f t="shared" si="6"/>
        <v>0</v>
      </c>
      <c r="AD59" s="1003">
        <f t="shared" si="28"/>
        <v>0</v>
      </c>
      <c r="AE59" s="1003">
        <f t="shared" si="29"/>
        <v>0</v>
      </c>
      <c r="AF59" s="1023">
        <f t="shared" si="30"/>
        <v>0</v>
      </c>
      <c r="AG59" s="1007">
        <f t="shared" si="7"/>
        <v>0</v>
      </c>
      <c r="AH59" s="1008">
        <f t="shared" si="8"/>
        <v>0</v>
      </c>
      <c r="AI59" s="848"/>
      <c r="AJ59" s="848"/>
      <c r="AK59" s="854"/>
      <c r="AL59" s="855"/>
      <c r="AM59" s="1004">
        <f t="shared" si="9"/>
        <v>0</v>
      </c>
      <c r="AN59" s="1000">
        <f t="shared" si="10"/>
        <v>0</v>
      </c>
      <c r="AO59" s="848"/>
      <c r="AP59" s="848"/>
      <c r="AQ59" s="848"/>
      <c r="AR59" s="856"/>
      <c r="AS59" s="1003">
        <f t="shared" si="11"/>
        <v>0</v>
      </c>
      <c r="AT59" s="984">
        <f t="shared" si="12"/>
        <v>7</v>
      </c>
      <c r="AU59" s="1002">
        <f t="shared" si="13"/>
        <v>0</v>
      </c>
      <c r="AV59" s="1002">
        <f t="shared" si="14"/>
        <v>0</v>
      </c>
      <c r="AW59" s="1023">
        <f t="shared" si="15"/>
        <v>0</v>
      </c>
      <c r="AX59" s="1002">
        <f t="shared" si="16"/>
        <v>0</v>
      </c>
      <c r="AY59" s="1002">
        <f t="shared" si="17"/>
        <v>0</v>
      </c>
      <c r="AZ59" s="1023">
        <f t="shared" si="18"/>
        <v>0</v>
      </c>
      <c r="BA59" s="1009">
        <f t="shared" si="19"/>
        <v>0</v>
      </c>
      <c r="BB59" s="1009">
        <f t="shared" si="20"/>
        <v>0</v>
      </c>
      <c r="BC59" s="1025">
        <f t="shared" si="21"/>
        <v>0</v>
      </c>
      <c r="BD59" s="1002">
        <f t="shared" si="22"/>
        <v>0</v>
      </c>
      <c r="BE59" s="1002">
        <f t="shared" si="23"/>
        <v>0</v>
      </c>
      <c r="BF59" s="1023">
        <f t="shared" si="24"/>
        <v>0</v>
      </c>
      <c r="BG59" s="1011"/>
      <c r="BH59" s="1010"/>
      <c r="BI59" s="1003">
        <f t="shared" si="25"/>
        <v>0</v>
      </c>
      <c r="BJ59" s="1010"/>
      <c r="BK59" s="1003">
        <f t="shared" si="26"/>
        <v>0</v>
      </c>
      <c r="BL59" s="1023">
        <f t="shared" si="27"/>
        <v>0</v>
      </c>
    </row>
    <row r="60" spans="1:64">
      <c r="A60" s="997"/>
      <c r="B60" s="998"/>
      <c r="C60" s="1318"/>
      <c r="D60" s="849"/>
      <c r="E60" s="850"/>
      <c r="F60" s="850"/>
      <c r="G60" s="861"/>
      <c r="H60" s="850"/>
      <c r="I60" s="850"/>
      <c r="J60" s="850"/>
      <c r="K60" s="852"/>
      <c r="L60" s="863"/>
      <c r="M60" s="851"/>
      <c r="N60" s="999" t="e">
        <f t="shared" si="0"/>
        <v>#DIV/0!</v>
      </c>
      <c r="O60" s="849"/>
      <c r="P60" s="1005"/>
      <c r="Q60" s="1731"/>
      <c r="R60" s="853"/>
      <c r="S60" s="1005"/>
      <c r="T60" s="1731"/>
      <c r="U60" s="1065"/>
      <c r="V60" s="1026">
        <f t="shared" si="1"/>
        <v>0</v>
      </c>
      <c r="W60" s="1006">
        <f t="shared" si="2"/>
        <v>0</v>
      </c>
      <c r="X60" s="1741">
        <f t="shared" si="3"/>
        <v>0</v>
      </c>
      <c r="Y60" s="1741">
        <f t="shared" si="4"/>
        <v>0</v>
      </c>
      <c r="Z60" s="1742">
        <f t="shared" si="5"/>
        <v>0</v>
      </c>
      <c r="AA60" s="1001"/>
      <c r="AB60" s="1001"/>
      <c r="AC60" s="1023">
        <f t="shared" si="6"/>
        <v>0</v>
      </c>
      <c r="AD60" s="1003">
        <f t="shared" si="28"/>
        <v>0</v>
      </c>
      <c r="AE60" s="1003">
        <f t="shared" si="29"/>
        <v>0</v>
      </c>
      <c r="AF60" s="1023">
        <f t="shared" si="30"/>
        <v>0</v>
      </c>
      <c r="AG60" s="1007">
        <f t="shared" si="7"/>
        <v>0</v>
      </c>
      <c r="AH60" s="1008">
        <f t="shared" si="8"/>
        <v>0</v>
      </c>
      <c r="AI60" s="848"/>
      <c r="AJ60" s="848"/>
      <c r="AK60" s="854"/>
      <c r="AL60" s="855"/>
      <c r="AM60" s="1004">
        <f t="shared" si="9"/>
        <v>0</v>
      </c>
      <c r="AN60" s="1000">
        <f t="shared" si="10"/>
        <v>0</v>
      </c>
      <c r="AO60" s="848"/>
      <c r="AP60" s="848"/>
      <c r="AQ60" s="848"/>
      <c r="AR60" s="856"/>
      <c r="AS60" s="1003">
        <f t="shared" si="11"/>
        <v>0</v>
      </c>
      <c r="AT60" s="984">
        <f t="shared" si="12"/>
        <v>7</v>
      </c>
      <c r="AU60" s="1002">
        <f t="shared" si="13"/>
        <v>0</v>
      </c>
      <c r="AV60" s="1002">
        <f t="shared" si="14"/>
        <v>0</v>
      </c>
      <c r="AW60" s="1023">
        <f t="shared" si="15"/>
        <v>0</v>
      </c>
      <c r="AX60" s="1002">
        <f t="shared" si="16"/>
        <v>0</v>
      </c>
      <c r="AY60" s="1002">
        <f t="shared" si="17"/>
        <v>0</v>
      </c>
      <c r="AZ60" s="1023">
        <f t="shared" si="18"/>
        <v>0</v>
      </c>
      <c r="BA60" s="1009">
        <f t="shared" si="19"/>
        <v>0</v>
      </c>
      <c r="BB60" s="1009">
        <f t="shared" si="20"/>
        <v>0</v>
      </c>
      <c r="BC60" s="1025">
        <f t="shared" si="21"/>
        <v>0</v>
      </c>
      <c r="BD60" s="1002">
        <f t="shared" si="22"/>
        <v>0</v>
      </c>
      <c r="BE60" s="1002">
        <f t="shared" si="23"/>
        <v>0</v>
      </c>
      <c r="BF60" s="1023">
        <f t="shared" si="24"/>
        <v>0</v>
      </c>
      <c r="BG60" s="1011"/>
      <c r="BH60" s="1010"/>
      <c r="BI60" s="1003">
        <f t="shared" si="25"/>
        <v>0</v>
      </c>
      <c r="BJ60" s="1010"/>
      <c r="BK60" s="1003">
        <f t="shared" si="26"/>
        <v>0</v>
      </c>
      <c r="BL60" s="1023">
        <f t="shared" si="27"/>
        <v>0</v>
      </c>
    </row>
    <row r="61" spans="1:64">
      <c r="A61" s="997"/>
      <c r="B61" s="998"/>
      <c r="C61" s="1318"/>
      <c r="D61" s="849"/>
      <c r="E61" s="850"/>
      <c r="F61" s="850"/>
      <c r="G61" s="861"/>
      <c r="H61" s="850"/>
      <c r="I61" s="850"/>
      <c r="J61" s="850"/>
      <c r="K61" s="852"/>
      <c r="L61" s="863"/>
      <c r="M61" s="851"/>
      <c r="N61" s="999" t="e">
        <f t="shared" si="0"/>
        <v>#DIV/0!</v>
      </c>
      <c r="O61" s="849"/>
      <c r="P61" s="1005"/>
      <c r="Q61" s="1731"/>
      <c r="R61" s="853"/>
      <c r="S61" s="1005"/>
      <c r="T61" s="1731"/>
      <c r="U61" s="1065"/>
      <c r="V61" s="1026">
        <f t="shared" si="1"/>
        <v>0</v>
      </c>
      <c r="W61" s="1006">
        <f t="shared" si="2"/>
        <v>0</v>
      </c>
      <c r="X61" s="1741">
        <f t="shared" si="3"/>
        <v>0</v>
      </c>
      <c r="Y61" s="1741">
        <f t="shared" si="4"/>
        <v>0</v>
      </c>
      <c r="Z61" s="1742">
        <f t="shared" si="5"/>
        <v>0</v>
      </c>
      <c r="AA61" s="1001"/>
      <c r="AB61" s="1001"/>
      <c r="AC61" s="1023">
        <f t="shared" si="6"/>
        <v>0</v>
      </c>
      <c r="AD61" s="1003">
        <f t="shared" si="28"/>
        <v>0</v>
      </c>
      <c r="AE61" s="1003">
        <f t="shared" si="29"/>
        <v>0</v>
      </c>
      <c r="AF61" s="1023">
        <f t="shared" si="30"/>
        <v>0</v>
      </c>
      <c r="AG61" s="1007">
        <f t="shared" si="7"/>
        <v>0</v>
      </c>
      <c r="AH61" s="1008">
        <f t="shared" si="8"/>
        <v>0</v>
      </c>
      <c r="AI61" s="848"/>
      <c r="AJ61" s="848"/>
      <c r="AK61" s="854"/>
      <c r="AL61" s="855"/>
      <c r="AM61" s="1004">
        <f t="shared" si="9"/>
        <v>0</v>
      </c>
      <c r="AN61" s="1000">
        <f t="shared" si="10"/>
        <v>0</v>
      </c>
      <c r="AO61" s="848"/>
      <c r="AP61" s="848"/>
      <c r="AQ61" s="848"/>
      <c r="AR61" s="856"/>
      <c r="AS61" s="1003">
        <f t="shared" si="11"/>
        <v>0</v>
      </c>
      <c r="AT61" s="984">
        <f t="shared" si="12"/>
        <v>7</v>
      </c>
      <c r="AU61" s="1002">
        <f t="shared" si="13"/>
        <v>0</v>
      </c>
      <c r="AV61" s="1002">
        <f t="shared" si="14"/>
        <v>0</v>
      </c>
      <c r="AW61" s="1023">
        <f t="shared" si="15"/>
        <v>0</v>
      </c>
      <c r="AX61" s="1002">
        <f t="shared" si="16"/>
        <v>0</v>
      </c>
      <c r="AY61" s="1002">
        <f t="shared" si="17"/>
        <v>0</v>
      </c>
      <c r="AZ61" s="1023">
        <f t="shared" si="18"/>
        <v>0</v>
      </c>
      <c r="BA61" s="1009">
        <f t="shared" si="19"/>
        <v>0</v>
      </c>
      <c r="BB61" s="1009">
        <f t="shared" si="20"/>
        <v>0</v>
      </c>
      <c r="BC61" s="1025">
        <f t="shared" si="21"/>
        <v>0</v>
      </c>
      <c r="BD61" s="1002">
        <f t="shared" si="22"/>
        <v>0</v>
      </c>
      <c r="BE61" s="1002">
        <f t="shared" si="23"/>
        <v>0</v>
      </c>
      <c r="BF61" s="1023">
        <f t="shared" si="24"/>
        <v>0</v>
      </c>
      <c r="BG61" s="1011"/>
      <c r="BH61" s="1010"/>
      <c r="BI61" s="1003">
        <f t="shared" si="25"/>
        <v>0</v>
      </c>
      <c r="BJ61" s="1010"/>
      <c r="BK61" s="1003">
        <f t="shared" si="26"/>
        <v>0</v>
      </c>
      <c r="BL61" s="1023">
        <f t="shared" si="27"/>
        <v>0</v>
      </c>
    </row>
    <row r="62" spans="1:64">
      <c r="A62" s="997"/>
      <c r="B62" s="998"/>
      <c r="C62" s="1318"/>
      <c r="D62" s="849"/>
      <c r="E62" s="850"/>
      <c r="F62" s="850"/>
      <c r="G62" s="861"/>
      <c r="H62" s="850"/>
      <c r="I62" s="850"/>
      <c r="J62" s="850"/>
      <c r="K62" s="852"/>
      <c r="L62" s="863"/>
      <c r="M62" s="851"/>
      <c r="N62" s="999" t="e">
        <f t="shared" si="0"/>
        <v>#DIV/0!</v>
      </c>
      <c r="O62" s="849"/>
      <c r="P62" s="1005"/>
      <c r="Q62" s="1731"/>
      <c r="R62" s="853"/>
      <c r="S62" s="1005"/>
      <c r="T62" s="1731"/>
      <c r="U62" s="1065"/>
      <c r="V62" s="1026">
        <f t="shared" si="1"/>
        <v>0</v>
      </c>
      <c r="W62" s="1006">
        <f t="shared" si="2"/>
        <v>0</v>
      </c>
      <c r="X62" s="1741">
        <f t="shared" si="3"/>
        <v>0</v>
      </c>
      <c r="Y62" s="1741">
        <f t="shared" si="4"/>
        <v>0</v>
      </c>
      <c r="Z62" s="1742">
        <f t="shared" si="5"/>
        <v>0</v>
      </c>
      <c r="AA62" s="1001"/>
      <c r="AB62" s="1001"/>
      <c r="AC62" s="1023">
        <f t="shared" si="6"/>
        <v>0</v>
      </c>
      <c r="AD62" s="1003">
        <f t="shared" si="28"/>
        <v>0</v>
      </c>
      <c r="AE62" s="1003">
        <f t="shared" si="29"/>
        <v>0</v>
      </c>
      <c r="AF62" s="1023">
        <f t="shared" si="30"/>
        <v>0</v>
      </c>
      <c r="AG62" s="1007">
        <f t="shared" si="7"/>
        <v>0</v>
      </c>
      <c r="AH62" s="1008">
        <f t="shared" si="8"/>
        <v>0</v>
      </c>
      <c r="AI62" s="848"/>
      <c r="AJ62" s="848"/>
      <c r="AK62" s="854"/>
      <c r="AL62" s="855"/>
      <c r="AM62" s="1004">
        <f t="shared" si="9"/>
        <v>0</v>
      </c>
      <c r="AN62" s="1000">
        <f t="shared" si="10"/>
        <v>0</v>
      </c>
      <c r="AO62" s="848"/>
      <c r="AP62" s="848"/>
      <c r="AQ62" s="848"/>
      <c r="AR62" s="856"/>
      <c r="AS62" s="1003">
        <f t="shared" si="11"/>
        <v>0</v>
      </c>
      <c r="AT62" s="984">
        <f t="shared" si="12"/>
        <v>7</v>
      </c>
      <c r="AU62" s="1002">
        <f t="shared" si="13"/>
        <v>0</v>
      </c>
      <c r="AV62" s="1002">
        <f t="shared" si="14"/>
        <v>0</v>
      </c>
      <c r="AW62" s="1023">
        <f t="shared" si="15"/>
        <v>0</v>
      </c>
      <c r="AX62" s="1002">
        <f t="shared" si="16"/>
        <v>0</v>
      </c>
      <c r="AY62" s="1002">
        <f t="shared" si="17"/>
        <v>0</v>
      </c>
      <c r="AZ62" s="1023">
        <f t="shared" si="18"/>
        <v>0</v>
      </c>
      <c r="BA62" s="1009">
        <f t="shared" si="19"/>
        <v>0</v>
      </c>
      <c r="BB62" s="1009">
        <f t="shared" si="20"/>
        <v>0</v>
      </c>
      <c r="BC62" s="1025">
        <f t="shared" si="21"/>
        <v>0</v>
      </c>
      <c r="BD62" s="1002">
        <f t="shared" si="22"/>
        <v>0</v>
      </c>
      <c r="BE62" s="1002">
        <f t="shared" si="23"/>
        <v>0</v>
      </c>
      <c r="BF62" s="1023">
        <f t="shared" si="24"/>
        <v>0</v>
      </c>
      <c r="BG62" s="1011"/>
      <c r="BH62" s="1010"/>
      <c r="BI62" s="1003">
        <f t="shared" si="25"/>
        <v>0</v>
      </c>
      <c r="BJ62" s="1010"/>
      <c r="BK62" s="1003">
        <f t="shared" si="26"/>
        <v>0</v>
      </c>
      <c r="BL62" s="1023">
        <f t="shared" si="27"/>
        <v>0</v>
      </c>
    </row>
    <row r="63" spans="1:64">
      <c r="A63" s="997"/>
      <c r="B63" s="998"/>
      <c r="C63" s="1318"/>
      <c r="D63" s="849"/>
      <c r="E63" s="850"/>
      <c r="F63" s="850"/>
      <c r="G63" s="861"/>
      <c r="H63" s="850"/>
      <c r="I63" s="850"/>
      <c r="J63" s="850"/>
      <c r="K63" s="852"/>
      <c r="L63" s="863"/>
      <c r="M63" s="851"/>
      <c r="N63" s="999" t="e">
        <f t="shared" si="0"/>
        <v>#DIV/0!</v>
      </c>
      <c r="O63" s="849"/>
      <c r="P63" s="1005"/>
      <c r="Q63" s="1731"/>
      <c r="R63" s="853"/>
      <c r="S63" s="1005"/>
      <c r="T63" s="1731"/>
      <c r="U63" s="1065"/>
      <c r="V63" s="1026">
        <f t="shared" si="1"/>
        <v>0</v>
      </c>
      <c r="W63" s="1006">
        <f t="shared" si="2"/>
        <v>0</v>
      </c>
      <c r="X63" s="1741">
        <f t="shared" si="3"/>
        <v>0</v>
      </c>
      <c r="Y63" s="1741">
        <f t="shared" si="4"/>
        <v>0</v>
      </c>
      <c r="Z63" s="1742">
        <f t="shared" si="5"/>
        <v>0</v>
      </c>
      <c r="AA63" s="1001"/>
      <c r="AB63" s="1001"/>
      <c r="AC63" s="1023">
        <f t="shared" si="6"/>
        <v>0</v>
      </c>
      <c r="AD63" s="1003">
        <f t="shared" si="28"/>
        <v>0</v>
      </c>
      <c r="AE63" s="1003">
        <f t="shared" si="29"/>
        <v>0</v>
      </c>
      <c r="AF63" s="1023">
        <f t="shared" si="30"/>
        <v>0</v>
      </c>
      <c r="AG63" s="1007">
        <f t="shared" si="7"/>
        <v>0</v>
      </c>
      <c r="AH63" s="1008">
        <f t="shared" si="8"/>
        <v>0</v>
      </c>
      <c r="AI63" s="848"/>
      <c r="AJ63" s="848"/>
      <c r="AK63" s="854"/>
      <c r="AL63" s="855"/>
      <c r="AM63" s="1004">
        <f t="shared" si="9"/>
        <v>0</v>
      </c>
      <c r="AN63" s="1000">
        <f t="shared" si="10"/>
        <v>0</v>
      </c>
      <c r="AO63" s="848"/>
      <c r="AP63" s="848"/>
      <c r="AQ63" s="848"/>
      <c r="AR63" s="856"/>
      <c r="AS63" s="1003">
        <f t="shared" si="11"/>
        <v>0</v>
      </c>
      <c r="AT63" s="984">
        <f t="shared" si="12"/>
        <v>7</v>
      </c>
      <c r="AU63" s="1002">
        <f t="shared" si="13"/>
        <v>0</v>
      </c>
      <c r="AV63" s="1002">
        <f t="shared" si="14"/>
        <v>0</v>
      </c>
      <c r="AW63" s="1023">
        <f t="shared" si="15"/>
        <v>0</v>
      </c>
      <c r="AX63" s="1002">
        <f t="shared" si="16"/>
        <v>0</v>
      </c>
      <c r="AY63" s="1002">
        <f t="shared" si="17"/>
        <v>0</v>
      </c>
      <c r="AZ63" s="1023">
        <f t="shared" si="18"/>
        <v>0</v>
      </c>
      <c r="BA63" s="1009">
        <f t="shared" si="19"/>
        <v>0</v>
      </c>
      <c r="BB63" s="1009">
        <f t="shared" si="20"/>
        <v>0</v>
      </c>
      <c r="BC63" s="1025">
        <f t="shared" si="21"/>
        <v>0</v>
      </c>
      <c r="BD63" s="1002">
        <f t="shared" si="22"/>
        <v>0</v>
      </c>
      <c r="BE63" s="1002">
        <f t="shared" si="23"/>
        <v>0</v>
      </c>
      <c r="BF63" s="1023">
        <f t="shared" si="24"/>
        <v>0</v>
      </c>
      <c r="BG63" s="1011"/>
      <c r="BH63" s="1010"/>
      <c r="BI63" s="1003">
        <f t="shared" si="25"/>
        <v>0</v>
      </c>
      <c r="BJ63" s="1010"/>
      <c r="BK63" s="1003">
        <f t="shared" si="26"/>
        <v>0</v>
      </c>
      <c r="BL63" s="1023">
        <f t="shared" si="27"/>
        <v>0</v>
      </c>
    </row>
    <row r="64" spans="1:64">
      <c r="A64" s="997"/>
      <c r="B64" s="998"/>
      <c r="C64" s="1318"/>
      <c r="D64" s="849"/>
      <c r="E64" s="850"/>
      <c r="F64" s="850"/>
      <c r="G64" s="861"/>
      <c r="H64" s="850"/>
      <c r="I64" s="850"/>
      <c r="J64" s="850"/>
      <c r="K64" s="852"/>
      <c r="L64" s="863"/>
      <c r="M64" s="851"/>
      <c r="N64" s="999" t="e">
        <f t="shared" si="0"/>
        <v>#DIV/0!</v>
      </c>
      <c r="O64" s="849"/>
      <c r="P64" s="1005"/>
      <c r="Q64" s="1731"/>
      <c r="R64" s="853"/>
      <c r="S64" s="1005"/>
      <c r="T64" s="1731"/>
      <c r="U64" s="1065"/>
      <c r="V64" s="1026">
        <f t="shared" si="1"/>
        <v>0</v>
      </c>
      <c r="W64" s="1006">
        <f t="shared" si="2"/>
        <v>0</v>
      </c>
      <c r="X64" s="1741">
        <f t="shared" si="3"/>
        <v>0</v>
      </c>
      <c r="Y64" s="1741">
        <f t="shared" si="4"/>
        <v>0</v>
      </c>
      <c r="Z64" s="1742">
        <f t="shared" si="5"/>
        <v>0</v>
      </c>
      <c r="AA64" s="1001"/>
      <c r="AB64" s="1001"/>
      <c r="AC64" s="1023">
        <f t="shared" si="6"/>
        <v>0</v>
      </c>
      <c r="AD64" s="1003">
        <f t="shared" si="28"/>
        <v>0</v>
      </c>
      <c r="AE64" s="1003">
        <f t="shared" si="29"/>
        <v>0</v>
      </c>
      <c r="AF64" s="1023">
        <f t="shared" si="30"/>
        <v>0</v>
      </c>
      <c r="AG64" s="1007">
        <f t="shared" si="7"/>
        <v>0</v>
      </c>
      <c r="AH64" s="1008">
        <f t="shared" si="8"/>
        <v>0</v>
      </c>
      <c r="AI64" s="848"/>
      <c r="AJ64" s="848"/>
      <c r="AK64" s="854"/>
      <c r="AL64" s="855"/>
      <c r="AM64" s="1004">
        <f t="shared" si="9"/>
        <v>0</v>
      </c>
      <c r="AN64" s="1000">
        <f t="shared" si="10"/>
        <v>0</v>
      </c>
      <c r="AO64" s="848"/>
      <c r="AP64" s="848"/>
      <c r="AQ64" s="848"/>
      <c r="AR64" s="856"/>
      <c r="AS64" s="1003">
        <f t="shared" si="11"/>
        <v>0</v>
      </c>
      <c r="AT64" s="984">
        <f t="shared" si="12"/>
        <v>7</v>
      </c>
      <c r="AU64" s="1002">
        <f t="shared" si="13"/>
        <v>0</v>
      </c>
      <c r="AV64" s="1002">
        <f t="shared" si="14"/>
        <v>0</v>
      </c>
      <c r="AW64" s="1023">
        <f t="shared" si="15"/>
        <v>0</v>
      </c>
      <c r="AX64" s="1002">
        <f t="shared" si="16"/>
        <v>0</v>
      </c>
      <c r="AY64" s="1002">
        <f t="shared" si="17"/>
        <v>0</v>
      </c>
      <c r="AZ64" s="1023">
        <f t="shared" si="18"/>
        <v>0</v>
      </c>
      <c r="BA64" s="1009">
        <f t="shared" si="19"/>
        <v>0</v>
      </c>
      <c r="BB64" s="1009">
        <f t="shared" si="20"/>
        <v>0</v>
      </c>
      <c r="BC64" s="1025">
        <f t="shared" si="21"/>
        <v>0</v>
      </c>
      <c r="BD64" s="1002">
        <f t="shared" si="22"/>
        <v>0</v>
      </c>
      <c r="BE64" s="1002">
        <f t="shared" si="23"/>
        <v>0</v>
      </c>
      <c r="BF64" s="1023">
        <f t="shared" si="24"/>
        <v>0</v>
      </c>
      <c r="BG64" s="1011"/>
      <c r="BH64" s="1010"/>
      <c r="BI64" s="1003">
        <f t="shared" si="25"/>
        <v>0</v>
      </c>
      <c r="BJ64" s="1010"/>
      <c r="BK64" s="1003">
        <f t="shared" si="26"/>
        <v>0</v>
      </c>
      <c r="BL64" s="1023">
        <f t="shared" si="27"/>
        <v>0</v>
      </c>
    </row>
    <row r="65" spans="1:64">
      <c r="A65" s="997"/>
      <c r="B65" s="998"/>
      <c r="C65" s="1318"/>
      <c r="D65" s="849"/>
      <c r="E65" s="850"/>
      <c r="F65" s="850"/>
      <c r="G65" s="861"/>
      <c r="H65" s="850"/>
      <c r="I65" s="850"/>
      <c r="J65" s="850"/>
      <c r="K65" s="852"/>
      <c r="L65" s="863"/>
      <c r="M65" s="851"/>
      <c r="N65" s="999" t="e">
        <f t="shared" si="0"/>
        <v>#DIV/0!</v>
      </c>
      <c r="O65" s="849"/>
      <c r="P65" s="1005"/>
      <c r="Q65" s="1731"/>
      <c r="R65" s="853"/>
      <c r="S65" s="1005"/>
      <c r="T65" s="1731"/>
      <c r="U65" s="1065"/>
      <c r="V65" s="1026">
        <f t="shared" si="1"/>
        <v>0</v>
      </c>
      <c r="W65" s="1006">
        <f t="shared" si="2"/>
        <v>0</v>
      </c>
      <c r="X65" s="1741">
        <f t="shared" si="3"/>
        <v>0</v>
      </c>
      <c r="Y65" s="1741">
        <f t="shared" si="4"/>
        <v>0</v>
      </c>
      <c r="Z65" s="1742">
        <f t="shared" si="5"/>
        <v>0</v>
      </c>
      <c r="AA65" s="1001"/>
      <c r="AB65" s="1001"/>
      <c r="AC65" s="1023">
        <f t="shared" si="6"/>
        <v>0</v>
      </c>
      <c r="AD65" s="1003">
        <f t="shared" si="28"/>
        <v>0</v>
      </c>
      <c r="AE65" s="1003">
        <f t="shared" si="29"/>
        <v>0</v>
      </c>
      <c r="AF65" s="1023">
        <f t="shared" si="30"/>
        <v>0</v>
      </c>
      <c r="AG65" s="1007">
        <f t="shared" si="7"/>
        <v>0</v>
      </c>
      <c r="AH65" s="1008">
        <f t="shared" si="8"/>
        <v>0</v>
      </c>
      <c r="AI65" s="848"/>
      <c r="AJ65" s="848"/>
      <c r="AK65" s="854"/>
      <c r="AL65" s="855"/>
      <c r="AM65" s="1004">
        <f t="shared" si="9"/>
        <v>0</v>
      </c>
      <c r="AN65" s="1000">
        <f t="shared" si="10"/>
        <v>0</v>
      </c>
      <c r="AO65" s="848"/>
      <c r="AP65" s="848"/>
      <c r="AQ65" s="848"/>
      <c r="AR65" s="856"/>
      <c r="AS65" s="1003">
        <f t="shared" si="11"/>
        <v>0</v>
      </c>
      <c r="AT65" s="984">
        <f t="shared" si="12"/>
        <v>7</v>
      </c>
      <c r="AU65" s="1002">
        <f t="shared" si="13"/>
        <v>0</v>
      </c>
      <c r="AV65" s="1002">
        <f t="shared" si="14"/>
        <v>0</v>
      </c>
      <c r="AW65" s="1023">
        <f t="shared" si="15"/>
        <v>0</v>
      </c>
      <c r="AX65" s="1002">
        <f t="shared" si="16"/>
        <v>0</v>
      </c>
      <c r="AY65" s="1002">
        <f t="shared" si="17"/>
        <v>0</v>
      </c>
      <c r="AZ65" s="1023">
        <f t="shared" si="18"/>
        <v>0</v>
      </c>
      <c r="BA65" s="1009">
        <f t="shared" si="19"/>
        <v>0</v>
      </c>
      <c r="BB65" s="1009">
        <f t="shared" si="20"/>
        <v>0</v>
      </c>
      <c r="BC65" s="1025">
        <f t="shared" si="21"/>
        <v>0</v>
      </c>
      <c r="BD65" s="1002">
        <f t="shared" si="22"/>
        <v>0</v>
      </c>
      <c r="BE65" s="1002">
        <f t="shared" si="23"/>
        <v>0</v>
      </c>
      <c r="BF65" s="1023">
        <f t="shared" si="24"/>
        <v>0</v>
      </c>
      <c r="BG65" s="1011"/>
      <c r="BH65" s="1010"/>
      <c r="BI65" s="1003">
        <f t="shared" si="25"/>
        <v>0</v>
      </c>
      <c r="BJ65" s="1010"/>
      <c r="BK65" s="1003">
        <f t="shared" si="26"/>
        <v>0</v>
      </c>
      <c r="BL65" s="1023">
        <f t="shared" si="27"/>
        <v>0</v>
      </c>
    </row>
    <row r="66" spans="1:64">
      <c r="A66" s="997"/>
      <c r="B66" s="998"/>
      <c r="C66" s="1318"/>
      <c r="D66" s="849"/>
      <c r="E66" s="850"/>
      <c r="F66" s="850"/>
      <c r="G66" s="861"/>
      <c r="H66" s="850"/>
      <c r="I66" s="850"/>
      <c r="J66" s="850"/>
      <c r="K66" s="852"/>
      <c r="L66" s="863"/>
      <c r="M66" s="851"/>
      <c r="N66" s="999" t="e">
        <f t="shared" si="0"/>
        <v>#DIV/0!</v>
      </c>
      <c r="O66" s="849"/>
      <c r="P66" s="1005"/>
      <c r="Q66" s="1731"/>
      <c r="R66" s="853"/>
      <c r="S66" s="1005"/>
      <c r="T66" s="1731"/>
      <c r="U66" s="1065"/>
      <c r="V66" s="1026">
        <f t="shared" si="1"/>
        <v>0</v>
      </c>
      <c r="W66" s="1006">
        <f t="shared" si="2"/>
        <v>0</v>
      </c>
      <c r="X66" s="1741">
        <f t="shared" si="3"/>
        <v>0</v>
      </c>
      <c r="Y66" s="1741">
        <f t="shared" si="4"/>
        <v>0</v>
      </c>
      <c r="Z66" s="1742">
        <f t="shared" si="5"/>
        <v>0</v>
      </c>
      <c r="AA66" s="1001"/>
      <c r="AB66" s="1001"/>
      <c r="AC66" s="1023">
        <f t="shared" si="6"/>
        <v>0</v>
      </c>
      <c r="AD66" s="1003">
        <f t="shared" si="28"/>
        <v>0</v>
      </c>
      <c r="AE66" s="1003">
        <f t="shared" si="29"/>
        <v>0</v>
      </c>
      <c r="AF66" s="1023">
        <f t="shared" si="30"/>
        <v>0</v>
      </c>
      <c r="AG66" s="1007">
        <f t="shared" si="7"/>
        <v>0</v>
      </c>
      <c r="AH66" s="1008">
        <f t="shared" si="8"/>
        <v>0</v>
      </c>
      <c r="AI66" s="848"/>
      <c r="AJ66" s="848"/>
      <c r="AK66" s="854"/>
      <c r="AL66" s="855"/>
      <c r="AM66" s="1004">
        <f t="shared" si="9"/>
        <v>0</v>
      </c>
      <c r="AN66" s="1000">
        <f t="shared" si="10"/>
        <v>0</v>
      </c>
      <c r="AO66" s="848"/>
      <c r="AP66" s="848"/>
      <c r="AQ66" s="848"/>
      <c r="AR66" s="856"/>
      <c r="AS66" s="1003">
        <f t="shared" si="11"/>
        <v>0</v>
      </c>
      <c r="AT66" s="984">
        <f t="shared" si="12"/>
        <v>7</v>
      </c>
      <c r="AU66" s="1002">
        <f t="shared" si="13"/>
        <v>0</v>
      </c>
      <c r="AV66" s="1002">
        <f t="shared" si="14"/>
        <v>0</v>
      </c>
      <c r="AW66" s="1023">
        <f t="shared" si="15"/>
        <v>0</v>
      </c>
      <c r="AX66" s="1002">
        <f t="shared" si="16"/>
        <v>0</v>
      </c>
      <c r="AY66" s="1002">
        <f t="shared" si="17"/>
        <v>0</v>
      </c>
      <c r="AZ66" s="1023">
        <f t="shared" si="18"/>
        <v>0</v>
      </c>
      <c r="BA66" s="1009">
        <f t="shared" si="19"/>
        <v>0</v>
      </c>
      <c r="BB66" s="1009">
        <f t="shared" si="20"/>
        <v>0</v>
      </c>
      <c r="BC66" s="1025">
        <f t="shared" si="21"/>
        <v>0</v>
      </c>
      <c r="BD66" s="1002">
        <f t="shared" si="22"/>
        <v>0</v>
      </c>
      <c r="BE66" s="1002">
        <f t="shared" si="23"/>
        <v>0</v>
      </c>
      <c r="BF66" s="1023">
        <f t="shared" si="24"/>
        <v>0</v>
      </c>
      <c r="BG66" s="1011"/>
      <c r="BH66" s="1010"/>
      <c r="BI66" s="1003">
        <f t="shared" si="25"/>
        <v>0</v>
      </c>
      <c r="BJ66" s="1010"/>
      <c r="BK66" s="1003">
        <f t="shared" si="26"/>
        <v>0</v>
      </c>
      <c r="BL66" s="1023">
        <f t="shared" si="27"/>
        <v>0</v>
      </c>
    </row>
    <row r="67" spans="1:64">
      <c r="A67" s="997"/>
      <c r="B67" s="998"/>
      <c r="C67" s="1318"/>
      <c r="D67" s="849"/>
      <c r="E67" s="850"/>
      <c r="F67" s="850"/>
      <c r="G67" s="861"/>
      <c r="H67" s="850"/>
      <c r="I67" s="850"/>
      <c r="J67" s="850"/>
      <c r="K67" s="852"/>
      <c r="L67" s="863"/>
      <c r="M67" s="851"/>
      <c r="N67" s="999" t="e">
        <f t="shared" si="0"/>
        <v>#DIV/0!</v>
      </c>
      <c r="O67" s="849"/>
      <c r="P67" s="1005"/>
      <c r="Q67" s="1731"/>
      <c r="R67" s="853"/>
      <c r="S67" s="1005"/>
      <c r="T67" s="1731"/>
      <c r="U67" s="1065"/>
      <c r="V67" s="1026">
        <f t="shared" si="1"/>
        <v>0</v>
      </c>
      <c r="W67" s="1006">
        <f t="shared" si="2"/>
        <v>0</v>
      </c>
      <c r="X67" s="1741">
        <f t="shared" si="3"/>
        <v>0</v>
      </c>
      <c r="Y67" s="1741">
        <f t="shared" si="4"/>
        <v>0</v>
      </c>
      <c r="Z67" s="1742">
        <f t="shared" si="5"/>
        <v>0</v>
      </c>
      <c r="AA67" s="1001"/>
      <c r="AB67" s="1001"/>
      <c r="AC67" s="1023">
        <f t="shared" si="6"/>
        <v>0</v>
      </c>
      <c r="AD67" s="1003">
        <f t="shared" si="28"/>
        <v>0</v>
      </c>
      <c r="AE67" s="1003">
        <f t="shared" si="29"/>
        <v>0</v>
      </c>
      <c r="AF67" s="1023">
        <f t="shared" si="30"/>
        <v>0</v>
      </c>
      <c r="AG67" s="1007">
        <f t="shared" si="7"/>
        <v>0</v>
      </c>
      <c r="AH67" s="1008">
        <f t="shared" si="8"/>
        <v>0</v>
      </c>
      <c r="AI67" s="848"/>
      <c r="AJ67" s="848"/>
      <c r="AK67" s="854"/>
      <c r="AL67" s="855"/>
      <c r="AM67" s="1004">
        <f t="shared" si="9"/>
        <v>0</v>
      </c>
      <c r="AN67" s="1000">
        <f t="shared" si="10"/>
        <v>0</v>
      </c>
      <c r="AO67" s="848"/>
      <c r="AP67" s="848"/>
      <c r="AQ67" s="848"/>
      <c r="AR67" s="856"/>
      <c r="AS67" s="1003">
        <f t="shared" si="11"/>
        <v>0</v>
      </c>
      <c r="AT67" s="984">
        <f t="shared" si="12"/>
        <v>7</v>
      </c>
      <c r="AU67" s="1002">
        <f t="shared" si="13"/>
        <v>0</v>
      </c>
      <c r="AV67" s="1002">
        <f t="shared" si="14"/>
        <v>0</v>
      </c>
      <c r="AW67" s="1023">
        <f t="shared" si="15"/>
        <v>0</v>
      </c>
      <c r="AX67" s="1002">
        <f t="shared" si="16"/>
        <v>0</v>
      </c>
      <c r="AY67" s="1002">
        <f t="shared" si="17"/>
        <v>0</v>
      </c>
      <c r="AZ67" s="1023">
        <f t="shared" si="18"/>
        <v>0</v>
      </c>
      <c r="BA67" s="1009">
        <f t="shared" si="19"/>
        <v>0</v>
      </c>
      <c r="BB67" s="1009">
        <f t="shared" si="20"/>
        <v>0</v>
      </c>
      <c r="BC67" s="1025">
        <f t="shared" si="21"/>
        <v>0</v>
      </c>
      <c r="BD67" s="1002">
        <f t="shared" si="22"/>
        <v>0</v>
      </c>
      <c r="BE67" s="1002">
        <f t="shared" si="23"/>
        <v>0</v>
      </c>
      <c r="BF67" s="1023">
        <f t="shared" si="24"/>
        <v>0</v>
      </c>
      <c r="BG67" s="1011"/>
      <c r="BH67" s="1010"/>
      <c r="BI67" s="1003">
        <f t="shared" si="25"/>
        <v>0</v>
      </c>
      <c r="BJ67" s="1010"/>
      <c r="BK67" s="1003">
        <f t="shared" si="26"/>
        <v>0</v>
      </c>
      <c r="BL67" s="1023">
        <f t="shared" si="27"/>
        <v>0</v>
      </c>
    </row>
    <row r="68" spans="1:64">
      <c r="A68" s="997"/>
      <c r="B68" s="998"/>
      <c r="C68" s="1318"/>
      <c r="D68" s="849"/>
      <c r="E68" s="850"/>
      <c r="F68" s="850"/>
      <c r="G68" s="861"/>
      <c r="H68" s="850"/>
      <c r="I68" s="850"/>
      <c r="J68" s="850"/>
      <c r="K68" s="852"/>
      <c r="L68" s="863"/>
      <c r="M68" s="851"/>
      <c r="N68" s="999" t="e">
        <f t="shared" si="0"/>
        <v>#DIV/0!</v>
      </c>
      <c r="O68" s="849"/>
      <c r="P68" s="1005"/>
      <c r="Q68" s="1731"/>
      <c r="R68" s="853"/>
      <c r="S68" s="1005"/>
      <c r="T68" s="1731"/>
      <c r="U68" s="1065"/>
      <c r="V68" s="1026">
        <f t="shared" si="1"/>
        <v>0</v>
      </c>
      <c r="W68" s="1006">
        <f t="shared" si="2"/>
        <v>0</v>
      </c>
      <c r="X68" s="1741">
        <f t="shared" si="3"/>
        <v>0</v>
      </c>
      <c r="Y68" s="1741">
        <f t="shared" si="4"/>
        <v>0</v>
      </c>
      <c r="Z68" s="1742">
        <f t="shared" si="5"/>
        <v>0</v>
      </c>
      <c r="AA68" s="1001"/>
      <c r="AB68" s="1001"/>
      <c r="AC68" s="1023">
        <f t="shared" si="6"/>
        <v>0</v>
      </c>
      <c r="AD68" s="1003">
        <f t="shared" si="28"/>
        <v>0</v>
      </c>
      <c r="AE68" s="1003">
        <f t="shared" si="29"/>
        <v>0</v>
      </c>
      <c r="AF68" s="1023">
        <f t="shared" si="30"/>
        <v>0</v>
      </c>
      <c r="AG68" s="1007">
        <f t="shared" si="7"/>
        <v>0</v>
      </c>
      <c r="AH68" s="1008">
        <f t="shared" si="8"/>
        <v>0</v>
      </c>
      <c r="AI68" s="848"/>
      <c r="AJ68" s="848"/>
      <c r="AK68" s="854"/>
      <c r="AL68" s="855"/>
      <c r="AM68" s="1004">
        <f t="shared" si="9"/>
        <v>0</v>
      </c>
      <c r="AN68" s="1000">
        <f t="shared" si="10"/>
        <v>0</v>
      </c>
      <c r="AO68" s="848"/>
      <c r="AP68" s="848"/>
      <c r="AQ68" s="848"/>
      <c r="AR68" s="856"/>
      <c r="AS68" s="1003">
        <f t="shared" si="11"/>
        <v>0</v>
      </c>
      <c r="AT68" s="984">
        <f t="shared" si="12"/>
        <v>7</v>
      </c>
      <c r="AU68" s="1002">
        <f t="shared" si="13"/>
        <v>0</v>
      </c>
      <c r="AV68" s="1002">
        <f t="shared" si="14"/>
        <v>0</v>
      </c>
      <c r="AW68" s="1023">
        <f t="shared" si="15"/>
        <v>0</v>
      </c>
      <c r="AX68" s="1002">
        <f t="shared" si="16"/>
        <v>0</v>
      </c>
      <c r="AY68" s="1002">
        <f t="shared" si="17"/>
        <v>0</v>
      </c>
      <c r="AZ68" s="1023">
        <f t="shared" si="18"/>
        <v>0</v>
      </c>
      <c r="BA68" s="1009">
        <f t="shared" si="19"/>
        <v>0</v>
      </c>
      <c r="BB68" s="1009">
        <f t="shared" si="20"/>
        <v>0</v>
      </c>
      <c r="BC68" s="1025">
        <f t="shared" si="21"/>
        <v>0</v>
      </c>
      <c r="BD68" s="1002">
        <f t="shared" si="22"/>
        <v>0</v>
      </c>
      <c r="BE68" s="1002">
        <f t="shared" si="23"/>
        <v>0</v>
      </c>
      <c r="BF68" s="1023">
        <f t="shared" si="24"/>
        <v>0</v>
      </c>
      <c r="BG68" s="1011"/>
      <c r="BH68" s="1010"/>
      <c r="BI68" s="1003">
        <f t="shared" si="25"/>
        <v>0</v>
      </c>
      <c r="BJ68" s="1010"/>
      <c r="BK68" s="1003">
        <f t="shared" si="26"/>
        <v>0</v>
      </c>
      <c r="BL68" s="1023">
        <f t="shared" si="27"/>
        <v>0</v>
      </c>
    </row>
    <row r="69" spans="1:64">
      <c r="A69" s="997"/>
      <c r="B69" s="998"/>
      <c r="C69" s="1318"/>
      <c r="D69" s="849"/>
      <c r="E69" s="850"/>
      <c r="F69" s="850"/>
      <c r="G69" s="861"/>
      <c r="H69" s="850"/>
      <c r="I69" s="850"/>
      <c r="J69" s="850"/>
      <c r="K69" s="852"/>
      <c r="L69" s="863"/>
      <c r="M69" s="851"/>
      <c r="N69" s="999" t="e">
        <f t="shared" si="0"/>
        <v>#DIV/0!</v>
      </c>
      <c r="O69" s="849"/>
      <c r="P69" s="1005"/>
      <c r="Q69" s="1731"/>
      <c r="R69" s="853"/>
      <c r="S69" s="1005"/>
      <c r="T69" s="1731"/>
      <c r="U69" s="1065"/>
      <c r="V69" s="1026">
        <f t="shared" si="1"/>
        <v>0</v>
      </c>
      <c r="W69" s="1006">
        <f t="shared" si="2"/>
        <v>0</v>
      </c>
      <c r="X69" s="1741">
        <f t="shared" si="3"/>
        <v>0</v>
      </c>
      <c r="Y69" s="1741">
        <f t="shared" si="4"/>
        <v>0</v>
      </c>
      <c r="Z69" s="1742">
        <f t="shared" si="5"/>
        <v>0</v>
      </c>
      <c r="AA69" s="1001"/>
      <c r="AB69" s="1001"/>
      <c r="AC69" s="1023">
        <f t="shared" si="6"/>
        <v>0</v>
      </c>
      <c r="AD69" s="1003">
        <f t="shared" si="28"/>
        <v>0</v>
      </c>
      <c r="AE69" s="1003">
        <f t="shared" si="29"/>
        <v>0</v>
      </c>
      <c r="AF69" s="1023">
        <f t="shared" si="30"/>
        <v>0</v>
      </c>
      <c r="AG69" s="1007">
        <f t="shared" si="7"/>
        <v>0</v>
      </c>
      <c r="AH69" s="1008">
        <f t="shared" si="8"/>
        <v>0</v>
      </c>
      <c r="AI69" s="848"/>
      <c r="AJ69" s="848"/>
      <c r="AK69" s="854"/>
      <c r="AL69" s="855"/>
      <c r="AM69" s="1004">
        <f t="shared" si="9"/>
        <v>0</v>
      </c>
      <c r="AN69" s="1000">
        <f t="shared" si="10"/>
        <v>0</v>
      </c>
      <c r="AO69" s="848"/>
      <c r="AP69" s="848"/>
      <c r="AQ69" s="848"/>
      <c r="AR69" s="856"/>
      <c r="AS69" s="1003">
        <f t="shared" si="11"/>
        <v>0</v>
      </c>
      <c r="AT69" s="984">
        <f t="shared" si="12"/>
        <v>7</v>
      </c>
      <c r="AU69" s="1002">
        <f t="shared" si="13"/>
        <v>0</v>
      </c>
      <c r="AV69" s="1002">
        <f t="shared" si="14"/>
        <v>0</v>
      </c>
      <c r="AW69" s="1023">
        <f t="shared" si="15"/>
        <v>0</v>
      </c>
      <c r="AX69" s="1002">
        <f t="shared" si="16"/>
        <v>0</v>
      </c>
      <c r="AY69" s="1002">
        <f t="shared" si="17"/>
        <v>0</v>
      </c>
      <c r="AZ69" s="1023">
        <f t="shared" si="18"/>
        <v>0</v>
      </c>
      <c r="BA69" s="1009">
        <f t="shared" si="19"/>
        <v>0</v>
      </c>
      <c r="BB69" s="1009">
        <f t="shared" si="20"/>
        <v>0</v>
      </c>
      <c r="BC69" s="1025">
        <f t="shared" si="21"/>
        <v>0</v>
      </c>
      <c r="BD69" s="1002">
        <f t="shared" si="22"/>
        <v>0</v>
      </c>
      <c r="BE69" s="1002">
        <f t="shared" si="23"/>
        <v>0</v>
      </c>
      <c r="BF69" s="1023">
        <f t="shared" si="24"/>
        <v>0</v>
      </c>
      <c r="BG69" s="1011"/>
      <c r="BH69" s="1010"/>
      <c r="BI69" s="1003">
        <f t="shared" si="25"/>
        <v>0</v>
      </c>
      <c r="BJ69" s="1010"/>
      <c r="BK69" s="1003">
        <f t="shared" si="26"/>
        <v>0</v>
      </c>
      <c r="BL69" s="1023">
        <f t="shared" si="27"/>
        <v>0</v>
      </c>
    </row>
    <row r="70" spans="1:64">
      <c r="A70" s="997"/>
      <c r="B70" s="998"/>
      <c r="C70" s="1318"/>
      <c r="D70" s="849"/>
      <c r="E70" s="850"/>
      <c r="F70" s="850"/>
      <c r="G70" s="861"/>
      <c r="H70" s="850"/>
      <c r="I70" s="850"/>
      <c r="J70" s="850"/>
      <c r="K70" s="852"/>
      <c r="L70" s="863"/>
      <c r="M70" s="851"/>
      <c r="N70" s="999" t="e">
        <f t="shared" si="0"/>
        <v>#DIV/0!</v>
      </c>
      <c r="O70" s="849"/>
      <c r="P70" s="1005"/>
      <c r="Q70" s="1731"/>
      <c r="R70" s="853"/>
      <c r="S70" s="1005"/>
      <c r="T70" s="1731"/>
      <c r="U70" s="1065"/>
      <c r="V70" s="1026">
        <f t="shared" si="1"/>
        <v>0</v>
      </c>
      <c r="W70" s="1006">
        <f t="shared" si="2"/>
        <v>0</v>
      </c>
      <c r="X70" s="1741">
        <f t="shared" si="3"/>
        <v>0</v>
      </c>
      <c r="Y70" s="1741">
        <f t="shared" si="4"/>
        <v>0</v>
      </c>
      <c r="Z70" s="1742">
        <f t="shared" si="5"/>
        <v>0</v>
      </c>
      <c r="AA70" s="1001"/>
      <c r="AB70" s="1001"/>
      <c r="AC70" s="1023">
        <f t="shared" si="6"/>
        <v>0</v>
      </c>
      <c r="AD70" s="1003">
        <f t="shared" si="28"/>
        <v>0</v>
      </c>
      <c r="AE70" s="1003">
        <f t="shared" si="29"/>
        <v>0</v>
      </c>
      <c r="AF70" s="1023">
        <f t="shared" si="30"/>
        <v>0</v>
      </c>
      <c r="AG70" s="1007">
        <f t="shared" si="7"/>
        <v>0</v>
      </c>
      <c r="AH70" s="1008">
        <f t="shared" si="8"/>
        <v>0</v>
      </c>
      <c r="AI70" s="848"/>
      <c r="AJ70" s="848"/>
      <c r="AK70" s="854"/>
      <c r="AL70" s="855"/>
      <c r="AM70" s="1004">
        <f t="shared" si="9"/>
        <v>0</v>
      </c>
      <c r="AN70" s="1000">
        <f t="shared" si="10"/>
        <v>0</v>
      </c>
      <c r="AO70" s="848"/>
      <c r="AP70" s="848"/>
      <c r="AQ70" s="848"/>
      <c r="AR70" s="856"/>
      <c r="AS70" s="1003">
        <f t="shared" si="11"/>
        <v>0</v>
      </c>
      <c r="AT70" s="984">
        <f t="shared" si="12"/>
        <v>7</v>
      </c>
      <c r="AU70" s="1002">
        <f t="shared" si="13"/>
        <v>0</v>
      </c>
      <c r="AV70" s="1002">
        <f t="shared" si="14"/>
        <v>0</v>
      </c>
      <c r="AW70" s="1023">
        <f t="shared" si="15"/>
        <v>0</v>
      </c>
      <c r="AX70" s="1002">
        <f t="shared" si="16"/>
        <v>0</v>
      </c>
      <c r="AY70" s="1002">
        <f t="shared" si="17"/>
        <v>0</v>
      </c>
      <c r="AZ70" s="1023">
        <f t="shared" si="18"/>
        <v>0</v>
      </c>
      <c r="BA70" s="1009">
        <f t="shared" si="19"/>
        <v>0</v>
      </c>
      <c r="BB70" s="1009">
        <f t="shared" si="20"/>
        <v>0</v>
      </c>
      <c r="BC70" s="1025">
        <f t="shared" si="21"/>
        <v>0</v>
      </c>
      <c r="BD70" s="1002">
        <f t="shared" si="22"/>
        <v>0</v>
      </c>
      <c r="BE70" s="1002">
        <f t="shared" si="23"/>
        <v>0</v>
      </c>
      <c r="BF70" s="1023">
        <f t="shared" si="24"/>
        <v>0</v>
      </c>
      <c r="BG70" s="1011"/>
      <c r="BH70" s="1010"/>
      <c r="BI70" s="1003">
        <f t="shared" si="25"/>
        <v>0</v>
      </c>
      <c r="BJ70" s="1010"/>
      <c r="BK70" s="1003">
        <f t="shared" si="26"/>
        <v>0</v>
      </c>
      <c r="BL70" s="1023">
        <f t="shared" si="27"/>
        <v>0</v>
      </c>
    </row>
    <row r="71" spans="1:64">
      <c r="A71" s="997"/>
      <c r="B71" s="998"/>
      <c r="C71" s="1318"/>
      <c r="D71" s="849"/>
      <c r="E71" s="850"/>
      <c r="F71" s="850"/>
      <c r="G71" s="861"/>
      <c r="H71" s="850"/>
      <c r="I71" s="850"/>
      <c r="J71" s="850"/>
      <c r="K71" s="852"/>
      <c r="L71" s="863"/>
      <c r="M71" s="851"/>
      <c r="N71" s="999" t="e">
        <f t="shared" si="0"/>
        <v>#DIV/0!</v>
      </c>
      <c r="O71" s="849"/>
      <c r="P71" s="1005"/>
      <c r="Q71" s="1731"/>
      <c r="R71" s="853"/>
      <c r="S71" s="1005"/>
      <c r="T71" s="1731"/>
      <c r="U71" s="1065"/>
      <c r="V71" s="1026">
        <f t="shared" si="1"/>
        <v>0</v>
      </c>
      <c r="W71" s="1006">
        <f t="shared" si="2"/>
        <v>0</v>
      </c>
      <c r="X71" s="1741">
        <f t="shared" si="3"/>
        <v>0</v>
      </c>
      <c r="Y71" s="1741">
        <f t="shared" si="4"/>
        <v>0</v>
      </c>
      <c r="Z71" s="1742">
        <f t="shared" si="5"/>
        <v>0</v>
      </c>
      <c r="AA71" s="1001"/>
      <c r="AB71" s="1001"/>
      <c r="AC71" s="1023">
        <f t="shared" si="6"/>
        <v>0</v>
      </c>
      <c r="AD71" s="1003">
        <f t="shared" si="28"/>
        <v>0</v>
      </c>
      <c r="AE71" s="1003">
        <f t="shared" si="29"/>
        <v>0</v>
      </c>
      <c r="AF71" s="1023">
        <f t="shared" si="30"/>
        <v>0</v>
      </c>
      <c r="AG71" s="1007">
        <f t="shared" si="7"/>
        <v>0</v>
      </c>
      <c r="AH71" s="1008">
        <f t="shared" si="8"/>
        <v>0</v>
      </c>
      <c r="AI71" s="848"/>
      <c r="AJ71" s="848"/>
      <c r="AK71" s="854"/>
      <c r="AL71" s="855"/>
      <c r="AM71" s="1004">
        <f t="shared" si="9"/>
        <v>0</v>
      </c>
      <c r="AN71" s="1000">
        <f t="shared" si="10"/>
        <v>0</v>
      </c>
      <c r="AO71" s="848"/>
      <c r="AP71" s="848"/>
      <c r="AQ71" s="848"/>
      <c r="AR71" s="856"/>
      <c r="AS71" s="1003">
        <f t="shared" si="11"/>
        <v>0</v>
      </c>
      <c r="AT71" s="984">
        <f t="shared" si="12"/>
        <v>7</v>
      </c>
      <c r="AU71" s="1002">
        <f t="shared" si="13"/>
        <v>0</v>
      </c>
      <c r="AV71" s="1002">
        <f t="shared" si="14"/>
        <v>0</v>
      </c>
      <c r="AW71" s="1023">
        <f t="shared" si="15"/>
        <v>0</v>
      </c>
      <c r="AX71" s="1002">
        <f t="shared" si="16"/>
        <v>0</v>
      </c>
      <c r="AY71" s="1002">
        <f t="shared" si="17"/>
        <v>0</v>
      </c>
      <c r="AZ71" s="1023">
        <f t="shared" si="18"/>
        <v>0</v>
      </c>
      <c r="BA71" s="1009">
        <f t="shared" si="19"/>
        <v>0</v>
      </c>
      <c r="BB71" s="1009">
        <f t="shared" si="20"/>
        <v>0</v>
      </c>
      <c r="BC71" s="1025">
        <f t="shared" si="21"/>
        <v>0</v>
      </c>
      <c r="BD71" s="1002">
        <f t="shared" si="22"/>
        <v>0</v>
      </c>
      <c r="BE71" s="1002">
        <f t="shared" si="23"/>
        <v>0</v>
      </c>
      <c r="BF71" s="1023">
        <f t="shared" si="24"/>
        <v>0</v>
      </c>
      <c r="BG71" s="1011"/>
      <c r="BH71" s="1010"/>
      <c r="BI71" s="1003">
        <f t="shared" si="25"/>
        <v>0</v>
      </c>
      <c r="BJ71" s="1010"/>
      <c r="BK71" s="1003">
        <f t="shared" si="26"/>
        <v>0</v>
      </c>
      <c r="BL71" s="1023">
        <f t="shared" si="27"/>
        <v>0</v>
      </c>
    </row>
    <row r="72" spans="1:64">
      <c r="A72" s="997"/>
      <c r="B72" s="998"/>
      <c r="C72" s="1318"/>
      <c r="D72" s="849"/>
      <c r="E72" s="850"/>
      <c r="F72" s="850"/>
      <c r="G72" s="861"/>
      <c r="H72" s="850"/>
      <c r="I72" s="850"/>
      <c r="J72" s="850"/>
      <c r="K72" s="852"/>
      <c r="L72" s="863"/>
      <c r="M72" s="851"/>
      <c r="N72" s="999" t="e">
        <f t="shared" si="0"/>
        <v>#DIV/0!</v>
      </c>
      <c r="O72" s="849"/>
      <c r="P72" s="1005"/>
      <c r="Q72" s="1731"/>
      <c r="R72" s="853"/>
      <c r="S72" s="1005"/>
      <c r="T72" s="1731"/>
      <c r="U72" s="1065"/>
      <c r="V72" s="1026">
        <f t="shared" si="1"/>
        <v>0</v>
      </c>
      <c r="W72" s="1006">
        <f t="shared" si="2"/>
        <v>0</v>
      </c>
      <c r="X72" s="1741">
        <f t="shared" si="3"/>
        <v>0</v>
      </c>
      <c r="Y72" s="1741">
        <f t="shared" si="4"/>
        <v>0</v>
      </c>
      <c r="Z72" s="1742">
        <f t="shared" si="5"/>
        <v>0</v>
      </c>
      <c r="AA72" s="1001"/>
      <c r="AB72" s="1001"/>
      <c r="AC72" s="1023">
        <f t="shared" si="6"/>
        <v>0</v>
      </c>
      <c r="AD72" s="1003">
        <f t="shared" si="28"/>
        <v>0</v>
      </c>
      <c r="AE72" s="1003">
        <f t="shared" si="29"/>
        <v>0</v>
      </c>
      <c r="AF72" s="1023">
        <f t="shared" si="30"/>
        <v>0</v>
      </c>
      <c r="AG72" s="1007">
        <f t="shared" si="7"/>
        <v>0</v>
      </c>
      <c r="AH72" s="1008">
        <f t="shared" si="8"/>
        <v>0</v>
      </c>
      <c r="AI72" s="848"/>
      <c r="AJ72" s="848"/>
      <c r="AK72" s="854"/>
      <c r="AL72" s="855"/>
      <c r="AM72" s="1004">
        <f t="shared" si="9"/>
        <v>0</v>
      </c>
      <c r="AN72" s="1000">
        <f t="shared" si="10"/>
        <v>0</v>
      </c>
      <c r="AO72" s="848"/>
      <c r="AP72" s="848"/>
      <c r="AQ72" s="848"/>
      <c r="AR72" s="856"/>
      <c r="AS72" s="1003">
        <f t="shared" si="11"/>
        <v>0</v>
      </c>
      <c r="AT72" s="984">
        <f t="shared" si="12"/>
        <v>7</v>
      </c>
      <c r="AU72" s="1002">
        <f t="shared" si="13"/>
        <v>0</v>
      </c>
      <c r="AV72" s="1002">
        <f t="shared" si="14"/>
        <v>0</v>
      </c>
      <c r="AW72" s="1023">
        <f t="shared" si="15"/>
        <v>0</v>
      </c>
      <c r="AX72" s="1002">
        <f t="shared" si="16"/>
        <v>0</v>
      </c>
      <c r="AY72" s="1002">
        <f t="shared" si="17"/>
        <v>0</v>
      </c>
      <c r="AZ72" s="1023">
        <f t="shared" si="18"/>
        <v>0</v>
      </c>
      <c r="BA72" s="1009">
        <f t="shared" si="19"/>
        <v>0</v>
      </c>
      <c r="BB72" s="1009">
        <f t="shared" si="20"/>
        <v>0</v>
      </c>
      <c r="BC72" s="1025">
        <f t="shared" si="21"/>
        <v>0</v>
      </c>
      <c r="BD72" s="1002">
        <f t="shared" si="22"/>
        <v>0</v>
      </c>
      <c r="BE72" s="1002">
        <f t="shared" si="23"/>
        <v>0</v>
      </c>
      <c r="BF72" s="1023">
        <f t="shared" si="24"/>
        <v>0</v>
      </c>
      <c r="BG72" s="1011"/>
      <c r="BH72" s="1010"/>
      <c r="BI72" s="1003">
        <f t="shared" si="25"/>
        <v>0</v>
      </c>
      <c r="BJ72" s="1010"/>
      <c r="BK72" s="1003">
        <f t="shared" si="26"/>
        <v>0</v>
      </c>
      <c r="BL72" s="1023">
        <f t="shared" si="27"/>
        <v>0</v>
      </c>
    </row>
    <row r="73" spans="1:64">
      <c r="A73" s="997"/>
      <c r="B73" s="998"/>
      <c r="C73" s="1318"/>
      <c r="D73" s="849"/>
      <c r="E73" s="850"/>
      <c r="F73" s="850"/>
      <c r="G73" s="861"/>
      <c r="H73" s="850"/>
      <c r="I73" s="850"/>
      <c r="J73" s="850"/>
      <c r="K73" s="852"/>
      <c r="L73" s="863"/>
      <c r="M73" s="851"/>
      <c r="N73" s="999" t="e">
        <f t="shared" si="0"/>
        <v>#DIV/0!</v>
      </c>
      <c r="O73" s="849"/>
      <c r="P73" s="1005"/>
      <c r="Q73" s="1731"/>
      <c r="R73" s="853"/>
      <c r="S73" s="1005"/>
      <c r="T73" s="1731"/>
      <c r="U73" s="1065"/>
      <c r="V73" s="1026">
        <f t="shared" si="1"/>
        <v>0</v>
      </c>
      <c r="W73" s="1006">
        <f t="shared" si="2"/>
        <v>0</v>
      </c>
      <c r="X73" s="1741">
        <f t="shared" si="3"/>
        <v>0</v>
      </c>
      <c r="Y73" s="1741">
        <f t="shared" si="4"/>
        <v>0</v>
      </c>
      <c r="Z73" s="1742">
        <f t="shared" si="5"/>
        <v>0</v>
      </c>
      <c r="AA73" s="1001"/>
      <c r="AB73" s="1001"/>
      <c r="AC73" s="1023">
        <f t="shared" si="6"/>
        <v>0</v>
      </c>
      <c r="AD73" s="1003">
        <f t="shared" si="28"/>
        <v>0</v>
      </c>
      <c r="AE73" s="1003">
        <f t="shared" si="29"/>
        <v>0</v>
      </c>
      <c r="AF73" s="1023">
        <f t="shared" si="30"/>
        <v>0</v>
      </c>
      <c r="AG73" s="1007">
        <f t="shared" si="7"/>
        <v>0</v>
      </c>
      <c r="AH73" s="1008">
        <f t="shared" si="8"/>
        <v>0</v>
      </c>
      <c r="AI73" s="848"/>
      <c r="AJ73" s="848"/>
      <c r="AK73" s="854"/>
      <c r="AL73" s="855"/>
      <c r="AM73" s="1004">
        <f t="shared" si="9"/>
        <v>0</v>
      </c>
      <c r="AN73" s="1000">
        <f t="shared" si="10"/>
        <v>0</v>
      </c>
      <c r="AO73" s="848"/>
      <c r="AP73" s="848"/>
      <c r="AQ73" s="848"/>
      <c r="AR73" s="856"/>
      <c r="AS73" s="1003">
        <f t="shared" si="11"/>
        <v>0</v>
      </c>
      <c r="AT73" s="984">
        <f t="shared" si="12"/>
        <v>7</v>
      </c>
      <c r="AU73" s="1002">
        <f t="shared" si="13"/>
        <v>0</v>
      </c>
      <c r="AV73" s="1002">
        <f t="shared" si="14"/>
        <v>0</v>
      </c>
      <c r="AW73" s="1023">
        <f t="shared" si="15"/>
        <v>0</v>
      </c>
      <c r="AX73" s="1002">
        <f t="shared" si="16"/>
        <v>0</v>
      </c>
      <c r="AY73" s="1002">
        <f t="shared" si="17"/>
        <v>0</v>
      </c>
      <c r="AZ73" s="1023">
        <f t="shared" si="18"/>
        <v>0</v>
      </c>
      <c r="BA73" s="1009">
        <f t="shared" si="19"/>
        <v>0</v>
      </c>
      <c r="BB73" s="1009">
        <f t="shared" si="20"/>
        <v>0</v>
      </c>
      <c r="BC73" s="1025">
        <f t="shared" si="21"/>
        <v>0</v>
      </c>
      <c r="BD73" s="1002">
        <f t="shared" si="22"/>
        <v>0</v>
      </c>
      <c r="BE73" s="1002">
        <f t="shared" si="23"/>
        <v>0</v>
      </c>
      <c r="BF73" s="1023">
        <f t="shared" si="24"/>
        <v>0</v>
      </c>
      <c r="BG73" s="1011"/>
      <c r="BH73" s="1010"/>
      <c r="BI73" s="1003">
        <f t="shared" si="25"/>
        <v>0</v>
      </c>
      <c r="BJ73" s="1010"/>
      <c r="BK73" s="1003">
        <f t="shared" si="26"/>
        <v>0</v>
      </c>
      <c r="BL73" s="1023">
        <f t="shared" si="27"/>
        <v>0</v>
      </c>
    </row>
    <row r="74" spans="1:64">
      <c r="A74" s="997"/>
      <c r="B74" s="998"/>
      <c r="C74" s="1318"/>
      <c r="D74" s="849"/>
      <c r="E74" s="850"/>
      <c r="F74" s="850"/>
      <c r="G74" s="861"/>
      <c r="H74" s="850"/>
      <c r="I74" s="850"/>
      <c r="J74" s="850"/>
      <c r="K74" s="852"/>
      <c r="L74" s="863"/>
      <c r="M74" s="851"/>
      <c r="N74" s="999" t="e">
        <f t="shared" si="0"/>
        <v>#DIV/0!</v>
      </c>
      <c r="O74" s="849"/>
      <c r="P74" s="1005"/>
      <c r="Q74" s="1731"/>
      <c r="R74" s="853"/>
      <c r="S74" s="1005"/>
      <c r="T74" s="1731"/>
      <c r="U74" s="1065"/>
      <c r="V74" s="1026">
        <f t="shared" si="1"/>
        <v>0</v>
      </c>
      <c r="W74" s="1006">
        <f t="shared" si="2"/>
        <v>0</v>
      </c>
      <c r="X74" s="1741">
        <f t="shared" si="3"/>
        <v>0</v>
      </c>
      <c r="Y74" s="1741">
        <f t="shared" si="4"/>
        <v>0</v>
      </c>
      <c r="Z74" s="1742">
        <f t="shared" si="5"/>
        <v>0</v>
      </c>
      <c r="AA74" s="1001"/>
      <c r="AB74" s="1001"/>
      <c r="AC74" s="1023">
        <f t="shared" si="6"/>
        <v>0</v>
      </c>
      <c r="AD74" s="1003">
        <f t="shared" si="28"/>
        <v>0</v>
      </c>
      <c r="AE74" s="1003">
        <f t="shared" si="29"/>
        <v>0</v>
      </c>
      <c r="AF74" s="1023">
        <f t="shared" si="30"/>
        <v>0</v>
      </c>
      <c r="AG74" s="1007">
        <f t="shared" si="7"/>
        <v>0</v>
      </c>
      <c r="AH74" s="1008">
        <f t="shared" si="8"/>
        <v>0</v>
      </c>
      <c r="AI74" s="848"/>
      <c r="AJ74" s="848"/>
      <c r="AK74" s="854"/>
      <c r="AL74" s="855"/>
      <c r="AM74" s="1004">
        <f t="shared" si="9"/>
        <v>0</v>
      </c>
      <c r="AN74" s="1000">
        <f t="shared" si="10"/>
        <v>0</v>
      </c>
      <c r="AO74" s="848"/>
      <c r="AP74" s="848"/>
      <c r="AQ74" s="848"/>
      <c r="AR74" s="856"/>
      <c r="AS74" s="1003">
        <f t="shared" si="11"/>
        <v>0</v>
      </c>
      <c r="AT74" s="984">
        <f t="shared" si="12"/>
        <v>7</v>
      </c>
      <c r="AU74" s="1002">
        <f t="shared" si="13"/>
        <v>0</v>
      </c>
      <c r="AV74" s="1002">
        <f t="shared" si="14"/>
        <v>0</v>
      </c>
      <c r="AW74" s="1023">
        <f t="shared" si="15"/>
        <v>0</v>
      </c>
      <c r="AX74" s="1002">
        <f t="shared" si="16"/>
        <v>0</v>
      </c>
      <c r="AY74" s="1002">
        <f t="shared" si="17"/>
        <v>0</v>
      </c>
      <c r="AZ74" s="1023">
        <f t="shared" si="18"/>
        <v>0</v>
      </c>
      <c r="BA74" s="1009">
        <f t="shared" si="19"/>
        <v>0</v>
      </c>
      <c r="BB74" s="1009">
        <f t="shared" si="20"/>
        <v>0</v>
      </c>
      <c r="BC74" s="1025">
        <f t="shared" si="21"/>
        <v>0</v>
      </c>
      <c r="BD74" s="1002">
        <f t="shared" si="22"/>
        <v>0</v>
      </c>
      <c r="BE74" s="1002">
        <f t="shared" si="23"/>
        <v>0</v>
      </c>
      <c r="BF74" s="1023">
        <f t="shared" si="24"/>
        <v>0</v>
      </c>
      <c r="BG74" s="1011"/>
      <c r="BH74" s="1010"/>
      <c r="BI74" s="1003">
        <f t="shared" si="25"/>
        <v>0</v>
      </c>
      <c r="BJ74" s="1010"/>
      <c r="BK74" s="1003">
        <f t="shared" si="26"/>
        <v>0</v>
      </c>
      <c r="BL74" s="1023">
        <f t="shared" si="27"/>
        <v>0</v>
      </c>
    </row>
    <row r="75" spans="1:64">
      <c r="A75" s="997"/>
      <c r="B75" s="998"/>
      <c r="C75" s="1318"/>
      <c r="D75" s="849"/>
      <c r="E75" s="850"/>
      <c r="F75" s="850"/>
      <c r="G75" s="861"/>
      <c r="H75" s="850"/>
      <c r="I75" s="850"/>
      <c r="J75" s="850"/>
      <c r="K75" s="852"/>
      <c r="L75" s="863"/>
      <c r="M75" s="851"/>
      <c r="N75" s="999" t="e">
        <f t="shared" si="0"/>
        <v>#DIV/0!</v>
      </c>
      <c r="O75" s="849"/>
      <c r="P75" s="1005"/>
      <c r="Q75" s="1731"/>
      <c r="R75" s="853"/>
      <c r="S75" s="1005"/>
      <c r="T75" s="1731"/>
      <c r="U75" s="1065"/>
      <c r="V75" s="1026">
        <f t="shared" si="1"/>
        <v>0</v>
      </c>
      <c r="W75" s="1006">
        <f t="shared" si="2"/>
        <v>0</v>
      </c>
      <c r="X75" s="1741">
        <f t="shared" si="3"/>
        <v>0</v>
      </c>
      <c r="Y75" s="1741">
        <f t="shared" si="4"/>
        <v>0</v>
      </c>
      <c r="Z75" s="1742">
        <f t="shared" si="5"/>
        <v>0</v>
      </c>
      <c r="AA75" s="1001"/>
      <c r="AB75" s="1001"/>
      <c r="AC75" s="1023">
        <f t="shared" si="6"/>
        <v>0</v>
      </c>
      <c r="AD75" s="1003">
        <f t="shared" si="28"/>
        <v>0</v>
      </c>
      <c r="AE75" s="1003">
        <f t="shared" si="29"/>
        <v>0</v>
      </c>
      <c r="AF75" s="1023">
        <f t="shared" si="30"/>
        <v>0</v>
      </c>
      <c r="AG75" s="1007">
        <f t="shared" si="7"/>
        <v>0</v>
      </c>
      <c r="AH75" s="1008">
        <f t="shared" si="8"/>
        <v>0</v>
      </c>
      <c r="AI75" s="848"/>
      <c r="AJ75" s="848"/>
      <c r="AK75" s="854"/>
      <c r="AL75" s="855"/>
      <c r="AM75" s="1004">
        <f t="shared" si="9"/>
        <v>0</v>
      </c>
      <c r="AN75" s="1000">
        <f t="shared" si="10"/>
        <v>0</v>
      </c>
      <c r="AO75" s="848"/>
      <c r="AP75" s="848"/>
      <c r="AQ75" s="848"/>
      <c r="AR75" s="856"/>
      <c r="AS75" s="1003">
        <f t="shared" si="11"/>
        <v>0</v>
      </c>
      <c r="AT75" s="984">
        <f t="shared" si="12"/>
        <v>7</v>
      </c>
      <c r="AU75" s="1002">
        <f t="shared" si="13"/>
        <v>0</v>
      </c>
      <c r="AV75" s="1002">
        <f t="shared" si="14"/>
        <v>0</v>
      </c>
      <c r="AW75" s="1023">
        <f t="shared" si="15"/>
        <v>0</v>
      </c>
      <c r="AX75" s="1002">
        <f t="shared" si="16"/>
        <v>0</v>
      </c>
      <c r="AY75" s="1002">
        <f t="shared" si="17"/>
        <v>0</v>
      </c>
      <c r="AZ75" s="1023">
        <f t="shared" si="18"/>
        <v>0</v>
      </c>
      <c r="BA75" s="1009">
        <f t="shared" si="19"/>
        <v>0</v>
      </c>
      <c r="BB75" s="1009">
        <f t="shared" si="20"/>
        <v>0</v>
      </c>
      <c r="BC75" s="1025">
        <f t="shared" si="21"/>
        <v>0</v>
      </c>
      <c r="BD75" s="1002">
        <f t="shared" si="22"/>
        <v>0</v>
      </c>
      <c r="BE75" s="1002">
        <f t="shared" si="23"/>
        <v>0</v>
      </c>
      <c r="BF75" s="1023">
        <f t="shared" si="24"/>
        <v>0</v>
      </c>
      <c r="BG75" s="1011"/>
      <c r="BH75" s="1010"/>
      <c r="BI75" s="1003">
        <f t="shared" si="25"/>
        <v>0</v>
      </c>
      <c r="BJ75" s="1010"/>
      <c r="BK75" s="1003">
        <f t="shared" si="26"/>
        <v>0</v>
      </c>
      <c r="BL75" s="1023">
        <f t="shared" si="27"/>
        <v>0</v>
      </c>
    </row>
    <row r="76" spans="1:64">
      <c r="A76" s="997"/>
      <c r="B76" s="998"/>
      <c r="C76" s="1318"/>
      <c r="D76" s="849"/>
      <c r="E76" s="850"/>
      <c r="F76" s="850"/>
      <c r="G76" s="861"/>
      <c r="H76" s="850"/>
      <c r="I76" s="850"/>
      <c r="J76" s="850"/>
      <c r="K76" s="852"/>
      <c r="L76" s="863"/>
      <c r="M76" s="851"/>
      <c r="N76" s="999" t="e">
        <f t="shared" si="0"/>
        <v>#DIV/0!</v>
      </c>
      <c r="O76" s="849"/>
      <c r="P76" s="1005"/>
      <c r="Q76" s="1731"/>
      <c r="R76" s="853"/>
      <c r="S76" s="1005"/>
      <c r="T76" s="1731"/>
      <c r="U76" s="1065"/>
      <c r="V76" s="1026">
        <f t="shared" si="1"/>
        <v>0</v>
      </c>
      <c r="W76" s="1006">
        <f t="shared" si="2"/>
        <v>0</v>
      </c>
      <c r="X76" s="1741">
        <f t="shared" si="3"/>
        <v>0</v>
      </c>
      <c r="Y76" s="1741">
        <f t="shared" si="4"/>
        <v>0</v>
      </c>
      <c r="Z76" s="1742">
        <f t="shared" si="5"/>
        <v>0</v>
      </c>
      <c r="AA76" s="1001"/>
      <c r="AB76" s="1001"/>
      <c r="AC76" s="1023">
        <f t="shared" si="6"/>
        <v>0</v>
      </c>
      <c r="AD76" s="1003">
        <f t="shared" si="28"/>
        <v>0</v>
      </c>
      <c r="AE76" s="1003">
        <f t="shared" si="29"/>
        <v>0</v>
      </c>
      <c r="AF76" s="1023">
        <f t="shared" si="30"/>
        <v>0</v>
      </c>
      <c r="AG76" s="1007">
        <f t="shared" si="7"/>
        <v>0</v>
      </c>
      <c r="AH76" s="1008">
        <f t="shared" si="8"/>
        <v>0</v>
      </c>
      <c r="AI76" s="848"/>
      <c r="AJ76" s="848"/>
      <c r="AK76" s="854"/>
      <c r="AL76" s="855"/>
      <c r="AM76" s="1004">
        <f t="shared" si="9"/>
        <v>0</v>
      </c>
      <c r="AN76" s="1000">
        <f t="shared" si="10"/>
        <v>0</v>
      </c>
      <c r="AO76" s="848"/>
      <c r="AP76" s="848"/>
      <c r="AQ76" s="848"/>
      <c r="AR76" s="856"/>
      <c r="AS76" s="1003">
        <f t="shared" si="11"/>
        <v>0</v>
      </c>
      <c r="AT76" s="984">
        <f t="shared" si="12"/>
        <v>7</v>
      </c>
      <c r="AU76" s="1002">
        <f t="shared" si="13"/>
        <v>0</v>
      </c>
      <c r="AV76" s="1002">
        <f t="shared" si="14"/>
        <v>0</v>
      </c>
      <c r="AW76" s="1023">
        <f t="shared" si="15"/>
        <v>0</v>
      </c>
      <c r="AX76" s="1002">
        <f t="shared" si="16"/>
        <v>0</v>
      </c>
      <c r="AY76" s="1002">
        <f t="shared" si="17"/>
        <v>0</v>
      </c>
      <c r="AZ76" s="1023">
        <f t="shared" si="18"/>
        <v>0</v>
      </c>
      <c r="BA76" s="1009">
        <f t="shared" si="19"/>
        <v>0</v>
      </c>
      <c r="BB76" s="1009">
        <f t="shared" si="20"/>
        <v>0</v>
      </c>
      <c r="BC76" s="1025">
        <f t="shared" si="21"/>
        <v>0</v>
      </c>
      <c r="BD76" s="1002">
        <f t="shared" si="22"/>
        <v>0</v>
      </c>
      <c r="BE76" s="1002">
        <f t="shared" si="23"/>
        <v>0</v>
      </c>
      <c r="BF76" s="1023">
        <f t="shared" si="24"/>
        <v>0</v>
      </c>
      <c r="BG76" s="1011"/>
      <c r="BH76" s="1010"/>
      <c r="BI76" s="1003">
        <f t="shared" si="25"/>
        <v>0</v>
      </c>
      <c r="BJ76" s="1010"/>
      <c r="BK76" s="1003">
        <f t="shared" si="26"/>
        <v>0</v>
      </c>
      <c r="BL76" s="1023">
        <f t="shared" si="27"/>
        <v>0</v>
      </c>
    </row>
    <row r="77" spans="1:64">
      <c r="A77" s="997"/>
      <c r="B77" s="998"/>
      <c r="C77" s="1318"/>
      <c r="D77" s="849"/>
      <c r="E77" s="850"/>
      <c r="F77" s="850"/>
      <c r="G77" s="861"/>
      <c r="H77" s="850"/>
      <c r="I77" s="850"/>
      <c r="J77" s="850"/>
      <c r="K77" s="852"/>
      <c r="L77" s="863"/>
      <c r="M77" s="851"/>
      <c r="N77" s="999" t="e">
        <f t="shared" si="0"/>
        <v>#DIV/0!</v>
      </c>
      <c r="O77" s="849"/>
      <c r="P77" s="1005"/>
      <c r="Q77" s="1731"/>
      <c r="R77" s="853"/>
      <c r="S77" s="1005"/>
      <c r="T77" s="1731"/>
      <c r="U77" s="1065"/>
      <c r="V77" s="1026">
        <f t="shared" si="1"/>
        <v>0</v>
      </c>
      <c r="W77" s="1006">
        <f t="shared" si="2"/>
        <v>0</v>
      </c>
      <c r="X77" s="1741">
        <f t="shared" si="3"/>
        <v>0</v>
      </c>
      <c r="Y77" s="1741">
        <f t="shared" si="4"/>
        <v>0</v>
      </c>
      <c r="Z77" s="1742">
        <f t="shared" si="5"/>
        <v>0</v>
      </c>
      <c r="AA77" s="1001"/>
      <c r="AB77" s="1001"/>
      <c r="AC77" s="1023">
        <f t="shared" si="6"/>
        <v>0</v>
      </c>
      <c r="AD77" s="1003">
        <f t="shared" si="28"/>
        <v>0</v>
      </c>
      <c r="AE77" s="1003">
        <f t="shared" si="29"/>
        <v>0</v>
      </c>
      <c r="AF77" s="1023">
        <f t="shared" si="30"/>
        <v>0</v>
      </c>
      <c r="AG77" s="1007">
        <f t="shared" si="7"/>
        <v>0</v>
      </c>
      <c r="AH77" s="1008">
        <f t="shared" si="8"/>
        <v>0</v>
      </c>
      <c r="AI77" s="848"/>
      <c r="AJ77" s="848"/>
      <c r="AK77" s="854"/>
      <c r="AL77" s="855"/>
      <c r="AM77" s="1004">
        <f t="shared" si="9"/>
        <v>0</v>
      </c>
      <c r="AN77" s="1000">
        <f t="shared" si="10"/>
        <v>0</v>
      </c>
      <c r="AO77" s="848"/>
      <c r="AP77" s="848"/>
      <c r="AQ77" s="848"/>
      <c r="AR77" s="856"/>
      <c r="AS77" s="1003">
        <f t="shared" si="11"/>
        <v>0</v>
      </c>
      <c r="AT77" s="984">
        <f t="shared" si="12"/>
        <v>7</v>
      </c>
      <c r="AU77" s="1002">
        <f t="shared" si="13"/>
        <v>0</v>
      </c>
      <c r="AV77" s="1002">
        <f t="shared" si="14"/>
        <v>0</v>
      </c>
      <c r="AW77" s="1023">
        <f t="shared" si="15"/>
        <v>0</v>
      </c>
      <c r="AX77" s="1002">
        <f t="shared" si="16"/>
        <v>0</v>
      </c>
      <c r="AY77" s="1002">
        <f t="shared" si="17"/>
        <v>0</v>
      </c>
      <c r="AZ77" s="1023">
        <f t="shared" si="18"/>
        <v>0</v>
      </c>
      <c r="BA77" s="1009">
        <f t="shared" si="19"/>
        <v>0</v>
      </c>
      <c r="BB77" s="1009">
        <f t="shared" si="20"/>
        <v>0</v>
      </c>
      <c r="BC77" s="1025">
        <f t="shared" si="21"/>
        <v>0</v>
      </c>
      <c r="BD77" s="1002">
        <f t="shared" si="22"/>
        <v>0</v>
      </c>
      <c r="BE77" s="1002">
        <f t="shared" si="23"/>
        <v>0</v>
      </c>
      <c r="BF77" s="1023">
        <f t="shared" si="24"/>
        <v>0</v>
      </c>
      <c r="BG77" s="1011"/>
      <c r="BH77" s="1010"/>
      <c r="BI77" s="1003">
        <f t="shared" si="25"/>
        <v>0</v>
      </c>
      <c r="BJ77" s="1010"/>
      <c r="BK77" s="1003">
        <f t="shared" si="26"/>
        <v>0</v>
      </c>
      <c r="BL77" s="1023">
        <f t="shared" si="27"/>
        <v>0</v>
      </c>
    </row>
    <row r="78" spans="1:64">
      <c r="A78" s="997"/>
      <c r="B78" s="998"/>
      <c r="C78" s="1318"/>
      <c r="D78" s="849"/>
      <c r="E78" s="850"/>
      <c r="F78" s="850"/>
      <c r="G78" s="861"/>
      <c r="H78" s="850"/>
      <c r="I78" s="850"/>
      <c r="J78" s="850"/>
      <c r="K78" s="852"/>
      <c r="L78" s="863"/>
      <c r="M78" s="851"/>
      <c r="N78" s="999" t="e">
        <f t="shared" si="0"/>
        <v>#DIV/0!</v>
      </c>
      <c r="O78" s="849"/>
      <c r="P78" s="1005"/>
      <c r="Q78" s="1731"/>
      <c r="R78" s="853"/>
      <c r="S78" s="1005"/>
      <c r="T78" s="1731"/>
      <c r="U78" s="1065"/>
      <c r="V78" s="1026">
        <f t="shared" si="1"/>
        <v>0</v>
      </c>
      <c r="W78" s="1006">
        <f t="shared" si="2"/>
        <v>0</v>
      </c>
      <c r="X78" s="1741">
        <f t="shared" si="3"/>
        <v>0</v>
      </c>
      <c r="Y78" s="1741">
        <f t="shared" si="4"/>
        <v>0</v>
      </c>
      <c r="Z78" s="1742">
        <f t="shared" si="5"/>
        <v>0</v>
      </c>
      <c r="AA78" s="1001"/>
      <c r="AB78" s="1001"/>
      <c r="AC78" s="1023">
        <f t="shared" si="6"/>
        <v>0</v>
      </c>
      <c r="AD78" s="1003">
        <f t="shared" si="28"/>
        <v>0</v>
      </c>
      <c r="AE78" s="1003">
        <f t="shared" si="29"/>
        <v>0</v>
      </c>
      <c r="AF78" s="1023">
        <f t="shared" si="30"/>
        <v>0</v>
      </c>
      <c r="AG78" s="1007">
        <f t="shared" si="7"/>
        <v>0</v>
      </c>
      <c r="AH78" s="1008">
        <f t="shared" si="8"/>
        <v>0</v>
      </c>
      <c r="AI78" s="848"/>
      <c r="AJ78" s="848"/>
      <c r="AK78" s="854"/>
      <c r="AL78" s="855"/>
      <c r="AM78" s="1004">
        <f t="shared" si="9"/>
        <v>0</v>
      </c>
      <c r="AN78" s="1000">
        <f t="shared" si="10"/>
        <v>0</v>
      </c>
      <c r="AO78" s="848"/>
      <c r="AP78" s="848"/>
      <c r="AQ78" s="848"/>
      <c r="AR78" s="856"/>
      <c r="AS78" s="1003">
        <f t="shared" si="11"/>
        <v>0</v>
      </c>
      <c r="AT78" s="984">
        <f t="shared" si="12"/>
        <v>7</v>
      </c>
      <c r="AU78" s="1002">
        <f t="shared" si="13"/>
        <v>0</v>
      </c>
      <c r="AV78" s="1002">
        <f t="shared" si="14"/>
        <v>0</v>
      </c>
      <c r="AW78" s="1023">
        <f t="shared" si="15"/>
        <v>0</v>
      </c>
      <c r="AX78" s="1002">
        <f t="shared" si="16"/>
        <v>0</v>
      </c>
      <c r="AY78" s="1002">
        <f t="shared" si="17"/>
        <v>0</v>
      </c>
      <c r="AZ78" s="1023">
        <f t="shared" si="18"/>
        <v>0</v>
      </c>
      <c r="BA78" s="1009">
        <f t="shared" si="19"/>
        <v>0</v>
      </c>
      <c r="BB78" s="1009">
        <f t="shared" si="20"/>
        <v>0</v>
      </c>
      <c r="BC78" s="1025">
        <f t="shared" si="21"/>
        <v>0</v>
      </c>
      <c r="BD78" s="1002">
        <f t="shared" si="22"/>
        <v>0</v>
      </c>
      <c r="BE78" s="1002">
        <f t="shared" si="23"/>
        <v>0</v>
      </c>
      <c r="BF78" s="1023">
        <f t="shared" si="24"/>
        <v>0</v>
      </c>
      <c r="BG78" s="1011"/>
      <c r="BH78" s="1010"/>
      <c r="BI78" s="1003">
        <f t="shared" si="25"/>
        <v>0</v>
      </c>
      <c r="BJ78" s="1010"/>
      <c r="BK78" s="1003">
        <f t="shared" si="26"/>
        <v>0</v>
      </c>
      <c r="BL78" s="1023">
        <f t="shared" si="27"/>
        <v>0</v>
      </c>
    </row>
    <row r="79" spans="1:64">
      <c r="A79" s="997"/>
      <c r="B79" s="998"/>
      <c r="C79" s="1318"/>
      <c r="D79" s="849"/>
      <c r="E79" s="850"/>
      <c r="F79" s="850"/>
      <c r="G79" s="861"/>
      <c r="H79" s="850"/>
      <c r="I79" s="850"/>
      <c r="J79" s="850"/>
      <c r="K79" s="852"/>
      <c r="L79" s="863"/>
      <c r="M79" s="851"/>
      <c r="N79" s="999" t="e">
        <f t="shared" si="0"/>
        <v>#DIV/0!</v>
      </c>
      <c r="O79" s="849"/>
      <c r="P79" s="1005"/>
      <c r="Q79" s="1731"/>
      <c r="R79" s="853"/>
      <c r="S79" s="1005"/>
      <c r="T79" s="1731"/>
      <c r="U79" s="1065"/>
      <c r="V79" s="1026">
        <f t="shared" si="1"/>
        <v>0</v>
      </c>
      <c r="W79" s="1006">
        <f t="shared" si="2"/>
        <v>0</v>
      </c>
      <c r="X79" s="1741">
        <f t="shared" si="3"/>
        <v>0</v>
      </c>
      <c r="Y79" s="1741">
        <f t="shared" si="4"/>
        <v>0</v>
      </c>
      <c r="Z79" s="1742">
        <f t="shared" si="5"/>
        <v>0</v>
      </c>
      <c r="AA79" s="1001"/>
      <c r="AB79" s="1001"/>
      <c r="AC79" s="1023">
        <f t="shared" si="6"/>
        <v>0</v>
      </c>
      <c r="AD79" s="1003">
        <f t="shared" si="28"/>
        <v>0</v>
      </c>
      <c r="AE79" s="1003">
        <f t="shared" si="29"/>
        <v>0</v>
      </c>
      <c r="AF79" s="1023">
        <f t="shared" si="30"/>
        <v>0</v>
      </c>
      <c r="AG79" s="1007">
        <f t="shared" si="7"/>
        <v>0</v>
      </c>
      <c r="AH79" s="1008">
        <f t="shared" si="8"/>
        <v>0</v>
      </c>
      <c r="AI79" s="848"/>
      <c r="AJ79" s="848"/>
      <c r="AK79" s="854"/>
      <c r="AL79" s="855"/>
      <c r="AM79" s="1004">
        <f t="shared" si="9"/>
        <v>0</v>
      </c>
      <c r="AN79" s="1000">
        <f t="shared" si="10"/>
        <v>0</v>
      </c>
      <c r="AO79" s="848"/>
      <c r="AP79" s="848"/>
      <c r="AQ79" s="848"/>
      <c r="AR79" s="856"/>
      <c r="AS79" s="1003">
        <f t="shared" si="11"/>
        <v>0</v>
      </c>
      <c r="AT79" s="984">
        <f t="shared" si="12"/>
        <v>7</v>
      </c>
      <c r="AU79" s="1002">
        <f t="shared" si="13"/>
        <v>0</v>
      </c>
      <c r="AV79" s="1002">
        <f t="shared" si="14"/>
        <v>0</v>
      </c>
      <c r="AW79" s="1023">
        <f t="shared" si="15"/>
        <v>0</v>
      </c>
      <c r="AX79" s="1002">
        <f t="shared" si="16"/>
        <v>0</v>
      </c>
      <c r="AY79" s="1002">
        <f t="shared" si="17"/>
        <v>0</v>
      </c>
      <c r="AZ79" s="1023">
        <f t="shared" si="18"/>
        <v>0</v>
      </c>
      <c r="BA79" s="1009">
        <f t="shared" si="19"/>
        <v>0</v>
      </c>
      <c r="BB79" s="1009">
        <f t="shared" si="20"/>
        <v>0</v>
      </c>
      <c r="BC79" s="1025">
        <f t="shared" si="21"/>
        <v>0</v>
      </c>
      <c r="BD79" s="1002">
        <f t="shared" si="22"/>
        <v>0</v>
      </c>
      <c r="BE79" s="1002">
        <f t="shared" si="23"/>
        <v>0</v>
      </c>
      <c r="BF79" s="1023">
        <f t="shared" si="24"/>
        <v>0</v>
      </c>
      <c r="BG79" s="1011"/>
      <c r="BH79" s="1010"/>
      <c r="BI79" s="1003">
        <f t="shared" si="25"/>
        <v>0</v>
      </c>
      <c r="BJ79" s="1010"/>
      <c r="BK79" s="1003">
        <f t="shared" si="26"/>
        <v>0</v>
      </c>
      <c r="BL79" s="1023">
        <f t="shared" si="27"/>
        <v>0</v>
      </c>
    </row>
    <row r="80" spans="1:64">
      <c r="A80" s="997"/>
      <c r="B80" s="998"/>
      <c r="C80" s="1318"/>
      <c r="D80" s="849"/>
      <c r="E80" s="850"/>
      <c r="F80" s="850"/>
      <c r="G80" s="861"/>
      <c r="H80" s="850"/>
      <c r="I80" s="850"/>
      <c r="J80" s="850"/>
      <c r="K80" s="852"/>
      <c r="L80" s="863"/>
      <c r="M80" s="851"/>
      <c r="N80" s="999" t="e">
        <f t="shared" si="0"/>
        <v>#DIV/0!</v>
      </c>
      <c r="O80" s="849"/>
      <c r="P80" s="1005"/>
      <c r="Q80" s="1731"/>
      <c r="R80" s="853"/>
      <c r="S80" s="1005"/>
      <c r="T80" s="1731"/>
      <c r="U80" s="1065"/>
      <c r="V80" s="1026">
        <f t="shared" si="1"/>
        <v>0</v>
      </c>
      <c r="W80" s="1006">
        <f t="shared" si="2"/>
        <v>0</v>
      </c>
      <c r="X80" s="1741">
        <f t="shared" si="3"/>
        <v>0</v>
      </c>
      <c r="Y80" s="1741">
        <f t="shared" si="4"/>
        <v>0</v>
      </c>
      <c r="Z80" s="1742">
        <f t="shared" si="5"/>
        <v>0</v>
      </c>
      <c r="AA80" s="1001"/>
      <c r="AB80" s="1001"/>
      <c r="AC80" s="1023">
        <f t="shared" si="6"/>
        <v>0</v>
      </c>
      <c r="AD80" s="1003">
        <f t="shared" si="28"/>
        <v>0</v>
      </c>
      <c r="AE80" s="1003">
        <f t="shared" si="29"/>
        <v>0</v>
      </c>
      <c r="AF80" s="1023">
        <f t="shared" si="30"/>
        <v>0</v>
      </c>
      <c r="AG80" s="1007">
        <f t="shared" si="7"/>
        <v>0</v>
      </c>
      <c r="AH80" s="1008">
        <f t="shared" si="8"/>
        <v>0</v>
      </c>
      <c r="AI80" s="848"/>
      <c r="AJ80" s="848"/>
      <c r="AK80" s="854"/>
      <c r="AL80" s="855"/>
      <c r="AM80" s="1004">
        <f t="shared" si="9"/>
        <v>0</v>
      </c>
      <c r="AN80" s="1000">
        <f t="shared" si="10"/>
        <v>0</v>
      </c>
      <c r="AO80" s="848"/>
      <c r="AP80" s="848"/>
      <c r="AQ80" s="848"/>
      <c r="AR80" s="856"/>
      <c r="AS80" s="1003">
        <f t="shared" si="11"/>
        <v>0</v>
      </c>
      <c r="AT80" s="984">
        <f t="shared" si="12"/>
        <v>7</v>
      </c>
      <c r="AU80" s="1002">
        <f t="shared" si="13"/>
        <v>0</v>
      </c>
      <c r="AV80" s="1002">
        <f t="shared" si="14"/>
        <v>0</v>
      </c>
      <c r="AW80" s="1023">
        <f t="shared" si="15"/>
        <v>0</v>
      </c>
      <c r="AX80" s="1002">
        <f t="shared" si="16"/>
        <v>0</v>
      </c>
      <c r="AY80" s="1002">
        <f t="shared" si="17"/>
        <v>0</v>
      </c>
      <c r="AZ80" s="1023">
        <f t="shared" si="18"/>
        <v>0</v>
      </c>
      <c r="BA80" s="1009">
        <f t="shared" si="19"/>
        <v>0</v>
      </c>
      <c r="BB80" s="1009">
        <f t="shared" si="20"/>
        <v>0</v>
      </c>
      <c r="BC80" s="1025">
        <f t="shared" si="21"/>
        <v>0</v>
      </c>
      <c r="BD80" s="1002">
        <f t="shared" si="22"/>
        <v>0</v>
      </c>
      <c r="BE80" s="1002">
        <f t="shared" si="23"/>
        <v>0</v>
      </c>
      <c r="BF80" s="1023">
        <f t="shared" si="24"/>
        <v>0</v>
      </c>
      <c r="BG80" s="1011"/>
      <c r="BH80" s="1010"/>
      <c r="BI80" s="1003">
        <f t="shared" si="25"/>
        <v>0</v>
      </c>
      <c r="BJ80" s="1010"/>
      <c r="BK80" s="1003">
        <f t="shared" si="26"/>
        <v>0</v>
      </c>
      <c r="BL80" s="1023">
        <f t="shared" si="27"/>
        <v>0</v>
      </c>
    </row>
    <row r="81" spans="1:64">
      <c r="A81" s="997"/>
      <c r="B81" s="998"/>
      <c r="C81" s="1318"/>
      <c r="D81" s="849"/>
      <c r="E81" s="850"/>
      <c r="F81" s="850"/>
      <c r="G81" s="861"/>
      <c r="H81" s="850"/>
      <c r="I81" s="850"/>
      <c r="J81" s="850"/>
      <c r="K81" s="852"/>
      <c r="L81" s="863"/>
      <c r="M81" s="851"/>
      <c r="N81" s="999" t="e">
        <f t="shared" si="0"/>
        <v>#DIV/0!</v>
      </c>
      <c r="O81" s="849"/>
      <c r="P81" s="1005"/>
      <c r="Q81" s="1731"/>
      <c r="R81" s="853"/>
      <c r="S81" s="1005"/>
      <c r="T81" s="1731"/>
      <c r="U81" s="1065"/>
      <c r="V81" s="1026">
        <f t="shared" si="1"/>
        <v>0</v>
      </c>
      <c r="W81" s="1006">
        <f t="shared" si="2"/>
        <v>0</v>
      </c>
      <c r="X81" s="1741">
        <f t="shared" si="3"/>
        <v>0</v>
      </c>
      <c r="Y81" s="1741">
        <f t="shared" si="4"/>
        <v>0</v>
      </c>
      <c r="Z81" s="1742">
        <f t="shared" si="5"/>
        <v>0</v>
      </c>
      <c r="AA81" s="1001"/>
      <c r="AB81" s="1001"/>
      <c r="AC81" s="1023">
        <f t="shared" si="6"/>
        <v>0</v>
      </c>
      <c r="AD81" s="1003">
        <f t="shared" si="28"/>
        <v>0</v>
      </c>
      <c r="AE81" s="1003">
        <f t="shared" si="29"/>
        <v>0</v>
      </c>
      <c r="AF81" s="1023">
        <f t="shared" si="30"/>
        <v>0</v>
      </c>
      <c r="AG81" s="1007">
        <f t="shared" si="7"/>
        <v>0</v>
      </c>
      <c r="AH81" s="1008">
        <f t="shared" si="8"/>
        <v>0</v>
      </c>
      <c r="AI81" s="848"/>
      <c r="AJ81" s="848"/>
      <c r="AK81" s="854"/>
      <c r="AL81" s="855"/>
      <c r="AM81" s="1004">
        <f t="shared" si="9"/>
        <v>0</v>
      </c>
      <c r="AN81" s="1000">
        <f t="shared" si="10"/>
        <v>0</v>
      </c>
      <c r="AO81" s="848"/>
      <c r="AP81" s="848"/>
      <c r="AQ81" s="848"/>
      <c r="AR81" s="856"/>
      <c r="AS81" s="1003">
        <f t="shared" si="11"/>
        <v>0</v>
      </c>
      <c r="AT81" s="984">
        <f t="shared" si="12"/>
        <v>7</v>
      </c>
      <c r="AU81" s="1002">
        <f t="shared" si="13"/>
        <v>0</v>
      </c>
      <c r="AV81" s="1002">
        <f t="shared" si="14"/>
        <v>0</v>
      </c>
      <c r="AW81" s="1023">
        <f t="shared" si="15"/>
        <v>0</v>
      </c>
      <c r="AX81" s="1002">
        <f t="shared" si="16"/>
        <v>0</v>
      </c>
      <c r="AY81" s="1002">
        <f t="shared" si="17"/>
        <v>0</v>
      </c>
      <c r="AZ81" s="1023">
        <f t="shared" si="18"/>
        <v>0</v>
      </c>
      <c r="BA81" s="1009">
        <f t="shared" si="19"/>
        <v>0</v>
      </c>
      <c r="BB81" s="1009">
        <f t="shared" si="20"/>
        <v>0</v>
      </c>
      <c r="BC81" s="1025">
        <f t="shared" si="21"/>
        <v>0</v>
      </c>
      <c r="BD81" s="1002">
        <f t="shared" si="22"/>
        <v>0</v>
      </c>
      <c r="BE81" s="1002">
        <f t="shared" si="23"/>
        <v>0</v>
      </c>
      <c r="BF81" s="1023">
        <f t="shared" si="24"/>
        <v>0</v>
      </c>
      <c r="BG81" s="1011"/>
      <c r="BH81" s="1010"/>
      <c r="BI81" s="1003">
        <f t="shared" si="25"/>
        <v>0</v>
      </c>
      <c r="BJ81" s="1010"/>
      <c r="BK81" s="1003">
        <f t="shared" si="26"/>
        <v>0</v>
      </c>
      <c r="BL81" s="1023">
        <f t="shared" si="27"/>
        <v>0</v>
      </c>
    </row>
    <row r="82" spans="1:64">
      <c r="A82" s="997"/>
      <c r="B82" s="998"/>
      <c r="C82" s="1318"/>
      <c r="D82" s="849"/>
      <c r="E82" s="850"/>
      <c r="F82" s="850"/>
      <c r="G82" s="861"/>
      <c r="H82" s="850"/>
      <c r="I82" s="850"/>
      <c r="J82" s="850"/>
      <c r="K82" s="852"/>
      <c r="L82" s="863"/>
      <c r="M82" s="851"/>
      <c r="N82" s="999" t="e">
        <f t="shared" si="0"/>
        <v>#DIV/0!</v>
      </c>
      <c r="O82" s="849"/>
      <c r="P82" s="1005"/>
      <c r="Q82" s="1731"/>
      <c r="R82" s="853"/>
      <c r="S82" s="1005"/>
      <c r="T82" s="1731"/>
      <c r="U82" s="1065"/>
      <c r="V82" s="1026">
        <f t="shared" si="1"/>
        <v>0</v>
      </c>
      <c r="W82" s="1006">
        <f t="shared" si="2"/>
        <v>0</v>
      </c>
      <c r="X82" s="1741">
        <f t="shared" si="3"/>
        <v>0</v>
      </c>
      <c r="Y82" s="1741">
        <f t="shared" si="4"/>
        <v>0</v>
      </c>
      <c r="Z82" s="1742">
        <f t="shared" si="5"/>
        <v>0</v>
      </c>
      <c r="AA82" s="1001"/>
      <c r="AB82" s="1001"/>
      <c r="AC82" s="1023">
        <f t="shared" si="6"/>
        <v>0</v>
      </c>
      <c r="AD82" s="1003">
        <f t="shared" si="28"/>
        <v>0</v>
      </c>
      <c r="AE82" s="1003">
        <f t="shared" si="29"/>
        <v>0</v>
      </c>
      <c r="AF82" s="1023">
        <f t="shared" si="30"/>
        <v>0</v>
      </c>
      <c r="AG82" s="1007">
        <f t="shared" si="7"/>
        <v>0</v>
      </c>
      <c r="AH82" s="1008">
        <f t="shared" si="8"/>
        <v>0</v>
      </c>
      <c r="AI82" s="848"/>
      <c r="AJ82" s="848"/>
      <c r="AK82" s="854"/>
      <c r="AL82" s="855"/>
      <c r="AM82" s="1004">
        <f t="shared" si="9"/>
        <v>0</v>
      </c>
      <c r="AN82" s="1000">
        <f t="shared" si="10"/>
        <v>0</v>
      </c>
      <c r="AO82" s="848"/>
      <c r="AP82" s="848"/>
      <c r="AQ82" s="848"/>
      <c r="AR82" s="856"/>
      <c r="AS82" s="1003">
        <f t="shared" si="11"/>
        <v>0</v>
      </c>
      <c r="AT82" s="984">
        <f t="shared" si="12"/>
        <v>7</v>
      </c>
      <c r="AU82" s="1002">
        <f t="shared" si="13"/>
        <v>0</v>
      </c>
      <c r="AV82" s="1002">
        <f t="shared" si="14"/>
        <v>0</v>
      </c>
      <c r="AW82" s="1023">
        <f t="shared" si="15"/>
        <v>0</v>
      </c>
      <c r="AX82" s="1002">
        <f t="shared" si="16"/>
        <v>0</v>
      </c>
      <c r="AY82" s="1002">
        <f t="shared" si="17"/>
        <v>0</v>
      </c>
      <c r="AZ82" s="1023">
        <f t="shared" si="18"/>
        <v>0</v>
      </c>
      <c r="BA82" s="1009">
        <f t="shared" si="19"/>
        <v>0</v>
      </c>
      <c r="BB82" s="1009">
        <f t="shared" si="20"/>
        <v>0</v>
      </c>
      <c r="BC82" s="1025">
        <f t="shared" si="21"/>
        <v>0</v>
      </c>
      <c r="BD82" s="1002">
        <f t="shared" si="22"/>
        <v>0</v>
      </c>
      <c r="BE82" s="1002">
        <f t="shared" si="23"/>
        <v>0</v>
      </c>
      <c r="BF82" s="1023">
        <f t="shared" si="24"/>
        <v>0</v>
      </c>
      <c r="BG82" s="1011"/>
      <c r="BH82" s="1010"/>
      <c r="BI82" s="1003">
        <f t="shared" si="25"/>
        <v>0</v>
      </c>
      <c r="BJ82" s="1010"/>
      <c r="BK82" s="1003">
        <f t="shared" si="26"/>
        <v>0</v>
      </c>
      <c r="BL82" s="1023">
        <f t="shared" si="27"/>
        <v>0</v>
      </c>
    </row>
    <row r="83" spans="1:64">
      <c r="A83" s="997"/>
      <c r="B83" s="998"/>
      <c r="C83" s="1318"/>
      <c r="D83" s="849"/>
      <c r="E83" s="850"/>
      <c r="F83" s="850"/>
      <c r="G83" s="861"/>
      <c r="H83" s="850"/>
      <c r="I83" s="850"/>
      <c r="J83" s="850"/>
      <c r="K83" s="852"/>
      <c r="L83" s="863"/>
      <c r="M83" s="851"/>
      <c r="N83" s="999" t="e">
        <f t="shared" si="0"/>
        <v>#DIV/0!</v>
      </c>
      <c r="O83" s="849"/>
      <c r="P83" s="1005"/>
      <c r="Q83" s="1731"/>
      <c r="R83" s="853"/>
      <c r="S83" s="1005"/>
      <c r="T83" s="1731"/>
      <c r="U83" s="1065"/>
      <c r="V83" s="1026">
        <f t="shared" si="1"/>
        <v>0</v>
      </c>
      <c r="W83" s="1006">
        <f t="shared" si="2"/>
        <v>0</v>
      </c>
      <c r="X83" s="1741">
        <f t="shared" si="3"/>
        <v>0</v>
      </c>
      <c r="Y83" s="1741">
        <f t="shared" si="4"/>
        <v>0</v>
      </c>
      <c r="Z83" s="1742">
        <f t="shared" si="5"/>
        <v>0</v>
      </c>
      <c r="AA83" s="1001"/>
      <c r="AB83" s="1001"/>
      <c r="AC83" s="1023">
        <f t="shared" si="6"/>
        <v>0</v>
      </c>
      <c r="AD83" s="1003">
        <f t="shared" si="28"/>
        <v>0</v>
      </c>
      <c r="AE83" s="1003">
        <f t="shared" si="29"/>
        <v>0</v>
      </c>
      <c r="AF83" s="1023">
        <f t="shared" si="30"/>
        <v>0</v>
      </c>
      <c r="AG83" s="1007">
        <f t="shared" si="7"/>
        <v>0</v>
      </c>
      <c r="AH83" s="1008">
        <f t="shared" si="8"/>
        <v>0</v>
      </c>
      <c r="AI83" s="848"/>
      <c r="AJ83" s="848"/>
      <c r="AK83" s="854"/>
      <c r="AL83" s="855"/>
      <c r="AM83" s="1004">
        <f t="shared" si="9"/>
        <v>0</v>
      </c>
      <c r="AN83" s="1000">
        <f t="shared" si="10"/>
        <v>0</v>
      </c>
      <c r="AO83" s="848"/>
      <c r="AP83" s="848"/>
      <c r="AQ83" s="848"/>
      <c r="AR83" s="856"/>
      <c r="AS83" s="1003">
        <f t="shared" si="11"/>
        <v>0</v>
      </c>
      <c r="AT83" s="984">
        <f t="shared" si="12"/>
        <v>7</v>
      </c>
      <c r="AU83" s="1002">
        <f t="shared" si="13"/>
        <v>0</v>
      </c>
      <c r="AV83" s="1002">
        <f t="shared" si="14"/>
        <v>0</v>
      </c>
      <c r="AW83" s="1023">
        <f t="shared" si="15"/>
        <v>0</v>
      </c>
      <c r="AX83" s="1002">
        <f t="shared" si="16"/>
        <v>0</v>
      </c>
      <c r="AY83" s="1002">
        <f t="shared" si="17"/>
        <v>0</v>
      </c>
      <c r="AZ83" s="1023">
        <f t="shared" si="18"/>
        <v>0</v>
      </c>
      <c r="BA83" s="1009">
        <f t="shared" si="19"/>
        <v>0</v>
      </c>
      <c r="BB83" s="1009">
        <f t="shared" si="20"/>
        <v>0</v>
      </c>
      <c r="BC83" s="1025">
        <f t="shared" si="21"/>
        <v>0</v>
      </c>
      <c r="BD83" s="1002">
        <f t="shared" si="22"/>
        <v>0</v>
      </c>
      <c r="BE83" s="1002">
        <f t="shared" si="23"/>
        <v>0</v>
      </c>
      <c r="BF83" s="1023">
        <f t="shared" si="24"/>
        <v>0</v>
      </c>
      <c r="BG83" s="1011"/>
      <c r="BH83" s="1010"/>
      <c r="BI83" s="1003">
        <f t="shared" si="25"/>
        <v>0</v>
      </c>
      <c r="BJ83" s="1010"/>
      <c r="BK83" s="1003">
        <f t="shared" si="26"/>
        <v>0</v>
      </c>
      <c r="BL83" s="1023">
        <f t="shared" si="27"/>
        <v>0</v>
      </c>
    </row>
    <row r="84" spans="1:64">
      <c r="A84" s="997"/>
      <c r="B84" s="998"/>
      <c r="C84" s="1318"/>
      <c r="D84" s="849"/>
      <c r="E84" s="850"/>
      <c r="F84" s="850"/>
      <c r="G84" s="861"/>
      <c r="H84" s="850"/>
      <c r="I84" s="850"/>
      <c r="J84" s="850"/>
      <c r="K84" s="852"/>
      <c r="L84" s="863"/>
      <c r="M84" s="851"/>
      <c r="N84" s="999" t="e">
        <f t="shared" si="0"/>
        <v>#DIV/0!</v>
      </c>
      <c r="O84" s="849"/>
      <c r="P84" s="1005"/>
      <c r="Q84" s="1731"/>
      <c r="R84" s="853"/>
      <c r="S84" s="1005"/>
      <c r="T84" s="1731"/>
      <c r="U84" s="1065"/>
      <c r="V84" s="1026">
        <f t="shared" si="1"/>
        <v>0</v>
      </c>
      <c r="W84" s="1006">
        <f t="shared" si="2"/>
        <v>0</v>
      </c>
      <c r="X84" s="1741">
        <f t="shared" si="3"/>
        <v>0</v>
      </c>
      <c r="Y84" s="1741">
        <f t="shared" si="4"/>
        <v>0</v>
      </c>
      <c r="Z84" s="1742">
        <f t="shared" si="5"/>
        <v>0</v>
      </c>
      <c r="AA84" s="1001"/>
      <c r="AB84" s="1001"/>
      <c r="AC84" s="1023">
        <f t="shared" si="6"/>
        <v>0</v>
      </c>
      <c r="AD84" s="1003">
        <f t="shared" si="28"/>
        <v>0</v>
      </c>
      <c r="AE84" s="1003">
        <f t="shared" si="29"/>
        <v>0</v>
      </c>
      <c r="AF84" s="1023">
        <f t="shared" si="30"/>
        <v>0</v>
      </c>
      <c r="AG84" s="1007">
        <f t="shared" si="7"/>
        <v>0</v>
      </c>
      <c r="AH84" s="1008">
        <f t="shared" si="8"/>
        <v>0</v>
      </c>
      <c r="AI84" s="848"/>
      <c r="AJ84" s="848"/>
      <c r="AK84" s="854"/>
      <c r="AL84" s="855"/>
      <c r="AM84" s="1004">
        <f t="shared" si="9"/>
        <v>0</v>
      </c>
      <c r="AN84" s="1000">
        <f t="shared" si="10"/>
        <v>0</v>
      </c>
      <c r="AO84" s="848"/>
      <c r="AP84" s="848"/>
      <c r="AQ84" s="848"/>
      <c r="AR84" s="856"/>
      <c r="AS84" s="1003">
        <f t="shared" si="11"/>
        <v>0</v>
      </c>
      <c r="AT84" s="984">
        <f t="shared" si="12"/>
        <v>7</v>
      </c>
      <c r="AU84" s="1002">
        <f t="shared" si="13"/>
        <v>0</v>
      </c>
      <c r="AV84" s="1002">
        <f t="shared" si="14"/>
        <v>0</v>
      </c>
      <c r="AW84" s="1023">
        <f t="shared" si="15"/>
        <v>0</v>
      </c>
      <c r="AX84" s="1002">
        <f t="shared" si="16"/>
        <v>0</v>
      </c>
      <c r="AY84" s="1002">
        <f t="shared" si="17"/>
        <v>0</v>
      </c>
      <c r="AZ84" s="1023">
        <f t="shared" si="18"/>
        <v>0</v>
      </c>
      <c r="BA84" s="1009">
        <f t="shared" si="19"/>
        <v>0</v>
      </c>
      <c r="BB84" s="1009">
        <f t="shared" si="20"/>
        <v>0</v>
      </c>
      <c r="BC84" s="1025">
        <f t="shared" si="21"/>
        <v>0</v>
      </c>
      <c r="BD84" s="1002">
        <f t="shared" si="22"/>
        <v>0</v>
      </c>
      <c r="BE84" s="1002">
        <f t="shared" si="23"/>
        <v>0</v>
      </c>
      <c r="BF84" s="1023">
        <f t="shared" si="24"/>
        <v>0</v>
      </c>
      <c r="BG84" s="1011"/>
      <c r="BH84" s="1010"/>
      <c r="BI84" s="1003">
        <f t="shared" si="25"/>
        <v>0</v>
      </c>
      <c r="BJ84" s="1010"/>
      <c r="BK84" s="1003">
        <f t="shared" si="26"/>
        <v>0</v>
      </c>
      <c r="BL84" s="1023">
        <f t="shared" si="27"/>
        <v>0</v>
      </c>
    </row>
    <row r="85" spans="1:64">
      <c r="A85" s="997"/>
      <c r="B85" s="998"/>
      <c r="C85" s="1318"/>
      <c r="D85" s="849"/>
      <c r="E85" s="850"/>
      <c r="F85" s="850"/>
      <c r="G85" s="861"/>
      <c r="H85" s="850"/>
      <c r="I85" s="850"/>
      <c r="J85" s="850"/>
      <c r="K85" s="852"/>
      <c r="L85" s="863"/>
      <c r="M85" s="851"/>
      <c r="N85" s="999" t="e">
        <f t="shared" ref="N85:N94" si="31">(M85/K85)*12</f>
        <v>#DIV/0!</v>
      </c>
      <c r="O85" s="849"/>
      <c r="P85" s="1005"/>
      <c r="Q85" s="1731"/>
      <c r="R85" s="853"/>
      <c r="S85" s="1005"/>
      <c r="T85" s="1731"/>
      <c r="U85" s="1065"/>
      <c r="V85" s="1026">
        <f t="shared" ref="V85:V94" si="32">(P85-S85)*K85</f>
        <v>0</v>
      </c>
      <c r="W85" s="1006">
        <f t="shared" ref="W85:W94" si="33">IF(U85="Y",K85*P85,0)</f>
        <v>0</v>
      </c>
      <c r="X85" s="1741">
        <f t="shared" ref="X85:X94" si="34">BB85</f>
        <v>0</v>
      </c>
      <c r="Y85" s="1741">
        <f t="shared" ref="Y85:Y94" si="35">BC85</f>
        <v>0</v>
      </c>
      <c r="Z85" s="1742">
        <f t="shared" ref="Z85:Z94" si="36">BD85</f>
        <v>0</v>
      </c>
      <c r="AA85" s="1001"/>
      <c r="AB85" s="1001"/>
      <c r="AC85" s="1023">
        <f t="shared" ref="AC85:AC94" si="37">AA85-AB85</f>
        <v>0</v>
      </c>
      <c r="AD85" s="1003">
        <f t="shared" ref="AD85:AD94" si="38">BI85</f>
        <v>0</v>
      </c>
      <c r="AE85" s="1003">
        <f t="shared" ref="AE85:AE94" si="39">BK85</f>
        <v>0</v>
      </c>
      <c r="AF85" s="1023">
        <f t="shared" ref="AF85:AF94" si="40">AD85-AE85</f>
        <v>0</v>
      </c>
      <c r="AG85" s="1007">
        <f t="shared" ref="AG85:AG94" si="41">K85</f>
        <v>0</v>
      </c>
      <c r="AH85" s="1008">
        <f t="shared" ref="AH85:AH94" si="42">P85</f>
        <v>0</v>
      </c>
      <c r="AI85" s="848"/>
      <c r="AJ85" s="848"/>
      <c r="AK85" s="854"/>
      <c r="AL85" s="855"/>
      <c r="AM85" s="1004">
        <f t="shared" ref="AM85:AM94" si="43">AH85*AG85</f>
        <v>0</v>
      </c>
      <c r="AN85" s="1000">
        <f t="shared" ref="AN85:AN94" si="44">S85</f>
        <v>0</v>
      </c>
      <c r="AO85" s="848"/>
      <c r="AP85" s="848"/>
      <c r="AQ85" s="848"/>
      <c r="AR85" s="856"/>
      <c r="AS85" s="1003">
        <f t="shared" ref="AS85:AS94" si="45">AN85*AG85</f>
        <v>0</v>
      </c>
      <c r="AT85" s="984">
        <f t="shared" ref="AT85:AT94" si="46">IF(L85="A", 3,IF(L85="B",7,IF(L85="C",9,IF(L85="D",9,7))))</f>
        <v>7</v>
      </c>
      <c r="AU85" s="1002">
        <f t="shared" ref="AU85:AU94" si="47">((SQRT(AI85))*AT85*(AM85/220))</f>
        <v>0</v>
      </c>
      <c r="AV85" s="1002">
        <f t="shared" ref="AV85:AV94" si="48">((SQRT(AO85))*AT85*(AS85/220))</f>
        <v>0</v>
      </c>
      <c r="AW85" s="1023">
        <f t="shared" ref="AW85:AW94" si="49">AU85-AV85</f>
        <v>0</v>
      </c>
      <c r="AX85" s="1002">
        <f t="shared" ref="AX85:AX94" si="50">((AK85/2)*AH85)</f>
        <v>0</v>
      </c>
      <c r="AY85" s="1002">
        <f t="shared" ref="AY85:AY94" si="51">((AQ85/2)*AN85)</f>
        <v>0</v>
      </c>
      <c r="AZ85" s="1023">
        <f t="shared" ref="AZ85:AZ94" si="52">AX85-AY85</f>
        <v>0</v>
      </c>
      <c r="BA85" s="1009">
        <f t="shared" ref="BA85:BA94" si="53">IF(AL85="Y",(AJ85)*(AM85/220),0)</f>
        <v>0</v>
      </c>
      <c r="BB85" s="1009">
        <f t="shared" ref="BB85:BB94" si="54">IF(AR85="Y",(AP85)*(AS85/220),0)</f>
        <v>0</v>
      </c>
      <c r="BC85" s="1025">
        <f t="shared" ref="BC85:BC94" si="55">BA85-BB85</f>
        <v>0</v>
      </c>
      <c r="BD85" s="1002">
        <f t="shared" ref="BD85:BD94" si="56">AU85+AX85+BA85</f>
        <v>0</v>
      </c>
      <c r="BE85" s="1002">
        <f t="shared" ref="BE85:BE94" si="57">AV85+AY85+BB85</f>
        <v>0</v>
      </c>
      <c r="BF85" s="1023">
        <f t="shared" ref="BF85:BF94" si="58">BD85-BE85</f>
        <v>0</v>
      </c>
      <c r="BG85" s="1011"/>
      <c r="BH85" s="1010"/>
      <c r="BI85" s="1003">
        <f t="shared" ref="BI85:BI94" si="59">BG85*BH85*AG85*1.1</f>
        <v>0</v>
      </c>
      <c r="BJ85" s="1010"/>
      <c r="BK85" s="1003">
        <f t="shared" ref="BK85:BK94" si="60">BG85*BJ85*AG85*1.1</f>
        <v>0</v>
      </c>
      <c r="BL85" s="1023">
        <f t="shared" ref="BL85:BL94" si="61">BI85-BK85</f>
        <v>0</v>
      </c>
    </row>
    <row r="86" spans="1:64">
      <c r="A86" s="997"/>
      <c r="B86" s="998"/>
      <c r="C86" s="1318"/>
      <c r="D86" s="849"/>
      <c r="E86" s="850"/>
      <c r="F86" s="850"/>
      <c r="G86" s="861"/>
      <c r="H86" s="850"/>
      <c r="I86" s="850"/>
      <c r="J86" s="850"/>
      <c r="K86" s="852"/>
      <c r="L86" s="863"/>
      <c r="M86" s="851"/>
      <c r="N86" s="999" t="e">
        <f t="shared" si="31"/>
        <v>#DIV/0!</v>
      </c>
      <c r="O86" s="849"/>
      <c r="P86" s="1005"/>
      <c r="Q86" s="1731"/>
      <c r="R86" s="853"/>
      <c r="S86" s="1005"/>
      <c r="T86" s="1731"/>
      <c r="U86" s="1065"/>
      <c r="V86" s="1026">
        <f t="shared" si="32"/>
        <v>0</v>
      </c>
      <c r="W86" s="1006">
        <f t="shared" si="33"/>
        <v>0</v>
      </c>
      <c r="X86" s="1741">
        <f t="shared" si="34"/>
        <v>0</v>
      </c>
      <c r="Y86" s="1741">
        <f t="shared" si="35"/>
        <v>0</v>
      </c>
      <c r="Z86" s="1742">
        <f t="shared" si="36"/>
        <v>0</v>
      </c>
      <c r="AA86" s="1001"/>
      <c r="AB86" s="1001"/>
      <c r="AC86" s="1023">
        <f t="shared" si="37"/>
        <v>0</v>
      </c>
      <c r="AD86" s="1003">
        <f t="shared" si="38"/>
        <v>0</v>
      </c>
      <c r="AE86" s="1003">
        <f t="shared" si="39"/>
        <v>0</v>
      </c>
      <c r="AF86" s="1023">
        <f t="shared" si="40"/>
        <v>0</v>
      </c>
      <c r="AG86" s="1007">
        <f t="shared" si="41"/>
        <v>0</v>
      </c>
      <c r="AH86" s="1008">
        <f t="shared" si="42"/>
        <v>0</v>
      </c>
      <c r="AI86" s="848"/>
      <c r="AJ86" s="848"/>
      <c r="AK86" s="854"/>
      <c r="AL86" s="855"/>
      <c r="AM86" s="1004">
        <f t="shared" si="43"/>
        <v>0</v>
      </c>
      <c r="AN86" s="1000">
        <f t="shared" si="44"/>
        <v>0</v>
      </c>
      <c r="AO86" s="848"/>
      <c r="AP86" s="848"/>
      <c r="AQ86" s="848"/>
      <c r="AR86" s="856"/>
      <c r="AS86" s="1003">
        <f t="shared" si="45"/>
        <v>0</v>
      </c>
      <c r="AT86" s="984">
        <f t="shared" si="46"/>
        <v>7</v>
      </c>
      <c r="AU86" s="1002">
        <f t="shared" si="47"/>
        <v>0</v>
      </c>
      <c r="AV86" s="1002">
        <f t="shared" si="48"/>
        <v>0</v>
      </c>
      <c r="AW86" s="1023">
        <f t="shared" si="49"/>
        <v>0</v>
      </c>
      <c r="AX86" s="1002">
        <f t="shared" si="50"/>
        <v>0</v>
      </c>
      <c r="AY86" s="1002">
        <f t="shared" si="51"/>
        <v>0</v>
      </c>
      <c r="AZ86" s="1023">
        <f t="shared" si="52"/>
        <v>0</v>
      </c>
      <c r="BA86" s="1009">
        <f t="shared" si="53"/>
        <v>0</v>
      </c>
      <c r="BB86" s="1009">
        <f t="shared" si="54"/>
        <v>0</v>
      </c>
      <c r="BC86" s="1025">
        <f t="shared" si="55"/>
        <v>0</v>
      </c>
      <c r="BD86" s="1002">
        <f t="shared" si="56"/>
        <v>0</v>
      </c>
      <c r="BE86" s="1002">
        <f t="shared" si="57"/>
        <v>0</v>
      </c>
      <c r="BF86" s="1023">
        <f t="shared" si="58"/>
        <v>0</v>
      </c>
      <c r="BG86" s="1011"/>
      <c r="BH86" s="1010"/>
      <c r="BI86" s="1003">
        <f t="shared" si="59"/>
        <v>0</v>
      </c>
      <c r="BJ86" s="1010"/>
      <c r="BK86" s="1003">
        <f t="shared" si="60"/>
        <v>0</v>
      </c>
      <c r="BL86" s="1023">
        <f t="shared" si="61"/>
        <v>0</v>
      </c>
    </row>
    <row r="87" spans="1:64">
      <c r="A87" s="997"/>
      <c r="B87" s="998"/>
      <c r="C87" s="1318"/>
      <c r="D87" s="849"/>
      <c r="E87" s="850"/>
      <c r="F87" s="850"/>
      <c r="G87" s="861"/>
      <c r="H87" s="850"/>
      <c r="I87" s="850"/>
      <c r="J87" s="850"/>
      <c r="K87" s="852"/>
      <c r="L87" s="863"/>
      <c r="M87" s="851"/>
      <c r="N87" s="999" t="e">
        <f t="shared" si="31"/>
        <v>#DIV/0!</v>
      </c>
      <c r="O87" s="849"/>
      <c r="P87" s="1005"/>
      <c r="Q87" s="1731"/>
      <c r="R87" s="853"/>
      <c r="S87" s="1005"/>
      <c r="T87" s="1731"/>
      <c r="U87" s="1065"/>
      <c r="V87" s="1026">
        <f t="shared" si="32"/>
        <v>0</v>
      </c>
      <c r="W87" s="1006">
        <f t="shared" si="33"/>
        <v>0</v>
      </c>
      <c r="X87" s="1741">
        <f t="shared" si="34"/>
        <v>0</v>
      </c>
      <c r="Y87" s="1741">
        <f t="shared" si="35"/>
        <v>0</v>
      </c>
      <c r="Z87" s="1742">
        <f t="shared" si="36"/>
        <v>0</v>
      </c>
      <c r="AA87" s="1001"/>
      <c r="AB87" s="1001"/>
      <c r="AC87" s="1023">
        <f t="shared" si="37"/>
        <v>0</v>
      </c>
      <c r="AD87" s="1003">
        <f t="shared" si="38"/>
        <v>0</v>
      </c>
      <c r="AE87" s="1003">
        <f t="shared" si="39"/>
        <v>0</v>
      </c>
      <c r="AF87" s="1023">
        <f t="shared" si="40"/>
        <v>0</v>
      </c>
      <c r="AG87" s="1007">
        <f t="shared" si="41"/>
        <v>0</v>
      </c>
      <c r="AH87" s="1008">
        <f t="shared" si="42"/>
        <v>0</v>
      </c>
      <c r="AI87" s="848"/>
      <c r="AJ87" s="848"/>
      <c r="AK87" s="854"/>
      <c r="AL87" s="855"/>
      <c r="AM87" s="1004">
        <f t="shared" si="43"/>
        <v>0</v>
      </c>
      <c r="AN87" s="1000">
        <f t="shared" si="44"/>
        <v>0</v>
      </c>
      <c r="AO87" s="848"/>
      <c r="AP87" s="848"/>
      <c r="AQ87" s="848"/>
      <c r="AR87" s="856"/>
      <c r="AS87" s="1003">
        <f t="shared" si="45"/>
        <v>0</v>
      </c>
      <c r="AT87" s="984">
        <f t="shared" si="46"/>
        <v>7</v>
      </c>
      <c r="AU87" s="1002">
        <f t="shared" si="47"/>
        <v>0</v>
      </c>
      <c r="AV87" s="1002">
        <f t="shared" si="48"/>
        <v>0</v>
      </c>
      <c r="AW87" s="1023">
        <f t="shared" si="49"/>
        <v>0</v>
      </c>
      <c r="AX87" s="1002">
        <f t="shared" si="50"/>
        <v>0</v>
      </c>
      <c r="AY87" s="1002">
        <f t="shared" si="51"/>
        <v>0</v>
      </c>
      <c r="AZ87" s="1023">
        <f t="shared" si="52"/>
        <v>0</v>
      </c>
      <c r="BA87" s="1009">
        <f t="shared" si="53"/>
        <v>0</v>
      </c>
      <c r="BB87" s="1009">
        <f t="shared" si="54"/>
        <v>0</v>
      </c>
      <c r="BC87" s="1025">
        <f t="shared" si="55"/>
        <v>0</v>
      </c>
      <c r="BD87" s="1002">
        <f t="shared" si="56"/>
        <v>0</v>
      </c>
      <c r="BE87" s="1002">
        <f t="shared" si="57"/>
        <v>0</v>
      </c>
      <c r="BF87" s="1023">
        <f t="shared" si="58"/>
        <v>0</v>
      </c>
      <c r="BG87" s="1011"/>
      <c r="BH87" s="1010"/>
      <c r="BI87" s="1003">
        <f t="shared" si="59"/>
        <v>0</v>
      </c>
      <c r="BJ87" s="1010"/>
      <c r="BK87" s="1003">
        <f t="shared" si="60"/>
        <v>0</v>
      </c>
      <c r="BL87" s="1023">
        <f t="shared" si="61"/>
        <v>0</v>
      </c>
    </row>
    <row r="88" spans="1:64">
      <c r="A88" s="997"/>
      <c r="B88" s="998"/>
      <c r="C88" s="1318"/>
      <c r="D88" s="849"/>
      <c r="E88" s="850"/>
      <c r="F88" s="850"/>
      <c r="G88" s="861"/>
      <c r="H88" s="850"/>
      <c r="I88" s="850"/>
      <c r="J88" s="850"/>
      <c r="K88" s="852"/>
      <c r="L88" s="863"/>
      <c r="M88" s="851"/>
      <c r="N88" s="999" t="e">
        <f t="shared" si="31"/>
        <v>#DIV/0!</v>
      </c>
      <c r="O88" s="849"/>
      <c r="P88" s="1005"/>
      <c r="Q88" s="1731"/>
      <c r="R88" s="853"/>
      <c r="S88" s="1005"/>
      <c r="T88" s="1731"/>
      <c r="U88" s="1065"/>
      <c r="V88" s="1026">
        <f t="shared" si="32"/>
        <v>0</v>
      </c>
      <c r="W88" s="1006">
        <f t="shared" si="33"/>
        <v>0</v>
      </c>
      <c r="X88" s="1741">
        <f t="shared" si="34"/>
        <v>0</v>
      </c>
      <c r="Y88" s="1741">
        <f t="shared" si="35"/>
        <v>0</v>
      </c>
      <c r="Z88" s="1742">
        <f t="shared" si="36"/>
        <v>0</v>
      </c>
      <c r="AA88" s="1001"/>
      <c r="AB88" s="1001"/>
      <c r="AC88" s="1023">
        <f t="shared" si="37"/>
        <v>0</v>
      </c>
      <c r="AD88" s="1003">
        <f t="shared" si="38"/>
        <v>0</v>
      </c>
      <c r="AE88" s="1003">
        <f t="shared" si="39"/>
        <v>0</v>
      </c>
      <c r="AF88" s="1023">
        <f t="shared" si="40"/>
        <v>0</v>
      </c>
      <c r="AG88" s="1007">
        <f t="shared" si="41"/>
        <v>0</v>
      </c>
      <c r="AH88" s="1008">
        <f t="shared" si="42"/>
        <v>0</v>
      </c>
      <c r="AI88" s="848"/>
      <c r="AJ88" s="848"/>
      <c r="AK88" s="854"/>
      <c r="AL88" s="855"/>
      <c r="AM88" s="1004">
        <f t="shared" si="43"/>
        <v>0</v>
      </c>
      <c r="AN88" s="1000">
        <f t="shared" si="44"/>
        <v>0</v>
      </c>
      <c r="AO88" s="848"/>
      <c r="AP88" s="848"/>
      <c r="AQ88" s="848"/>
      <c r="AR88" s="856"/>
      <c r="AS88" s="1003">
        <f t="shared" si="45"/>
        <v>0</v>
      </c>
      <c r="AT88" s="984">
        <f t="shared" si="46"/>
        <v>7</v>
      </c>
      <c r="AU88" s="1002">
        <f t="shared" si="47"/>
        <v>0</v>
      </c>
      <c r="AV88" s="1002">
        <f t="shared" si="48"/>
        <v>0</v>
      </c>
      <c r="AW88" s="1023">
        <f t="shared" si="49"/>
        <v>0</v>
      </c>
      <c r="AX88" s="1002">
        <f t="shared" si="50"/>
        <v>0</v>
      </c>
      <c r="AY88" s="1002">
        <f t="shared" si="51"/>
        <v>0</v>
      </c>
      <c r="AZ88" s="1023">
        <f t="shared" si="52"/>
        <v>0</v>
      </c>
      <c r="BA88" s="1009">
        <f t="shared" si="53"/>
        <v>0</v>
      </c>
      <c r="BB88" s="1009">
        <f t="shared" si="54"/>
        <v>0</v>
      </c>
      <c r="BC88" s="1025">
        <f t="shared" si="55"/>
        <v>0</v>
      </c>
      <c r="BD88" s="1002">
        <f t="shared" si="56"/>
        <v>0</v>
      </c>
      <c r="BE88" s="1002">
        <f t="shared" si="57"/>
        <v>0</v>
      </c>
      <c r="BF88" s="1023">
        <f t="shared" si="58"/>
        <v>0</v>
      </c>
      <c r="BG88" s="1011"/>
      <c r="BH88" s="1010"/>
      <c r="BI88" s="1003">
        <f t="shared" si="59"/>
        <v>0</v>
      </c>
      <c r="BJ88" s="1010"/>
      <c r="BK88" s="1003">
        <f t="shared" si="60"/>
        <v>0</v>
      </c>
      <c r="BL88" s="1023">
        <f t="shared" si="61"/>
        <v>0</v>
      </c>
    </row>
    <row r="89" spans="1:64">
      <c r="A89" s="997"/>
      <c r="B89" s="998"/>
      <c r="C89" s="1318"/>
      <c r="D89" s="849"/>
      <c r="E89" s="850"/>
      <c r="F89" s="850"/>
      <c r="G89" s="861"/>
      <c r="H89" s="850"/>
      <c r="I89" s="850"/>
      <c r="J89" s="850"/>
      <c r="K89" s="852"/>
      <c r="L89" s="863"/>
      <c r="M89" s="851"/>
      <c r="N89" s="999" t="e">
        <f t="shared" si="31"/>
        <v>#DIV/0!</v>
      </c>
      <c r="O89" s="849"/>
      <c r="P89" s="1005"/>
      <c r="Q89" s="1731"/>
      <c r="R89" s="853"/>
      <c r="S89" s="1005"/>
      <c r="T89" s="1731"/>
      <c r="U89" s="1065"/>
      <c r="V89" s="1026">
        <f t="shared" si="32"/>
        <v>0</v>
      </c>
      <c r="W89" s="1006">
        <f t="shared" si="33"/>
        <v>0</v>
      </c>
      <c r="X89" s="1741">
        <f t="shared" si="34"/>
        <v>0</v>
      </c>
      <c r="Y89" s="1741">
        <f t="shared" si="35"/>
        <v>0</v>
      </c>
      <c r="Z89" s="1742">
        <f t="shared" si="36"/>
        <v>0</v>
      </c>
      <c r="AA89" s="1001"/>
      <c r="AB89" s="1001"/>
      <c r="AC89" s="1023">
        <f t="shared" si="37"/>
        <v>0</v>
      </c>
      <c r="AD89" s="1003">
        <f t="shared" si="38"/>
        <v>0</v>
      </c>
      <c r="AE89" s="1003">
        <f t="shared" si="39"/>
        <v>0</v>
      </c>
      <c r="AF89" s="1023">
        <f t="shared" si="40"/>
        <v>0</v>
      </c>
      <c r="AG89" s="1007">
        <f t="shared" si="41"/>
        <v>0</v>
      </c>
      <c r="AH89" s="1008">
        <f t="shared" si="42"/>
        <v>0</v>
      </c>
      <c r="AI89" s="848"/>
      <c r="AJ89" s="848"/>
      <c r="AK89" s="854"/>
      <c r="AL89" s="855"/>
      <c r="AM89" s="1004">
        <f t="shared" si="43"/>
        <v>0</v>
      </c>
      <c r="AN89" s="1000">
        <f t="shared" si="44"/>
        <v>0</v>
      </c>
      <c r="AO89" s="848"/>
      <c r="AP89" s="848"/>
      <c r="AQ89" s="848"/>
      <c r="AR89" s="856"/>
      <c r="AS89" s="1003">
        <f t="shared" si="45"/>
        <v>0</v>
      </c>
      <c r="AT89" s="984">
        <f t="shared" si="46"/>
        <v>7</v>
      </c>
      <c r="AU89" s="1002">
        <f t="shared" si="47"/>
        <v>0</v>
      </c>
      <c r="AV89" s="1002">
        <f t="shared" si="48"/>
        <v>0</v>
      </c>
      <c r="AW89" s="1023">
        <f t="shared" si="49"/>
        <v>0</v>
      </c>
      <c r="AX89" s="1002">
        <f t="shared" si="50"/>
        <v>0</v>
      </c>
      <c r="AY89" s="1002">
        <f t="shared" si="51"/>
        <v>0</v>
      </c>
      <c r="AZ89" s="1023">
        <f t="shared" si="52"/>
        <v>0</v>
      </c>
      <c r="BA89" s="1009">
        <f t="shared" si="53"/>
        <v>0</v>
      </c>
      <c r="BB89" s="1009">
        <f t="shared" si="54"/>
        <v>0</v>
      </c>
      <c r="BC89" s="1025">
        <f t="shared" si="55"/>
        <v>0</v>
      </c>
      <c r="BD89" s="1002">
        <f t="shared" si="56"/>
        <v>0</v>
      </c>
      <c r="BE89" s="1002">
        <f t="shared" si="57"/>
        <v>0</v>
      </c>
      <c r="BF89" s="1023">
        <f t="shared" si="58"/>
        <v>0</v>
      </c>
      <c r="BG89" s="1011"/>
      <c r="BH89" s="1010"/>
      <c r="BI89" s="1003">
        <f t="shared" si="59"/>
        <v>0</v>
      </c>
      <c r="BJ89" s="1010"/>
      <c r="BK89" s="1003">
        <f t="shared" si="60"/>
        <v>0</v>
      </c>
      <c r="BL89" s="1023">
        <f t="shared" si="61"/>
        <v>0</v>
      </c>
    </row>
    <row r="90" spans="1:64">
      <c r="A90" s="997"/>
      <c r="B90" s="998"/>
      <c r="C90" s="1318"/>
      <c r="D90" s="849"/>
      <c r="E90" s="850"/>
      <c r="F90" s="850"/>
      <c r="G90" s="861"/>
      <c r="H90" s="850"/>
      <c r="I90" s="850"/>
      <c r="J90" s="850"/>
      <c r="K90" s="852"/>
      <c r="L90" s="863"/>
      <c r="M90" s="851"/>
      <c r="N90" s="999" t="e">
        <f t="shared" si="31"/>
        <v>#DIV/0!</v>
      </c>
      <c r="O90" s="849"/>
      <c r="P90" s="1005"/>
      <c r="Q90" s="1731"/>
      <c r="R90" s="853"/>
      <c r="S90" s="1005"/>
      <c r="T90" s="1731"/>
      <c r="U90" s="1065"/>
      <c r="V90" s="1026">
        <f t="shared" si="32"/>
        <v>0</v>
      </c>
      <c r="W90" s="1006">
        <f t="shared" si="33"/>
        <v>0</v>
      </c>
      <c r="X90" s="1741">
        <f t="shared" si="34"/>
        <v>0</v>
      </c>
      <c r="Y90" s="1741">
        <f t="shared" si="35"/>
        <v>0</v>
      </c>
      <c r="Z90" s="1742">
        <f t="shared" si="36"/>
        <v>0</v>
      </c>
      <c r="AA90" s="1001"/>
      <c r="AB90" s="1001"/>
      <c r="AC90" s="1023">
        <f t="shared" si="37"/>
        <v>0</v>
      </c>
      <c r="AD90" s="1003">
        <f t="shared" si="38"/>
        <v>0</v>
      </c>
      <c r="AE90" s="1003">
        <f t="shared" si="39"/>
        <v>0</v>
      </c>
      <c r="AF90" s="1023">
        <f t="shared" si="40"/>
        <v>0</v>
      </c>
      <c r="AG90" s="1007">
        <f t="shared" si="41"/>
        <v>0</v>
      </c>
      <c r="AH90" s="1008">
        <f t="shared" si="42"/>
        <v>0</v>
      </c>
      <c r="AI90" s="848"/>
      <c r="AJ90" s="848"/>
      <c r="AK90" s="854"/>
      <c r="AL90" s="855"/>
      <c r="AM90" s="1004">
        <f t="shared" si="43"/>
        <v>0</v>
      </c>
      <c r="AN90" s="1000">
        <f t="shared" si="44"/>
        <v>0</v>
      </c>
      <c r="AO90" s="848"/>
      <c r="AP90" s="848"/>
      <c r="AQ90" s="848"/>
      <c r="AR90" s="856"/>
      <c r="AS90" s="1003">
        <f t="shared" si="45"/>
        <v>0</v>
      </c>
      <c r="AT90" s="984">
        <f t="shared" si="46"/>
        <v>7</v>
      </c>
      <c r="AU90" s="1002">
        <f t="shared" si="47"/>
        <v>0</v>
      </c>
      <c r="AV90" s="1002">
        <f t="shared" si="48"/>
        <v>0</v>
      </c>
      <c r="AW90" s="1023">
        <f t="shared" si="49"/>
        <v>0</v>
      </c>
      <c r="AX90" s="1002">
        <f t="shared" si="50"/>
        <v>0</v>
      </c>
      <c r="AY90" s="1002">
        <f t="shared" si="51"/>
        <v>0</v>
      </c>
      <c r="AZ90" s="1023">
        <f t="shared" si="52"/>
        <v>0</v>
      </c>
      <c r="BA90" s="1009">
        <f t="shared" si="53"/>
        <v>0</v>
      </c>
      <c r="BB90" s="1009">
        <f t="shared" si="54"/>
        <v>0</v>
      </c>
      <c r="BC90" s="1025">
        <f t="shared" si="55"/>
        <v>0</v>
      </c>
      <c r="BD90" s="1002">
        <f t="shared" si="56"/>
        <v>0</v>
      </c>
      <c r="BE90" s="1002">
        <f t="shared" si="57"/>
        <v>0</v>
      </c>
      <c r="BF90" s="1023">
        <f t="shared" si="58"/>
        <v>0</v>
      </c>
      <c r="BG90" s="1011"/>
      <c r="BH90" s="1010"/>
      <c r="BI90" s="1003">
        <f t="shared" si="59"/>
        <v>0</v>
      </c>
      <c r="BJ90" s="1010"/>
      <c r="BK90" s="1003">
        <f t="shared" si="60"/>
        <v>0</v>
      </c>
      <c r="BL90" s="1023">
        <f t="shared" si="61"/>
        <v>0</v>
      </c>
    </row>
    <row r="91" spans="1:64">
      <c r="A91" s="997"/>
      <c r="B91" s="998"/>
      <c r="C91" s="1318"/>
      <c r="D91" s="849"/>
      <c r="E91" s="850"/>
      <c r="F91" s="850"/>
      <c r="G91" s="861"/>
      <c r="H91" s="850"/>
      <c r="I91" s="850"/>
      <c r="J91" s="850"/>
      <c r="K91" s="852"/>
      <c r="L91" s="863"/>
      <c r="M91" s="851"/>
      <c r="N91" s="999" t="e">
        <f t="shared" si="31"/>
        <v>#DIV/0!</v>
      </c>
      <c r="O91" s="849"/>
      <c r="P91" s="1005"/>
      <c r="Q91" s="1731"/>
      <c r="R91" s="853"/>
      <c r="S91" s="1005"/>
      <c r="T91" s="1731"/>
      <c r="U91" s="1065"/>
      <c r="V91" s="1026">
        <f t="shared" si="32"/>
        <v>0</v>
      </c>
      <c r="W91" s="1006">
        <f t="shared" si="33"/>
        <v>0</v>
      </c>
      <c r="X91" s="1741">
        <f t="shared" si="34"/>
        <v>0</v>
      </c>
      <c r="Y91" s="1741">
        <f t="shared" si="35"/>
        <v>0</v>
      </c>
      <c r="Z91" s="1742">
        <f t="shared" si="36"/>
        <v>0</v>
      </c>
      <c r="AA91" s="1001"/>
      <c r="AB91" s="1001"/>
      <c r="AC91" s="1023">
        <f t="shared" si="37"/>
        <v>0</v>
      </c>
      <c r="AD91" s="1003">
        <f t="shared" si="38"/>
        <v>0</v>
      </c>
      <c r="AE91" s="1003">
        <f t="shared" si="39"/>
        <v>0</v>
      </c>
      <c r="AF91" s="1023">
        <f t="shared" si="40"/>
        <v>0</v>
      </c>
      <c r="AG91" s="1007">
        <f t="shared" si="41"/>
        <v>0</v>
      </c>
      <c r="AH91" s="1008">
        <f t="shared" si="42"/>
        <v>0</v>
      </c>
      <c r="AI91" s="848"/>
      <c r="AJ91" s="848"/>
      <c r="AK91" s="854"/>
      <c r="AL91" s="855"/>
      <c r="AM91" s="1004">
        <f t="shared" si="43"/>
        <v>0</v>
      </c>
      <c r="AN91" s="1000">
        <f t="shared" si="44"/>
        <v>0</v>
      </c>
      <c r="AO91" s="848"/>
      <c r="AP91" s="848"/>
      <c r="AQ91" s="848"/>
      <c r="AR91" s="856"/>
      <c r="AS91" s="1003">
        <f t="shared" si="45"/>
        <v>0</v>
      </c>
      <c r="AT91" s="984">
        <f t="shared" si="46"/>
        <v>7</v>
      </c>
      <c r="AU91" s="1002">
        <f t="shared" si="47"/>
        <v>0</v>
      </c>
      <c r="AV91" s="1002">
        <f t="shared" si="48"/>
        <v>0</v>
      </c>
      <c r="AW91" s="1023">
        <f t="shared" si="49"/>
        <v>0</v>
      </c>
      <c r="AX91" s="1002">
        <f t="shared" si="50"/>
        <v>0</v>
      </c>
      <c r="AY91" s="1002">
        <f t="shared" si="51"/>
        <v>0</v>
      </c>
      <c r="AZ91" s="1023">
        <f t="shared" si="52"/>
        <v>0</v>
      </c>
      <c r="BA91" s="1009">
        <f t="shared" si="53"/>
        <v>0</v>
      </c>
      <c r="BB91" s="1009">
        <f t="shared" si="54"/>
        <v>0</v>
      </c>
      <c r="BC91" s="1025">
        <f t="shared" si="55"/>
        <v>0</v>
      </c>
      <c r="BD91" s="1002">
        <f t="shared" si="56"/>
        <v>0</v>
      </c>
      <c r="BE91" s="1002">
        <f t="shared" si="57"/>
        <v>0</v>
      </c>
      <c r="BF91" s="1023">
        <f t="shared" si="58"/>
        <v>0</v>
      </c>
      <c r="BG91" s="1011"/>
      <c r="BH91" s="1010"/>
      <c r="BI91" s="1003">
        <f t="shared" si="59"/>
        <v>0</v>
      </c>
      <c r="BJ91" s="1010"/>
      <c r="BK91" s="1003">
        <f t="shared" si="60"/>
        <v>0</v>
      </c>
      <c r="BL91" s="1023">
        <f t="shared" si="61"/>
        <v>0</v>
      </c>
    </row>
    <row r="92" spans="1:64">
      <c r="A92" s="997"/>
      <c r="B92" s="998"/>
      <c r="C92" s="1318"/>
      <c r="D92" s="849"/>
      <c r="E92" s="850"/>
      <c r="F92" s="850"/>
      <c r="G92" s="861"/>
      <c r="H92" s="850"/>
      <c r="I92" s="850"/>
      <c r="J92" s="850"/>
      <c r="K92" s="852"/>
      <c r="L92" s="863"/>
      <c r="M92" s="851"/>
      <c r="N92" s="999" t="e">
        <f t="shared" si="31"/>
        <v>#DIV/0!</v>
      </c>
      <c r="O92" s="849"/>
      <c r="P92" s="1005"/>
      <c r="Q92" s="1731"/>
      <c r="R92" s="853"/>
      <c r="S92" s="1005"/>
      <c r="T92" s="1731"/>
      <c r="U92" s="1065"/>
      <c r="V92" s="1026">
        <f t="shared" si="32"/>
        <v>0</v>
      </c>
      <c r="W92" s="1006">
        <f t="shared" si="33"/>
        <v>0</v>
      </c>
      <c r="X92" s="1741">
        <f t="shared" si="34"/>
        <v>0</v>
      </c>
      <c r="Y92" s="1741">
        <f t="shared" si="35"/>
        <v>0</v>
      </c>
      <c r="Z92" s="1742">
        <f t="shared" si="36"/>
        <v>0</v>
      </c>
      <c r="AA92" s="1001"/>
      <c r="AB92" s="1001"/>
      <c r="AC92" s="1023">
        <f t="shared" si="37"/>
        <v>0</v>
      </c>
      <c r="AD92" s="1003">
        <f t="shared" si="38"/>
        <v>0</v>
      </c>
      <c r="AE92" s="1003">
        <f t="shared" si="39"/>
        <v>0</v>
      </c>
      <c r="AF92" s="1023">
        <f t="shared" si="40"/>
        <v>0</v>
      </c>
      <c r="AG92" s="1007">
        <f t="shared" si="41"/>
        <v>0</v>
      </c>
      <c r="AH92" s="1008">
        <f t="shared" si="42"/>
        <v>0</v>
      </c>
      <c r="AI92" s="848"/>
      <c r="AJ92" s="848"/>
      <c r="AK92" s="854"/>
      <c r="AL92" s="855"/>
      <c r="AM92" s="1004">
        <f t="shared" si="43"/>
        <v>0</v>
      </c>
      <c r="AN92" s="1000">
        <f t="shared" si="44"/>
        <v>0</v>
      </c>
      <c r="AO92" s="848"/>
      <c r="AP92" s="848"/>
      <c r="AQ92" s="848"/>
      <c r="AR92" s="856"/>
      <c r="AS92" s="1003">
        <f t="shared" si="45"/>
        <v>0</v>
      </c>
      <c r="AT92" s="984">
        <f t="shared" si="46"/>
        <v>7</v>
      </c>
      <c r="AU92" s="1002">
        <f t="shared" si="47"/>
        <v>0</v>
      </c>
      <c r="AV92" s="1002">
        <f t="shared" si="48"/>
        <v>0</v>
      </c>
      <c r="AW92" s="1023">
        <f t="shared" si="49"/>
        <v>0</v>
      </c>
      <c r="AX92" s="1002">
        <f t="shared" si="50"/>
        <v>0</v>
      </c>
      <c r="AY92" s="1002">
        <f t="shared" si="51"/>
        <v>0</v>
      </c>
      <c r="AZ92" s="1023">
        <f t="shared" si="52"/>
        <v>0</v>
      </c>
      <c r="BA92" s="1009">
        <f t="shared" si="53"/>
        <v>0</v>
      </c>
      <c r="BB92" s="1009">
        <f t="shared" si="54"/>
        <v>0</v>
      </c>
      <c r="BC92" s="1025">
        <f t="shared" si="55"/>
        <v>0</v>
      </c>
      <c r="BD92" s="1002">
        <f t="shared" si="56"/>
        <v>0</v>
      </c>
      <c r="BE92" s="1002">
        <f t="shared" si="57"/>
        <v>0</v>
      </c>
      <c r="BF92" s="1023">
        <f t="shared" si="58"/>
        <v>0</v>
      </c>
      <c r="BG92" s="1011"/>
      <c r="BH92" s="1010"/>
      <c r="BI92" s="1003">
        <f t="shared" si="59"/>
        <v>0</v>
      </c>
      <c r="BJ92" s="1010"/>
      <c r="BK92" s="1003">
        <f t="shared" si="60"/>
        <v>0</v>
      </c>
      <c r="BL92" s="1023">
        <f t="shared" si="61"/>
        <v>0</v>
      </c>
    </row>
    <row r="93" spans="1:64">
      <c r="A93" s="997"/>
      <c r="B93" s="998"/>
      <c r="C93" s="1318"/>
      <c r="D93" s="849"/>
      <c r="E93" s="850"/>
      <c r="F93" s="850"/>
      <c r="G93" s="861"/>
      <c r="H93" s="850"/>
      <c r="I93" s="850"/>
      <c r="J93" s="850"/>
      <c r="K93" s="852"/>
      <c r="L93" s="863"/>
      <c r="M93" s="851"/>
      <c r="N93" s="999" t="e">
        <f t="shared" si="31"/>
        <v>#DIV/0!</v>
      </c>
      <c r="O93" s="849"/>
      <c r="P93" s="1005"/>
      <c r="Q93" s="1731"/>
      <c r="R93" s="853"/>
      <c r="S93" s="1005"/>
      <c r="T93" s="1731"/>
      <c r="U93" s="1065"/>
      <c r="V93" s="1026">
        <f t="shared" si="32"/>
        <v>0</v>
      </c>
      <c r="W93" s="1006">
        <f t="shared" si="33"/>
        <v>0</v>
      </c>
      <c r="X93" s="1741">
        <f t="shared" si="34"/>
        <v>0</v>
      </c>
      <c r="Y93" s="1741">
        <f t="shared" si="35"/>
        <v>0</v>
      </c>
      <c r="Z93" s="1742">
        <f t="shared" si="36"/>
        <v>0</v>
      </c>
      <c r="AA93" s="1001"/>
      <c r="AB93" s="1001"/>
      <c r="AC93" s="1023">
        <f t="shared" si="37"/>
        <v>0</v>
      </c>
      <c r="AD93" s="1003">
        <f t="shared" si="38"/>
        <v>0</v>
      </c>
      <c r="AE93" s="1003">
        <f t="shared" si="39"/>
        <v>0</v>
      </c>
      <c r="AF93" s="1023">
        <f t="shared" si="40"/>
        <v>0</v>
      </c>
      <c r="AG93" s="1007">
        <f t="shared" si="41"/>
        <v>0</v>
      </c>
      <c r="AH93" s="1008">
        <f t="shared" si="42"/>
        <v>0</v>
      </c>
      <c r="AI93" s="848"/>
      <c r="AJ93" s="848"/>
      <c r="AK93" s="854"/>
      <c r="AL93" s="855"/>
      <c r="AM93" s="1004">
        <f t="shared" si="43"/>
        <v>0</v>
      </c>
      <c r="AN93" s="1000">
        <f t="shared" si="44"/>
        <v>0</v>
      </c>
      <c r="AO93" s="848"/>
      <c r="AP93" s="848"/>
      <c r="AQ93" s="848"/>
      <c r="AR93" s="856"/>
      <c r="AS93" s="1003">
        <f t="shared" si="45"/>
        <v>0</v>
      </c>
      <c r="AT93" s="984">
        <f t="shared" si="46"/>
        <v>7</v>
      </c>
      <c r="AU93" s="1002">
        <f t="shared" si="47"/>
        <v>0</v>
      </c>
      <c r="AV93" s="1002">
        <f t="shared" si="48"/>
        <v>0</v>
      </c>
      <c r="AW93" s="1023">
        <f t="shared" si="49"/>
        <v>0</v>
      </c>
      <c r="AX93" s="1002">
        <f t="shared" si="50"/>
        <v>0</v>
      </c>
      <c r="AY93" s="1002">
        <f t="shared" si="51"/>
        <v>0</v>
      </c>
      <c r="AZ93" s="1023">
        <f t="shared" si="52"/>
        <v>0</v>
      </c>
      <c r="BA93" s="1009">
        <f t="shared" si="53"/>
        <v>0</v>
      </c>
      <c r="BB93" s="1009">
        <f t="shared" si="54"/>
        <v>0</v>
      </c>
      <c r="BC93" s="1025">
        <f t="shared" si="55"/>
        <v>0</v>
      </c>
      <c r="BD93" s="1002">
        <f t="shared" si="56"/>
        <v>0</v>
      </c>
      <c r="BE93" s="1002">
        <f t="shared" si="57"/>
        <v>0</v>
      </c>
      <c r="BF93" s="1023">
        <f t="shared" si="58"/>
        <v>0</v>
      </c>
      <c r="BG93" s="1011"/>
      <c r="BH93" s="1010"/>
      <c r="BI93" s="1003">
        <f t="shared" si="59"/>
        <v>0</v>
      </c>
      <c r="BJ93" s="1010"/>
      <c r="BK93" s="1003">
        <f t="shared" si="60"/>
        <v>0</v>
      </c>
      <c r="BL93" s="1023">
        <f t="shared" si="61"/>
        <v>0</v>
      </c>
    </row>
    <row r="94" spans="1:64">
      <c r="A94" s="997"/>
      <c r="B94" s="998"/>
      <c r="C94" s="1318"/>
      <c r="D94" s="849"/>
      <c r="E94" s="850"/>
      <c r="F94" s="850"/>
      <c r="G94" s="861"/>
      <c r="H94" s="850"/>
      <c r="I94" s="850"/>
      <c r="J94" s="850"/>
      <c r="K94" s="852"/>
      <c r="L94" s="863"/>
      <c r="M94" s="851"/>
      <c r="N94" s="999" t="e">
        <f t="shared" si="31"/>
        <v>#DIV/0!</v>
      </c>
      <c r="O94" s="849"/>
      <c r="P94" s="1005"/>
      <c r="Q94" s="1731"/>
      <c r="R94" s="853"/>
      <c r="S94" s="1005"/>
      <c r="T94" s="1731"/>
      <c r="U94" s="1065"/>
      <c r="V94" s="1026">
        <f t="shared" si="32"/>
        <v>0</v>
      </c>
      <c r="W94" s="1006">
        <f t="shared" si="33"/>
        <v>0</v>
      </c>
      <c r="X94" s="1741">
        <f t="shared" si="34"/>
        <v>0</v>
      </c>
      <c r="Y94" s="1741">
        <f t="shared" si="35"/>
        <v>0</v>
      </c>
      <c r="Z94" s="1742">
        <f t="shared" si="36"/>
        <v>0</v>
      </c>
      <c r="AA94" s="1001"/>
      <c r="AB94" s="1001"/>
      <c r="AC94" s="1023">
        <f t="shared" si="37"/>
        <v>0</v>
      </c>
      <c r="AD94" s="1003">
        <f t="shared" si="38"/>
        <v>0</v>
      </c>
      <c r="AE94" s="1003">
        <f t="shared" si="39"/>
        <v>0</v>
      </c>
      <c r="AF94" s="1023">
        <f t="shared" si="40"/>
        <v>0</v>
      </c>
      <c r="AG94" s="1007">
        <f t="shared" si="41"/>
        <v>0</v>
      </c>
      <c r="AH94" s="1008">
        <f t="shared" si="42"/>
        <v>0</v>
      </c>
      <c r="AI94" s="848"/>
      <c r="AJ94" s="848"/>
      <c r="AK94" s="854"/>
      <c r="AL94" s="855"/>
      <c r="AM94" s="1004">
        <f t="shared" si="43"/>
        <v>0</v>
      </c>
      <c r="AN94" s="1000">
        <f t="shared" si="44"/>
        <v>0</v>
      </c>
      <c r="AO94" s="848"/>
      <c r="AP94" s="848"/>
      <c r="AQ94" s="848"/>
      <c r="AR94" s="856"/>
      <c r="AS94" s="1003">
        <f t="shared" si="45"/>
        <v>0</v>
      </c>
      <c r="AT94" s="984">
        <f t="shared" si="46"/>
        <v>7</v>
      </c>
      <c r="AU94" s="1002">
        <f t="shared" si="47"/>
        <v>0</v>
      </c>
      <c r="AV94" s="1002">
        <f t="shared" si="48"/>
        <v>0</v>
      </c>
      <c r="AW94" s="1023">
        <f t="shared" si="49"/>
        <v>0</v>
      </c>
      <c r="AX94" s="1002">
        <f t="shared" si="50"/>
        <v>0</v>
      </c>
      <c r="AY94" s="1002">
        <f t="shared" si="51"/>
        <v>0</v>
      </c>
      <c r="AZ94" s="1023">
        <f t="shared" si="52"/>
        <v>0</v>
      </c>
      <c r="BA94" s="1009">
        <f t="shared" si="53"/>
        <v>0</v>
      </c>
      <c r="BB94" s="1009">
        <f t="shared" si="54"/>
        <v>0</v>
      </c>
      <c r="BC94" s="1025">
        <f t="shared" si="55"/>
        <v>0</v>
      </c>
      <c r="BD94" s="1002">
        <f t="shared" si="56"/>
        <v>0</v>
      </c>
      <c r="BE94" s="1002">
        <f t="shared" si="57"/>
        <v>0</v>
      </c>
      <c r="BF94" s="1023">
        <f t="shared" si="58"/>
        <v>0</v>
      </c>
      <c r="BG94" s="1011"/>
      <c r="BH94" s="1010"/>
      <c r="BI94" s="1003">
        <f t="shared" si="59"/>
        <v>0</v>
      </c>
      <c r="BJ94" s="1010"/>
      <c r="BK94" s="1003">
        <f t="shared" si="60"/>
        <v>0</v>
      </c>
      <c r="BL94" s="1023">
        <f t="shared" si="61"/>
        <v>0</v>
      </c>
    </row>
  </sheetData>
  <mergeCells count="68">
    <mergeCell ref="G6:H6"/>
    <mergeCell ref="F14:G15"/>
    <mergeCell ref="U18:U19"/>
    <mergeCell ref="G2:H2"/>
    <mergeCell ref="G3:H3"/>
    <mergeCell ref="D1:F2"/>
    <mergeCell ref="A17:J17"/>
    <mergeCell ref="K18:K19"/>
    <mergeCell ref="O18:O19"/>
    <mergeCell ref="G18:G19"/>
    <mergeCell ref="H18:H19"/>
    <mergeCell ref="I18:I19"/>
    <mergeCell ref="J18:J19"/>
    <mergeCell ref="A18:A19"/>
    <mergeCell ref="B18:B19"/>
    <mergeCell ref="L18:L19"/>
    <mergeCell ref="AU18:AU19"/>
    <mergeCell ref="BD18:BD19"/>
    <mergeCell ref="BE18:BE19"/>
    <mergeCell ref="AX18:AX19"/>
    <mergeCell ref="AY18:AY19"/>
    <mergeCell ref="BG17:BL17"/>
    <mergeCell ref="BL18:BL19"/>
    <mergeCell ref="BJ18:BJ19"/>
    <mergeCell ref="W18:W19"/>
    <mergeCell ref="X18:Z18"/>
    <mergeCell ref="AG18:AG19"/>
    <mergeCell ref="AH18:AH19"/>
    <mergeCell ref="AG17:BF17"/>
    <mergeCell ref="AM18:AM19"/>
    <mergeCell ref="AV18:AV19"/>
    <mergeCell ref="AJ18:AJ19"/>
    <mergeCell ref="AP18:AP19"/>
    <mergeCell ref="BC18:BC19"/>
    <mergeCell ref="AS18:AS19"/>
    <mergeCell ref="AZ18:AZ19"/>
    <mergeCell ref="BA18:BA19"/>
    <mergeCell ref="BK18:BK19"/>
    <mergeCell ref="BG18:BG19"/>
    <mergeCell ref="BH18:BH19"/>
    <mergeCell ref="AL18:AL19"/>
    <mergeCell ref="S18:S19"/>
    <mergeCell ref="BI18:BI19"/>
    <mergeCell ref="BB18:BB19"/>
    <mergeCell ref="AR18:AR19"/>
    <mergeCell ref="AI18:AI19"/>
    <mergeCell ref="AQ18:AQ19"/>
    <mergeCell ref="AN18:AN19"/>
    <mergeCell ref="AO18:AO19"/>
    <mergeCell ref="AA18:AC18"/>
    <mergeCell ref="AD18:AF18"/>
    <mergeCell ref="BF18:BF19"/>
    <mergeCell ref="AW18:AW19"/>
    <mergeCell ref="X17:AF17"/>
    <mergeCell ref="C18:C19"/>
    <mergeCell ref="AK18:AK19"/>
    <mergeCell ref="K17:W17"/>
    <mergeCell ref="AT18:AT19"/>
    <mergeCell ref="R18:R19"/>
    <mergeCell ref="D18:D19"/>
    <mergeCell ref="E18:E19"/>
    <mergeCell ref="F18:F19"/>
    <mergeCell ref="M18:M19"/>
    <mergeCell ref="N18:N19"/>
    <mergeCell ref="V18:V19"/>
    <mergeCell ref="P18:P19"/>
    <mergeCell ref="Q18:Q19"/>
    <mergeCell ref="T18:T19"/>
  </mergeCells>
  <phoneticPr fontId="118" type="noConversion"/>
  <dataValidations count="3">
    <dataValidation type="list" allowBlank="1" showInputMessage="1" showErrorMessage="1" sqref="AL20:AL94 G20:G94 U20:U94 AR20:AR94" xr:uid="{00000000-0002-0000-0600-000000000000}">
      <formula1>$M$2:$M$3</formula1>
    </dataValidation>
    <dataValidation type="list" allowBlank="1" showInputMessage="1" showErrorMessage="1" sqref="L20:L94" xr:uid="{00000000-0002-0000-0600-000001000000}">
      <formula1>$N$2:$N$5</formula1>
    </dataValidation>
    <dataValidation type="list" allowBlank="1" showInputMessage="1" showErrorMessage="1" sqref="C20:C94" xr:uid="{00000000-0002-0000-0600-000002000000}">
      <formula1>$O$2:$O$5</formula1>
    </dataValidation>
  </dataValidations>
  <hyperlinks>
    <hyperlink ref="G6" r:id="rId1" display="You can find latest PCR version here" xr:uid="{00000000-0004-0000-0600-000000000000}"/>
  </hyperlinks>
  <pageMargins left="0.84" right="0.36" top="0.25" bottom="0.28000000000000003" header="0.25" footer="0.25"/>
  <pageSetup scale="80" orientation="landscape" r:id="rId2"/>
  <headerFooter alignWithMargins="0">
    <oddFooter>&amp;LF020C.XLS  REV 5/18/10</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pageSetUpPr fitToPage="1"/>
  </sheetPr>
  <dimension ref="A1:AY157"/>
  <sheetViews>
    <sheetView topLeftCell="A151" workbookViewId="0"/>
  </sheetViews>
  <sheetFormatPr defaultColWidth="9.1796875" defaultRowHeight="13"/>
  <cols>
    <col min="1" max="1" width="9.1796875" style="17"/>
    <col min="2" max="2" width="14.7265625" style="17" customWidth="1"/>
    <col min="3" max="4" width="9.1796875" style="17"/>
    <col min="5" max="5" width="9.7265625" style="17" customWidth="1"/>
    <col min="6" max="12" width="10.7265625" style="17" customWidth="1"/>
    <col min="13" max="21" width="11.7265625" style="17" customWidth="1"/>
    <col min="22" max="16384" width="9.1796875" style="17"/>
  </cols>
  <sheetData>
    <row r="1" spans="1:21">
      <c r="D1" s="18" t="s">
        <v>266</v>
      </c>
      <c r="E1" s="19"/>
      <c r="F1" s="19"/>
      <c r="G1" s="19"/>
      <c r="H1" s="19"/>
      <c r="J1" s="20" t="s">
        <v>267</v>
      </c>
      <c r="K1" s="20"/>
      <c r="L1" s="20"/>
      <c r="M1" s="20"/>
      <c r="N1" s="21"/>
    </row>
    <row r="2" spans="1:21">
      <c r="D2" s="22" t="s">
        <v>268</v>
      </c>
      <c r="E2" s="23"/>
      <c r="F2" s="23"/>
      <c r="G2" s="23"/>
      <c r="H2" s="23"/>
      <c r="J2" s="20" t="s">
        <v>269</v>
      </c>
      <c r="K2" s="20"/>
      <c r="L2" s="20"/>
      <c r="M2" s="20"/>
      <c r="N2" s="24"/>
    </row>
    <row r="3" spans="1:21" ht="13.5" thickBot="1">
      <c r="D3" s="25" t="s">
        <v>270</v>
      </c>
      <c r="E3" s="26"/>
      <c r="F3" s="26"/>
      <c r="G3" s="26"/>
      <c r="H3" s="26"/>
      <c r="J3" s="20" t="s">
        <v>271</v>
      </c>
      <c r="K3" s="20"/>
      <c r="L3" s="20"/>
      <c r="M3" s="20"/>
      <c r="N3" s="24"/>
    </row>
    <row r="4" spans="1:21" ht="13.5" thickBot="1">
      <c r="A4" s="27" t="s">
        <v>272</v>
      </c>
      <c r="C4" s="28"/>
      <c r="D4" s="28"/>
      <c r="E4" s="28"/>
      <c r="F4" s="28"/>
      <c r="G4" s="28"/>
      <c r="H4" s="28"/>
      <c r="J4" s="29" t="s">
        <v>273</v>
      </c>
      <c r="K4" s="30"/>
      <c r="L4" s="30"/>
      <c r="M4" s="30"/>
      <c r="N4" s="31"/>
      <c r="O4" s="28"/>
      <c r="P4" s="32" t="s">
        <v>112</v>
      </c>
      <c r="Q4" s="28"/>
      <c r="R4" s="33">
        <f>PAF!$H$8</f>
        <v>0</v>
      </c>
      <c r="S4" s="34"/>
      <c r="T4" s="34"/>
      <c r="U4" s="34"/>
    </row>
    <row r="5" spans="1:21">
      <c r="A5" s="27" t="s">
        <v>274</v>
      </c>
      <c r="C5" s="28"/>
      <c r="D5" s="28"/>
      <c r="E5" s="28"/>
      <c r="F5" s="28"/>
      <c r="G5" s="28"/>
      <c r="H5" s="28"/>
      <c r="I5" s="28"/>
      <c r="J5" s="29" t="s">
        <v>275</v>
      </c>
      <c r="K5" s="30"/>
      <c r="L5" s="30"/>
      <c r="M5" s="30"/>
      <c r="N5" s="28"/>
      <c r="O5" s="28"/>
      <c r="P5" s="35" t="str">
        <f>PAF!F10</f>
        <v xml:space="preserve">  Project Number:</v>
      </c>
      <c r="Q5" s="28"/>
      <c r="R5" s="33">
        <f>PAF!H10</f>
        <v>0</v>
      </c>
      <c r="S5" s="34"/>
      <c r="T5" s="34"/>
      <c r="U5" s="34"/>
    </row>
    <row r="6" spans="1:21">
      <c r="A6" s="27" t="s">
        <v>276</v>
      </c>
      <c r="C6" s="28"/>
      <c r="D6" s="28"/>
      <c r="E6" s="28"/>
      <c r="F6" s="28"/>
      <c r="G6" s="28"/>
      <c r="H6" s="28"/>
      <c r="I6" s="28"/>
      <c r="J6" s="29" t="s">
        <v>277</v>
      </c>
      <c r="K6" s="30"/>
      <c r="L6" s="30"/>
      <c r="M6" s="30"/>
      <c r="N6" s="28"/>
      <c r="O6" s="28"/>
      <c r="P6" s="28"/>
      <c r="Q6" s="28"/>
      <c r="R6" s="28"/>
      <c r="S6" s="28"/>
      <c r="T6" s="28"/>
      <c r="U6" s="28"/>
    </row>
    <row r="8" spans="1:21" ht="16.5">
      <c r="A8" s="36" t="s">
        <v>278</v>
      </c>
    </row>
    <row r="10" spans="1:21" ht="13.5">
      <c r="A10" s="37" t="s">
        <v>279</v>
      </c>
      <c r="B10" s="38"/>
      <c r="C10" s="39" t="e">
        <f>#REF!</f>
        <v>#REF!</v>
      </c>
      <c r="D10" s="40" t="s">
        <v>280</v>
      </c>
      <c r="E10" s="41"/>
      <c r="F10" s="41"/>
      <c r="G10" s="42"/>
    </row>
    <row r="11" spans="1:21" ht="13.5">
      <c r="A11" s="43" t="s">
        <v>281</v>
      </c>
      <c r="B11" s="44"/>
      <c r="C11" s="45">
        <v>5</v>
      </c>
      <c r="D11" s="46" t="s">
        <v>282</v>
      </c>
      <c r="E11" s="47"/>
      <c r="F11" s="47"/>
      <c r="G11" s="48"/>
    </row>
    <row r="12" spans="1:21" ht="13.5">
      <c r="A12" s="43" t="s">
        <v>181</v>
      </c>
      <c r="B12" s="44"/>
      <c r="C12" s="586" t="e">
        <f>#REF!</f>
        <v>#REF!</v>
      </c>
      <c r="D12" s="46" t="s">
        <v>283</v>
      </c>
      <c r="E12" s="47"/>
      <c r="F12" s="47"/>
      <c r="G12" s="48"/>
    </row>
    <row r="13" spans="1:21" ht="13.5">
      <c r="A13" s="43" t="s">
        <v>284</v>
      </c>
      <c r="B13" s="44"/>
      <c r="C13" s="49">
        <v>8</v>
      </c>
      <c r="D13" s="46" t="s">
        <v>285</v>
      </c>
      <c r="E13" s="47"/>
      <c r="F13" s="47"/>
      <c r="G13" s="47"/>
      <c r="H13" s="50"/>
      <c r="I13" s="50"/>
      <c r="J13" s="50"/>
      <c r="K13" s="50"/>
      <c r="L13" s="51"/>
    </row>
    <row r="14" spans="1:21" ht="13.5">
      <c r="A14" s="52" t="s">
        <v>286</v>
      </c>
      <c r="B14" s="44" t="s">
        <v>287</v>
      </c>
      <c r="C14" s="45">
        <v>45</v>
      </c>
      <c r="D14" s="46" t="s">
        <v>164</v>
      </c>
      <c r="E14" s="47"/>
      <c r="F14" s="47"/>
      <c r="G14" s="48"/>
    </row>
    <row r="15" spans="1:21" ht="13.5">
      <c r="A15" s="52"/>
      <c r="B15" s="44" t="s">
        <v>288</v>
      </c>
      <c r="C15" s="45">
        <v>60</v>
      </c>
      <c r="D15" s="46" t="s">
        <v>164</v>
      </c>
      <c r="E15" s="47"/>
      <c r="F15" s="47"/>
      <c r="G15" s="48"/>
    </row>
    <row r="16" spans="1:21" ht="13.5">
      <c r="A16" s="53"/>
      <c r="B16" s="54" t="s">
        <v>289</v>
      </c>
      <c r="C16" s="55">
        <v>40</v>
      </c>
      <c r="D16" s="56" t="s">
        <v>164</v>
      </c>
      <c r="E16" s="57"/>
      <c r="F16" s="57"/>
      <c r="G16" s="58"/>
    </row>
    <row r="17" spans="1:21">
      <c r="A17" s="59"/>
      <c r="B17" s="59"/>
      <c r="C17" s="60"/>
      <c r="D17" s="59"/>
    </row>
    <row r="18" spans="1:21">
      <c r="E18" s="61"/>
      <c r="F18" s="62" t="s">
        <v>290</v>
      </c>
      <c r="G18" s="63" t="s">
        <v>291</v>
      </c>
      <c r="H18" s="63"/>
      <c r="I18" s="64" t="e">
        <f>C10</f>
        <v>#REF!</v>
      </c>
      <c r="J18" s="63"/>
      <c r="K18" s="65" t="s">
        <v>292</v>
      </c>
      <c r="L18" s="66" t="s">
        <v>293</v>
      </c>
      <c r="M18" s="66"/>
      <c r="N18" s="66"/>
      <c r="O18" s="66"/>
      <c r="P18" s="66"/>
      <c r="Q18" s="66"/>
      <c r="R18" s="66"/>
      <c r="S18" s="66"/>
      <c r="T18" s="66"/>
      <c r="U18" s="67"/>
    </row>
    <row r="19" spans="1:21">
      <c r="E19" s="68"/>
      <c r="F19" s="69" t="s">
        <v>294</v>
      </c>
      <c r="G19" s="70" t="s">
        <v>295</v>
      </c>
      <c r="H19" s="70" t="s">
        <v>296</v>
      </c>
      <c r="I19" s="70" t="s">
        <v>297</v>
      </c>
      <c r="J19" s="70" t="s">
        <v>298</v>
      </c>
      <c r="K19" s="71" t="e">
        <f>I18</f>
        <v>#REF!</v>
      </c>
      <c r="L19" s="70" t="e">
        <f t="shared" ref="L19:U19" si="0">K19+1</f>
        <v>#REF!</v>
      </c>
      <c r="M19" s="70" t="e">
        <f t="shared" si="0"/>
        <v>#REF!</v>
      </c>
      <c r="N19" s="70" t="e">
        <f t="shared" si="0"/>
        <v>#REF!</v>
      </c>
      <c r="O19" s="70" t="e">
        <f t="shared" si="0"/>
        <v>#REF!</v>
      </c>
      <c r="P19" s="70" t="e">
        <f t="shared" si="0"/>
        <v>#REF!</v>
      </c>
      <c r="Q19" s="70" t="e">
        <f t="shared" si="0"/>
        <v>#REF!</v>
      </c>
      <c r="R19" s="70" t="e">
        <f t="shared" si="0"/>
        <v>#REF!</v>
      </c>
      <c r="S19" s="70" t="e">
        <f t="shared" si="0"/>
        <v>#REF!</v>
      </c>
      <c r="T19" s="70" t="e">
        <f t="shared" si="0"/>
        <v>#REF!</v>
      </c>
      <c r="U19" s="72" t="e">
        <f t="shared" si="0"/>
        <v>#REF!</v>
      </c>
    </row>
    <row r="20" spans="1:21">
      <c r="E20" s="73"/>
      <c r="F20" s="74"/>
      <c r="G20" s="75"/>
      <c r="H20" s="75"/>
      <c r="I20" s="75"/>
      <c r="J20" s="75"/>
      <c r="K20" s="75"/>
      <c r="L20" s="76"/>
      <c r="M20" s="76"/>
      <c r="N20" s="76"/>
      <c r="O20" s="76"/>
      <c r="P20" s="76"/>
      <c r="Q20" s="76"/>
      <c r="R20" s="76"/>
      <c r="S20" s="76"/>
      <c r="T20" s="76"/>
      <c r="U20" s="76"/>
    </row>
    <row r="21" spans="1:21" ht="16.5">
      <c r="A21" s="77" t="s">
        <v>299</v>
      </c>
      <c r="B21" s="78"/>
      <c r="C21" s="78"/>
      <c r="D21" s="78"/>
      <c r="E21" s="78"/>
      <c r="F21" s="79"/>
      <c r="G21" s="79"/>
      <c r="H21" s="78"/>
      <c r="I21" s="78"/>
      <c r="J21" s="78"/>
      <c r="K21" s="79"/>
      <c r="L21" s="78"/>
      <c r="M21" s="78"/>
      <c r="N21" s="78"/>
      <c r="O21" s="78"/>
      <c r="P21" s="78"/>
      <c r="Q21" s="78"/>
      <c r="R21" s="78"/>
      <c r="S21" s="78"/>
      <c r="T21" s="78"/>
      <c r="U21" s="80"/>
    </row>
    <row r="22" spans="1:21" ht="16.5">
      <c r="A22" s="81"/>
      <c r="B22" s="82"/>
      <c r="C22" s="82"/>
      <c r="D22" s="83" t="s">
        <v>300</v>
      </c>
      <c r="E22" s="84" t="s">
        <v>301</v>
      </c>
      <c r="F22" s="82"/>
      <c r="G22" s="82"/>
      <c r="H22" s="82"/>
      <c r="I22" s="82"/>
      <c r="J22" s="82"/>
      <c r="K22" s="82"/>
      <c r="L22" s="82"/>
      <c r="M22" s="82"/>
      <c r="N22" s="82"/>
      <c r="O22" s="82"/>
      <c r="P22" s="82"/>
      <c r="Q22" s="82"/>
      <c r="R22" s="82"/>
      <c r="S22" s="82"/>
      <c r="T22" s="82"/>
      <c r="U22" s="85"/>
    </row>
    <row r="23" spans="1:21">
      <c r="A23" s="86" t="s">
        <v>302</v>
      </c>
      <c r="B23" s="87" t="s">
        <v>303</v>
      </c>
      <c r="C23" s="88"/>
      <c r="D23" s="89">
        <v>10</v>
      </c>
      <c r="E23" s="90" t="s">
        <v>304</v>
      </c>
      <c r="F23" s="587">
        <v>0</v>
      </c>
      <c r="G23" s="587">
        <v>0</v>
      </c>
      <c r="H23" s="588">
        <v>0</v>
      </c>
      <c r="I23" s="588">
        <v>0</v>
      </c>
      <c r="J23" s="588">
        <v>0</v>
      </c>
      <c r="K23" s="593">
        <f t="shared" ref="K23:K29" si="1">SUM(G23:J23)</f>
        <v>0</v>
      </c>
      <c r="L23" s="588">
        <v>0</v>
      </c>
      <c r="M23" s="588">
        <v>0</v>
      </c>
      <c r="N23" s="588">
        <v>0</v>
      </c>
      <c r="O23" s="588">
        <v>0</v>
      </c>
      <c r="P23" s="588">
        <v>0</v>
      </c>
      <c r="Q23" s="588">
        <v>0</v>
      </c>
      <c r="R23" s="588">
        <v>0</v>
      </c>
      <c r="S23" s="588">
        <v>0</v>
      </c>
      <c r="T23" s="588">
        <v>0</v>
      </c>
      <c r="U23" s="594">
        <v>0</v>
      </c>
    </row>
    <row r="24" spans="1:21">
      <c r="A24" s="86" t="s">
        <v>302</v>
      </c>
      <c r="B24" s="87" t="s">
        <v>305</v>
      </c>
      <c r="C24" s="88"/>
      <c r="D24" s="89">
        <v>6</v>
      </c>
      <c r="E24" s="90" t="s">
        <v>306</v>
      </c>
      <c r="F24" s="587">
        <v>0</v>
      </c>
      <c r="G24" s="587">
        <v>0</v>
      </c>
      <c r="H24" s="588">
        <v>0</v>
      </c>
      <c r="I24" s="588">
        <v>0</v>
      </c>
      <c r="J24" s="588">
        <v>0</v>
      </c>
      <c r="K24" s="593">
        <f t="shared" si="1"/>
        <v>0</v>
      </c>
      <c r="L24" s="588">
        <v>0</v>
      </c>
      <c r="M24" s="588">
        <v>0</v>
      </c>
      <c r="N24" s="588">
        <v>0</v>
      </c>
      <c r="O24" s="588">
        <v>0</v>
      </c>
      <c r="P24" s="588">
        <v>0</v>
      </c>
      <c r="Q24" s="588">
        <v>0</v>
      </c>
      <c r="R24" s="588">
        <v>0</v>
      </c>
      <c r="S24" s="588">
        <v>0</v>
      </c>
      <c r="T24" s="588">
        <v>0</v>
      </c>
      <c r="U24" s="594">
        <v>0</v>
      </c>
    </row>
    <row r="25" spans="1:21">
      <c r="A25" s="86" t="s">
        <v>307</v>
      </c>
      <c r="B25" s="87" t="s">
        <v>303</v>
      </c>
      <c r="C25" s="88"/>
      <c r="D25" s="89">
        <v>5</v>
      </c>
      <c r="E25" s="90" t="s">
        <v>308</v>
      </c>
      <c r="F25" s="587">
        <v>0</v>
      </c>
      <c r="G25" s="587">
        <v>0</v>
      </c>
      <c r="H25" s="588">
        <v>0</v>
      </c>
      <c r="I25" s="588">
        <v>0</v>
      </c>
      <c r="J25" s="92" t="e">
        <f>#REF!</f>
        <v>#REF!</v>
      </c>
      <c r="K25" s="93" t="e">
        <f t="shared" si="1"/>
        <v>#REF!</v>
      </c>
      <c r="L25" s="92" t="e">
        <f>#REF!</f>
        <v>#REF!</v>
      </c>
      <c r="M25" s="92" t="e">
        <f>#REF!</f>
        <v>#REF!</v>
      </c>
      <c r="N25" s="92" t="e">
        <f>#REF!</f>
        <v>#REF!</v>
      </c>
      <c r="O25" s="92" t="e">
        <f>#REF!</f>
        <v>#REF!</v>
      </c>
      <c r="P25" s="92" t="e">
        <f>#REF!</f>
        <v>#REF!</v>
      </c>
      <c r="Q25" s="588">
        <v>0</v>
      </c>
      <c r="R25" s="588">
        <v>0</v>
      </c>
      <c r="S25" s="588">
        <v>0</v>
      </c>
      <c r="T25" s="588">
        <v>0</v>
      </c>
      <c r="U25" s="594">
        <v>0</v>
      </c>
    </row>
    <row r="26" spans="1:21">
      <c r="A26" s="86" t="s">
        <v>307</v>
      </c>
      <c r="B26" s="87" t="s">
        <v>305</v>
      </c>
      <c r="C26" s="88"/>
      <c r="D26" s="89">
        <v>5</v>
      </c>
      <c r="E26" s="90" t="s">
        <v>308</v>
      </c>
      <c r="F26" s="587">
        <v>0</v>
      </c>
      <c r="G26" s="587">
        <v>0</v>
      </c>
      <c r="H26" s="588">
        <v>0</v>
      </c>
      <c r="I26" s="588">
        <v>0</v>
      </c>
      <c r="J26" s="588">
        <v>0</v>
      </c>
      <c r="K26" s="593">
        <f t="shared" si="1"/>
        <v>0</v>
      </c>
      <c r="L26" s="588">
        <v>0</v>
      </c>
      <c r="M26" s="588">
        <v>0</v>
      </c>
      <c r="N26" s="588">
        <v>0</v>
      </c>
      <c r="O26" s="588">
        <v>0</v>
      </c>
      <c r="P26" s="588">
        <v>0</v>
      </c>
      <c r="Q26" s="588">
        <v>0</v>
      </c>
      <c r="R26" s="588">
        <v>0</v>
      </c>
      <c r="S26" s="588">
        <v>0</v>
      </c>
      <c r="T26" s="588">
        <v>0</v>
      </c>
      <c r="U26" s="594">
        <v>0</v>
      </c>
    </row>
    <row r="27" spans="1:21">
      <c r="A27" s="86"/>
      <c r="B27" s="94" t="s">
        <v>309</v>
      </c>
      <c r="C27" s="88"/>
      <c r="D27" s="89">
        <v>40</v>
      </c>
      <c r="E27" s="90" t="s">
        <v>310</v>
      </c>
      <c r="F27" s="587">
        <v>0</v>
      </c>
      <c r="G27" s="587">
        <v>0</v>
      </c>
      <c r="H27" s="588">
        <v>0</v>
      </c>
      <c r="I27" s="588">
        <v>0</v>
      </c>
      <c r="J27" s="588">
        <v>0</v>
      </c>
      <c r="K27" s="593">
        <f t="shared" si="1"/>
        <v>0</v>
      </c>
      <c r="L27" s="588">
        <v>0</v>
      </c>
      <c r="M27" s="588">
        <v>0</v>
      </c>
      <c r="N27" s="588">
        <v>0</v>
      </c>
      <c r="O27" s="588">
        <v>0</v>
      </c>
      <c r="P27" s="588">
        <v>0</v>
      </c>
      <c r="Q27" s="588">
        <v>0</v>
      </c>
      <c r="R27" s="588">
        <v>0</v>
      </c>
      <c r="S27" s="588">
        <v>0</v>
      </c>
      <c r="T27" s="588">
        <v>0</v>
      </c>
      <c r="U27" s="594">
        <v>0</v>
      </c>
    </row>
    <row r="28" spans="1:21">
      <c r="A28" s="86"/>
      <c r="B28" s="87" t="s">
        <v>311</v>
      </c>
      <c r="C28" s="88"/>
      <c r="D28" s="89">
        <v>10</v>
      </c>
      <c r="E28" s="90" t="s">
        <v>312</v>
      </c>
      <c r="F28" s="587">
        <v>0</v>
      </c>
      <c r="G28" s="587">
        <v>0</v>
      </c>
      <c r="H28" s="588">
        <v>0</v>
      </c>
      <c r="I28" s="588">
        <v>0</v>
      </c>
      <c r="J28" s="588">
        <v>0</v>
      </c>
      <c r="K28" s="593">
        <f t="shared" si="1"/>
        <v>0</v>
      </c>
      <c r="L28" s="588">
        <v>0</v>
      </c>
      <c r="M28" s="588">
        <v>0</v>
      </c>
      <c r="N28" s="588">
        <v>0</v>
      </c>
      <c r="O28" s="588">
        <v>0</v>
      </c>
      <c r="P28" s="588">
        <v>0</v>
      </c>
      <c r="Q28" s="588">
        <v>0</v>
      </c>
      <c r="R28" s="588">
        <v>0</v>
      </c>
      <c r="S28" s="588">
        <v>0</v>
      </c>
      <c r="T28" s="588">
        <v>0</v>
      </c>
      <c r="U28" s="594">
        <v>0</v>
      </c>
    </row>
    <row r="29" spans="1:21">
      <c r="A29" s="86"/>
      <c r="B29" s="87" t="s">
        <v>313</v>
      </c>
      <c r="C29" s="88"/>
      <c r="D29" s="89">
        <v>10</v>
      </c>
      <c r="E29" s="90" t="s">
        <v>314</v>
      </c>
      <c r="F29" s="587">
        <v>0</v>
      </c>
      <c r="G29" s="587">
        <v>0</v>
      </c>
      <c r="H29" s="588">
        <v>0</v>
      </c>
      <c r="I29" s="588">
        <v>0</v>
      </c>
      <c r="J29" s="588">
        <v>0</v>
      </c>
      <c r="K29" s="593">
        <f t="shared" si="1"/>
        <v>0</v>
      </c>
      <c r="L29" s="588">
        <v>0</v>
      </c>
      <c r="M29" s="588">
        <v>0</v>
      </c>
      <c r="N29" s="588">
        <v>0</v>
      </c>
      <c r="O29" s="588">
        <v>0</v>
      </c>
      <c r="P29" s="588">
        <v>0</v>
      </c>
      <c r="Q29" s="588">
        <v>0</v>
      </c>
      <c r="R29" s="588">
        <v>0</v>
      </c>
      <c r="S29" s="588">
        <v>0</v>
      </c>
      <c r="T29" s="588">
        <v>0</v>
      </c>
      <c r="U29" s="594">
        <v>0</v>
      </c>
    </row>
    <row r="30" spans="1:21">
      <c r="A30" s="86"/>
      <c r="B30" s="87" t="s">
        <v>315</v>
      </c>
      <c r="C30" s="88"/>
      <c r="D30" s="89"/>
      <c r="E30" s="90"/>
      <c r="F30" s="95"/>
      <c r="G30" s="95"/>
      <c r="H30" s="96"/>
      <c r="I30" s="96"/>
      <c r="J30" s="96"/>
      <c r="K30" s="97"/>
      <c r="L30" s="96"/>
      <c r="M30" s="96"/>
      <c r="N30" s="96"/>
      <c r="O30" s="96"/>
      <c r="P30" s="96"/>
      <c r="Q30" s="96"/>
      <c r="R30" s="96"/>
      <c r="S30" s="96"/>
      <c r="T30" s="96"/>
      <c r="U30" s="98"/>
    </row>
    <row r="31" spans="1:21">
      <c r="A31" s="86"/>
      <c r="B31" s="94" t="s">
        <v>316</v>
      </c>
      <c r="C31" s="88"/>
      <c r="D31" s="89">
        <v>4</v>
      </c>
      <c r="E31" s="90" t="s">
        <v>317</v>
      </c>
      <c r="F31" s="587">
        <v>0</v>
      </c>
      <c r="G31" s="587">
        <v>0</v>
      </c>
      <c r="H31" s="588">
        <v>0</v>
      </c>
      <c r="I31" s="588">
        <v>0</v>
      </c>
      <c r="J31" s="588">
        <v>0</v>
      </c>
      <c r="K31" s="593">
        <f>SUM(G31:J31)</f>
        <v>0</v>
      </c>
      <c r="L31" s="588">
        <v>0</v>
      </c>
      <c r="M31" s="588">
        <v>0</v>
      </c>
      <c r="N31" s="588">
        <v>0</v>
      </c>
      <c r="O31" s="588">
        <v>0</v>
      </c>
      <c r="P31" s="588">
        <v>0</v>
      </c>
      <c r="Q31" s="588">
        <v>0</v>
      </c>
      <c r="R31" s="588">
        <v>0</v>
      </c>
      <c r="S31" s="588">
        <v>0</v>
      </c>
      <c r="T31" s="588">
        <v>0</v>
      </c>
      <c r="U31" s="594">
        <v>0</v>
      </c>
    </row>
    <row r="32" spans="1:21">
      <c r="A32" s="86"/>
      <c r="B32" s="94" t="s">
        <v>318</v>
      </c>
      <c r="C32" s="88"/>
      <c r="D32" s="89">
        <v>3</v>
      </c>
      <c r="E32" s="90" t="s">
        <v>319</v>
      </c>
      <c r="F32" s="587">
        <v>0</v>
      </c>
      <c r="G32" s="587">
        <v>0</v>
      </c>
      <c r="H32" s="588">
        <v>0</v>
      </c>
      <c r="I32" s="588">
        <v>0</v>
      </c>
      <c r="J32" s="588">
        <v>0</v>
      </c>
      <c r="K32" s="593">
        <f>SUM(G32:J32)</f>
        <v>0</v>
      </c>
      <c r="L32" s="588">
        <v>0</v>
      </c>
      <c r="M32" s="588">
        <v>0</v>
      </c>
      <c r="N32" s="588">
        <v>0</v>
      </c>
      <c r="O32" s="588">
        <v>0</v>
      </c>
      <c r="P32" s="588">
        <v>0</v>
      </c>
      <c r="Q32" s="588">
        <v>0</v>
      </c>
      <c r="R32" s="588">
        <v>0</v>
      </c>
      <c r="S32" s="588">
        <v>0</v>
      </c>
      <c r="T32" s="588">
        <v>0</v>
      </c>
      <c r="U32" s="594">
        <v>0</v>
      </c>
    </row>
    <row r="33" spans="1:21" ht="13.5" thickBot="1">
      <c r="A33" s="86"/>
      <c r="B33" s="87" t="s">
        <v>320</v>
      </c>
      <c r="C33" s="88"/>
      <c r="D33" s="89">
        <v>8</v>
      </c>
      <c r="E33" s="90" t="s">
        <v>321</v>
      </c>
      <c r="F33" s="587">
        <v>0</v>
      </c>
      <c r="G33" s="587">
        <v>0</v>
      </c>
      <c r="H33" s="588">
        <v>0</v>
      </c>
      <c r="I33" s="588">
        <v>0</v>
      </c>
      <c r="J33" s="588">
        <v>0</v>
      </c>
      <c r="K33" s="593">
        <f>SUM(G33:J33)</f>
        <v>0</v>
      </c>
      <c r="L33" s="588">
        <v>0</v>
      </c>
      <c r="M33" s="588">
        <v>0</v>
      </c>
      <c r="N33" s="588">
        <v>0</v>
      </c>
      <c r="O33" s="588">
        <v>0</v>
      </c>
      <c r="P33" s="588">
        <v>0</v>
      </c>
      <c r="Q33" s="588">
        <v>0</v>
      </c>
      <c r="R33" s="588">
        <v>0</v>
      </c>
      <c r="S33" s="588">
        <v>0</v>
      </c>
      <c r="T33" s="588">
        <v>0</v>
      </c>
      <c r="U33" s="594">
        <v>0</v>
      </c>
    </row>
    <row r="34" spans="1:21" ht="14" thickBot="1">
      <c r="A34" s="86"/>
      <c r="B34" s="87" t="s">
        <v>322</v>
      </c>
      <c r="C34" s="88"/>
      <c r="D34" s="99">
        <v>5</v>
      </c>
      <c r="E34" s="100" t="s">
        <v>323</v>
      </c>
      <c r="F34" s="587">
        <v>0</v>
      </c>
      <c r="G34" s="587">
        <v>0</v>
      </c>
      <c r="H34" s="588">
        <v>0</v>
      </c>
      <c r="I34" s="588">
        <v>0</v>
      </c>
      <c r="J34" s="588">
        <v>0</v>
      </c>
      <c r="K34" s="593">
        <f>SUM(G34:J34)</f>
        <v>0</v>
      </c>
      <c r="L34" s="588">
        <v>0</v>
      </c>
      <c r="M34" s="588">
        <v>0</v>
      </c>
      <c r="N34" s="588">
        <v>0</v>
      </c>
      <c r="O34" s="588">
        <v>0</v>
      </c>
      <c r="P34" s="588">
        <v>0</v>
      </c>
      <c r="Q34" s="588">
        <v>0</v>
      </c>
      <c r="R34" s="588">
        <v>0</v>
      </c>
      <c r="S34" s="588">
        <v>0</v>
      </c>
      <c r="T34" s="588">
        <v>0</v>
      </c>
      <c r="U34" s="594">
        <v>0</v>
      </c>
    </row>
    <row r="35" spans="1:21">
      <c r="A35" s="86"/>
      <c r="B35" s="87" t="s">
        <v>324</v>
      </c>
      <c r="C35" s="88"/>
      <c r="D35" s="101"/>
      <c r="E35" s="102"/>
      <c r="F35" s="95"/>
      <c r="G35" s="95"/>
      <c r="H35" s="96"/>
      <c r="I35" s="96"/>
      <c r="J35" s="96"/>
      <c r="K35" s="103"/>
      <c r="L35" s="96"/>
      <c r="M35" s="96"/>
      <c r="N35" s="96"/>
      <c r="O35" s="96"/>
      <c r="P35" s="96"/>
      <c r="Q35" s="96"/>
      <c r="R35" s="96"/>
      <c r="S35" s="96"/>
      <c r="T35" s="96"/>
      <c r="U35" s="98"/>
    </row>
    <row r="36" spans="1:21">
      <c r="A36" s="104"/>
      <c r="B36" s="105"/>
      <c r="C36" s="105"/>
      <c r="D36" s="89">
        <v>5</v>
      </c>
      <c r="E36" s="102"/>
      <c r="F36" s="587">
        <v>0</v>
      </c>
      <c r="G36" s="587">
        <v>0</v>
      </c>
      <c r="H36" s="588">
        <v>0</v>
      </c>
      <c r="I36" s="588">
        <v>0</v>
      </c>
      <c r="J36" s="588">
        <v>0</v>
      </c>
      <c r="K36" s="595">
        <f>SUM(G36:J36)</f>
        <v>0</v>
      </c>
      <c r="L36" s="588">
        <v>0</v>
      </c>
      <c r="M36" s="588">
        <v>0</v>
      </c>
      <c r="N36" s="588">
        <v>0</v>
      </c>
      <c r="O36" s="588">
        <v>0</v>
      </c>
      <c r="P36" s="588">
        <v>0</v>
      </c>
      <c r="Q36" s="588">
        <v>0</v>
      </c>
      <c r="R36" s="588">
        <v>0</v>
      </c>
      <c r="S36" s="588">
        <v>0</v>
      </c>
      <c r="T36" s="588">
        <v>0</v>
      </c>
      <c r="U36" s="594">
        <v>0</v>
      </c>
    </row>
    <row r="37" spans="1:21">
      <c r="A37" s="86"/>
      <c r="B37" s="106"/>
      <c r="C37" s="105"/>
      <c r="D37" s="89">
        <v>5</v>
      </c>
      <c r="E37" s="102"/>
      <c r="F37" s="587">
        <v>0</v>
      </c>
      <c r="G37" s="587">
        <v>0</v>
      </c>
      <c r="H37" s="588">
        <v>0</v>
      </c>
      <c r="I37" s="588">
        <v>0</v>
      </c>
      <c r="J37" s="588">
        <v>0</v>
      </c>
      <c r="K37" s="595">
        <f>SUM(G37:J37)</f>
        <v>0</v>
      </c>
      <c r="L37" s="588">
        <v>0</v>
      </c>
      <c r="M37" s="588">
        <v>0</v>
      </c>
      <c r="N37" s="588">
        <v>0</v>
      </c>
      <c r="O37" s="588">
        <v>0</v>
      </c>
      <c r="P37" s="588">
        <v>0</v>
      </c>
      <c r="Q37" s="588">
        <v>0</v>
      </c>
      <c r="R37" s="588">
        <v>0</v>
      </c>
      <c r="S37" s="588">
        <v>0</v>
      </c>
      <c r="T37" s="588">
        <v>0</v>
      </c>
      <c r="U37" s="594">
        <v>0</v>
      </c>
    </row>
    <row r="38" spans="1:21">
      <c r="A38" s="86"/>
      <c r="B38" s="106"/>
      <c r="C38" s="105"/>
      <c r="D38" s="89">
        <v>5</v>
      </c>
      <c r="E38" s="102"/>
      <c r="F38" s="587">
        <v>0</v>
      </c>
      <c r="G38" s="587">
        <v>0</v>
      </c>
      <c r="H38" s="588">
        <v>0</v>
      </c>
      <c r="I38" s="588">
        <v>0</v>
      </c>
      <c r="J38" s="588">
        <v>0</v>
      </c>
      <c r="K38" s="595">
        <f>SUM(G38:J38)</f>
        <v>0</v>
      </c>
      <c r="L38" s="588">
        <v>0</v>
      </c>
      <c r="M38" s="588">
        <v>0</v>
      </c>
      <c r="N38" s="588">
        <v>0</v>
      </c>
      <c r="O38" s="588">
        <v>0</v>
      </c>
      <c r="P38" s="588">
        <v>0</v>
      </c>
      <c r="Q38" s="588">
        <v>0</v>
      </c>
      <c r="R38" s="588">
        <v>0</v>
      </c>
      <c r="S38" s="588">
        <v>0</v>
      </c>
      <c r="T38" s="588">
        <v>0</v>
      </c>
      <c r="U38" s="594">
        <v>0</v>
      </c>
    </row>
    <row r="39" spans="1:21">
      <c r="A39" s="86"/>
      <c r="B39" s="87" t="s">
        <v>325</v>
      </c>
      <c r="C39" s="88"/>
      <c r="D39" s="88"/>
      <c r="E39" s="102"/>
      <c r="F39" s="587">
        <v>0</v>
      </c>
      <c r="G39" s="587">
        <v>0</v>
      </c>
      <c r="H39" s="588">
        <v>0</v>
      </c>
      <c r="I39" s="588">
        <v>0</v>
      </c>
      <c r="J39" s="588">
        <v>0</v>
      </c>
      <c r="K39" s="595">
        <f>SUM(G39:J39)</f>
        <v>0</v>
      </c>
      <c r="L39" s="588">
        <v>0</v>
      </c>
      <c r="M39" s="588">
        <v>0</v>
      </c>
      <c r="N39" s="588">
        <v>0</v>
      </c>
      <c r="O39" s="588">
        <v>0</v>
      </c>
      <c r="P39" s="588">
        <v>0</v>
      </c>
      <c r="Q39" s="588">
        <v>0</v>
      </c>
      <c r="R39" s="588">
        <v>0</v>
      </c>
      <c r="S39" s="588">
        <v>0</v>
      </c>
      <c r="T39" s="588">
        <v>0</v>
      </c>
      <c r="U39" s="594">
        <v>0</v>
      </c>
    </row>
    <row r="40" spans="1:21">
      <c r="A40" s="86"/>
      <c r="B40" s="87"/>
      <c r="C40" s="88"/>
      <c r="D40" s="88"/>
      <c r="E40" s="102"/>
      <c r="F40" s="587"/>
      <c r="G40" s="587"/>
      <c r="H40" s="588"/>
      <c r="I40" s="588"/>
      <c r="J40" s="588"/>
      <c r="K40" s="595"/>
      <c r="L40" s="588"/>
      <c r="M40" s="588"/>
      <c r="N40" s="588"/>
      <c r="O40" s="588"/>
      <c r="P40" s="588"/>
      <c r="Q40" s="588"/>
      <c r="R40" s="588"/>
      <c r="S40" s="588"/>
      <c r="T40" s="588"/>
      <c r="U40" s="594"/>
    </row>
    <row r="41" spans="1:21">
      <c r="A41" s="86"/>
      <c r="B41" s="107" t="s">
        <v>326</v>
      </c>
      <c r="C41" s="108"/>
      <c r="D41" s="88"/>
      <c r="E41" s="102"/>
      <c r="F41" s="587">
        <v>0</v>
      </c>
      <c r="G41" s="587">
        <v>0</v>
      </c>
      <c r="H41" s="588">
        <v>0</v>
      </c>
      <c r="I41" s="588">
        <v>0</v>
      </c>
      <c r="J41" s="588">
        <v>0</v>
      </c>
      <c r="K41" s="595">
        <f>SUM(G41:J41)</f>
        <v>0</v>
      </c>
      <c r="L41" s="588">
        <v>0</v>
      </c>
      <c r="M41" s="588">
        <v>0</v>
      </c>
      <c r="N41" s="588">
        <v>0</v>
      </c>
      <c r="O41" s="588">
        <v>0</v>
      </c>
      <c r="P41" s="588">
        <v>0</v>
      </c>
      <c r="Q41" s="588">
        <v>0</v>
      </c>
      <c r="R41" s="588">
        <v>0</v>
      </c>
      <c r="S41" s="588">
        <v>0</v>
      </c>
      <c r="T41" s="588">
        <v>0</v>
      </c>
      <c r="U41" s="594">
        <v>0</v>
      </c>
    </row>
    <row r="42" spans="1:21">
      <c r="A42" s="86"/>
      <c r="B42" s="87"/>
      <c r="C42" s="88"/>
      <c r="D42" s="88"/>
      <c r="E42" s="102"/>
      <c r="F42" s="587"/>
      <c r="G42" s="587"/>
      <c r="H42" s="588"/>
      <c r="I42" s="588"/>
      <c r="J42" s="588"/>
      <c r="K42" s="595"/>
      <c r="L42" s="588"/>
      <c r="M42" s="588"/>
      <c r="N42" s="588"/>
      <c r="O42" s="588"/>
      <c r="P42" s="588"/>
      <c r="Q42" s="588"/>
      <c r="R42" s="588"/>
      <c r="S42" s="588"/>
      <c r="T42" s="588"/>
      <c r="U42" s="594"/>
    </row>
    <row r="43" spans="1:21">
      <c r="A43" s="86"/>
      <c r="B43" s="109" t="s">
        <v>327</v>
      </c>
      <c r="C43" s="88"/>
      <c r="D43" s="88"/>
      <c r="E43" s="102"/>
      <c r="F43" s="587">
        <v>0</v>
      </c>
      <c r="G43" s="587">
        <v>0</v>
      </c>
      <c r="H43" s="588">
        <v>0</v>
      </c>
      <c r="I43" s="588">
        <v>0</v>
      </c>
      <c r="J43" s="588">
        <v>0</v>
      </c>
      <c r="K43" s="595">
        <f>SUM(G43:J43)</f>
        <v>0</v>
      </c>
      <c r="L43" s="588">
        <v>0</v>
      </c>
      <c r="M43" s="588">
        <v>0</v>
      </c>
      <c r="N43" s="588">
        <v>0</v>
      </c>
      <c r="O43" s="588">
        <v>0</v>
      </c>
      <c r="P43" s="588">
        <v>0</v>
      </c>
      <c r="Q43" s="588">
        <v>0</v>
      </c>
      <c r="R43" s="588">
        <v>0</v>
      </c>
      <c r="S43" s="588">
        <v>0</v>
      </c>
      <c r="T43" s="588">
        <v>0</v>
      </c>
      <c r="U43" s="594">
        <v>0</v>
      </c>
    </row>
    <row r="44" spans="1:21">
      <c r="A44" s="86"/>
      <c r="B44" s="87"/>
      <c r="C44" s="88"/>
      <c r="D44" s="88"/>
      <c r="E44" s="102"/>
      <c r="F44" s="596"/>
      <c r="G44" s="596"/>
      <c r="H44" s="597"/>
      <c r="I44" s="597"/>
      <c r="J44" s="597"/>
      <c r="K44" s="598"/>
      <c r="L44" s="597"/>
      <c r="M44" s="597"/>
      <c r="N44" s="597"/>
      <c r="O44" s="597"/>
      <c r="P44" s="597"/>
      <c r="Q44" s="597"/>
      <c r="R44" s="597"/>
      <c r="S44" s="597"/>
      <c r="T44" s="597"/>
      <c r="U44" s="599"/>
    </row>
    <row r="45" spans="1:21">
      <c r="A45" s="110" t="s">
        <v>328</v>
      </c>
      <c r="B45" s="111"/>
      <c r="C45" s="111"/>
      <c r="D45" s="111"/>
      <c r="E45" s="111"/>
      <c r="F45" s="112">
        <f t="shared" ref="F45:U45" si="2">SUM(F23:F44)</f>
        <v>0</v>
      </c>
      <c r="G45" s="112">
        <f t="shared" si="2"/>
        <v>0</v>
      </c>
      <c r="H45" s="113">
        <f t="shared" si="2"/>
        <v>0</v>
      </c>
      <c r="I45" s="113">
        <f t="shared" si="2"/>
        <v>0</v>
      </c>
      <c r="J45" s="113" t="e">
        <f t="shared" si="2"/>
        <v>#REF!</v>
      </c>
      <c r="K45" s="114" t="e">
        <f t="shared" si="2"/>
        <v>#REF!</v>
      </c>
      <c r="L45" s="113" t="e">
        <f t="shared" si="2"/>
        <v>#REF!</v>
      </c>
      <c r="M45" s="113" t="e">
        <f t="shared" si="2"/>
        <v>#REF!</v>
      </c>
      <c r="N45" s="113" t="e">
        <f t="shared" si="2"/>
        <v>#REF!</v>
      </c>
      <c r="O45" s="113" t="e">
        <f t="shared" si="2"/>
        <v>#REF!</v>
      </c>
      <c r="P45" s="113" t="e">
        <f t="shared" si="2"/>
        <v>#REF!</v>
      </c>
      <c r="Q45" s="113">
        <f t="shared" si="2"/>
        <v>0</v>
      </c>
      <c r="R45" s="113">
        <f t="shared" si="2"/>
        <v>0</v>
      </c>
      <c r="S45" s="113">
        <f t="shared" si="2"/>
        <v>0</v>
      </c>
      <c r="T45" s="113">
        <f t="shared" si="2"/>
        <v>0</v>
      </c>
      <c r="U45" s="115">
        <f t="shared" si="2"/>
        <v>0</v>
      </c>
    </row>
    <row r="47" spans="1:21" ht="16.5">
      <c r="A47" s="116" t="s">
        <v>329</v>
      </c>
      <c r="B47" s="117"/>
      <c r="C47" s="117"/>
      <c r="D47" s="117"/>
      <c r="E47" s="118" t="s">
        <v>330</v>
      </c>
      <c r="F47" s="119" t="s">
        <v>331</v>
      </c>
      <c r="G47" s="117"/>
      <c r="H47" s="117"/>
      <c r="I47" s="117"/>
      <c r="J47" s="117"/>
      <c r="K47" s="117"/>
      <c r="L47" s="117"/>
      <c r="M47" s="117"/>
      <c r="N47" s="117"/>
      <c r="O47" s="117"/>
      <c r="P47" s="117"/>
      <c r="Q47" s="117"/>
      <c r="R47" s="117"/>
      <c r="S47" s="117"/>
      <c r="T47" s="117"/>
      <c r="U47" s="120"/>
    </row>
    <row r="48" spans="1:21" ht="13.5" thickBot="1">
      <c r="A48" s="121" t="s">
        <v>332</v>
      </c>
      <c r="B48" s="122"/>
      <c r="C48" s="122"/>
      <c r="D48" s="122"/>
      <c r="E48" s="123" t="s">
        <v>333</v>
      </c>
      <c r="F48" s="122"/>
      <c r="G48" s="122"/>
      <c r="H48" s="122"/>
      <c r="I48" s="122"/>
      <c r="J48" s="122"/>
      <c r="K48" s="122"/>
      <c r="L48" s="122"/>
      <c r="M48" s="122"/>
      <c r="N48" s="122"/>
      <c r="O48" s="122"/>
      <c r="P48" s="122"/>
      <c r="Q48" s="122"/>
      <c r="R48" s="122"/>
      <c r="S48" s="122"/>
      <c r="T48" s="122"/>
      <c r="U48" s="124"/>
    </row>
    <row r="49" spans="1:51">
      <c r="A49" s="125" t="s">
        <v>334</v>
      </c>
      <c r="B49" s="88"/>
      <c r="C49" s="86" t="s">
        <v>335</v>
      </c>
      <c r="D49" s="126" t="s">
        <v>336</v>
      </c>
      <c r="E49" s="127" t="e">
        <f>#REF!</f>
        <v>#REF!</v>
      </c>
      <c r="F49" s="587">
        <v>0</v>
      </c>
      <c r="G49" s="587">
        <v>0</v>
      </c>
      <c r="H49" s="588">
        <v>0</v>
      </c>
      <c r="I49" s="588">
        <v>0</v>
      </c>
      <c r="J49" s="92" t="e">
        <f>#REF!</f>
        <v>#REF!</v>
      </c>
      <c r="K49" s="615" t="e">
        <f t="shared" ref="K49:K69" si="3">SUM(G49:J49)</f>
        <v>#REF!</v>
      </c>
      <c r="L49" s="91" t="e">
        <f>#REF!</f>
        <v>#REF!</v>
      </c>
      <c r="M49" s="92" t="e">
        <f>#REF!</f>
        <v>#REF!</v>
      </c>
      <c r="N49" s="92" t="e">
        <f>#REF!</f>
        <v>#REF!</v>
      </c>
      <c r="O49" s="92" t="e">
        <f>#REF!</f>
        <v>#REF!</v>
      </c>
      <c r="P49" s="92" t="e">
        <f>#REF!</f>
        <v>#REF!</v>
      </c>
      <c r="Q49" s="588">
        <v>0</v>
      </c>
      <c r="R49" s="588">
        <v>0</v>
      </c>
      <c r="S49" s="588">
        <v>0</v>
      </c>
      <c r="T49" s="588">
        <v>0</v>
      </c>
      <c r="U49" s="594">
        <v>0</v>
      </c>
    </row>
    <row r="50" spans="1:51">
      <c r="A50" s="129" t="s">
        <v>337</v>
      </c>
      <c r="B50" s="88"/>
      <c r="C50" s="86" t="s">
        <v>335</v>
      </c>
      <c r="D50" s="88" t="s">
        <v>338</v>
      </c>
      <c r="E50" s="127" t="e">
        <f>#REF!</f>
        <v>#REF!</v>
      </c>
      <c r="F50" s="587">
        <v>0</v>
      </c>
      <c r="G50" s="587">
        <v>0</v>
      </c>
      <c r="H50" s="588">
        <v>0</v>
      </c>
      <c r="I50" s="588">
        <v>0</v>
      </c>
      <c r="J50" s="588">
        <v>0</v>
      </c>
      <c r="K50" s="618">
        <f t="shared" si="3"/>
        <v>0</v>
      </c>
      <c r="L50" s="587">
        <v>0</v>
      </c>
      <c r="M50" s="588">
        <v>0</v>
      </c>
      <c r="N50" s="588">
        <v>0</v>
      </c>
      <c r="O50" s="588">
        <v>0</v>
      </c>
      <c r="P50" s="588">
        <v>0</v>
      </c>
      <c r="Q50" s="588">
        <v>0</v>
      </c>
      <c r="R50" s="588">
        <v>0</v>
      </c>
      <c r="S50" s="588">
        <v>0</v>
      </c>
      <c r="T50" s="588">
        <v>0</v>
      </c>
      <c r="U50" s="594">
        <v>0</v>
      </c>
    </row>
    <row r="51" spans="1:51">
      <c r="A51" s="129"/>
      <c r="B51" s="88"/>
      <c r="C51" s="86" t="s">
        <v>339</v>
      </c>
      <c r="D51" s="88"/>
      <c r="E51" s="127"/>
      <c r="F51" s="589">
        <v>0</v>
      </c>
      <c r="G51" s="589">
        <v>0</v>
      </c>
      <c r="H51" s="590">
        <v>0</v>
      </c>
      <c r="I51" s="590">
        <v>0</v>
      </c>
      <c r="J51" s="590">
        <v>0</v>
      </c>
      <c r="K51" s="619">
        <f>SUM(G51:J51)</f>
        <v>0</v>
      </c>
      <c r="L51" s="589">
        <v>0</v>
      </c>
      <c r="M51" s="590">
        <v>0</v>
      </c>
      <c r="N51" s="590">
        <v>0</v>
      </c>
      <c r="O51" s="590">
        <v>0</v>
      </c>
      <c r="P51" s="590">
        <v>0</v>
      </c>
      <c r="Q51" s="590">
        <v>0</v>
      </c>
      <c r="R51" s="590">
        <v>0</v>
      </c>
      <c r="S51" s="590">
        <v>0</v>
      </c>
      <c r="T51" s="590">
        <v>0</v>
      </c>
      <c r="U51" s="602">
        <v>0</v>
      </c>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row>
    <row r="52" spans="1:51" ht="13.5" thickBot="1">
      <c r="A52" s="131"/>
      <c r="B52" s="132"/>
      <c r="C52" s="131" t="s">
        <v>340</v>
      </c>
      <c r="D52" s="132"/>
      <c r="E52" s="133"/>
      <c r="F52" s="591">
        <v>0</v>
      </c>
      <c r="G52" s="591">
        <v>0</v>
      </c>
      <c r="H52" s="592">
        <v>0</v>
      </c>
      <c r="I52" s="592">
        <v>0</v>
      </c>
      <c r="J52" s="135" t="e">
        <f>#REF!</f>
        <v>#REF!</v>
      </c>
      <c r="K52" s="617" t="e">
        <f t="shared" si="3"/>
        <v>#REF!</v>
      </c>
      <c r="L52" s="134" t="e">
        <f>#REF!</f>
        <v>#REF!</v>
      </c>
      <c r="M52" s="135" t="e">
        <f>#REF!</f>
        <v>#REF!</v>
      </c>
      <c r="N52" s="135" t="e">
        <f>#REF!</f>
        <v>#REF!</v>
      </c>
      <c r="O52" s="135" t="e">
        <f>#REF!</f>
        <v>#REF!</v>
      </c>
      <c r="P52" s="135" t="e">
        <f>#REF!</f>
        <v>#REF!</v>
      </c>
      <c r="Q52" s="592">
        <v>0</v>
      </c>
      <c r="R52" s="592">
        <v>0</v>
      </c>
      <c r="S52" s="592">
        <v>0</v>
      </c>
      <c r="T52" s="592">
        <v>0</v>
      </c>
      <c r="U52" s="603">
        <v>0</v>
      </c>
    </row>
    <row r="53" spans="1:51">
      <c r="A53" s="137" t="s">
        <v>341</v>
      </c>
      <c r="B53" s="88"/>
      <c r="C53" s="86" t="s">
        <v>335</v>
      </c>
      <c r="D53" s="126" t="s">
        <v>336</v>
      </c>
      <c r="E53" s="127" t="e">
        <f>#REF!</f>
        <v>#REF!</v>
      </c>
      <c r="F53" s="587">
        <v>0</v>
      </c>
      <c r="G53" s="587">
        <v>0</v>
      </c>
      <c r="H53" s="588">
        <v>0</v>
      </c>
      <c r="I53" s="588">
        <v>0</v>
      </c>
      <c r="J53" s="92" t="e">
        <f>#REF!</f>
        <v>#REF!</v>
      </c>
      <c r="K53" s="615" t="e">
        <f t="shared" si="3"/>
        <v>#REF!</v>
      </c>
      <c r="L53" s="91" t="e">
        <f>#REF!</f>
        <v>#REF!</v>
      </c>
      <c r="M53" s="92" t="e">
        <f>#REF!</f>
        <v>#REF!</v>
      </c>
      <c r="N53" s="92" t="e">
        <f>#REF!</f>
        <v>#REF!</v>
      </c>
      <c r="O53" s="92" t="e">
        <f>#REF!</f>
        <v>#REF!</v>
      </c>
      <c r="P53" s="92" t="e">
        <f>#REF!</f>
        <v>#REF!</v>
      </c>
      <c r="Q53" s="588">
        <v>0</v>
      </c>
      <c r="R53" s="588">
        <v>0</v>
      </c>
      <c r="S53" s="588">
        <v>0</v>
      </c>
      <c r="T53" s="588">
        <v>0</v>
      </c>
      <c r="U53" s="594">
        <v>0</v>
      </c>
    </row>
    <row r="54" spans="1:51">
      <c r="A54" s="129"/>
      <c r="B54" s="88"/>
      <c r="C54" s="86" t="s">
        <v>335</v>
      </c>
      <c r="D54" s="88" t="s">
        <v>338</v>
      </c>
      <c r="E54" s="127" t="e">
        <f>#REF!</f>
        <v>#REF!</v>
      </c>
      <c r="F54" s="587">
        <v>0</v>
      </c>
      <c r="G54" s="587">
        <v>0</v>
      </c>
      <c r="H54" s="588">
        <v>0</v>
      </c>
      <c r="I54" s="588">
        <v>0</v>
      </c>
      <c r="J54" s="588">
        <v>0</v>
      </c>
      <c r="K54" s="618">
        <f t="shared" si="3"/>
        <v>0</v>
      </c>
      <c r="L54" s="587">
        <v>0</v>
      </c>
      <c r="M54" s="588">
        <v>0</v>
      </c>
      <c r="N54" s="588">
        <v>0</v>
      </c>
      <c r="O54" s="588">
        <v>0</v>
      </c>
      <c r="P54" s="588">
        <v>0</v>
      </c>
      <c r="Q54" s="588">
        <v>0</v>
      </c>
      <c r="R54" s="588">
        <v>0</v>
      </c>
      <c r="S54" s="588">
        <v>0</v>
      </c>
      <c r="T54" s="588">
        <v>0</v>
      </c>
      <c r="U54" s="594">
        <v>0</v>
      </c>
    </row>
    <row r="55" spans="1:51">
      <c r="A55" s="129"/>
      <c r="B55" s="88"/>
      <c r="C55" s="86" t="s">
        <v>339</v>
      </c>
      <c r="D55" s="88"/>
      <c r="E55" s="127"/>
      <c r="F55" s="589">
        <v>0</v>
      </c>
      <c r="G55" s="589">
        <v>0</v>
      </c>
      <c r="H55" s="590">
        <v>0</v>
      </c>
      <c r="I55" s="590">
        <v>0</v>
      </c>
      <c r="J55" s="590">
        <v>0</v>
      </c>
      <c r="K55" s="619">
        <f t="shared" si="3"/>
        <v>0</v>
      </c>
      <c r="L55" s="589">
        <v>0</v>
      </c>
      <c r="M55" s="590">
        <v>0</v>
      </c>
      <c r="N55" s="590">
        <v>0</v>
      </c>
      <c r="O55" s="590">
        <v>0</v>
      </c>
      <c r="P55" s="590">
        <v>0</v>
      </c>
      <c r="Q55" s="590">
        <v>0</v>
      </c>
      <c r="R55" s="590">
        <v>0</v>
      </c>
      <c r="S55" s="590">
        <v>0</v>
      </c>
      <c r="T55" s="590">
        <v>0</v>
      </c>
      <c r="U55" s="602">
        <v>0</v>
      </c>
    </row>
    <row r="56" spans="1:51" ht="13.5" thickBot="1">
      <c r="A56" s="131"/>
      <c r="B56" s="132"/>
      <c r="C56" s="131" t="s">
        <v>340</v>
      </c>
      <c r="D56" s="132"/>
      <c r="E56" s="133"/>
      <c r="F56" s="591">
        <v>0</v>
      </c>
      <c r="G56" s="591">
        <v>0</v>
      </c>
      <c r="H56" s="592">
        <v>0</v>
      </c>
      <c r="I56" s="592">
        <v>0</v>
      </c>
      <c r="J56" s="135" t="e">
        <f>#REF!</f>
        <v>#REF!</v>
      </c>
      <c r="K56" s="617" t="e">
        <f t="shared" si="3"/>
        <v>#REF!</v>
      </c>
      <c r="L56" s="134" t="e">
        <f>#REF!</f>
        <v>#REF!</v>
      </c>
      <c r="M56" s="135" t="e">
        <f>#REF!</f>
        <v>#REF!</v>
      </c>
      <c r="N56" s="135" t="e">
        <f>#REF!</f>
        <v>#REF!</v>
      </c>
      <c r="O56" s="135" t="e">
        <f>#REF!</f>
        <v>#REF!</v>
      </c>
      <c r="P56" s="135" t="e">
        <f>#REF!</f>
        <v>#REF!</v>
      </c>
      <c r="Q56" s="592">
        <v>0</v>
      </c>
      <c r="R56" s="592">
        <v>0</v>
      </c>
      <c r="S56" s="592">
        <v>0</v>
      </c>
      <c r="T56" s="592">
        <v>0</v>
      </c>
      <c r="U56" s="603">
        <v>0</v>
      </c>
    </row>
    <row r="57" spans="1:51">
      <c r="A57" s="125" t="s">
        <v>342</v>
      </c>
      <c r="B57" s="88"/>
      <c r="C57" s="86" t="s">
        <v>335</v>
      </c>
      <c r="D57" s="126" t="s">
        <v>336</v>
      </c>
      <c r="E57" s="127" t="e">
        <f>#REF!</f>
        <v>#REF!</v>
      </c>
      <c r="F57" s="587">
        <v>0</v>
      </c>
      <c r="G57" s="587">
        <v>0</v>
      </c>
      <c r="H57" s="588">
        <v>0</v>
      </c>
      <c r="I57" s="588">
        <v>0</v>
      </c>
      <c r="J57" s="92" t="e">
        <f>#REF!</f>
        <v>#REF!</v>
      </c>
      <c r="K57" s="615" t="e">
        <f t="shared" si="3"/>
        <v>#REF!</v>
      </c>
      <c r="L57" s="91" t="e">
        <f>#REF!</f>
        <v>#REF!</v>
      </c>
      <c r="M57" s="92" t="e">
        <f>#REF!</f>
        <v>#REF!</v>
      </c>
      <c r="N57" s="92" t="e">
        <f>#REF!</f>
        <v>#REF!</v>
      </c>
      <c r="O57" s="92" t="e">
        <f>#REF!</f>
        <v>#REF!</v>
      </c>
      <c r="P57" s="92" t="e">
        <f>#REF!</f>
        <v>#REF!</v>
      </c>
      <c r="Q57" s="588">
        <v>0</v>
      </c>
      <c r="R57" s="588">
        <v>0</v>
      </c>
      <c r="S57" s="588">
        <v>0</v>
      </c>
      <c r="T57" s="588">
        <v>0</v>
      </c>
      <c r="U57" s="594">
        <v>0</v>
      </c>
    </row>
    <row r="58" spans="1:51">
      <c r="A58" s="138" t="s">
        <v>343</v>
      </c>
      <c r="B58" s="88"/>
      <c r="C58" s="86" t="s">
        <v>335</v>
      </c>
      <c r="D58" s="88" t="s">
        <v>338</v>
      </c>
      <c r="E58" s="127" t="e">
        <f>#REF!</f>
        <v>#REF!</v>
      </c>
      <c r="F58" s="587">
        <v>0</v>
      </c>
      <c r="G58" s="587">
        <v>0</v>
      </c>
      <c r="H58" s="588">
        <v>0</v>
      </c>
      <c r="I58" s="588">
        <v>0</v>
      </c>
      <c r="J58" s="588">
        <v>0</v>
      </c>
      <c r="K58" s="618">
        <f t="shared" si="3"/>
        <v>0</v>
      </c>
      <c r="L58" s="587">
        <v>0</v>
      </c>
      <c r="M58" s="588">
        <v>0</v>
      </c>
      <c r="N58" s="588">
        <v>0</v>
      </c>
      <c r="O58" s="588">
        <v>0</v>
      </c>
      <c r="P58" s="588">
        <v>0</v>
      </c>
      <c r="Q58" s="588">
        <v>0</v>
      </c>
      <c r="R58" s="588">
        <v>0</v>
      </c>
      <c r="S58" s="588">
        <v>0</v>
      </c>
      <c r="T58" s="588">
        <v>0</v>
      </c>
      <c r="U58" s="594">
        <v>0</v>
      </c>
    </row>
    <row r="59" spans="1:51">
      <c r="A59" s="138"/>
      <c r="B59" s="88"/>
      <c r="C59" s="86" t="s">
        <v>339</v>
      </c>
      <c r="D59" s="88"/>
      <c r="E59" s="127"/>
      <c r="F59" s="589">
        <v>0</v>
      </c>
      <c r="G59" s="589">
        <v>0</v>
      </c>
      <c r="H59" s="590">
        <v>0</v>
      </c>
      <c r="I59" s="590">
        <v>0</v>
      </c>
      <c r="J59" s="590">
        <v>0</v>
      </c>
      <c r="K59" s="619">
        <f t="shared" si="3"/>
        <v>0</v>
      </c>
      <c r="L59" s="589">
        <v>0</v>
      </c>
      <c r="M59" s="590">
        <v>0</v>
      </c>
      <c r="N59" s="590">
        <v>0</v>
      </c>
      <c r="O59" s="590">
        <v>0</v>
      </c>
      <c r="P59" s="590">
        <v>0</v>
      </c>
      <c r="Q59" s="590">
        <v>0</v>
      </c>
      <c r="R59" s="590">
        <v>0</v>
      </c>
      <c r="S59" s="590">
        <v>0</v>
      </c>
      <c r="T59" s="590">
        <v>0</v>
      </c>
      <c r="U59" s="602">
        <v>0</v>
      </c>
    </row>
    <row r="60" spans="1:51" ht="13.5" thickBot="1">
      <c r="A60" s="131"/>
      <c r="B60" s="132"/>
      <c r="C60" s="131" t="s">
        <v>340</v>
      </c>
      <c r="D60" s="132"/>
      <c r="E60" s="133"/>
      <c r="F60" s="591">
        <v>0</v>
      </c>
      <c r="G60" s="591">
        <v>0</v>
      </c>
      <c r="H60" s="592">
        <v>0</v>
      </c>
      <c r="I60" s="592">
        <v>0</v>
      </c>
      <c r="J60" s="135" t="e">
        <f>#REF!</f>
        <v>#REF!</v>
      </c>
      <c r="K60" s="617" t="e">
        <f t="shared" si="3"/>
        <v>#REF!</v>
      </c>
      <c r="L60" s="134" t="e">
        <f>#REF!</f>
        <v>#REF!</v>
      </c>
      <c r="M60" s="135" t="e">
        <f>#REF!</f>
        <v>#REF!</v>
      </c>
      <c r="N60" s="135" t="e">
        <f>#REF!</f>
        <v>#REF!</v>
      </c>
      <c r="O60" s="135" t="e">
        <f>#REF!</f>
        <v>#REF!</v>
      </c>
      <c r="P60" s="135" t="e">
        <f>#REF!</f>
        <v>#REF!</v>
      </c>
      <c r="Q60" s="592">
        <v>0</v>
      </c>
      <c r="R60" s="592">
        <v>0</v>
      </c>
      <c r="S60" s="592">
        <v>0</v>
      </c>
      <c r="T60" s="592">
        <v>0</v>
      </c>
      <c r="U60" s="603">
        <v>0</v>
      </c>
    </row>
    <row r="61" spans="1:51">
      <c r="A61" s="137" t="s">
        <v>344</v>
      </c>
      <c r="B61" s="88"/>
      <c r="C61" s="86" t="s">
        <v>335</v>
      </c>
      <c r="D61" s="126" t="s">
        <v>336</v>
      </c>
      <c r="E61" s="127" t="e">
        <f>#REF!</f>
        <v>#REF!</v>
      </c>
      <c r="F61" s="587">
        <v>0</v>
      </c>
      <c r="G61" s="587">
        <v>0</v>
      </c>
      <c r="H61" s="588">
        <v>0</v>
      </c>
      <c r="I61" s="588">
        <v>0</v>
      </c>
      <c r="J61" s="92" t="e">
        <f>#REF!+#REF!</f>
        <v>#REF!</v>
      </c>
      <c r="K61" s="615" t="e">
        <f t="shared" si="3"/>
        <v>#REF!</v>
      </c>
      <c r="L61" s="92" t="e">
        <f>#REF!+#REF!</f>
        <v>#REF!</v>
      </c>
      <c r="M61" s="92" t="e">
        <f>#REF!+#REF!</f>
        <v>#REF!</v>
      </c>
      <c r="N61" s="92" t="e">
        <f>#REF!+#REF!</f>
        <v>#REF!</v>
      </c>
      <c r="O61" s="92" t="e">
        <f>#REF!+#REF!</f>
        <v>#REF!</v>
      </c>
      <c r="P61" s="92" t="e">
        <f>#REF!+#REF!</f>
        <v>#REF!</v>
      </c>
      <c r="Q61" s="588">
        <v>0</v>
      </c>
      <c r="R61" s="588">
        <v>0</v>
      </c>
      <c r="S61" s="588">
        <v>0</v>
      </c>
      <c r="T61" s="588">
        <v>0</v>
      </c>
      <c r="U61" s="594">
        <v>0</v>
      </c>
    </row>
    <row r="62" spans="1:51">
      <c r="A62" s="138" t="s">
        <v>345</v>
      </c>
      <c r="B62" s="88"/>
      <c r="C62" s="86" t="s">
        <v>335</v>
      </c>
      <c r="D62" s="88" t="s">
        <v>338</v>
      </c>
      <c r="E62" s="127" t="e">
        <f>#REF!</f>
        <v>#REF!</v>
      </c>
      <c r="F62" s="587">
        <v>0</v>
      </c>
      <c r="G62" s="587">
        <v>0</v>
      </c>
      <c r="H62" s="588">
        <v>0</v>
      </c>
      <c r="I62" s="588">
        <v>0</v>
      </c>
      <c r="J62" s="588">
        <v>0</v>
      </c>
      <c r="K62" s="618">
        <f t="shared" si="3"/>
        <v>0</v>
      </c>
      <c r="L62" s="587">
        <v>0</v>
      </c>
      <c r="M62" s="588">
        <v>0</v>
      </c>
      <c r="N62" s="588">
        <v>0</v>
      </c>
      <c r="O62" s="588">
        <v>0</v>
      </c>
      <c r="P62" s="588">
        <v>0</v>
      </c>
      <c r="Q62" s="588">
        <v>0</v>
      </c>
      <c r="R62" s="588">
        <v>0</v>
      </c>
      <c r="S62" s="588">
        <v>0</v>
      </c>
      <c r="T62" s="588">
        <v>0</v>
      </c>
      <c r="U62" s="594">
        <v>0</v>
      </c>
    </row>
    <row r="63" spans="1:51">
      <c r="A63" s="138"/>
      <c r="B63" s="88"/>
      <c r="C63" s="86" t="s">
        <v>346</v>
      </c>
      <c r="D63" s="88"/>
      <c r="E63" s="127"/>
      <c r="F63" s="589">
        <v>0</v>
      </c>
      <c r="G63" s="589">
        <v>0</v>
      </c>
      <c r="H63" s="590">
        <v>0</v>
      </c>
      <c r="I63" s="590">
        <v>0</v>
      </c>
      <c r="J63" s="590">
        <v>0</v>
      </c>
      <c r="K63" s="619">
        <f t="shared" si="3"/>
        <v>0</v>
      </c>
      <c r="L63" s="589">
        <v>0</v>
      </c>
      <c r="M63" s="590">
        <v>0</v>
      </c>
      <c r="N63" s="590">
        <v>0</v>
      </c>
      <c r="O63" s="590">
        <v>0</v>
      </c>
      <c r="P63" s="590">
        <v>0</v>
      </c>
      <c r="Q63" s="590">
        <v>0</v>
      </c>
      <c r="R63" s="590">
        <v>0</v>
      </c>
      <c r="S63" s="590">
        <v>0</v>
      </c>
      <c r="T63" s="590">
        <v>0</v>
      </c>
      <c r="U63" s="602">
        <v>0</v>
      </c>
    </row>
    <row r="64" spans="1:51">
      <c r="A64" s="138"/>
      <c r="B64" s="88"/>
      <c r="C64" s="86" t="s">
        <v>339</v>
      </c>
      <c r="D64" s="88"/>
      <c r="E64" s="127"/>
      <c r="F64" s="589">
        <v>0</v>
      </c>
      <c r="G64" s="589">
        <v>0</v>
      </c>
      <c r="H64" s="590">
        <v>0</v>
      </c>
      <c r="I64" s="590">
        <v>0</v>
      </c>
      <c r="J64" s="590">
        <v>0</v>
      </c>
      <c r="K64" s="619">
        <f t="shared" si="3"/>
        <v>0</v>
      </c>
      <c r="L64" s="589">
        <v>0</v>
      </c>
      <c r="M64" s="590">
        <v>0</v>
      </c>
      <c r="N64" s="590">
        <v>0</v>
      </c>
      <c r="O64" s="590">
        <v>0</v>
      </c>
      <c r="P64" s="590">
        <v>0</v>
      </c>
      <c r="Q64" s="590">
        <v>0</v>
      </c>
      <c r="R64" s="590">
        <v>0</v>
      </c>
      <c r="S64" s="590">
        <v>0</v>
      </c>
      <c r="T64" s="590">
        <v>0</v>
      </c>
      <c r="U64" s="602">
        <v>0</v>
      </c>
    </row>
    <row r="65" spans="1:21" ht="13.5" thickBot="1">
      <c r="A65" s="139" t="s">
        <v>129</v>
      </c>
      <c r="B65" s="132"/>
      <c r="C65" s="131" t="s">
        <v>340</v>
      </c>
      <c r="D65" s="132"/>
      <c r="E65" s="133"/>
      <c r="F65" s="591">
        <v>0</v>
      </c>
      <c r="G65" s="591">
        <v>0</v>
      </c>
      <c r="H65" s="592">
        <v>0</v>
      </c>
      <c r="I65" s="592">
        <v>0</v>
      </c>
      <c r="J65" s="135" t="e">
        <f>#REF!+#REF!</f>
        <v>#REF!</v>
      </c>
      <c r="K65" s="617" t="e">
        <f t="shared" si="3"/>
        <v>#REF!</v>
      </c>
      <c r="L65" s="134" t="e">
        <f>#REF!+#REF!</f>
        <v>#REF!</v>
      </c>
      <c r="M65" s="135" t="e">
        <f>#REF!+#REF!</f>
        <v>#REF!</v>
      </c>
      <c r="N65" s="135" t="e">
        <f>#REF!+#REF!</f>
        <v>#REF!</v>
      </c>
      <c r="O65" s="135" t="e">
        <f>#REF!+#REF!</f>
        <v>#REF!</v>
      </c>
      <c r="P65" s="135" t="e">
        <f>#REF!+#REF!</f>
        <v>#REF!</v>
      </c>
      <c r="Q65" s="592">
        <v>0</v>
      </c>
      <c r="R65" s="592">
        <v>0</v>
      </c>
      <c r="S65" s="592">
        <v>0</v>
      </c>
      <c r="T65" s="592">
        <v>0</v>
      </c>
      <c r="U65" s="603">
        <v>0</v>
      </c>
    </row>
    <row r="66" spans="1:21">
      <c r="A66" s="137" t="e">
        <f>#REF!</f>
        <v>#REF!</v>
      </c>
      <c r="B66" s="88"/>
      <c r="C66" s="86" t="s">
        <v>335</v>
      </c>
      <c r="D66" s="126" t="s">
        <v>336</v>
      </c>
      <c r="E66" s="127" t="e">
        <f>#REF!</f>
        <v>#REF!</v>
      </c>
      <c r="F66" s="587">
        <v>0</v>
      </c>
      <c r="G66" s="587">
        <v>0</v>
      </c>
      <c r="H66" s="588">
        <v>0</v>
      </c>
      <c r="I66" s="588">
        <v>0</v>
      </c>
      <c r="J66" s="92" t="e">
        <f>#REF!</f>
        <v>#REF!</v>
      </c>
      <c r="K66" s="615" t="e">
        <f t="shared" si="3"/>
        <v>#REF!</v>
      </c>
      <c r="L66" s="91" t="e">
        <f>#REF!</f>
        <v>#REF!</v>
      </c>
      <c r="M66" s="92" t="e">
        <f>#REF!</f>
        <v>#REF!</v>
      </c>
      <c r="N66" s="92" t="e">
        <f>#REF!</f>
        <v>#REF!</v>
      </c>
      <c r="O66" s="92" t="e">
        <f>#REF!</f>
        <v>#REF!</v>
      </c>
      <c r="P66" s="92" t="e">
        <f>#REF!</f>
        <v>#REF!</v>
      </c>
      <c r="Q66" s="588">
        <v>0</v>
      </c>
      <c r="R66" s="588">
        <v>0</v>
      </c>
      <c r="S66" s="588">
        <v>0</v>
      </c>
      <c r="T66" s="588">
        <v>0</v>
      </c>
      <c r="U66" s="594">
        <v>0</v>
      </c>
    </row>
    <row r="67" spans="1:21">
      <c r="A67" s="138"/>
      <c r="B67" s="88"/>
      <c r="C67" s="86" t="s">
        <v>335</v>
      </c>
      <c r="D67" s="88" t="s">
        <v>338</v>
      </c>
      <c r="E67" s="127" t="e">
        <f>#REF!</f>
        <v>#REF!</v>
      </c>
      <c r="F67" s="587">
        <v>0</v>
      </c>
      <c r="G67" s="587">
        <v>0</v>
      </c>
      <c r="H67" s="588">
        <v>0</v>
      </c>
      <c r="I67" s="588">
        <v>0</v>
      </c>
      <c r="J67" s="588">
        <v>0</v>
      </c>
      <c r="K67" s="618">
        <f t="shared" si="3"/>
        <v>0</v>
      </c>
      <c r="L67" s="587">
        <v>0</v>
      </c>
      <c r="M67" s="588">
        <v>0</v>
      </c>
      <c r="N67" s="588">
        <v>0</v>
      </c>
      <c r="O67" s="588">
        <v>0</v>
      </c>
      <c r="P67" s="588">
        <v>0</v>
      </c>
      <c r="Q67" s="588">
        <v>0</v>
      </c>
      <c r="R67" s="588">
        <v>0</v>
      </c>
      <c r="S67" s="588">
        <v>0</v>
      </c>
      <c r="T67" s="588">
        <v>0</v>
      </c>
      <c r="U67" s="594">
        <v>0</v>
      </c>
    </row>
    <row r="68" spans="1:21">
      <c r="A68" s="138"/>
      <c r="B68" s="88"/>
      <c r="C68" s="86" t="s">
        <v>339</v>
      </c>
      <c r="D68" s="88"/>
      <c r="E68" s="127"/>
      <c r="F68" s="589">
        <v>0</v>
      </c>
      <c r="G68" s="589">
        <v>0</v>
      </c>
      <c r="H68" s="590">
        <v>0</v>
      </c>
      <c r="I68" s="590">
        <v>0</v>
      </c>
      <c r="J68" s="590">
        <v>0</v>
      </c>
      <c r="K68" s="619">
        <f t="shared" si="3"/>
        <v>0</v>
      </c>
      <c r="L68" s="589">
        <v>0</v>
      </c>
      <c r="M68" s="590">
        <v>0</v>
      </c>
      <c r="N68" s="590">
        <v>0</v>
      </c>
      <c r="O68" s="590">
        <v>0</v>
      </c>
      <c r="P68" s="590">
        <v>0</v>
      </c>
      <c r="Q68" s="590">
        <v>0</v>
      </c>
      <c r="R68" s="590">
        <v>0</v>
      </c>
      <c r="S68" s="590">
        <v>0</v>
      </c>
      <c r="T68" s="590">
        <v>0</v>
      </c>
      <c r="U68" s="602">
        <v>0</v>
      </c>
    </row>
    <row r="69" spans="1:21" ht="13.5" thickBot="1">
      <c r="A69" s="131"/>
      <c r="B69" s="132"/>
      <c r="C69" s="131" t="s">
        <v>340</v>
      </c>
      <c r="D69" s="132"/>
      <c r="E69" s="131"/>
      <c r="F69" s="591">
        <v>0</v>
      </c>
      <c r="G69" s="591">
        <v>0</v>
      </c>
      <c r="H69" s="592">
        <v>0</v>
      </c>
      <c r="I69" s="592">
        <v>0</v>
      </c>
      <c r="J69" s="135" t="e">
        <f>#REF!</f>
        <v>#REF!</v>
      </c>
      <c r="K69" s="617" t="e">
        <f t="shared" si="3"/>
        <v>#REF!</v>
      </c>
      <c r="L69" s="134" t="e">
        <f>#REF!</f>
        <v>#REF!</v>
      </c>
      <c r="M69" s="135" t="e">
        <f>#REF!</f>
        <v>#REF!</v>
      </c>
      <c r="N69" s="135" t="e">
        <f>#REF!</f>
        <v>#REF!</v>
      </c>
      <c r="O69" s="135" t="e">
        <f>#REF!</f>
        <v>#REF!</v>
      </c>
      <c r="P69" s="135" t="e">
        <f>#REF!</f>
        <v>#REF!</v>
      </c>
      <c r="Q69" s="592">
        <v>0</v>
      </c>
      <c r="R69" s="592">
        <v>0</v>
      </c>
      <c r="S69" s="592">
        <v>0</v>
      </c>
      <c r="T69" s="592">
        <v>0</v>
      </c>
      <c r="U69" s="603">
        <v>0</v>
      </c>
    </row>
    <row r="70" spans="1:21">
      <c r="A70" s="140" t="s">
        <v>347</v>
      </c>
      <c r="B70" s="141"/>
      <c r="C70" s="142" t="s">
        <v>335</v>
      </c>
      <c r="D70" s="143" t="s">
        <v>336</v>
      </c>
      <c r="E70" s="144"/>
      <c r="F70" s="145">
        <f t="shared" ref="F70:U70" si="4">F66+F61+F57+F53+F49</f>
        <v>0</v>
      </c>
      <c r="G70" s="145">
        <f t="shared" si="4"/>
        <v>0</v>
      </c>
      <c r="H70" s="146">
        <f t="shared" si="4"/>
        <v>0</v>
      </c>
      <c r="I70" s="146">
        <f t="shared" si="4"/>
        <v>0</v>
      </c>
      <c r="J70" s="146" t="e">
        <f t="shared" si="4"/>
        <v>#REF!</v>
      </c>
      <c r="K70" s="147" t="e">
        <f t="shared" si="4"/>
        <v>#REF!</v>
      </c>
      <c r="L70" s="145" t="e">
        <f t="shared" si="4"/>
        <v>#REF!</v>
      </c>
      <c r="M70" s="146" t="e">
        <f t="shared" si="4"/>
        <v>#REF!</v>
      </c>
      <c r="N70" s="146" t="e">
        <f t="shared" si="4"/>
        <v>#REF!</v>
      </c>
      <c r="O70" s="146" t="e">
        <f t="shared" si="4"/>
        <v>#REF!</v>
      </c>
      <c r="P70" s="146" t="e">
        <f t="shared" si="4"/>
        <v>#REF!</v>
      </c>
      <c r="Q70" s="146">
        <f t="shared" si="4"/>
        <v>0</v>
      </c>
      <c r="R70" s="146">
        <f t="shared" si="4"/>
        <v>0</v>
      </c>
      <c r="S70" s="146">
        <f t="shared" si="4"/>
        <v>0</v>
      </c>
      <c r="T70" s="146">
        <f t="shared" si="4"/>
        <v>0</v>
      </c>
      <c r="U70" s="148">
        <f t="shared" si="4"/>
        <v>0</v>
      </c>
    </row>
    <row r="71" spans="1:21">
      <c r="A71" s="149"/>
      <c r="B71" s="141"/>
      <c r="C71" s="142" t="s">
        <v>335</v>
      </c>
      <c r="D71" s="141" t="s">
        <v>338</v>
      </c>
      <c r="E71" s="144"/>
      <c r="F71" s="145">
        <f t="shared" ref="F71:U71" si="5">F67+F62+F58+F54+F50</f>
        <v>0</v>
      </c>
      <c r="G71" s="145">
        <f t="shared" si="5"/>
        <v>0</v>
      </c>
      <c r="H71" s="146">
        <f t="shared" si="5"/>
        <v>0</v>
      </c>
      <c r="I71" s="146">
        <f t="shared" si="5"/>
        <v>0</v>
      </c>
      <c r="J71" s="146">
        <f t="shared" si="5"/>
        <v>0</v>
      </c>
      <c r="K71" s="147">
        <f t="shared" si="5"/>
        <v>0</v>
      </c>
      <c r="L71" s="145">
        <f t="shared" si="5"/>
        <v>0</v>
      </c>
      <c r="M71" s="146">
        <f t="shared" si="5"/>
        <v>0</v>
      </c>
      <c r="N71" s="146">
        <f t="shared" si="5"/>
        <v>0</v>
      </c>
      <c r="O71" s="146">
        <f t="shared" si="5"/>
        <v>0</v>
      </c>
      <c r="P71" s="146">
        <f t="shared" si="5"/>
        <v>0</v>
      </c>
      <c r="Q71" s="146">
        <f t="shared" si="5"/>
        <v>0</v>
      </c>
      <c r="R71" s="146">
        <f t="shared" si="5"/>
        <v>0</v>
      </c>
      <c r="S71" s="146">
        <f t="shared" si="5"/>
        <v>0</v>
      </c>
      <c r="T71" s="146">
        <f t="shared" si="5"/>
        <v>0</v>
      </c>
      <c r="U71" s="148">
        <f t="shared" si="5"/>
        <v>0</v>
      </c>
    </row>
    <row r="72" spans="1:21">
      <c r="A72" s="150"/>
      <c r="B72" s="151"/>
      <c r="C72" s="150" t="s">
        <v>348</v>
      </c>
      <c r="D72" s="151"/>
      <c r="E72" s="150"/>
      <c r="F72" s="152">
        <f t="shared" ref="F72:U72" si="6">F69+F65+F60+F56+F52</f>
        <v>0</v>
      </c>
      <c r="G72" s="152">
        <f t="shared" si="6"/>
        <v>0</v>
      </c>
      <c r="H72" s="153">
        <f t="shared" si="6"/>
        <v>0</v>
      </c>
      <c r="I72" s="153">
        <f t="shared" si="6"/>
        <v>0</v>
      </c>
      <c r="J72" s="153" t="e">
        <f t="shared" si="6"/>
        <v>#REF!</v>
      </c>
      <c r="K72" s="154" t="e">
        <f t="shared" si="6"/>
        <v>#REF!</v>
      </c>
      <c r="L72" s="152" t="e">
        <f t="shared" si="6"/>
        <v>#REF!</v>
      </c>
      <c r="M72" s="153" t="e">
        <f t="shared" si="6"/>
        <v>#REF!</v>
      </c>
      <c r="N72" s="153" t="e">
        <f t="shared" si="6"/>
        <v>#REF!</v>
      </c>
      <c r="O72" s="153" t="e">
        <f t="shared" si="6"/>
        <v>#REF!</v>
      </c>
      <c r="P72" s="153" t="e">
        <f t="shared" si="6"/>
        <v>#REF!</v>
      </c>
      <c r="Q72" s="153">
        <f t="shared" si="6"/>
        <v>0</v>
      </c>
      <c r="R72" s="153">
        <f t="shared" si="6"/>
        <v>0</v>
      </c>
      <c r="S72" s="153">
        <f t="shared" si="6"/>
        <v>0</v>
      </c>
      <c r="T72" s="153">
        <f t="shared" si="6"/>
        <v>0</v>
      </c>
      <c r="U72" s="155">
        <f t="shared" si="6"/>
        <v>0</v>
      </c>
    </row>
    <row r="73" spans="1:21">
      <c r="K73" s="57"/>
    </row>
    <row r="74" spans="1:21" ht="16.5">
      <c r="A74" s="116" t="s">
        <v>349</v>
      </c>
      <c r="B74" s="156"/>
      <c r="C74" s="156"/>
      <c r="D74" s="157" t="s">
        <v>350</v>
      </c>
      <c r="E74" s="156"/>
      <c r="F74" s="156"/>
      <c r="G74" s="156"/>
      <c r="H74" s="156"/>
      <c r="I74" s="156"/>
      <c r="J74" s="156"/>
      <c r="K74" s="156"/>
      <c r="L74" s="156"/>
      <c r="M74" s="156"/>
      <c r="N74" s="156"/>
      <c r="O74" s="156"/>
      <c r="P74" s="156"/>
      <c r="Q74" s="156"/>
      <c r="R74" s="156"/>
      <c r="S74" s="156"/>
      <c r="T74" s="156"/>
      <c r="U74" s="158"/>
    </row>
    <row r="75" spans="1:21" ht="16.5">
      <c r="A75" s="159"/>
      <c r="B75" s="160"/>
      <c r="C75" s="160"/>
      <c r="D75" s="160"/>
      <c r="E75" s="160"/>
      <c r="F75" s="160"/>
      <c r="G75" s="160"/>
      <c r="H75" s="160"/>
      <c r="I75" s="160"/>
      <c r="J75" s="160"/>
      <c r="K75" s="160"/>
      <c r="L75" s="160"/>
      <c r="M75" s="160"/>
      <c r="N75" s="160"/>
      <c r="O75" s="160"/>
      <c r="P75" s="160"/>
      <c r="Q75" s="160"/>
      <c r="R75" s="160"/>
      <c r="S75" s="160"/>
      <c r="T75" s="160"/>
      <c r="U75" s="161"/>
    </row>
    <row r="76" spans="1:21" ht="13.5" thickBot="1">
      <c r="A76" s="162" t="s">
        <v>351</v>
      </c>
      <c r="B76" s="132"/>
      <c r="C76" s="132"/>
      <c r="D76" s="132"/>
      <c r="E76" s="132"/>
      <c r="F76" s="163">
        <v>0</v>
      </c>
      <c r="G76" s="163">
        <v>0</v>
      </c>
      <c r="H76" s="164">
        <v>0</v>
      </c>
      <c r="I76" s="164">
        <v>0</v>
      </c>
      <c r="J76" s="164">
        <v>0</v>
      </c>
      <c r="K76" s="136">
        <f>SUM(G76:J76)</f>
        <v>0</v>
      </c>
      <c r="L76" s="163">
        <v>0</v>
      </c>
      <c r="M76" s="164">
        <v>0</v>
      </c>
      <c r="N76" s="164">
        <v>0</v>
      </c>
      <c r="O76" s="164">
        <v>0</v>
      </c>
      <c r="P76" s="164">
        <v>0</v>
      </c>
      <c r="Q76" s="164">
        <v>0</v>
      </c>
      <c r="R76" s="164">
        <v>0</v>
      </c>
      <c r="S76" s="164">
        <v>0</v>
      </c>
      <c r="T76" s="164">
        <v>0</v>
      </c>
      <c r="U76" s="165">
        <v>0</v>
      </c>
    </row>
    <row r="77" spans="1:21">
      <c r="A77" s="166" t="s">
        <v>352</v>
      </c>
      <c r="B77" s="88"/>
      <c r="C77" s="88"/>
      <c r="D77" s="88"/>
      <c r="E77" s="88"/>
      <c r="F77" s="167"/>
      <c r="G77" s="167"/>
      <c r="H77" s="168"/>
      <c r="I77" s="168"/>
      <c r="J77" s="168"/>
      <c r="K77" s="167"/>
      <c r="L77" s="167"/>
      <c r="M77" s="168"/>
      <c r="N77" s="168"/>
      <c r="O77" s="168"/>
      <c r="P77" s="168"/>
      <c r="Q77" s="168"/>
      <c r="R77" s="168"/>
      <c r="S77" s="168"/>
      <c r="T77" s="168"/>
      <c r="U77" s="169"/>
    </row>
    <row r="78" spans="1:21">
      <c r="A78" s="104" t="s">
        <v>353</v>
      </c>
      <c r="B78" s="88"/>
      <c r="C78" s="88"/>
      <c r="D78" s="88"/>
      <c r="E78" s="88"/>
      <c r="F78" s="604">
        <v>0</v>
      </c>
      <c r="G78" s="604">
        <v>0</v>
      </c>
      <c r="H78" s="605">
        <v>0</v>
      </c>
      <c r="I78" s="605">
        <v>0</v>
      </c>
      <c r="J78" s="605">
        <v>0</v>
      </c>
      <c r="K78" s="172">
        <v>0</v>
      </c>
      <c r="L78" s="170">
        <v>0</v>
      </c>
      <c r="M78" s="171">
        <v>0</v>
      </c>
      <c r="N78" s="171">
        <v>0</v>
      </c>
      <c r="O78" s="171">
        <v>0</v>
      </c>
      <c r="P78" s="171">
        <v>0</v>
      </c>
      <c r="Q78" s="171">
        <v>0</v>
      </c>
      <c r="R78" s="171">
        <v>0</v>
      </c>
      <c r="S78" s="171">
        <v>0</v>
      </c>
      <c r="T78" s="171">
        <v>0</v>
      </c>
      <c r="U78" s="173">
        <v>0</v>
      </c>
    </row>
    <row r="79" spans="1:21">
      <c r="A79" s="104" t="s">
        <v>354</v>
      </c>
      <c r="B79" s="88"/>
      <c r="C79" s="88"/>
      <c r="D79" s="88"/>
      <c r="E79" s="88"/>
      <c r="F79" s="604">
        <v>0</v>
      </c>
      <c r="G79" s="604">
        <v>0</v>
      </c>
      <c r="H79" s="605">
        <v>0</v>
      </c>
      <c r="I79" s="605">
        <v>0</v>
      </c>
      <c r="J79" s="605">
        <v>0</v>
      </c>
      <c r="K79" s="172">
        <v>0</v>
      </c>
      <c r="L79" s="170">
        <v>0</v>
      </c>
      <c r="M79" s="171">
        <v>0</v>
      </c>
      <c r="N79" s="171">
        <v>0</v>
      </c>
      <c r="O79" s="171">
        <v>0</v>
      </c>
      <c r="P79" s="171">
        <v>0</v>
      </c>
      <c r="Q79" s="171">
        <v>0</v>
      </c>
      <c r="R79" s="171">
        <v>0</v>
      </c>
      <c r="S79" s="171">
        <v>0</v>
      </c>
      <c r="T79" s="171">
        <v>0</v>
      </c>
      <c r="U79" s="173">
        <v>0</v>
      </c>
    </row>
    <row r="80" spans="1:21" ht="13.5" thickBot="1">
      <c r="A80" s="174" t="s">
        <v>355</v>
      </c>
      <c r="B80" s="175"/>
      <c r="C80" s="175"/>
      <c r="D80" s="175"/>
      <c r="E80" s="175"/>
      <c r="F80" s="176">
        <f t="shared" ref="F80:U80" si="7">F78-F79</f>
        <v>0</v>
      </c>
      <c r="G80" s="176">
        <f t="shared" si="7"/>
        <v>0</v>
      </c>
      <c r="H80" s="177">
        <f t="shared" si="7"/>
        <v>0</v>
      </c>
      <c r="I80" s="177">
        <f t="shared" si="7"/>
        <v>0</v>
      </c>
      <c r="J80" s="177">
        <f t="shared" si="7"/>
        <v>0</v>
      </c>
      <c r="K80" s="176">
        <f t="shared" si="7"/>
        <v>0</v>
      </c>
      <c r="L80" s="176">
        <f t="shared" si="7"/>
        <v>0</v>
      </c>
      <c r="M80" s="177">
        <f t="shared" si="7"/>
        <v>0</v>
      </c>
      <c r="N80" s="177">
        <f t="shared" si="7"/>
        <v>0</v>
      </c>
      <c r="O80" s="177">
        <f t="shared" si="7"/>
        <v>0</v>
      </c>
      <c r="P80" s="177">
        <f t="shared" si="7"/>
        <v>0</v>
      </c>
      <c r="Q80" s="177">
        <f t="shared" si="7"/>
        <v>0</v>
      </c>
      <c r="R80" s="177">
        <f t="shared" si="7"/>
        <v>0</v>
      </c>
      <c r="S80" s="177">
        <f t="shared" si="7"/>
        <v>0</v>
      </c>
      <c r="T80" s="177">
        <f t="shared" si="7"/>
        <v>0</v>
      </c>
      <c r="U80" s="178">
        <f t="shared" si="7"/>
        <v>0</v>
      </c>
    </row>
    <row r="81" spans="1:21">
      <c r="A81" s="166" t="s">
        <v>356</v>
      </c>
      <c r="B81" s="88"/>
      <c r="C81" s="88"/>
      <c r="D81" s="88"/>
      <c r="E81" s="88"/>
      <c r="F81" s="179"/>
      <c r="G81" s="179"/>
      <c r="H81" s="180"/>
      <c r="I81" s="180"/>
      <c r="J81" s="180"/>
      <c r="K81" s="179"/>
      <c r="L81" s="179"/>
      <c r="M81" s="180"/>
      <c r="N81" s="180"/>
      <c r="O81" s="180"/>
      <c r="P81" s="180"/>
      <c r="Q81" s="180"/>
      <c r="R81" s="180"/>
      <c r="S81" s="180"/>
      <c r="T81" s="180"/>
      <c r="U81" s="181"/>
    </row>
    <row r="82" spans="1:21">
      <c r="A82" s="104" t="s">
        <v>357</v>
      </c>
      <c r="B82" s="88"/>
      <c r="C82" s="88"/>
      <c r="D82" s="88"/>
      <c r="E82" s="88"/>
      <c r="F82" s="182">
        <v>0</v>
      </c>
      <c r="G82" s="182">
        <v>0</v>
      </c>
      <c r="H82" s="183">
        <v>0</v>
      </c>
      <c r="I82" s="183">
        <v>0</v>
      </c>
      <c r="J82" s="183">
        <v>0</v>
      </c>
      <c r="K82" s="182">
        <v>0</v>
      </c>
      <c r="L82" s="182">
        <v>0</v>
      </c>
      <c r="M82" s="183">
        <v>0</v>
      </c>
      <c r="N82" s="183">
        <v>0</v>
      </c>
      <c r="O82" s="183">
        <v>0</v>
      </c>
      <c r="P82" s="183">
        <v>0</v>
      </c>
      <c r="Q82" s="183">
        <v>0</v>
      </c>
      <c r="R82" s="183">
        <v>0</v>
      </c>
      <c r="S82" s="183">
        <v>0</v>
      </c>
      <c r="T82" s="183">
        <v>0</v>
      </c>
      <c r="U82" s="184">
        <v>0</v>
      </c>
    </row>
    <row r="83" spans="1:21">
      <c r="A83" s="104" t="s">
        <v>358</v>
      </c>
      <c r="B83" s="88"/>
      <c r="C83" s="88"/>
      <c r="D83" s="88"/>
      <c r="E83" s="88"/>
      <c r="F83" s="182">
        <v>0</v>
      </c>
      <c r="G83" s="182"/>
      <c r="H83" s="183"/>
      <c r="I83" s="183"/>
      <c r="J83" s="183"/>
      <c r="K83" s="130">
        <f>SUM(G83:J83)</f>
        <v>0</v>
      </c>
      <c r="L83" s="182">
        <v>0</v>
      </c>
      <c r="M83" s="183">
        <v>0</v>
      </c>
      <c r="N83" s="183">
        <v>0</v>
      </c>
      <c r="O83" s="183">
        <v>0</v>
      </c>
      <c r="P83" s="183">
        <v>0</v>
      </c>
      <c r="Q83" s="183">
        <v>0</v>
      </c>
      <c r="R83" s="183">
        <v>0</v>
      </c>
      <c r="S83" s="183">
        <v>0</v>
      </c>
      <c r="T83" s="183">
        <v>0</v>
      </c>
      <c r="U83" s="184">
        <v>0</v>
      </c>
    </row>
    <row r="84" spans="1:21" ht="13.5" thickBot="1">
      <c r="A84" s="162" t="s">
        <v>359</v>
      </c>
      <c r="B84" s="132"/>
      <c r="C84" s="132"/>
      <c r="D84" s="132"/>
      <c r="E84" s="132"/>
      <c r="F84" s="185">
        <v>0</v>
      </c>
      <c r="G84" s="185">
        <v>0</v>
      </c>
      <c r="H84" s="186">
        <v>0</v>
      </c>
      <c r="I84" s="186">
        <v>0</v>
      </c>
      <c r="J84" s="186">
        <v>0</v>
      </c>
      <c r="K84" s="185">
        <v>0</v>
      </c>
      <c r="L84" s="185">
        <v>0</v>
      </c>
      <c r="M84" s="186">
        <v>0</v>
      </c>
      <c r="N84" s="186">
        <v>0</v>
      </c>
      <c r="O84" s="186">
        <v>0</v>
      </c>
      <c r="P84" s="186">
        <v>0</v>
      </c>
      <c r="Q84" s="186">
        <v>0</v>
      </c>
      <c r="R84" s="186">
        <v>0</v>
      </c>
      <c r="S84" s="186">
        <v>0</v>
      </c>
      <c r="T84" s="186">
        <v>0</v>
      </c>
      <c r="U84" s="187">
        <v>0</v>
      </c>
    </row>
    <row r="85" spans="1:21">
      <c r="A85" s="166" t="s">
        <v>360</v>
      </c>
      <c r="B85" s="88"/>
      <c r="C85" s="88"/>
      <c r="D85" s="88"/>
      <c r="E85" s="88"/>
      <c r="F85" s="167"/>
      <c r="G85" s="167"/>
      <c r="H85" s="168"/>
      <c r="I85" s="168"/>
      <c r="J85" s="168"/>
      <c r="K85" s="620"/>
      <c r="L85" s="167"/>
      <c r="M85" s="168"/>
      <c r="N85" s="168"/>
      <c r="O85" s="168"/>
      <c r="P85" s="168"/>
      <c r="Q85" s="168"/>
      <c r="R85" s="168"/>
      <c r="S85" s="168"/>
      <c r="T85" s="168"/>
      <c r="U85" s="169"/>
    </row>
    <row r="86" spans="1:21">
      <c r="A86" s="104" t="s">
        <v>353</v>
      </c>
      <c r="B86" s="88"/>
      <c r="C86" s="88"/>
      <c r="D86" s="88"/>
      <c r="E86" s="88"/>
      <c r="F86" s="608">
        <v>0</v>
      </c>
      <c r="G86" s="608">
        <v>0</v>
      </c>
      <c r="H86" s="609">
        <v>0</v>
      </c>
      <c r="I86" s="609">
        <v>0</v>
      </c>
      <c r="J86" s="609">
        <v>0</v>
      </c>
      <c r="K86" s="619">
        <f>SUM(G86:J86)</f>
        <v>0</v>
      </c>
      <c r="L86" s="608">
        <v>0</v>
      </c>
      <c r="M86" s="609">
        <v>0</v>
      </c>
      <c r="N86" s="609">
        <v>0</v>
      </c>
      <c r="O86" s="609">
        <v>0</v>
      </c>
      <c r="P86" s="609">
        <v>0</v>
      </c>
      <c r="Q86" s="609">
        <v>0</v>
      </c>
      <c r="R86" s="609">
        <v>0</v>
      </c>
      <c r="S86" s="609">
        <v>0</v>
      </c>
      <c r="T86" s="609">
        <v>0</v>
      </c>
      <c r="U86" s="610">
        <v>0</v>
      </c>
    </row>
    <row r="87" spans="1:21">
      <c r="A87" s="190" t="s">
        <v>354</v>
      </c>
      <c r="B87" s="191"/>
      <c r="C87" s="191"/>
      <c r="D87" s="191"/>
      <c r="E87" s="191"/>
      <c r="F87" s="611">
        <v>0</v>
      </c>
      <c r="G87" s="611">
        <v>0</v>
      </c>
      <c r="H87" s="612">
        <v>0</v>
      </c>
      <c r="I87" s="612">
        <v>0</v>
      </c>
      <c r="J87" s="612">
        <v>0</v>
      </c>
      <c r="K87" s="628">
        <f>SUM(G87:J87)</f>
        <v>0</v>
      </c>
      <c r="L87" s="611">
        <v>0</v>
      </c>
      <c r="M87" s="612">
        <v>0</v>
      </c>
      <c r="N87" s="612">
        <v>0</v>
      </c>
      <c r="O87" s="612">
        <v>0</v>
      </c>
      <c r="P87" s="612">
        <v>0</v>
      </c>
      <c r="Q87" s="612">
        <v>0</v>
      </c>
      <c r="R87" s="612">
        <v>0</v>
      </c>
      <c r="S87" s="612">
        <v>0</v>
      </c>
      <c r="T87" s="612">
        <v>0</v>
      </c>
      <c r="U87" s="613">
        <v>0</v>
      </c>
    </row>
    <row r="88" spans="1:21">
      <c r="A88" s="104" t="s">
        <v>361</v>
      </c>
      <c r="B88" s="88"/>
      <c r="C88" s="88" t="s">
        <v>362</v>
      </c>
      <c r="D88" s="88"/>
      <c r="E88" s="88"/>
      <c r="F88" s="614">
        <v>0</v>
      </c>
      <c r="G88" s="614"/>
      <c r="H88" s="606"/>
      <c r="I88" s="606"/>
      <c r="J88" s="128" t="e">
        <f>#REF!</f>
        <v>#REF!</v>
      </c>
      <c r="K88" s="615" t="e">
        <f>SUM(G88:J88)</f>
        <v>#REF!</v>
      </c>
      <c r="L88" s="192" t="e">
        <f>#REF!</f>
        <v>#REF!</v>
      </c>
      <c r="M88" s="193" t="e">
        <f>#REF!</f>
        <v>#REF!</v>
      </c>
      <c r="N88" s="193" t="e">
        <f>#REF!</f>
        <v>#REF!</v>
      </c>
      <c r="O88" s="193" t="e">
        <f>#REF!</f>
        <v>#REF!</v>
      </c>
      <c r="P88" s="193" t="e">
        <f>#REF!</f>
        <v>#REF!</v>
      </c>
      <c r="Q88" s="606">
        <v>0</v>
      </c>
      <c r="R88" s="606">
        <v>0</v>
      </c>
      <c r="S88" s="606">
        <v>0</v>
      </c>
      <c r="T88" s="606">
        <v>0</v>
      </c>
      <c r="U88" s="607">
        <v>0</v>
      </c>
    </row>
    <row r="89" spans="1:21">
      <c r="A89" s="104"/>
      <c r="B89" s="88"/>
      <c r="C89" s="88" t="s">
        <v>363</v>
      </c>
      <c r="D89" s="88"/>
      <c r="E89" s="88"/>
      <c r="F89" s="614">
        <v>0</v>
      </c>
      <c r="G89" s="614">
        <v>0</v>
      </c>
      <c r="H89" s="606">
        <v>0</v>
      </c>
      <c r="I89" s="606">
        <v>0</v>
      </c>
      <c r="J89" s="128" t="e">
        <f>#REF!</f>
        <v>#REF!</v>
      </c>
      <c r="K89" s="615" t="e">
        <f>SUM(G89:J89)</f>
        <v>#REF!</v>
      </c>
      <c r="L89" s="192" t="e">
        <f>#REF!</f>
        <v>#REF!</v>
      </c>
      <c r="M89" s="193" t="e">
        <f>#REF!</f>
        <v>#REF!</v>
      </c>
      <c r="N89" s="193" t="e">
        <f>#REF!</f>
        <v>#REF!</v>
      </c>
      <c r="O89" s="193" t="e">
        <f>#REF!</f>
        <v>#REF!</v>
      </c>
      <c r="P89" s="193" t="e">
        <f>#REF!</f>
        <v>#REF!</v>
      </c>
      <c r="Q89" s="606">
        <v>0</v>
      </c>
      <c r="R89" s="606">
        <v>0</v>
      </c>
      <c r="S89" s="606">
        <v>0</v>
      </c>
      <c r="T89" s="606">
        <v>0</v>
      </c>
      <c r="U89" s="607">
        <v>0</v>
      </c>
    </row>
    <row r="90" spans="1:21" ht="13.5" thickBot="1">
      <c r="A90" s="195"/>
      <c r="B90" s="175"/>
      <c r="C90" s="175" t="s">
        <v>134</v>
      </c>
      <c r="D90" s="175"/>
      <c r="E90" s="175"/>
      <c r="F90" s="196">
        <f t="shared" ref="F90:U90" si="8">SUM(F88:F89)</f>
        <v>0</v>
      </c>
      <c r="G90" s="196">
        <f t="shared" si="8"/>
        <v>0</v>
      </c>
      <c r="H90" s="197">
        <f t="shared" si="8"/>
        <v>0</v>
      </c>
      <c r="I90" s="197">
        <f t="shared" si="8"/>
        <v>0</v>
      </c>
      <c r="J90" s="197" t="e">
        <f t="shared" si="8"/>
        <v>#REF!</v>
      </c>
      <c r="K90" s="621" t="e">
        <f t="shared" si="8"/>
        <v>#REF!</v>
      </c>
      <c r="L90" s="196" t="e">
        <f t="shared" si="8"/>
        <v>#REF!</v>
      </c>
      <c r="M90" s="197" t="e">
        <f t="shared" si="8"/>
        <v>#REF!</v>
      </c>
      <c r="N90" s="197" t="e">
        <f t="shared" si="8"/>
        <v>#REF!</v>
      </c>
      <c r="O90" s="197" t="e">
        <f t="shared" si="8"/>
        <v>#REF!</v>
      </c>
      <c r="P90" s="197" t="e">
        <f t="shared" si="8"/>
        <v>#REF!</v>
      </c>
      <c r="Q90" s="197">
        <f t="shared" si="8"/>
        <v>0</v>
      </c>
      <c r="R90" s="197">
        <f t="shared" si="8"/>
        <v>0</v>
      </c>
      <c r="S90" s="197">
        <f t="shared" si="8"/>
        <v>0</v>
      </c>
      <c r="T90" s="197">
        <f t="shared" si="8"/>
        <v>0</v>
      </c>
      <c r="U90" s="198">
        <f t="shared" si="8"/>
        <v>0</v>
      </c>
    </row>
    <row r="91" spans="1:21">
      <c r="A91" s="166" t="s">
        <v>364</v>
      </c>
      <c r="B91" s="88"/>
      <c r="C91" s="88"/>
      <c r="D91" s="88"/>
      <c r="E91" s="88"/>
      <c r="F91" s="167"/>
      <c r="G91" s="167"/>
      <c r="H91" s="168"/>
      <c r="I91" s="168"/>
      <c r="J91" s="168"/>
      <c r="K91" s="620"/>
      <c r="L91" s="167"/>
      <c r="M91" s="168"/>
      <c r="N91" s="168"/>
      <c r="O91" s="168"/>
      <c r="P91" s="168"/>
      <c r="Q91" s="168"/>
      <c r="R91" s="168"/>
      <c r="S91" s="168"/>
      <c r="T91" s="168"/>
      <c r="U91" s="169"/>
    </row>
    <row r="92" spans="1:21">
      <c r="A92" s="104" t="s">
        <v>353</v>
      </c>
      <c r="B92" s="88"/>
      <c r="C92" s="88"/>
      <c r="D92" s="88"/>
      <c r="E92" s="88"/>
      <c r="F92" s="608">
        <v>0</v>
      </c>
      <c r="G92" s="608"/>
      <c r="H92" s="609"/>
      <c r="I92" s="609"/>
      <c r="J92" s="609"/>
      <c r="K92" s="619">
        <f>SUM(G92:J92)</f>
        <v>0</v>
      </c>
      <c r="L92" s="608"/>
      <c r="M92" s="609"/>
      <c r="N92" s="609"/>
      <c r="O92" s="609"/>
      <c r="P92" s="609"/>
      <c r="Q92" s="609"/>
      <c r="R92" s="609">
        <v>0</v>
      </c>
      <c r="S92" s="609">
        <v>0</v>
      </c>
      <c r="T92" s="609">
        <v>0</v>
      </c>
      <c r="U92" s="610">
        <v>0</v>
      </c>
    </row>
    <row r="93" spans="1:21">
      <c r="A93" s="190" t="s">
        <v>354</v>
      </c>
      <c r="B93" s="191"/>
      <c r="C93" s="191"/>
      <c r="D93" s="191"/>
      <c r="E93" s="191"/>
      <c r="F93" s="611">
        <v>0</v>
      </c>
      <c r="G93" s="611">
        <v>0</v>
      </c>
      <c r="H93" s="612">
        <v>0</v>
      </c>
      <c r="I93" s="612">
        <v>0</v>
      </c>
      <c r="J93" s="612">
        <v>0</v>
      </c>
      <c r="K93" s="628">
        <f>SUM(G93:J93)</f>
        <v>0</v>
      </c>
      <c r="L93" s="611">
        <v>0</v>
      </c>
      <c r="M93" s="612">
        <v>0</v>
      </c>
      <c r="N93" s="612">
        <v>0</v>
      </c>
      <c r="O93" s="612"/>
      <c r="P93" s="612"/>
      <c r="Q93" s="612"/>
      <c r="R93" s="612">
        <v>0</v>
      </c>
      <c r="S93" s="612">
        <v>0</v>
      </c>
      <c r="T93" s="612">
        <v>0</v>
      </c>
      <c r="U93" s="613">
        <v>0</v>
      </c>
    </row>
    <row r="94" spans="1:21">
      <c r="A94" s="104" t="s">
        <v>361</v>
      </c>
      <c r="B94" s="88"/>
      <c r="C94" s="88" t="s">
        <v>362</v>
      </c>
      <c r="D94" s="88"/>
      <c r="E94" s="88"/>
      <c r="F94" s="614">
        <v>0</v>
      </c>
      <c r="G94" s="614"/>
      <c r="H94" s="606"/>
      <c r="I94" s="606"/>
      <c r="J94" s="128" t="e">
        <f>#REF!-#REF!</f>
        <v>#REF!</v>
      </c>
      <c r="K94" s="615" t="e">
        <f>SUM(G94:J94)</f>
        <v>#REF!</v>
      </c>
      <c r="L94" s="192" t="e">
        <f>#REF!-#REF!</f>
        <v>#REF!</v>
      </c>
      <c r="M94" s="193" t="e">
        <f>#REF!-#REF!</f>
        <v>#REF!</v>
      </c>
      <c r="N94" s="193" t="e">
        <f>#REF!-#REF!</f>
        <v>#REF!</v>
      </c>
      <c r="O94" s="193" t="e">
        <f>#REF!-#REF!</f>
        <v>#REF!</v>
      </c>
      <c r="P94" s="193" t="e">
        <f>#REF!-#REF!</f>
        <v>#REF!</v>
      </c>
      <c r="Q94" s="606">
        <v>0</v>
      </c>
      <c r="R94" s="606">
        <v>0</v>
      </c>
      <c r="S94" s="606">
        <v>0</v>
      </c>
      <c r="T94" s="606">
        <v>0</v>
      </c>
      <c r="U94" s="607">
        <v>0</v>
      </c>
    </row>
    <row r="95" spans="1:21">
      <c r="A95" s="104"/>
      <c r="B95" s="88"/>
      <c r="C95" s="88" t="s">
        <v>363</v>
      </c>
      <c r="D95" s="88"/>
      <c r="E95" s="88"/>
      <c r="F95" s="614">
        <v>0</v>
      </c>
      <c r="G95" s="614">
        <v>0</v>
      </c>
      <c r="H95" s="606">
        <v>0</v>
      </c>
      <c r="I95" s="606">
        <v>0</v>
      </c>
      <c r="J95" s="128" t="e">
        <f>#REF!-#REF!</f>
        <v>#REF!</v>
      </c>
      <c r="K95" s="615" t="e">
        <f>SUM(G95:J95)</f>
        <v>#REF!</v>
      </c>
      <c r="L95" s="192" t="e">
        <f>#REF!-#REF!</f>
        <v>#REF!</v>
      </c>
      <c r="M95" s="193" t="e">
        <f>#REF!-#REF!</f>
        <v>#REF!</v>
      </c>
      <c r="N95" s="193" t="e">
        <f>#REF!-#REF!</f>
        <v>#REF!</v>
      </c>
      <c r="O95" s="193" t="e">
        <f>#REF!-#REF!</f>
        <v>#REF!</v>
      </c>
      <c r="P95" s="193" t="e">
        <f>#REF!-#REF!</f>
        <v>#REF!</v>
      </c>
      <c r="Q95" s="606">
        <v>0</v>
      </c>
      <c r="R95" s="606">
        <v>0</v>
      </c>
      <c r="S95" s="606">
        <v>0</v>
      </c>
      <c r="T95" s="606">
        <v>0</v>
      </c>
      <c r="U95" s="607">
        <v>0</v>
      </c>
    </row>
    <row r="96" spans="1:21" ht="13.5" thickBot="1">
      <c r="A96" s="195"/>
      <c r="B96" s="175"/>
      <c r="C96" s="175" t="s">
        <v>134</v>
      </c>
      <c r="D96" s="175"/>
      <c r="E96" s="175"/>
      <c r="F96" s="196">
        <f t="shared" ref="F96:U96" si="9">SUM(F94:F95)</f>
        <v>0</v>
      </c>
      <c r="G96" s="196">
        <f t="shared" si="9"/>
        <v>0</v>
      </c>
      <c r="H96" s="197">
        <f t="shared" si="9"/>
        <v>0</v>
      </c>
      <c r="I96" s="197">
        <f t="shared" si="9"/>
        <v>0</v>
      </c>
      <c r="J96" s="197" t="e">
        <f t="shared" si="9"/>
        <v>#REF!</v>
      </c>
      <c r="K96" s="621" t="e">
        <f t="shared" si="9"/>
        <v>#REF!</v>
      </c>
      <c r="L96" s="196" t="e">
        <f t="shared" si="9"/>
        <v>#REF!</v>
      </c>
      <c r="M96" s="197" t="e">
        <f t="shared" si="9"/>
        <v>#REF!</v>
      </c>
      <c r="N96" s="197" t="e">
        <f t="shared" si="9"/>
        <v>#REF!</v>
      </c>
      <c r="O96" s="197" t="e">
        <f t="shared" si="9"/>
        <v>#REF!</v>
      </c>
      <c r="P96" s="197" t="e">
        <f t="shared" si="9"/>
        <v>#REF!</v>
      </c>
      <c r="Q96" s="197">
        <f t="shared" si="9"/>
        <v>0</v>
      </c>
      <c r="R96" s="197">
        <f t="shared" si="9"/>
        <v>0</v>
      </c>
      <c r="S96" s="197">
        <f t="shared" si="9"/>
        <v>0</v>
      </c>
      <c r="T96" s="197">
        <f t="shared" si="9"/>
        <v>0</v>
      </c>
      <c r="U96" s="198">
        <f t="shared" si="9"/>
        <v>0</v>
      </c>
    </row>
    <row r="97" spans="1:21">
      <c r="A97" s="199" t="s">
        <v>365</v>
      </c>
      <c r="B97" s="141"/>
      <c r="C97" s="141"/>
      <c r="D97" s="141"/>
      <c r="E97" s="141"/>
      <c r="F97" s="167"/>
      <c r="G97" s="167"/>
      <c r="H97" s="168"/>
      <c r="I97" s="168"/>
      <c r="J97" s="168"/>
      <c r="K97" s="620"/>
      <c r="L97" s="167"/>
      <c r="M97" s="168"/>
      <c r="N97" s="168"/>
      <c r="O97" s="168"/>
      <c r="P97" s="168"/>
      <c r="Q97" s="168"/>
      <c r="R97" s="168"/>
      <c r="S97" s="168"/>
      <c r="T97" s="168"/>
      <c r="U97" s="169"/>
    </row>
    <row r="98" spans="1:21">
      <c r="A98" s="200" t="s">
        <v>353</v>
      </c>
      <c r="B98" s="141"/>
      <c r="C98" s="141"/>
      <c r="D98" s="141"/>
      <c r="E98" s="141"/>
      <c r="F98" s="201">
        <f t="shared" ref="F98:U98" si="10">F86-F92</f>
        <v>0</v>
      </c>
      <c r="G98" s="201">
        <f t="shared" si="10"/>
        <v>0</v>
      </c>
      <c r="H98" s="202">
        <f t="shared" si="10"/>
        <v>0</v>
      </c>
      <c r="I98" s="202">
        <f t="shared" si="10"/>
        <v>0</v>
      </c>
      <c r="J98" s="202">
        <f t="shared" si="10"/>
        <v>0</v>
      </c>
      <c r="K98" s="622">
        <f t="shared" si="10"/>
        <v>0</v>
      </c>
      <c r="L98" s="201">
        <f t="shared" si="10"/>
        <v>0</v>
      </c>
      <c r="M98" s="202">
        <f t="shared" si="10"/>
        <v>0</v>
      </c>
      <c r="N98" s="202">
        <f t="shared" si="10"/>
        <v>0</v>
      </c>
      <c r="O98" s="202">
        <f t="shared" si="10"/>
        <v>0</v>
      </c>
      <c r="P98" s="202">
        <f t="shared" si="10"/>
        <v>0</v>
      </c>
      <c r="Q98" s="202">
        <f t="shared" si="10"/>
        <v>0</v>
      </c>
      <c r="R98" s="202">
        <f t="shared" si="10"/>
        <v>0</v>
      </c>
      <c r="S98" s="202">
        <f t="shared" si="10"/>
        <v>0</v>
      </c>
      <c r="T98" s="202">
        <f t="shared" si="10"/>
        <v>0</v>
      </c>
      <c r="U98" s="203">
        <f t="shared" si="10"/>
        <v>0</v>
      </c>
    </row>
    <row r="99" spans="1:21">
      <c r="A99" s="204" t="s">
        <v>354</v>
      </c>
      <c r="B99" s="205"/>
      <c r="C99" s="205"/>
      <c r="D99" s="205"/>
      <c r="E99" s="205"/>
      <c r="F99" s="206">
        <f t="shared" ref="F99:U99" si="11">F87-F93</f>
        <v>0</v>
      </c>
      <c r="G99" s="206">
        <f t="shared" si="11"/>
        <v>0</v>
      </c>
      <c r="H99" s="207">
        <f t="shared" si="11"/>
        <v>0</v>
      </c>
      <c r="I99" s="207">
        <f t="shared" si="11"/>
        <v>0</v>
      </c>
      <c r="J99" s="207">
        <f t="shared" si="11"/>
        <v>0</v>
      </c>
      <c r="K99" s="623">
        <f>K87-K93</f>
        <v>0</v>
      </c>
      <c r="L99" s="206">
        <f t="shared" si="11"/>
        <v>0</v>
      </c>
      <c r="M99" s="207">
        <f t="shared" si="11"/>
        <v>0</v>
      </c>
      <c r="N99" s="207">
        <f t="shared" si="11"/>
        <v>0</v>
      </c>
      <c r="O99" s="207">
        <f t="shared" si="11"/>
        <v>0</v>
      </c>
      <c r="P99" s="207">
        <f t="shared" si="11"/>
        <v>0</v>
      </c>
      <c r="Q99" s="207">
        <f t="shared" si="11"/>
        <v>0</v>
      </c>
      <c r="R99" s="207">
        <f t="shared" si="11"/>
        <v>0</v>
      </c>
      <c r="S99" s="207">
        <f t="shared" si="11"/>
        <v>0</v>
      </c>
      <c r="T99" s="207">
        <f t="shared" si="11"/>
        <v>0</v>
      </c>
      <c r="U99" s="208">
        <f t="shared" si="11"/>
        <v>0</v>
      </c>
    </row>
    <row r="100" spans="1:21">
      <c r="A100" s="200" t="s">
        <v>361</v>
      </c>
      <c r="B100" s="141"/>
      <c r="C100" s="141" t="s">
        <v>362</v>
      </c>
      <c r="D100" s="141"/>
      <c r="E100" s="141"/>
      <c r="F100" s="209">
        <f t="shared" ref="F100:U100" si="12">F88-F94</f>
        <v>0</v>
      </c>
      <c r="G100" s="209">
        <f t="shared" si="12"/>
        <v>0</v>
      </c>
      <c r="H100" s="210">
        <f t="shared" si="12"/>
        <v>0</v>
      </c>
      <c r="I100" s="210">
        <f t="shared" si="12"/>
        <v>0</v>
      </c>
      <c r="J100" s="210" t="e">
        <f t="shared" si="12"/>
        <v>#REF!</v>
      </c>
      <c r="K100" s="624" t="e">
        <f>K88-K94</f>
        <v>#REF!</v>
      </c>
      <c r="L100" s="209" t="e">
        <f t="shared" si="12"/>
        <v>#REF!</v>
      </c>
      <c r="M100" s="210" t="e">
        <f t="shared" si="12"/>
        <v>#REF!</v>
      </c>
      <c r="N100" s="210" t="e">
        <f t="shared" si="12"/>
        <v>#REF!</v>
      </c>
      <c r="O100" s="210" t="e">
        <f t="shared" si="12"/>
        <v>#REF!</v>
      </c>
      <c r="P100" s="210" t="e">
        <f t="shared" si="12"/>
        <v>#REF!</v>
      </c>
      <c r="Q100" s="210">
        <f t="shared" si="12"/>
        <v>0</v>
      </c>
      <c r="R100" s="210">
        <f t="shared" si="12"/>
        <v>0</v>
      </c>
      <c r="S100" s="210">
        <f t="shared" si="12"/>
        <v>0</v>
      </c>
      <c r="T100" s="210">
        <f t="shared" si="12"/>
        <v>0</v>
      </c>
      <c r="U100" s="211">
        <f t="shared" si="12"/>
        <v>0</v>
      </c>
    </row>
    <row r="101" spans="1:21">
      <c r="A101" s="200"/>
      <c r="B101" s="141"/>
      <c r="C101" s="141" t="s">
        <v>363</v>
      </c>
      <c r="D101" s="141"/>
      <c r="E101" s="141"/>
      <c r="F101" s="209">
        <f t="shared" ref="F101:U101" si="13">F89-F95</f>
        <v>0</v>
      </c>
      <c r="G101" s="209">
        <f t="shared" si="13"/>
        <v>0</v>
      </c>
      <c r="H101" s="210">
        <f t="shared" si="13"/>
        <v>0</v>
      </c>
      <c r="I101" s="210">
        <f t="shared" si="13"/>
        <v>0</v>
      </c>
      <c r="J101" s="210" t="e">
        <f t="shared" si="13"/>
        <v>#REF!</v>
      </c>
      <c r="K101" s="624" t="e">
        <f>K89-K95</f>
        <v>#REF!</v>
      </c>
      <c r="L101" s="209" t="e">
        <f t="shared" si="13"/>
        <v>#REF!</v>
      </c>
      <c r="M101" s="210" t="e">
        <f t="shared" si="13"/>
        <v>#REF!</v>
      </c>
      <c r="N101" s="210" t="e">
        <f t="shared" si="13"/>
        <v>#REF!</v>
      </c>
      <c r="O101" s="210" t="e">
        <f t="shared" si="13"/>
        <v>#REF!</v>
      </c>
      <c r="P101" s="210" t="e">
        <f t="shared" si="13"/>
        <v>#REF!</v>
      </c>
      <c r="Q101" s="210">
        <f t="shared" si="13"/>
        <v>0</v>
      </c>
      <c r="R101" s="210">
        <f t="shared" si="13"/>
        <v>0</v>
      </c>
      <c r="S101" s="210">
        <f t="shared" si="13"/>
        <v>0</v>
      </c>
      <c r="T101" s="210">
        <f t="shared" si="13"/>
        <v>0</v>
      </c>
      <c r="U101" s="211">
        <f t="shared" si="13"/>
        <v>0</v>
      </c>
    </row>
    <row r="102" spans="1:21" ht="13.5" thickBot="1">
      <c r="A102" s="195"/>
      <c r="B102" s="175"/>
      <c r="C102" s="175" t="s">
        <v>134</v>
      </c>
      <c r="D102" s="175"/>
      <c r="E102" s="175"/>
      <c r="F102" s="196">
        <f t="shared" ref="F102:U102" si="14">SUM(F100:F101)</f>
        <v>0</v>
      </c>
      <c r="G102" s="196">
        <f t="shared" si="14"/>
        <v>0</v>
      </c>
      <c r="H102" s="197">
        <f t="shared" si="14"/>
        <v>0</v>
      </c>
      <c r="I102" s="197">
        <f t="shared" si="14"/>
        <v>0</v>
      </c>
      <c r="J102" s="197" t="e">
        <f t="shared" si="14"/>
        <v>#REF!</v>
      </c>
      <c r="K102" s="621" t="e">
        <f t="shared" si="14"/>
        <v>#REF!</v>
      </c>
      <c r="L102" s="196" t="e">
        <f t="shared" si="14"/>
        <v>#REF!</v>
      </c>
      <c r="M102" s="197" t="e">
        <f t="shared" si="14"/>
        <v>#REF!</v>
      </c>
      <c r="N102" s="197" t="e">
        <f t="shared" si="14"/>
        <v>#REF!</v>
      </c>
      <c r="O102" s="197" t="e">
        <f t="shared" si="14"/>
        <v>#REF!</v>
      </c>
      <c r="P102" s="197" t="e">
        <f t="shared" si="14"/>
        <v>#REF!</v>
      </c>
      <c r="Q102" s="197">
        <f t="shared" si="14"/>
        <v>0</v>
      </c>
      <c r="R102" s="197">
        <f t="shared" si="14"/>
        <v>0</v>
      </c>
      <c r="S102" s="197">
        <f t="shared" si="14"/>
        <v>0</v>
      </c>
      <c r="T102" s="197">
        <f t="shared" si="14"/>
        <v>0</v>
      </c>
      <c r="U102" s="198">
        <f t="shared" si="14"/>
        <v>0</v>
      </c>
    </row>
    <row r="103" spans="1:21" ht="16.5">
      <c r="A103" s="212" t="s">
        <v>366</v>
      </c>
      <c r="B103" s="213"/>
      <c r="C103" s="213"/>
      <c r="D103" s="214"/>
      <c r="E103" s="215" t="s">
        <v>367</v>
      </c>
      <c r="F103" s="214"/>
      <c r="G103" s="214"/>
      <c r="H103" s="214"/>
      <c r="I103" s="214"/>
      <c r="J103" s="214"/>
      <c r="K103" s="625"/>
      <c r="L103" s="214"/>
      <c r="M103" s="214"/>
      <c r="N103" s="214"/>
      <c r="O103" s="214"/>
      <c r="P103" s="214"/>
      <c r="Q103" s="214"/>
      <c r="R103" s="214"/>
      <c r="S103" s="214"/>
      <c r="T103" s="214"/>
      <c r="U103" s="216"/>
    </row>
    <row r="104" spans="1:21" ht="13.5" thickBot="1">
      <c r="A104" s="217"/>
      <c r="B104" s="218"/>
      <c r="C104" s="218"/>
      <c r="D104" s="122"/>
      <c r="E104" s="122"/>
      <c r="F104" s="122"/>
      <c r="G104" s="122"/>
      <c r="H104" s="122"/>
      <c r="I104" s="122"/>
      <c r="J104" s="122"/>
      <c r="K104" s="626"/>
      <c r="L104" s="122"/>
      <c r="M104" s="122"/>
      <c r="N104" s="122"/>
      <c r="O104" s="122"/>
      <c r="P104" s="122"/>
      <c r="Q104" s="122"/>
      <c r="R104" s="122"/>
      <c r="S104" s="122"/>
      <c r="T104" s="122"/>
      <c r="U104" s="124"/>
    </row>
    <row r="105" spans="1:21">
      <c r="A105" s="219" t="s">
        <v>368</v>
      </c>
      <c r="B105" s="87"/>
      <c r="C105" s="87"/>
      <c r="D105" s="88"/>
      <c r="E105" s="88"/>
      <c r="F105" s="168"/>
      <c r="G105" s="168"/>
      <c r="H105" s="168"/>
      <c r="I105" s="168"/>
      <c r="J105" s="168"/>
      <c r="K105" s="627"/>
      <c r="L105" s="168"/>
      <c r="M105" s="168"/>
      <c r="N105" s="168"/>
      <c r="O105" s="168"/>
      <c r="P105" s="168"/>
      <c r="Q105" s="168"/>
      <c r="R105" s="168"/>
      <c r="S105" s="168"/>
      <c r="T105" s="168"/>
      <c r="U105" s="169"/>
    </row>
    <row r="106" spans="1:21">
      <c r="A106" s="104" t="s">
        <v>369</v>
      </c>
      <c r="B106" s="87"/>
      <c r="C106" s="87"/>
      <c r="D106" s="88"/>
      <c r="E106" s="88"/>
      <c r="F106" s="608">
        <v>0</v>
      </c>
      <c r="G106" s="608">
        <v>0</v>
      </c>
      <c r="H106" s="609">
        <v>0</v>
      </c>
      <c r="I106" s="609">
        <v>0</v>
      </c>
      <c r="J106" s="130" t="e">
        <f>#REF!</f>
        <v>#REF!</v>
      </c>
      <c r="K106" s="616" t="e">
        <f t="shared" ref="K106:K111" si="15">SUM(G106:J106)</f>
        <v>#REF!</v>
      </c>
      <c r="L106" s="188" t="e">
        <f>#REF!</f>
        <v>#REF!</v>
      </c>
      <c r="M106" s="188" t="e">
        <f>#REF!</f>
        <v>#REF!</v>
      </c>
      <c r="N106" s="188" t="e">
        <f>#REF!</f>
        <v>#REF!</v>
      </c>
      <c r="O106" s="188" t="e">
        <f>#REF!</f>
        <v>#REF!</v>
      </c>
      <c r="P106" s="188" t="e">
        <f>#REF!</f>
        <v>#REF!</v>
      </c>
      <c r="Q106" s="609">
        <v>0</v>
      </c>
      <c r="R106" s="609">
        <v>0</v>
      </c>
      <c r="S106" s="609">
        <v>0</v>
      </c>
      <c r="T106" s="609">
        <v>0</v>
      </c>
      <c r="U106" s="610">
        <v>0</v>
      </c>
    </row>
    <row r="107" spans="1:21">
      <c r="A107" s="104" t="s">
        <v>370</v>
      </c>
      <c r="B107" s="87"/>
      <c r="C107" s="87"/>
      <c r="D107" s="88"/>
      <c r="E107" s="88"/>
      <c r="F107" s="614">
        <v>0</v>
      </c>
      <c r="G107" s="614">
        <v>0</v>
      </c>
      <c r="H107" s="606">
        <v>0</v>
      </c>
      <c r="I107" s="606">
        <v>0</v>
      </c>
      <c r="J107" s="606">
        <v>0</v>
      </c>
      <c r="K107" s="618">
        <f t="shared" si="15"/>
        <v>0</v>
      </c>
      <c r="L107" s="614">
        <v>0</v>
      </c>
      <c r="M107" s="606">
        <v>0</v>
      </c>
      <c r="N107" s="606">
        <v>0</v>
      </c>
      <c r="O107" s="606">
        <v>0</v>
      </c>
      <c r="P107" s="606">
        <v>0</v>
      </c>
      <c r="Q107" s="606">
        <v>0</v>
      </c>
      <c r="R107" s="606">
        <v>0</v>
      </c>
      <c r="S107" s="606">
        <v>0</v>
      </c>
      <c r="T107" s="606">
        <v>0</v>
      </c>
      <c r="U107" s="607">
        <v>0</v>
      </c>
    </row>
    <row r="108" spans="1:21">
      <c r="A108" s="104" t="s">
        <v>371</v>
      </c>
      <c r="B108" s="87"/>
      <c r="C108" s="87"/>
      <c r="D108" s="88"/>
      <c r="E108" s="88"/>
      <c r="F108" s="614">
        <v>0</v>
      </c>
      <c r="G108" s="614">
        <v>0</v>
      </c>
      <c r="H108" s="606">
        <v>0</v>
      </c>
      <c r="I108" s="606">
        <v>0</v>
      </c>
      <c r="J108" s="606">
        <v>0</v>
      </c>
      <c r="K108" s="618">
        <f t="shared" si="15"/>
        <v>0</v>
      </c>
      <c r="L108" s="614">
        <v>0</v>
      </c>
      <c r="M108" s="606">
        <v>0</v>
      </c>
      <c r="N108" s="606">
        <v>0</v>
      </c>
      <c r="O108" s="606">
        <v>0</v>
      </c>
      <c r="P108" s="606">
        <v>0</v>
      </c>
      <c r="Q108" s="606">
        <v>0</v>
      </c>
      <c r="R108" s="606">
        <v>0</v>
      </c>
      <c r="S108" s="606">
        <v>0</v>
      </c>
      <c r="T108" s="606">
        <v>0</v>
      </c>
      <c r="U108" s="607">
        <v>0</v>
      </c>
    </row>
    <row r="109" spans="1:21">
      <c r="A109" s="220"/>
      <c r="B109" s="106"/>
      <c r="C109" s="106"/>
      <c r="D109" s="88"/>
      <c r="E109" s="88"/>
      <c r="F109" s="614">
        <v>0</v>
      </c>
      <c r="G109" s="614">
        <v>0</v>
      </c>
      <c r="H109" s="606">
        <v>0</v>
      </c>
      <c r="I109" s="606">
        <v>0</v>
      </c>
      <c r="J109" s="606">
        <v>0</v>
      </c>
      <c r="K109" s="618">
        <f t="shared" si="15"/>
        <v>0</v>
      </c>
      <c r="L109" s="614">
        <v>0</v>
      </c>
      <c r="M109" s="606">
        <v>0</v>
      </c>
      <c r="N109" s="606">
        <v>0</v>
      </c>
      <c r="O109" s="606">
        <v>0</v>
      </c>
      <c r="P109" s="606">
        <v>0</v>
      </c>
      <c r="Q109" s="606">
        <v>0</v>
      </c>
      <c r="R109" s="606">
        <v>0</v>
      </c>
      <c r="S109" s="606">
        <v>0</v>
      </c>
      <c r="T109" s="606">
        <v>0</v>
      </c>
      <c r="U109" s="607">
        <v>0</v>
      </c>
    </row>
    <row r="110" spans="1:21">
      <c r="A110" s="220"/>
      <c r="B110" s="106"/>
      <c r="C110" s="106"/>
      <c r="D110" s="88"/>
      <c r="E110" s="88"/>
      <c r="F110" s="614">
        <v>0</v>
      </c>
      <c r="G110" s="614">
        <v>0</v>
      </c>
      <c r="H110" s="606">
        <v>0</v>
      </c>
      <c r="I110" s="606">
        <v>0</v>
      </c>
      <c r="J110" s="606">
        <v>0</v>
      </c>
      <c r="K110" s="618">
        <f t="shared" si="15"/>
        <v>0</v>
      </c>
      <c r="L110" s="614">
        <v>0</v>
      </c>
      <c r="M110" s="606">
        <v>0</v>
      </c>
      <c r="N110" s="606">
        <v>0</v>
      </c>
      <c r="O110" s="606">
        <v>0</v>
      </c>
      <c r="P110" s="606">
        <v>0</v>
      </c>
      <c r="Q110" s="606">
        <v>0</v>
      </c>
      <c r="R110" s="606">
        <v>0</v>
      </c>
      <c r="S110" s="606">
        <v>0</v>
      </c>
      <c r="T110" s="606">
        <v>0</v>
      </c>
      <c r="U110" s="607">
        <v>0</v>
      </c>
    </row>
    <row r="111" spans="1:21">
      <c r="A111" s="220"/>
      <c r="B111" s="106"/>
      <c r="C111" s="106"/>
      <c r="D111" s="88"/>
      <c r="E111" s="88"/>
      <c r="F111" s="614">
        <v>0</v>
      </c>
      <c r="G111" s="614">
        <v>0</v>
      </c>
      <c r="H111" s="606">
        <v>0</v>
      </c>
      <c r="I111" s="606">
        <v>0</v>
      </c>
      <c r="J111" s="606">
        <v>0</v>
      </c>
      <c r="K111" s="618">
        <f t="shared" si="15"/>
        <v>0</v>
      </c>
      <c r="L111" s="614">
        <v>0</v>
      </c>
      <c r="M111" s="606">
        <v>0</v>
      </c>
      <c r="N111" s="606">
        <v>0</v>
      </c>
      <c r="O111" s="606">
        <v>0</v>
      </c>
      <c r="P111" s="606">
        <v>0</v>
      </c>
      <c r="Q111" s="606">
        <v>0</v>
      </c>
      <c r="R111" s="606">
        <v>0</v>
      </c>
      <c r="S111" s="606">
        <v>0</v>
      </c>
      <c r="T111" s="606">
        <v>0</v>
      </c>
      <c r="U111" s="607">
        <v>0</v>
      </c>
    </row>
    <row r="112" spans="1:21" ht="13.5" thickBot="1">
      <c r="A112" s="195" t="s">
        <v>372</v>
      </c>
      <c r="B112" s="221"/>
      <c r="C112" s="221"/>
      <c r="D112" s="175"/>
      <c r="E112" s="175"/>
      <c r="F112" s="196">
        <f t="shared" ref="F112:U112" si="16">SUM(F106:F111)</f>
        <v>0</v>
      </c>
      <c r="G112" s="196">
        <f t="shared" si="16"/>
        <v>0</v>
      </c>
      <c r="H112" s="197">
        <f t="shared" si="16"/>
        <v>0</v>
      </c>
      <c r="I112" s="197">
        <f t="shared" si="16"/>
        <v>0</v>
      </c>
      <c r="J112" s="197" t="e">
        <f t="shared" si="16"/>
        <v>#REF!</v>
      </c>
      <c r="K112" s="621" t="e">
        <f t="shared" si="16"/>
        <v>#REF!</v>
      </c>
      <c r="L112" s="196" t="e">
        <f t="shared" si="16"/>
        <v>#REF!</v>
      </c>
      <c r="M112" s="197" t="e">
        <f t="shared" si="16"/>
        <v>#REF!</v>
      </c>
      <c r="N112" s="197" t="e">
        <f t="shared" si="16"/>
        <v>#REF!</v>
      </c>
      <c r="O112" s="197" t="e">
        <f t="shared" si="16"/>
        <v>#REF!</v>
      </c>
      <c r="P112" s="197" t="e">
        <f t="shared" si="16"/>
        <v>#REF!</v>
      </c>
      <c r="Q112" s="197">
        <f t="shared" si="16"/>
        <v>0</v>
      </c>
      <c r="R112" s="197">
        <f t="shared" si="16"/>
        <v>0</v>
      </c>
      <c r="S112" s="197">
        <f t="shared" si="16"/>
        <v>0</v>
      </c>
      <c r="T112" s="197">
        <f t="shared" si="16"/>
        <v>0</v>
      </c>
      <c r="U112" s="198">
        <f t="shared" si="16"/>
        <v>0</v>
      </c>
    </row>
    <row r="113" spans="1:21">
      <c r="A113" s="166" t="s">
        <v>373</v>
      </c>
      <c r="B113" s="87"/>
      <c r="C113" s="87"/>
      <c r="D113" s="88"/>
      <c r="E113" s="88"/>
      <c r="F113" s="167"/>
      <c r="G113" s="167"/>
      <c r="H113" s="168"/>
      <c r="I113" s="168"/>
      <c r="J113" s="168"/>
      <c r="K113" s="620"/>
      <c r="L113" s="167"/>
      <c r="M113" s="168"/>
      <c r="N113" s="168"/>
      <c r="O113" s="168"/>
      <c r="P113" s="168"/>
      <c r="Q113" s="168"/>
      <c r="R113" s="168"/>
      <c r="S113" s="168"/>
      <c r="T113" s="168"/>
      <c r="U113" s="169"/>
    </row>
    <row r="114" spans="1:21">
      <c r="A114" s="104" t="s">
        <v>374</v>
      </c>
      <c r="B114" s="87"/>
      <c r="C114" s="87"/>
      <c r="D114" s="88"/>
      <c r="E114" s="88"/>
      <c r="F114" s="608">
        <v>0</v>
      </c>
      <c r="G114" s="608">
        <v>0</v>
      </c>
      <c r="H114" s="609">
        <v>0</v>
      </c>
      <c r="I114" s="609">
        <v>0</v>
      </c>
      <c r="J114" s="189" t="e">
        <f>#REF!</f>
        <v>#REF!</v>
      </c>
      <c r="K114" s="616" t="e">
        <f>SUM(G114:J114)</f>
        <v>#REF!</v>
      </c>
      <c r="L114" s="188" t="e">
        <f>#REF!</f>
        <v>#REF!</v>
      </c>
      <c r="M114" s="188" t="e">
        <f>#REF!</f>
        <v>#REF!</v>
      </c>
      <c r="N114" s="188" t="e">
        <f>#REF!</f>
        <v>#REF!</v>
      </c>
      <c r="O114" s="188" t="e">
        <f>#REF!</f>
        <v>#REF!</v>
      </c>
      <c r="P114" s="188" t="e">
        <f>#REF!</f>
        <v>#REF!</v>
      </c>
      <c r="Q114" s="609">
        <v>0</v>
      </c>
      <c r="R114" s="609">
        <v>0</v>
      </c>
      <c r="S114" s="609">
        <v>0</v>
      </c>
      <c r="T114" s="609">
        <v>0</v>
      </c>
      <c r="U114" s="610">
        <v>0</v>
      </c>
    </row>
    <row r="115" spans="1:21">
      <c r="A115" s="104" t="s">
        <v>375</v>
      </c>
      <c r="B115" s="87"/>
      <c r="C115" s="87"/>
      <c r="D115" s="88"/>
      <c r="E115" s="88"/>
      <c r="F115" s="614">
        <v>0</v>
      </c>
      <c r="G115" s="614">
        <v>0</v>
      </c>
      <c r="H115" s="606">
        <v>0</v>
      </c>
      <c r="I115" s="606">
        <v>0</v>
      </c>
      <c r="J115" s="606">
        <v>0</v>
      </c>
      <c r="K115" s="618">
        <f>SUM(G115:J115)</f>
        <v>0</v>
      </c>
      <c r="L115" s="614">
        <v>0</v>
      </c>
      <c r="M115" s="606">
        <v>0</v>
      </c>
      <c r="N115" s="606">
        <v>0</v>
      </c>
      <c r="O115" s="606">
        <v>0</v>
      </c>
      <c r="P115" s="606">
        <v>0</v>
      </c>
      <c r="Q115" s="606">
        <v>0</v>
      </c>
      <c r="R115" s="606">
        <v>0</v>
      </c>
      <c r="S115" s="606">
        <v>0</v>
      </c>
      <c r="T115" s="606">
        <v>0</v>
      </c>
      <c r="U115" s="607">
        <v>0</v>
      </c>
    </row>
    <row r="116" spans="1:21">
      <c r="A116" s="220"/>
      <c r="B116" s="106"/>
      <c r="C116" s="106"/>
      <c r="D116" s="88"/>
      <c r="E116" s="88"/>
      <c r="F116" s="614">
        <v>0</v>
      </c>
      <c r="G116" s="614">
        <v>0</v>
      </c>
      <c r="H116" s="606">
        <v>0</v>
      </c>
      <c r="I116" s="606">
        <v>0</v>
      </c>
      <c r="J116" s="606">
        <v>0</v>
      </c>
      <c r="K116" s="618">
        <f>SUM(G116:J116)</f>
        <v>0</v>
      </c>
      <c r="L116" s="614">
        <v>0</v>
      </c>
      <c r="M116" s="606">
        <v>0</v>
      </c>
      <c r="N116" s="606">
        <v>0</v>
      </c>
      <c r="O116" s="606">
        <v>0</v>
      </c>
      <c r="P116" s="606">
        <v>0</v>
      </c>
      <c r="Q116" s="606">
        <v>0</v>
      </c>
      <c r="R116" s="606">
        <v>0</v>
      </c>
      <c r="S116" s="606">
        <v>0</v>
      </c>
      <c r="T116" s="606">
        <v>0</v>
      </c>
      <c r="U116" s="607">
        <v>0</v>
      </c>
    </row>
    <row r="117" spans="1:21">
      <c r="A117" s="220"/>
      <c r="B117" s="106"/>
      <c r="C117" s="106"/>
      <c r="D117" s="88"/>
      <c r="E117" s="88"/>
      <c r="F117" s="614">
        <v>0</v>
      </c>
      <c r="G117" s="614">
        <v>0</v>
      </c>
      <c r="H117" s="606">
        <v>0</v>
      </c>
      <c r="I117" s="606">
        <v>0</v>
      </c>
      <c r="J117" s="606">
        <v>0</v>
      </c>
      <c r="K117" s="618">
        <f>SUM(G117:J117)</f>
        <v>0</v>
      </c>
      <c r="L117" s="614">
        <v>0</v>
      </c>
      <c r="M117" s="606">
        <v>0</v>
      </c>
      <c r="N117" s="606">
        <v>0</v>
      </c>
      <c r="O117" s="606">
        <v>0</v>
      </c>
      <c r="P117" s="606">
        <v>0</v>
      </c>
      <c r="Q117" s="606">
        <v>0</v>
      </c>
      <c r="R117" s="606">
        <v>0</v>
      </c>
      <c r="S117" s="606">
        <v>0</v>
      </c>
      <c r="T117" s="606">
        <v>0</v>
      </c>
      <c r="U117" s="607">
        <v>0</v>
      </c>
    </row>
    <row r="118" spans="1:21">
      <c r="A118" s="220"/>
      <c r="B118" s="106"/>
      <c r="C118" s="106"/>
      <c r="D118" s="88"/>
      <c r="E118" s="88"/>
      <c r="F118" s="614">
        <v>0</v>
      </c>
      <c r="G118" s="614">
        <v>0</v>
      </c>
      <c r="H118" s="606">
        <v>0</v>
      </c>
      <c r="I118" s="606">
        <v>0</v>
      </c>
      <c r="J118" s="606">
        <v>0</v>
      </c>
      <c r="K118" s="618">
        <f>SUM(G118:J118)</f>
        <v>0</v>
      </c>
      <c r="L118" s="614">
        <v>0</v>
      </c>
      <c r="M118" s="606">
        <v>0</v>
      </c>
      <c r="N118" s="606">
        <v>0</v>
      </c>
      <c r="O118" s="606">
        <v>0</v>
      </c>
      <c r="P118" s="606">
        <v>0</v>
      </c>
      <c r="Q118" s="606">
        <v>0</v>
      </c>
      <c r="R118" s="606">
        <v>0</v>
      </c>
      <c r="S118" s="606">
        <v>0</v>
      </c>
      <c r="T118" s="606">
        <v>0</v>
      </c>
      <c r="U118" s="607">
        <v>0</v>
      </c>
    </row>
    <row r="119" spans="1:21" ht="13.5" thickBot="1">
      <c r="A119" s="195" t="s">
        <v>376</v>
      </c>
      <c r="B119" s="221"/>
      <c r="C119" s="221"/>
      <c r="D119" s="175"/>
      <c r="E119" s="175"/>
      <c r="F119" s="196">
        <f t="shared" ref="F119:U119" si="17">SUM(F114:F118)</f>
        <v>0</v>
      </c>
      <c r="G119" s="196">
        <f t="shared" si="17"/>
        <v>0</v>
      </c>
      <c r="H119" s="197">
        <f t="shared" si="17"/>
        <v>0</v>
      </c>
      <c r="I119" s="197">
        <f t="shared" si="17"/>
        <v>0</v>
      </c>
      <c r="J119" s="197" t="e">
        <f t="shared" si="17"/>
        <v>#REF!</v>
      </c>
      <c r="K119" s="621" t="e">
        <f t="shared" si="17"/>
        <v>#REF!</v>
      </c>
      <c r="L119" s="196" t="e">
        <f t="shared" si="17"/>
        <v>#REF!</v>
      </c>
      <c r="M119" s="197" t="e">
        <f t="shared" si="17"/>
        <v>#REF!</v>
      </c>
      <c r="N119" s="197" t="e">
        <f t="shared" si="17"/>
        <v>#REF!</v>
      </c>
      <c r="O119" s="197" t="e">
        <f t="shared" si="17"/>
        <v>#REF!</v>
      </c>
      <c r="P119" s="197" t="e">
        <f t="shared" si="17"/>
        <v>#REF!</v>
      </c>
      <c r="Q119" s="197">
        <f t="shared" si="17"/>
        <v>0</v>
      </c>
      <c r="R119" s="197">
        <f t="shared" si="17"/>
        <v>0</v>
      </c>
      <c r="S119" s="197">
        <f t="shared" si="17"/>
        <v>0</v>
      </c>
      <c r="T119" s="197">
        <f t="shared" si="17"/>
        <v>0</v>
      </c>
      <c r="U119" s="198">
        <f t="shared" si="17"/>
        <v>0</v>
      </c>
    </row>
    <row r="120" spans="1:21" ht="16.5">
      <c r="A120" s="222" t="s">
        <v>377</v>
      </c>
      <c r="B120" s="223"/>
      <c r="C120" s="117"/>
      <c r="D120" s="224" t="s">
        <v>367</v>
      </c>
      <c r="E120" s="117"/>
      <c r="F120" s="117"/>
      <c r="G120" s="117"/>
      <c r="H120" s="117"/>
      <c r="I120" s="117"/>
      <c r="J120" s="117"/>
      <c r="K120" s="117"/>
      <c r="L120" s="117"/>
      <c r="M120" s="117"/>
      <c r="N120" s="117"/>
      <c r="O120" s="117"/>
      <c r="P120" s="117"/>
      <c r="Q120" s="117"/>
      <c r="R120" s="117"/>
      <c r="S120" s="117"/>
      <c r="T120" s="117"/>
      <c r="U120" s="120"/>
    </row>
    <row r="121" spans="1:21" ht="13.5" thickBot="1">
      <c r="A121" s="217"/>
      <c r="B121" s="218"/>
      <c r="C121" s="122"/>
      <c r="D121" s="122"/>
      <c r="E121" s="122"/>
      <c r="F121" s="122"/>
      <c r="G121" s="122"/>
      <c r="H121" s="122"/>
      <c r="I121" s="122"/>
      <c r="J121" s="122"/>
      <c r="K121" s="122"/>
      <c r="L121" s="122"/>
      <c r="M121" s="122"/>
      <c r="N121" s="122"/>
      <c r="O121" s="122"/>
      <c r="P121" s="122"/>
      <c r="Q121" s="122"/>
      <c r="R121" s="122"/>
      <c r="S121" s="122"/>
      <c r="T121" s="122"/>
      <c r="U121" s="124"/>
    </row>
    <row r="122" spans="1:21">
      <c r="A122" s="166" t="s">
        <v>378</v>
      </c>
      <c r="B122" s="87"/>
      <c r="C122" s="88"/>
      <c r="D122" s="88"/>
      <c r="E122" s="88"/>
      <c r="F122" s="167"/>
      <c r="G122" s="167"/>
      <c r="H122" s="168"/>
      <c r="I122" s="168"/>
      <c r="J122" s="168"/>
      <c r="K122" s="167"/>
      <c r="L122" s="167"/>
      <c r="M122" s="168"/>
      <c r="N122" s="168"/>
      <c r="O122" s="168"/>
      <c r="P122" s="168"/>
      <c r="Q122" s="168"/>
      <c r="R122" s="168"/>
      <c r="S122" s="168"/>
      <c r="T122" s="168"/>
      <c r="U122" s="169"/>
    </row>
    <row r="123" spans="1:21">
      <c r="A123" s="104" t="s">
        <v>379</v>
      </c>
      <c r="B123" s="87"/>
      <c r="C123" s="88"/>
      <c r="D123" s="88"/>
      <c r="E123" s="88"/>
      <c r="F123" s="608">
        <v>0</v>
      </c>
      <c r="G123" s="608">
        <v>0</v>
      </c>
      <c r="H123" s="609">
        <v>0</v>
      </c>
      <c r="I123" s="609">
        <v>0</v>
      </c>
      <c r="J123" s="609">
        <v>0</v>
      </c>
      <c r="K123" s="601">
        <f>SUM(G123:J1095)</f>
        <v>0</v>
      </c>
      <c r="L123" s="608">
        <v>0</v>
      </c>
      <c r="M123" s="609">
        <v>0</v>
      </c>
      <c r="N123" s="609">
        <v>0</v>
      </c>
      <c r="O123" s="609">
        <v>0</v>
      </c>
      <c r="P123" s="609">
        <v>0</v>
      </c>
      <c r="Q123" s="609">
        <v>0</v>
      </c>
      <c r="R123" s="609">
        <v>0</v>
      </c>
      <c r="S123" s="609">
        <v>0</v>
      </c>
      <c r="T123" s="609">
        <v>0</v>
      </c>
      <c r="U123" s="610">
        <v>0</v>
      </c>
    </row>
    <row r="124" spans="1:21">
      <c r="A124" s="220"/>
      <c r="B124" s="106"/>
      <c r="C124" s="88"/>
      <c r="D124" s="88"/>
      <c r="E124" s="88"/>
      <c r="F124" s="614">
        <v>0</v>
      </c>
      <c r="G124" s="614">
        <v>0</v>
      </c>
      <c r="H124" s="606">
        <v>0</v>
      </c>
      <c r="I124" s="606">
        <v>0</v>
      </c>
      <c r="J124" s="606">
        <v>0</v>
      </c>
      <c r="K124" s="600">
        <f t="shared" ref="K124:K129" si="18">SUM(G124:J124)</f>
        <v>0</v>
      </c>
      <c r="L124" s="614">
        <v>0</v>
      </c>
      <c r="M124" s="606">
        <v>0</v>
      </c>
      <c r="N124" s="606">
        <v>0</v>
      </c>
      <c r="O124" s="606">
        <v>0</v>
      </c>
      <c r="P124" s="606">
        <v>0</v>
      </c>
      <c r="Q124" s="606">
        <v>0</v>
      </c>
      <c r="R124" s="606">
        <v>0</v>
      </c>
      <c r="S124" s="606">
        <v>0</v>
      </c>
      <c r="T124" s="606">
        <v>0</v>
      </c>
      <c r="U124" s="607">
        <v>0</v>
      </c>
    </row>
    <row r="125" spans="1:21">
      <c r="A125" s="220"/>
      <c r="B125" s="106"/>
      <c r="C125" s="88"/>
      <c r="D125" s="88"/>
      <c r="E125" s="88"/>
      <c r="F125" s="614">
        <v>0</v>
      </c>
      <c r="G125" s="614">
        <v>0</v>
      </c>
      <c r="H125" s="606">
        <v>0</v>
      </c>
      <c r="I125" s="606">
        <v>0</v>
      </c>
      <c r="J125" s="606">
        <v>0</v>
      </c>
      <c r="K125" s="600">
        <f t="shared" si="18"/>
        <v>0</v>
      </c>
      <c r="L125" s="614">
        <v>0</v>
      </c>
      <c r="M125" s="606">
        <v>0</v>
      </c>
      <c r="N125" s="606">
        <v>0</v>
      </c>
      <c r="O125" s="606">
        <v>0</v>
      </c>
      <c r="P125" s="606">
        <v>0</v>
      </c>
      <c r="Q125" s="606">
        <v>0</v>
      </c>
      <c r="R125" s="606">
        <v>0</v>
      </c>
      <c r="S125" s="606">
        <v>0</v>
      </c>
      <c r="T125" s="606">
        <v>0</v>
      </c>
      <c r="U125" s="607">
        <v>0</v>
      </c>
    </row>
    <row r="126" spans="1:21">
      <c r="A126" s="220"/>
      <c r="B126" s="106"/>
      <c r="C126" s="88"/>
      <c r="D126" s="88"/>
      <c r="E126" s="88"/>
      <c r="F126" s="614">
        <v>0</v>
      </c>
      <c r="G126" s="614">
        <v>0</v>
      </c>
      <c r="H126" s="606">
        <v>0</v>
      </c>
      <c r="I126" s="606">
        <v>0</v>
      </c>
      <c r="J126" s="606">
        <v>0</v>
      </c>
      <c r="K126" s="600">
        <f t="shared" si="18"/>
        <v>0</v>
      </c>
      <c r="L126" s="614">
        <v>0</v>
      </c>
      <c r="M126" s="606">
        <v>0</v>
      </c>
      <c r="N126" s="606">
        <v>0</v>
      </c>
      <c r="O126" s="606">
        <v>0</v>
      </c>
      <c r="P126" s="606">
        <v>0</v>
      </c>
      <c r="Q126" s="606">
        <v>0</v>
      </c>
      <c r="R126" s="606">
        <v>0</v>
      </c>
      <c r="S126" s="606">
        <v>0</v>
      </c>
      <c r="T126" s="606">
        <v>0</v>
      </c>
      <c r="U126" s="607">
        <v>0</v>
      </c>
    </row>
    <row r="127" spans="1:21">
      <c r="A127" s="220"/>
      <c r="B127" s="106"/>
      <c r="C127" s="88"/>
      <c r="D127" s="88"/>
      <c r="E127" s="88"/>
      <c r="F127" s="614">
        <v>0</v>
      </c>
      <c r="G127" s="614">
        <v>0</v>
      </c>
      <c r="H127" s="606">
        <v>0</v>
      </c>
      <c r="I127" s="606">
        <v>0</v>
      </c>
      <c r="J127" s="606">
        <v>0</v>
      </c>
      <c r="K127" s="600">
        <f t="shared" si="18"/>
        <v>0</v>
      </c>
      <c r="L127" s="614">
        <v>0</v>
      </c>
      <c r="M127" s="606">
        <v>0</v>
      </c>
      <c r="N127" s="606">
        <v>0</v>
      </c>
      <c r="O127" s="606">
        <v>0</v>
      </c>
      <c r="P127" s="606">
        <v>0</v>
      </c>
      <c r="Q127" s="606">
        <v>0</v>
      </c>
      <c r="R127" s="606">
        <v>0</v>
      </c>
      <c r="S127" s="606">
        <v>0</v>
      </c>
      <c r="T127" s="606">
        <v>0</v>
      </c>
      <c r="U127" s="607">
        <v>0</v>
      </c>
    </row>
    <row r="128" spans="1:21">
      <c r="A128" s="220"/>
      <c r="B128" s="106"/>
      <c r="C128" s="88"/>
      <c r="D128" s="88"/>
      <c r="E128" s="88"/>
      <c r="F128" s="614">
        <v>0</v>
      </c>
      <c r="G128" s="614">
        <v>0</v>
      </c>
      <c r="H128" s="606">
        <v>0</v>
      </c>
      <c r="I128" s="606">
        <v>0</v>
      </c>
      <c r="J128" s="606">
        <v>0</v>
      </c>
      <c r="K128" s="600">
        <f t="shared" si="18"/>
        <v>0</v>
      </c>
      <c r="L128" s="614">
        <v>0</v>
      </c>
      <c r="M128" s="606">
        <v>0</v>
      </c>
      <c r="N128" s="606">
        <v>0</v>
      </c>
      <c r="O128" s="606">
        <v>0</v>
      </c>
      <c r="P128" s="606">
        <v>0</v>
      </c>
      <c r="Q128" s="606">
        <v>0</v>
      </c>
      <c r="R128" s="606">
        <v>0</v>
      </c>
      <c r="S128" s="606">
        <v>0</v>
      </c>
      <c r="T128" s="606">
        <v>0</v>
      </c>
      <c r="U128" s="607">
        <v>0</v>
      </c>
    </row>
    <row r="129" spans="1:21">
      <c r="A129" s="220"/>
      <c r="B129" s="106"/>
      <c r="C129" s="88"/>
      <c r="D129" s="88"/>
      <c r="E129" s="88"/>
      <c r="F129" s="614">
        <v>0</v>
      </c>
      <c r="G129" s="614">
        <v>0</v>
      </c>
      <c r="H129" s="606">
        <v>0</v>
      </c>
      <c r="I129" s="606">
        <v>0</v>
      </c>
      <c r="J129" s="606">
        <v>0</v>
      </c>
      <c r="K129" s="600">
        <f t="shared" si="18"/>
        <v>0</v>
      </c>
      <c r="L129" s="614">
        <v>0</v>
      </c>
      <c r="M129" s="606">
        <v>0</v>
      </c>
      <c r="N129" s="606">
        <v>0</v>
      </c>
      <c r="O129" s="606">
        <v>0</v>
      </c>
      <c r="P129" s="606">
        <v>0</v>
      </c>
      <c r="Q129" s="606">
        <v>0</v>
      </c>
      <c r="R129" s="606">
        <v>0</v>
      </c>
      <c r="S129" s="606">
        <v>0</v>
      </c>
      <c r="T129" s="606">
        <v>0</v>
      </c>
      <c r="U129" s="607">
        <v>0</v>
      </c>
    </row>
    <row r="130" spans="1:21">
      <c r="A130" s="225" t="s">
        <v>380</v>
      </c>
      <c r="B130" s="226"/>
      <c r="C130" s="151"/>
      <c r="D130" s="151"/>
      <c r="E130" s="151"/>
      <c r="F130" s="154">
        <f t="shared" ref="F130:U130" si="19">SUM(F123:F129)</f>
        <v>0</v>
      </c>
      <c r="G130" s="154">
        <f t="shared" si="19"/>
        <v>0</v>
      </c>
      <c r="H130" s="227">
        <f t="shared" si="19"/>
        <v>0</v>
      </c>
      <c r="I130" s="227">
        <f t="shared" si="19"/>
        <v>0</v>
      </c>
      <c r="J130" s="227">
        <f t="shared" si="19"/>
        <v>0</v>
      </c>
      <c r="K130" s="154">
        <f t="shared" si="19"/>
        <v>0</v>
      </c>
      <c r="L130" s="154">
        <f t="shared" si="19"/>
        <v>0</v>
      </c>
      <c r="M130" s="227">
        <f t="shared" si="19"/>
        <v>0</v>
      </c>
      <c r="N130" s="227">
        <f t="shared" si="19"/>
        <v>0</v>
      </c>
      <c r="O130" s="227">
        <f t="shared" si="19"/>
        <v>0</v>
      </c>
      <c r="P130" s="227">
        <f t="shared" si="19"/>
        <v>0</v>
      </c>
      <c r="Q130" s="227">
        <f t="shared" si="19"/>
        <v>0</v>
      </c>
      <c r="R130" s="227">
        <f t="shared" si="19"/>
        <v>0</v>
      </c>
      <c r="S130" s="227">
        <f t="shared" si="19"/>
        <v>0</v>
      </c>
      <c r="T130" s="227">
        <f t="shared" si="19"/>
        <v>0</v>
      </c>
      <c r="U130" s="228">
        <f t="shared" si="19"/>
        <v>0</v>
      </c>
    </row>
    <row r="131" spans="1:21">
      <c r="A131" s="47"/>
    </row>
    <row r="132" spans="1:21" ht="16.5">
      <c r="A132" s="222" t="s">
        <v>381</v>
      </c>
      <c r="B132" s="117"/>
      <c r="C132" s="117"/>
      <c r="D132" s="117"/>
      <c r="E132" s="117"/>
      <c r="F132" s="224" t="s">
        <v>382</v>
      </c>
      <c r="G132" s="117"/>
      <c r="H132" s="117"/>
      <c r="I132" s="117"/>
      <c r="J132" s="117"/>
      <c r="K132" s="117"/>
      <c r="L132" s="117"/>
      <c r="M132" s="117"/>
      <c r="N132" s="117"/>
      <c r="O132" s="117"/>
      <c r="P132" s="117"/>
      <c r="Q132" s="117"/>
      <c r="R132" s="117"/>
      <c r="S132" s="117"/>
      <c r="T132" s="117"/>
      <c r="U132" s="120"/>
    </row>
    <row r="133" spans="1:21" ht="16.5">
      <c r="A133" s="212"/>
      <c r="B133" s="214"/>
      <c r="C133" s="214"/>
      <c r="D133" s="214"/>
      <c r="E133" s="214"/>
      <c r="F133" s="214"/>
      <c r="G133" s="214"/>
      <c r="H133" s="214"/>
      <c r="I133" s="214"/>
      <c r="J133" s="214"/>
      <c r="K133" s="214"/>
      <c r="L133" s="214"/>
      <c r="M133" s="214"/>
      <c r="N133" s="214"/>
      <c r="O133" s="214"/>
      <c r="P133" s="214"/>
      <c r="Q133" s="214"/>
      <c r="R133" s="214"/>
      <c r="S133" s="214"/>
      <c r="T133" s="214"/>
      <c r="U133" s="216"/>
    </row>
    <row r="134" spans="1:21">
      <c r="A134" s="166" t="s">
        <v>383</v>
      </c>
      <c r="B134" s="88"/>
      <c r="C134" s="88"/>
      <c r="D134" s="88"/>
      <c r="E134" s="88"/>
      <c r="F134" s="167"/>
      <c r="G134" s="167"/>
      <c r="H134" s="168"/>
      <c r="I134" s="168"/>
      <c r="J134" s="168"/>
      <c r="K134" s="168"/>
      <c r="L134" s="168"/>
      <c r="M134" s="168"/>
      <c r="N134" s="168"/>
      <c r="O134" s="168"/>
      <c r="P134" s="168"/>
      <c r="Q134" s="168"/>
      <c r="R134" s="168"/>
      <c r="S134" s="168"/>
      <c r="T134" s="168"/>
      <c r="U134" s="169"/>
    </row>
    <row r="135" spans="1:21">
      <c r="A135" s="220"/>
      <c r="B135" s="105"/>
      <c r="C135" s="88"/>
      <c r="D135" s="88"/>
      <c r="E135" s="88"/>
      <c r="F135" s="192">
        <v>0</v>
      </c>
      <c r="G135" s="192">
        <v>0</v>
      </c>
      <c r="H135" s="193">
        <v>0</v>
      </c>
      <c r="I135" s="193">
        <v>0</v>
      </c>
      <c r="J135" s="193">
        <v>0</v>
      </c>
      <c r="K135" s="128">
        <f t="shared" ref="K135:K140" si="20">SUM(G135:J135)</f>
        <v>0</v>
      </c>
      <c r="L135" s="192">
        <v>0</v>
      </c>
      <c r="M135" s="193"/>
      <c r="N135" s="193">
        <v>0</v>
      </c>
      <c r="O135" s="193">
        <v>0</v>
      </c>
      <c r="P135" s="193">
        <v>0</v>
      </c>
      <c r="Q135" s="193">
        <v>0</v>
      </c>
      <c r="R135" s="193">
        <v>0</v>
      </c>
      <c r="S135" s="193">
        <v>0</v>
      </c>
      <c r="T135" s="193">
        <v>0</v>
      </c>
      <c r="U135" s="194">
        <v>0</v>
      </c>
    </row>
    <row r="136" spans="1:21">
      <c r="A136" s="220"/>
      <c r="B136" s="105"/>
      <c r="C136" s="88"/>
      <c r="D136" s="88"/>
      <c r="E136" s="88"/>
      <c r="F136" s="192">
        <v>0</v>
      </c>
      <c r="G136" s="192">
        <v>0</v>
      </c>
      <c r="H136" s="193">
        <v>0</v>
      </c>
      <c r="I136" s="193">
        <v>0</v>
      </c>
      <c r="J136" s="193">
        <v>0</v>
      </c>
      <c r="K136" s="128">
        <f t="shared" si="20"/>
        <v>0</v>
      </c>
      <c r="L136" s="192">
        <v>0</v>
      </c>
      <c r="M136" s="193">
        <v>0</v>
      </c>
      <c r="N136" s="193">
        <v>0</v>
      </c>
      <c r="O136" s="193">
        <v>0</v>
      </c>
      <c r="P136" s="193">
        <v>0</v>
      </c>
      <c r="Q136" s="193">
        <v>0</v>
      </c>
      <c r="R136" s="193">
        <v>0</v>
      </c>
      <c r="S136" s="193">
        <v>0</v>
      </c>
      <c r="T136" s="193">
        <v>0</v>
      </c>
      <c r="U136" s="194">
        <v>0</v>
      </c>
    </row>
    <row r="137" spans="1:21">
      <c r="A137" s="220"/>
      <c r="B137" s="105"/>
      <c r="C137" s="88"/>
      <c r="D137" s="88"/>
      <c r="E137" s="88"/>
      <c r="F137" s="192">
        <v>0</v>
      </c>
      <c r="G137" s="192">
        <v>0</v>
      </c>
      <c r="H137" s="193">
        <v>0</v>
      </c>
      <c r="I137" s="193">
        <v>0</v>
      </c>
      <c r="J137" s="193">
        <v>0</v>
      </c>
      <c r="K137" s="128">
        <f t="shared" si="20"/>
        <v>0</v>
      </c>
      <c r="L137" s="192">
        <v>0</v>
      </c>
      <c r="M137" s="193">
        <v>0</v>
      </c>
      <c r="N137" s="193">
        <v>0</v>
      </c>
      <c r="O137" s="193">
        <v>0</v>
      </c>
      <c r="P137" s="193">
        <v>0</v>
      </c>
      <c r="Q137" s="193">
        <v>0</v>
      </c>
      <c r="R137" s="193">
        <v>0</v>
      </c>
      <c r="S137" s="193">
        <v>0</v>
      </c>
      <c r="T137" s="193">
        <v>0</v>
      </c>
      <c r="U137" s="194">
        <v>0</v>
      </c>
    </row>
    <row r="138" spans="1:21">
      <c r="A138" s="220"/>
      <c r="B138" s="105"/>
      <c r="C138" s="88"/>
      <c r="D138" s="88"/>
      <c r="E138" s="88"/>
      <c r="F138" s="192">
        <v>0</v>
      </c>
      <c r="G138" s="192">
        <v>0</v>
      </c>
      <c r="H138" s="193">
        <v>0</v>
      </c>
      <c r="I138" s="193">
        <v>0</v>
      </c>
      <c r="J138" s="193">
        <v>0</v>
      </c>
      <c r="K138" s="128">
        <f t="shared" si="20"/>
        <v>0</v>
      </c>
      <c r="L138" s="192">
        <v>0</v>
      </c>
      <c r="M138" s="193">
        <v>0</v>
      </c>
      <c r="N138" s="193">
        <v>0</v>
      </c>
      <c r="O138" s="193">
        <v>0</v>
      </c>
      <c r="P138" s="193">
        <v>0</v>
      </c>
      <c r="Q138" s="193">
        <v>0</v>
      </c>
      <c r="R138" s="193">
        <v>0</v>
      </c>
      <c r="S138" s="193">
        <v>0</v>
      </c>
      <c r="T138" s="193">
        <v>0</v>
      </c>
      <c r="U138" s="194">
        <v>0</v>
      </c>
    </row>
    <row r="139" spans="1:21">
      <c r="A139" s="220"/>
      <c r="B139" s="105"/>
      <c r="C139" s="88"/>
      <c r="D139" s="88"/>
      <c r="E139" s="88"/>
      <c r="F139" s="192">
        <v>0</v>
      </c>
      <c r="G139" s="192">
        <v>0</v>
      </c>
      <c r="H139" s="193">
        <v>0</v>
      </c>
      <c r="I139" s="193">
        <v>0</v>
      </c>
      <c r="J139" s="193">
        <v>0</v>
      </c>
      <c r="K139" s="128">
        <f t="shared" si="20"/>
        <v>0</v>
      </c>
      <c r="L139" s="192">
        <v>0</v>
      </c>
      <c r="M139" s="193">
        <v>0</v>
      </c>
      <c r="N139" s="193">
        <v>0</v>
      </c>
      <c r="O139" s="193">
        <v>0</v>
      </c>
      <c r="P139" s="193">
        <v>0</v>
      </c>
      <c r="Q139" s="193">
        <v>0</v>
      </c>
      <c r="R139" s="193">
        <v>0</v>
      </c>
      <c r="S139" s="193">
        <v>0</v>
      </c>
      <c r="T139" s="193">
        <v>0</v>
      </c>
      <c r="U139" s="194">
        <v>0</v>
      </c>
    </row>
    <row r="140" spans="1:21">
      <c r="A140" s="220"/>
      <c r="B140" s="105"/>
      <c r="C140" s="88"/>
      <c r="D140" s="88"/>
      <c r="E140" s="88"/>
      <c r="F140" s="192">
        <v>0</v>
      </c>
      <c r="G140" s="192">
        <v>0</v>
      </c>
      <c r="H140" s="193">
        <v>0</v>
      </c>
      <c r="I140" s="193">
        <v>0</v>
      </c>
      <c r="J140" s="193">
        <v>0</v>
      </c>
      <c r="K140" s="128">
        <f t="shared" si="20"/>
        <v>0</v>
      </c>
      <c r="L140" s="192">
        <v>0</v>
      </c>
      <c r="M140" s="193">
        <v>0</v>
      </c>
      <c r="N140" s="193">
        <v>0</v>
      </c>
      <c r="O140" s="193">
        <v>0</v>
      </c>
      <c r="P140" s="193">
        <v>0</v>
      </c>
      <c r="Q140" s="193">
        <v>0</v>
      </c>
      <c r="R140" s="193">
        <v>0</v>
      </c>
      <c r="S140" s="193">
        <v>0</v>
      </c>
      <c r="T140" s="193">
        <v>0</v>
      </c>
      <c r="U140" s="194">
        <v>0</v>
      </c>
    </row>
    <row r="141" spans="1:21">
      <c r="A141" s="200" t="s">
        <v>384</v>
      </c>
      <c r="B141" s="141"/>
      <c r="C141" s="141"/>
      <c r="D141" s="141"/>
      <c r="E141" s="141"/>
      <c r="F141" s="209">
        <f t="shared" ref="F141:U141" si="21">SUM(F135:F140)</f>
        <v>0</v>
      </c>
      <c r="G141" s="209">
        <f t="shared" si="21"/>
        <v>0</v>
      </c>
      <c r="H141" s="210">
        <f t="shared" si="21"/>
        <v>0</v>
      </c>
      <c r="I141" s="210">
        <f t="shared" si="21"/>
        <v>0</v>
      </c>
      <c r="J141" s="210">
        <f t="shared" si="21"/>
        <v>0</v>
      </c>
      <c r="K141" s="209">
        <f t="shared" si="21"/>
        <v>0</v>
      </c>
      <c r="L141" s="209">
        <f t="shared" si="21"/>
        <v>0</v>
      </c>
      <c r="M141" s="210">
        <f t="shared" si="21"/>
        <v>0</v>
      </c>
      <c r="N141" s="210">
        <f t="shared" si="21"/>
        <v>0</v>
      </c>
      <c r="O141" s="210">
        <f t="shared" si="21"/>
        <v>0</v>
      </c>
      <c r="P141" s="210">
        <f t="shared" si="21"/>
        <v>0</v>
      </c>
      <c r="Q141" s="210">
        <f t="shared" si="21"/>
        <v>0</v>
      </c>
      <c r="R141" s="210">
        <f t="shared" si="21"/>
        <v>0</v>
      </c>
      <c r="S141" s="210">
        <f t="shared" si="21"/>
        <v>0</v>
      </c>
      <c r="T141" s="210">
        <f t="shared" si="21"/>
        <v>0</v>
      </c>
      <c r="U141" s="211">
        <f t="shared" si="21"/>
        <v>0</v>
      </c>
    </row>
    <row r="142" spans="1:21">
      <c r="A142" s="166" t="s">
        <v>385</v>
      </c>
      <c r="B142" s="88"/>
      <c r="C142" s="88"/>
      <c r="D142" s="88"/>
      <c r="E142" s="88"/>
      <c r="F142" s="167"/>
      <c r="G142" s="167"/>
      <c r="H142" s="168"/>
      <c r="I142" s="168"/>
      <c r="J142" s="168"/>
      <c r="K142" s="167"/>
      <c r="L142" s="167"/>
      <c r="M142" s="168"/>
      <c r="N142" s="168"/>
      <c r="O142" s="168"/>
      <c r="P142" s="168"/>
      <c r="Q142" s="168"/>
      <c r="R142" s="168"/>
      <c r="S142" s="168"/>
      <c r="T142" s="168"/>
      <c r="U142" s="169"/>
    </row>
    <row r="143" spans="1:21">
      <c r="A143" s="220"/>
      <c r="B143" s="105"/>
      <c r="C143" s="88"/>
      <c r="D143" s="88"/>
      <c r="E143" s="88"/>
      <c r="F143" s="192">
        <v>0</v>
      </c>
      <c r="G143" s="192">
        <v>0</v>
      </c>
      <c r="H143" s="193">
        <v>0</v>
      </c>
      <c r="I143" s="193">
        <v>0</v>
      </c>
      <c r="J143" s="193">
        <v>0</v>
      </c>
      <c r="K143" s="128">
        <f t="shared" ref="K143:K149" si="22">SUM(G143:J143)</f>
        <v>0</v>
      </c>
      <c r="L143" s="192">
        <v>0</v>
      </c>
      <c r="M143" s="193">
        <v>0</v>
      </c>
      <c r="N143" s="193">
        <v>0</v>
      </c>
      <c r="O143" s="193">
        <v>0</v>
      </c>
      <c r="P143" s="193">
        <v>0</v>
      </c>
      <c r="Q143" s="193">
        <v>0</v>
      </c>
      <c r="R143" s="193">
        <v>0</v>
      </c>
      <c r="S143" s="193">
        <v>0</v>
      </c>
      <c r="T143" s="193">
        <v>0</v>
      </c>
      <c r="U143" s="194">
        <v>0</v>
      </c>
    </row>
    <row r="144" spans="1:21">
      <c r="A144" s="220"/>
      <c r="B144" s="105"/>
      <c r="C144" s="88"/>
      <c r="D144" s="88"/>
      <c r="E144" s="88"/>
      <c r="F144" s="192">
        <v>0</v>
      </c>
      <c r="G144" s="192">
        <v>0</v>
      </c>
      <c r="H144" s="193">
        <v>0</v>
      </c>
      <c r="I144" s="193">
        <v>0</v>
      </c>
      <c r="J144" s="193">
        <v>0</v>
      </c>
      <c r="K144" s="128">
        <f t="shared" si="22"/>
        <v>0</v>
      </c>
      <c r="L144" s="192">
        <v>0</v>
      </c>
      <c r="M144" s="193">
        <v>0</v>
      </c>
      <c r="N144" s="193">
        <v>0</v>
      </c>
      <c r="O144" s="193">
        <v>0</v>
      </c>
      <c r="P144" s="193">
        <v>0</v>
      </c>
      <c r="Q144" s="193">
        <v>0</v>
      </c>
      <c r="R144" s="193">
        <v>0</v>
      </c>
      <c r="S144" s="193">
        <v>0</v>
      </c>
      <c r="T144" s="193">
        <v>0</v>
      </c>
      <c r="U144" s="194">
        <v>0</v>
      </c>
    </row>
    <row r="145" spans="1:21">
      <c r="A145" s="220"/>
      <c r="B145" s="105"/>
      <c r="C145" s="88"/>
      <c r="D145" s="88"/>
      <c r="E145" s="88"/>
      <c r="F145" s="192">
        <v>0</v>
      </c>
      <c r="G145" s="192">
        <v>0</v>
      </c>
      <c r="H145" s="193">
        <v>0</v>
      </c>
      <c r="I145" s="193">
        <v>0</v>
      </c>
      <c r="J145" s="193">
        <v>0</v>
      </c>
      <c r="K145" s="128">
        <f t="shared" si="22"/>
        <v>0</v>
      </c>
      <c r="L145" s="192">
        <v>0</v>
      </c>
      <c r="M145" s="193">
        <v>0</v>
      </c>
      <c r="N145" s="193">
        <v>0</v>
      </c>
      <c r="O145" s="193">
        <v>0</v>
      </c>
      <c r="P145" s="193">
        <v>0</v>
      </c>
      <c r="Q145" s="193">
        <v>0</v>
      </c>
      <c r="R145" s="193">
        <v>0</v>
      </c>
      <c r="S145" s="193">
        <v>0</v>
      </c>
      <c r="T145" s="193">
        <v>0</v>
      </c>
      <c r="U145" s="194">
        <v>0</v>
      </c>
    </row>
    <row r="146" spans="1:21">
      <c r="A146" s="220"/>
      <c r="B146" s="105"/>
      <c r="C146" s="88"/>
      <c r="D146" s="88"/>
      <c r="E146" s="88"/>
      <c r="F146" s="192">
        <v>0</v>
      </c>
      <c r="G146" s="192">
        <v>0</v>
      </c>
      <c r="H146" s="193">
        <v>0</v>
      </c>
      <c r="I146" s="193">
        <v>0</v>
      </c>
      <c r="J146" s="193">
        <v>0</v>
      </c>
      <c r="K146" s="128">
        <f t="shared" si="22"/>
        <v>0</v>
      </c>
      <c r="L146" s="192">
        <v>0</v>
      </c>
      <c r="M146" s="193">
        <v>0</v>
      </c>
      <c r="N146" s="193">
        <v>0</v>
      </c>
      <c r="O146" s="193">
        <v>0</v>
      </c>
      <c r="P146" s="193">
        <v>0</v>
      </c>
      <c r="Q146" s="193">
        <v>0</v>
      </c>
      <c r="R146" s="193">
        <v>0</v>
      </c>
      <c r="S146" s="193">
        <v>0</v>
      </c>
      <c r="T146" s="193">
        <v>0</v>
      </c>
      <c r="U146" s="194">
        <v>0</v>
      </c>
    </row>
    <row r="147" spans="1:21">
      <c r="A147" s="220"/>
      <c r="B147" s="105"/>
      <c r="C147" s="88"/>
      <c r="D147" s="88"/>
      <c r="E147" s="88"/>
      <c r="F147" s="192">
        <v>0</v>
      </c>
      <c r="G147" s="192">
        <v>0</v>
      </c>
      <c r="H147" s="193">
        <v>0</v>
      </c>
      <c r="I147" s="193">
        <v>0</v>
      </c>
      <c r="J147" s="193">
        <v>0</v>
      </c>
      <c r="K147" s="128">
        <f t="shared" si="22"/>
        <v>0</v>
      </c>
      <c r="L147" s="192">
        <v>0</v>
      </c>
      <c r="M147" s="193">
        <v>0</v>
      </c>
      <c r="N147" s="193">
        <v>0</v>
      </c>
      <c r="O147" s="193">
        <v>0</v>
      </c>
      <c r="P147" s="193">
        <v>0</v>
      </c>
      <c r="Q147" s="193">
        <v>0</v>
      </c>
      <c r="R147" s="193">
        <v>0</v>
      </c>
      <c r="S147" s="193">
        <v>0</v>
      </c>
      <c r="T147" s="193">
        <v>0</v>
      </c>
      <c r="U147" s="194">
        <v>0</v>
      </c>
    </row>
    <row r="148" spans="1:21">
      <c r="A148" s="220"/>
      <c r="B148" s="105"/>
      <c r="C148" s="88"/>
      <c r="D148" s="88"/>
      <c r="E148" s="88"/>
      <c r="F148" s="192">
        <v>0</v>
      </c>
      <c r="G148" s="192">
        <v>0</v>
      </c>
      <c r="H148" s="193">
        <v>0</v>
      </c>
      <c r="I148" s="193">
        <v>0</v>
      </c>
      <c r="J148" s="193">
        <v>0</v>
      </c>
      <c r="K148" s="128">
        <f t="shared" si="22"/>
        <v>0</v>
      </c>
      <c r="L148" s="192">
        <v>0</v>
      </c>
      <c r="M148" s="193">
        <v>0</v>
      </c>
      <c r="N148" s="193">
        <v>0</v>
      </c>
      <c r="O148" s="193">
        <v>0</v>
      </c>
      <c r="P148" s="193">
        <v>0</v>
      </c>
      <c r="Q148" s="193">
        <v>0</v>
      </c>
      <c r="R148" s="193">
        <v>0</v>
      </c>
      <c r="S148" s="193">
        <v>0</v>
      </c>
      <c r="T148" s="193">
        <v>0</v>
      </c>
      <c r="U148" s="194">
        <v>0</v>
      </c>
    </row>
    <row r="149" spans="1:21">
      <c r="A149" s="220"/>
      <c r="B149" s="105"/>
      <c r="C149" s="88"/>
      <c r="D149" s="88"/>
      <c r="E149" s="88"/>
      <c r="F149" s="192">
        <v>0</v>
      </c>
      <c r="G149" s="192">
        <v>0</v>
      </c>
      <c r="H149" s="193">
        <v>0</v>
      </c>
      <c r="I149" s="193">
        <v>0</v>
      </c>
      <c r="J149" s="193">
        <v>0</v>
      </c>
      <c r="K149" s="128">
        <f t="shared" si="22"/>
        <v>0</v>
      </c>
      <c r="L149" s="192">
        <v>0</v>
      </c>
      <c r="M149" s="193">
        <v>0</v>
      </c>
      <c r="N149" s="193">
        <v>0</v>
      </c>
      <c r="O149" s="193">
        <v>0</v>
      </c>
      <c r="P149" s="193">
        <v>0</v>
      </c>
      <c r="Q149" s="193">
        <v>0</v>
      </c>
      <c r="R149" s="193">
        <v>0</v>
      </c>
      <c r="S149" s="193">
        <v>0</v>
      </c>
      <c r="T149" s="193">
        <v>0</v>
      </c>
      <c r="U149" s="194">
        <v>0</v>
      </c>
    </row>
    <row r="150" spans="1:21">
      <c r="A150" s="229" t="s">
        <v>386</v>
      </c>
      <c r="B150" s="151"/>
      <c r="C150" s="151"/>
      <c r="D150" s="151"/>
      <c r="E150" s="151"/>
      <c r="F150" s="230">
        <f t="shared" ref="F150:U150" si="23">SUM(F143:F149)</f>
        <v>0</v>
      </c>
      <c r="G150" s="230">
        <f t="shared" si="23"/>
        <v>0</v>
      </c>
      <c r="H150" s="231">
        <f t="shared" si="23"/>
        <v>0</v>
      </c>
      <c r="I150" s="231">
        <f t="shared" si="23"/>
        <v>0</v>
      </c>
      <c r="J150" s="231">
        <f t="shared" si="23"/>
        <v>0</v>
      </c>
      <c r="K150" s="230">
        <f t="shared" si="23"/>
        <v>0</v>
      </c>
      <c r="L150" s="230">
        <f t="shared" si="23"/>
        <v>0</v>
      </c>
      <c r="M150" s="231">
        <f t="shared" si="23"/>
        <v>0</v>
      </c>
      <c r="N150" s="231">
        <f t="shared" si="23"/>
        <v>0</v>
      </c>
      <c r="O150" s="231">
        <f t="shared" si="23"/>
        <v>0</v>
      </c>
      <c r="P150" s="231">
        <f t="shared" si="23"/>
        <v>0</v>
      </c>
      <c r="Q150" s="231">
        <f t="shared" si="23"/>
        <v>0</v>
      </c>
      <c r="R150" s="231">
        <f t="shared" si="23"/>
        <v>0</v>
      </c>
      <c r="S150" s="231">
        <f t="shared" si="23"/>
        <v>0</v>
      </c>
      <c r="T150" s="231">
        <f t="shared" si="23"/>
        <v>0</v>
      </c>
      <c r="U150" s="232">
        <f t="shared" si="23"/>
        <v>0</v>
      </c>
    </row>
    <row r="152" spans="1:21" ht="16.5">
      <c r="A152" s="222" t="s">
        <v>387</v>
      </c>
      <c r="B152" s="117"/>
      <c r="C152" s="117"/>
      <c r="D152" s="117"/>
      <c r="E152" s="117"/>
      <c r="F152" s="117"/>
      <c r="G152" s="117"/>
      <c r="H152" s="117"/>
      <c r="I152" s="117"/>
      <c r="J152" s="117"/>
      <c r="K152" s="117"/>
      <c r="L152" s="117"/>
      <c r="M152" s="117"/>
      <c r="N152" s="117"/>
      <c r="O152" s="117"/>
      <c r="P152" s="117"/>
      <c r="Q152" s="117"/>
      <c r="R152" s="117"/>
      <c r="S152" s="117"/>
      <c r="T152" s="117"/>
      <c r="U152" s="120"/>
    </row>
    <row r="153" spans="1:21" ht="16">
      <c r="A153" s="233" t="s">
        <v>388</v>
      </c>
      <c r="B153" s="214"/>
      <c r="C153" s="214"/>
      <c r="D153" s="214"/>
      <c r="E153" s="214"/>
      <c r="F153" s="214"/>
      <c r="G153" s="214"/>
      <c r="H153" s="214"/>
      <c r="I153" s="214"/>
      <c r="J153" s="214"/>
      <c r="K153" s="214"/>
      <c r="L153" s="214"/>
      <c r="M153" s="214"/>
      <c r="N153" s="214"/>
      <c r="O153" s="214"/>
      <c r="P153" s="214"/>
      <c r="Q153" s="214"/>
      <c r="R153" s="214"/>
      <c r="S153" s="214"/>
      <c r="T153" s="214"/>
      <c r="U153" s="216"/>
    </row>
    <row r="154" spans="1:21">
      <c r="A154" s="234" t="s">
        <v>163</v>
      </c>
      <c r="B154" s="235"/>
      <c r="C154" s="235"/>
      <c r="D154" s="236">
        <v>0</v>
      </c>
      <c r="E154" s="237" t="s">
        <v>164</v>
      </c>
      <c r="F154" s="238">
        <v>0</v>
      </c>
      <c r="G154" s="238">
        <v>0</v>
      </c>
      <c r="H154" s="239">
        <v>0</v>
      </c>
      <c r="I154" s="239">
        <v>0</v>
      </c>
      <c r="J154" s="239">
        <v>0</v>
      </c>
      <c r="K154" s="238">
        <v>0</v>
      </c>
      <c r="L154" s="238">
        <v>0</v>
      </c>
      <c r="M154" s="239">
        <v>0</v>
      </c>
      <c r="N154" s="239">
        <v>0</v>
      </c>
      <c r="O154" s="239">
        <v>0</v>
      </c>
      <c r="P154" s="239">
        <v>0</v>
      </c>
      <c r="Q154" s="239">
        <v>0</v>
      </c>
      <c r="R154" s="239">
        <v>0</v>
      </c>
      <c r="S154" s="239">
        <v>0</v>
      </c>
      <c r="T154" s="239">
        <v>0</v>
      </c>
      <c r="U154" s="240">
        <v>0</v>
      </c>
    </row>
    <row r="155" spans="1:21">
      <c r="A155" s="234" t="s">
        <v>389</v>
      </c>
      <c r="B155" s="235"/>
      <c r="C155" s="235"/>
      <c r="D155" s="236">
        <v>0</v>
      </c>
      <c r="E155" s="237" t="s">
        <v>164</v>
      </c>
      <c r="F155" s="192">
        <v>0</v>
      </c>
      <c r="G155" s="192">
        <v>0</v>
      </c>
      <c r="H155" s="193">
        <v>0</v>
      </c>
      <c r="I155" s="193">
        <v>0</v>
      </c>
      <c r="J155" s="193">
        <v>0</v>
      </c>
      <c r="K155" s="192">
        <v>0</v>
      </c>
      <c r="L155" s="192">
        <v>0</v>
      </c>
      <c r="M155" s="193">
        <v>0</v>
      </c>
      <c r="N155" s="193">
        <v>0</v>
      </c>
      <c r="O155" s="193">
        <v>0</v>
      </c>
      <c r="P155" s="193">
        <v>0</v>
      </c>
      <c r="Q155" s="193">
        <v>0</v>
      </c>
      <c r="R155" s="193">
        <v>0</v>
      </c>
      <c r="S155" s="193">
        <v>0</v>
      </c>
      <c r="T155" s="193">
        <v>0</v>
      </c>
      <c r="U155" s="194">
        <v>0</v>
      </c>
    </row>
    <row r="156" spans="1:21">
      <c r="A156" s="234" t="s">
        <v>390</v>
      </c>
      <c r="B156" s="235"/>
      <c r="C156" s="235"/>
      <c r="D156" s="236">
        <v>0</v>
      </c>
      <c r="E156" s="237" t="s">
        <v>164</v>
      </c>
      <c r="F156" s="192">
        <v>0</v>
      </c>
      <c r="G156" s="192">
        <v>0</v>
      </c>
      <c r="H156" s="193">
        <v>0</v>
      </c>
      <c r="I156" s="193">
        <v>0</v>
      </c>
      <c r="J156" s="193">
        <v>0</v>
      </c>
      <c r="K156" s="192">
        <v>0</v>
      </c>
      <c r="L156" s="192">
        <v>0</v>
      </c>
      <c r="M156" s="193">
        <v>0</v>
      </c>
      <c r="N156" s="193">
        <v>0</v>
      </c>
      <c r="O156" s="193">
        <v>0</v>
      </c>
      <c r="P156" s="193">
        <v>0</v>
      </c>
      <c r="Q156" s="193">
        <v>0</v>
      </c>
      <c r="R156" s="193">
        <v>0</v>
      </c>
      <c r="S156" s="193">
        <v>0</v>
      </c>
      <c r="T156" s="193">
        <v>0</v>
      </c>
      <c r="U156" s="194">
        <v>0</v>
      </c>
    </row>
    <row r="157" spans="1:21">
      <c r="A157" s="241" t="s">
        <v>391</v>
      </c>
      <c r="B157" s="242"/>
      <c r="C157" s="242"/>
      <c r="D157" s="243"/>
      <c r="E157" s="244"/>
      <c r="F157" s="245">
        <v>0</v>
      </c>
      <c r="G157" s="245">
        <v>0</v>
      </c>
      <c r="H157" s="246">
        <v>0</v>
      </c>
      <c r="I157" s="246">
        <v>0</v>
      </c>
      <c r="J157" s="246">
        <v>0</v>
      </c>
      <c r="K157" s="245">
        <v>0</v>
      </c>
      <c r="L157" s="245">
        <v>0</v>
      </c>
      <c r="M157" s="246">
        <v>0</v>
      </c>
      <c r="N157" s="246">
        <v>0</v>
      </c>
      <c r="O157" s="246">
        <v>0</v>
      </c>
      <c r="P157" s="246">
        <v>0</v>
      </c>
      <c r="Q157" s="246">
        <v>0</v>
      </c>
      <c r="R157" s="246">
        <v>0</v>
      </c>
      <c r="S157" s="246">
        <v>0</v>
      </c>
      <c r="T157" s="246">
        <v>0</v>
      </c>
      <c r="U157" s="247">
        <v>0</v>
      </c>
    </row>
  </sheetData>
  <phoneticPr fontId="51" type="noConversion"/>
  <printOptions gridLines="1" gridLinesSet="0"/>
  <pageMargins left="0.75" right="0.75" top="1" bottom="1" header="0.5" footer="0.5"/>
  <pageSetup fitToHeight="5" orientation="landscape" horizontalDpi="300" verticalDpi="300"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121" r:id="rId4" name="Button 1">
              <controlPr defaultSize="0" print="0" autoFill="0" autoLine="0" autoPict="0">
                <anchor>
                  <from>
                    <xdr:col>0</xdr:col>
                    <xdr:colOff>0</xdr:colOff>
                    <xdr:row>0</xdr:row>
                    <xdr:rowOff>12700</xdr:rowOff>
                  </from>
                  <to>
                    <xdr:col>0</xdr:col>
                    <xdr:colOff>317500</xdr:colOff>
                    <xdr:row>1</xdr:row>
                    <xdr:rowOff>101600</xdr:rowOff>
                  </to>
                </anchor>
              </controlPr>
            </control>
          </mc:Choice>
        </mc:AlternateContent>
        <mc:AlternateContent xmlns:mc="http://schemas.openxmlformats.org/markup-compatibility/2006">
          <mc:Choice Requires="x14">
            <control shapeId="5122" r:id="rId5" name="Button 2">
              <controlPr defaultSize="0" print="0" autoFill="0" autoLine="0" autoPict="0">
                <anchor>
                  <from>
                    <xdr:col>0</xdr:col>
                    <xdr:colOff>336550</xdr:colOff>
                    <xdr:row>0</xdr:row>
                    <xdr:rowOff>25400</xdr:rowOff>
                  </from>
                  <to>
                    <xdr:col>1</xdr:col>
                    <xdr:colOff>139700</xdr:colOff>
                    <xdr:row>1</xdr:row>
                    <xdr:rowOff>101600</xdr:rowOff>
                  </to>
                </anchor>
              </controlPr>
            </control>
          </mc:Choice>
        </mc:AlternateContent>
        <mc:AlternateContent xmlns:mc="http://schemas.openxmlformats.org/markup-compatibility/2006">
          <mc:Choice Requires="x14">
            <control shapeId="5123" r:id="rId6" name="Button 3">
              <controlPr defaultSize="0" print="0" autoFill="0" autoLine="0" autoPict="0">
                <anchor>
                  <from>
                    <xdr:col>1</xdr:col>
                    <xdr:colOff>139700</xdr:colOff>
                    <xdr:row>0</xdr:row>
                    <xdr:rowOff>25400</xdr:rowOff>
                  </from>
                  <to>
                    <xdr:col>1</xdr:col>
                    <xdr:colOff>463550</xdr:colOff>
                    <xdr:row>1</xdr:row>
                    <xdr:rowOff>101600</xdr:rowOff>
                  </to>
                </anchor>
              </controlPr>
            </control>
          </mc:Choice>
        </mc:AlternateContent>
        <mc:AlternateContent xmlns:mc="http://schemas.openxmlformats.org/markup-compatibility/2006">
          <mc:Choice Requires="x14">
            <control shapeId="5124" r:id="rId7" name="Button 4">
              <controlPr defaultSize="0" print="0" autoFill="0" autoLine="0" autoPict="0">
                <anchor>
                  <from>
                    <xdr:col>1</xdr:col>
                    <xdr:colOff>482600</xdr:colOff>
                    <xdr:row>0</xdr:row>
                    <xdr:rowOff>25400</xdr:rowOff>
                  </from>
                  <to>
                    <xdr:col>1</xdr:col>
                    <xdr:colOff>806450</xdr:colOff>
                    <xdr:row>1</xdr:row>
                    <xdr:rowOff>101600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pageSetUpPr fitToPage="1"/>
  </sheetPr>
  <dimension ref="A1:CN429"/>
  <sheetViews>
    <sheetView topLeftCell="C1" zoomScale="75" workbookViewId="0">
      <selection activeCell="U35" sqref="U35"/>
    </sheetView>
  </sheetViews>
  <sheetFormatPr defaultColWidth="9.1796875" defaultRowHeight="13"/>
  <cols>
    <col min="1" max="1" width="8.81640625" style="250" customWidth="1"/>
    <col min="2" max="2" width="9.7265625" style="250" customWidth="1"/>
    <col min="3" max="6" width="8.54296875" style="250" customWidth="1"/>
    <col min="7" max="7" width="9.26953125" style="250" customWidth="1"/>
    <col min="8" max="9" width="8.54296875" style="250" customWidth="1"/>
    <col min="10" max="10" width="9.7265625" style="250" customWidth="1"/>
    <col min="11" max="12" width="8.54296875" style="250" customWidth="1"/>
    <col min="13" max="13" width="13.54296875" style="250" customWidth="1"/>
    <col min="14" max="19" width="8.54296875" style="250" customWidth="1"/>
    <col min="20" max="20" width="9.54296875" style="250" customWidth="1"/>
    <col min="21" max="21" width="11" style="250" customWidth="1"/>
    <col min="22" max="78" width="9.1796875" style="250"/>
    <col min="79" max="79" width="17.26953125" style="250" customWidth="1"/>
    <col min="80" max="88" width="6.1796875" style="250" customWidth="1"/>
    <col min="89" max="91" width="6.1796875" style="324" customWidth="1"/>
    <col min="92" max="92" width="6.1796875" style="250" customWidth="1"/>
    <col min="93" max="16384" width="9.1796875" style="250"/>
  </cols>
  <sheetData>
    <row r="1" spans="1:92" ht="13.5" customHeight="1">
      <c r="A1" s="248" t="s">
        <v>272</v>
      </c>
      <c r="B1" s="249"/>
      <c r="C1" s="249"/>
      <c r="D1" s="249"/>
      <c r="E1" s="249"/>
      <c r="F1" s="249"/>
      <c r="G1" s="249"/>
      <c r="H1" s="249"/>
      <c r="I1" s="249"/>
      <c r="J1" s="249"/>
      <c r="K1" s="249"/>
      <c r="L1" s="249"/>
      <c r="M1" s="249"/>
      <c r="N1" s="249"/>
      <c r="O1" s="249"/>
      <c r="P1" s="249"/>
      <c r="Q1" s="249"/>
      <c r="R1" s="249"/>
      <c r="S1" s="249"/>
      <c r="T1" s="249"/>
      <c r="U1" s="249"/>
      <c r="W1" s="251"/>
      <c r="CA1" s="17"/>
      <c r="CB1" s="17"/>
      <c r="CC1" s="17"/>
      <c r="CD1" s="17"/>
      <c r="CE1" s="17"/>
      <c r="CF1" s="17"/>
      <c r="CG1" s="17"/>
      <c r="CH1" s="17"/>
      <c r="CI1" s="17"/>
      <c r="CJ1" s="17"/>
      <c r="CK1" s="17"/>
      <c r="CL1" s="17"/>
      <c r="CM1" s="17"/>
      <c r="CN1" s="17"/>
    </row>
    <row r="2" spans="1:92" ht="13.5" customHeight="1">
      <c r="A2" s="248" t="s">
        <v>274</v>
      </c>
      <c r="B2" s="249"/>
      <c r="C2" s="249"/>
      <c r="D2" s="249"/>
      <c r="E2" s="249"/>
      <c r="F2" s="249"/>
      <c r="G2" s="249"/>
      <c r="H2" s="249"/>
      <c r="I2" s="249"/>
      <c r="J2" s="249"/>
      <c r="K2" s="249"/>
      <c r="L2" s="249"/>
      <c r="M2" s="249"/>
      <c r="N2" s="249"/>
      <c r="O2" s="249"/>
      <c r="P2" s="249"/>
      <c r="Q2" s="249"/>
      <c r="R2" s="249"/>
      <c r="S2" s="249"/>
      <c r="T2" s="249"/>
      <c r="U2" s="249"/>
      <c r="CA2" s="17"/>
      <c r="CB2" s="17"/>
      <c r="CC2" s="17"/>
      <c r="CD2" s="17"/>
      <c r="CE2" s="17"/>
      <c r="CF2" s="17"/>
      <c r="CG2" s="17"/>
      <c r="CH2" s="17"/>
      <c r="CI2" s="17"/>
      <c r="CJ2" s="17"/>
      <c r="CK2" s="17"/>
      <c r="CL2" s="17"/>
      <c r="CM2" s="17"/>
      <c r="CN2" s="17"/>
    </row>
    <row r="3" spans="1:92" ht="13.5" customHeight="1">
      <c r="A3" s="252" t="s">
        <v>276</v>
      </c>
      <c r="B3" s="249"/>
      <c r="C3" s="249"/>
      <c r="D3" s="249"/>
      <c r="E3" s="249"/>
      <c r="F3" s="249"/>
      <c r="G3" s="249"/>
      <c r="H3" s="249"/>
      <c r="I3" s="249"/>
      <c r="J3" s="249"/>
      <c r="K3" s="249"/>
      <c r="L3" s="249"/>
      <c r="M3" s="249"/>
      <c r="N3" s="249"/>
      <c r="O3" s="249"/>
      <c r="P3" s="249"/>
      <c r="Q3" s="249"/>
      <c r="R3" s="249"/>
      <c r="S3" s="249"/>
      <c r="T3" s="249"/>
      <c r="U3" s="249"/>
      <c r="CA3" s="17"/>
      <c r="CB3" s="17"/>
      <c r="CC3" s="17"/>
      <c r="CD3" s="17"/>
      <c r="CE3" s="17"/>
      <c r="CF3" s="17"/>
      <c r="CG3" s="17"/>
      <c r="CH3" s="17"/>
      <c r="CI3" s="17"/>
      <c r="CJ3" s="17"/>
      <c r="CK3" s="17"/>
      <c r="CL3" s="17"/>
      <c r="CM3" s="17"/>
      <c r="CN3" s="17"/>
    </row>
    <row r="4" spans="1:92">
      <c r="A4" s="17"/>
      <c r="B4" s="17"/>
      <c r="C4" s="17"/>
      <c r="D4" s="17"/>
      <c r="E4" s="17"/>
      <c r="F4" s="17"/>
      <c r="G4" s="17"/>
      <c r="H4" s="17"/>
      <c r="I4" s="17"/>
      <c r="J4" s="17"/>
      <c r="K4" s="17"/>
      <c r="L4" s="17"/>
      <c r="M4" s="17"/>
      <c r="N4" s="17"/>
      <c r="O4" s="17"/>
      <c r="P4" s="17"/>
      <c r="Q4" s="253" t="s">
        <v>392</v>
      </c>
      <c r="R4" s="17"/>
      <c r="S4" s="17"/>
      <c r="T4" s="57"/>
      <c r="U4" s="17"/>
      <c r="CA4" s="17"/>
      <c r="CB4" s="17"/>
      <c r="CC4" s="17"/>
      <c r="CD4" s="17"/>
      <c r="CE4" s="17"/>
      <c r="CF4" s="17"/>
      <c r="CG4" s="17"/>
      <c r="CH4" s="17"/>
      <c r="CI4" s="17"/>
      <c r="CJ4" s="17"/>
      <c r="CK4" s="17"/>
      <c r="CL4" s="17"/>
      <c r="CM4" s="17"/>
      <c r="CN4" s="17"/>
    </row>
    <row r="5" spans="1:92">
      <c r="A5" s="254" t="s">
        <v>393</v>
      </c>
      <c r="B5" s="249"/>
      <c r="C5" s="249"/>
      <c r="D5" s="249"/>
      <c r="E5" s="249"/>
      <c r="F5" s="255" t="s">
        <v>394</v>
      </c>
      <c r="G5" s="249"/>
      <c r="H5" s="249"/>
      <c r="I5" s="249"/>
      <c r="J5" s="249"/>
      <c r="K5" s="249"/>
      <c r="L5" s="249"/>
      <c r="M5" s="249"/>
      <c r="N5" s="249"/>
      <c r="O5" s="249"/>
      <c r="P5" s="249"/>
      <c r="Q5" s="249"/>
      <c r="R5" s="249"/>
      <c r="S5" s="249"/>
      <c r="T5" s="249"/>
      <c r="U5" s="249"/>
      <c r="CA5" s="17"/>
      <c r="CB5" s="17"/>
      <c r="CC5" s="17"/>
      <c r="CD5" s="17"/>
      <c r="CE5" s="17"/>
      <c r="CF5" s="17"/>
      <c r="CG5" s="17"/>
      <c r="CH5" s="17"/>
      <c r="CI5" s="17"/>
      <c r="CJ5" s="17"/>
      <c r="CK5" s="17"/>
      <c r="CL5" s="17"/>
      <c r="CM5" s="17"/>
      <c r="CN5" s="17"/>
    </row>
    <row r="6" spans="1:92" ht="15.5">
      <c r="A6" s="254" t="s">
        <v>395</v>
      </c>
      <c r="B6" s="249"/>
      <c r="C6" s="256"/>
      <c r="D6" s="257"/>
      <c r="E6" s="258"/>
      <c r="F6" s="255" t="s">
        <v>396</v>
      </c>
      <c r="G6" s="249"/>
      <c r="H6" s="259"/>
      <c r="I6" s="260"/>
      <c r="J6" s="260"/>
      <c r="K6" s="260"/>
      <c r="L6" s="261" t="s">
        <v>397</v>
      </c>
      <c r="M6" s="249"/>
      <c r="N6" s="262"/>
      <c r="O6" s="263"/>
      <c r="P6" s="263"/>
      <c r="Q6" s="264" t="s">
        <v>398</v>
      </c>
      <c r="R6" s="265"/>
      <c r="S6" s="266" t="s">
        <v>399</v>
      </c>
      <c r="T6" s="266" t="s">
        <v>400</v>
      </c>
      <c r="U6" s="267" t="s">
        <v>401</v>
      </c>
      <c r="CA6" s="17"/>
      <c r="CB6" s="17"/>
      <c r="CC6" s="17"/>
      <c r="CD6" s="17"/>
      <c r="CE6" s="17"/>
      <c r="CF6" s="17"/>
      <c r="CG6" s="17"/>
      <c r="CH6" s="17"/>
      <c r="CI6" s="17"/>
      <c r="CJ6" s="17"/>
      <c r="CK6" s="17"/>
      <c r="CL6" s="17"/>
      <c r="CM6" s="17"/>
      <c r="CN6" s="17"/>
    </row>
    <row r="7" spans="1:92" ht="15.5">
      <c r="A7" s="268"/>
      <c r="B7" s="249"/>
      <c r="C7" s="249"/>
      <c r="D7" s="249"/>
      <c r="E7" s="249"/>
      <c r="F7" s="249"/>
      <c r="G7" s="249"/>
      <c r="H7" s="269"/>
      <c r="I7" s="269"/>
      <c r="J7" s="269"/>
      <c r="K7" s="269"/>
      <c r="L7" s="249"/>
      <c r="M7" s="249"/>
      <c r="N7" s="270"/>
      <c r="O7" s="270"/>
      <c r="P7" s="270"/>
      <c r="Q7" s="271" t="s">
        <v>111</v>
      </c>
      <c r="R7" s="272"/>
      <c r="S7" s="273"/>
      <c r="T7" s="273"/>
      <c r="U7" s="274"/>
      <c r="CA7" s="17"/>
      <c r="CB7" s="17"/>
      <c r="CC7" s="17"/>
      <c r="CD7" s="17"/>
      <c r="CE7" s="17"/>
      <c r="CF7" s="17"/>
      <c r="CG7" s="17"/>
      <c r="CH7" s="17"/>
      <c r="CI7" s="17"/>
      <c r="CJ7" s="17"/>
      <c r="CK7" s="17"/>
      <c r="CL7" s="17"/>
      <c r="CM7" s="17"/>
      <c r="CN7" s="17"/>
    </row>
    <row r="8" spans="1:92" ht="13.5" customHeight="1">
      <c r="A8" s="255" t="s">
        <v>402</v>
      </c>
      <c r="C8" s="275"/>
      <c r="D8" s="276"/>
      <c r="E8" s="57"/>
      <c r="F8" s="261" t="s">
        <v>403</v>
      </c>
      <c r="G8" s="235"/>
      <c r="H8" s="277"/>
      <c r="I8" s="278"/>
      <c r="J8" s="260"/>
      <c r="K8" s="278"/>
      <c r="L8" s="279" t="s">
        <v>404</v>
      </c>
      <c r="M8" s="235"/>
      <c r="N8" s="262"/>
      <c r="O8" s="263"/>
      <c r="P8" s="263"/>
      <c r="Q8" s="280" t="s">
        <v>405</v>
      </c>
      <c r="R8" s="272"/>
      <c r="S8" s="273"/>
      <c r="T8" s="273"/>
      <c r="U8" s="274"/>
      <c r="CA8" s="17"/>
      <c r="CB8" s="17"/>
      <c r="CC8" s="17"/>
      <c r="CD8" s="17"/>
      <c r="CE8" s="17"/>
      <c r="CF8" s="17"/>
      <c r="CG8" s="17"/>
      <c r="CH8" s="17"/>
      <c r="CI8" s="17"/>
      <c r="CJ8" s="17"/>
      <c r="CK8" s="17"/>
      <c r="CL8" s="17"/>
      <c r="CM8" s="17"/>
      <c r="CN8" s="17"/>
    </row>
    <row r="9" spans="1:92" ht="15.5">
      <c r="A9" s="281"/>
      <c r="E9" s="17"/>
      <c r="F9" s="282"/>
      <c r="G9" s="235"/>
      <c r="H9" s="283"/>
      <c r="I9" s="284"/>
      <c r="J9" s="285"/>
      <c r="K9" s="284"/>
      <c r="L9" s="282"/>
      <c r="M9" s="235"/>
      <c r="N9" s="270"/>
      <c r="O9" s="270"/>
      <c r="P9" s="270"/>
      <c r="Q9" s="280" t="s">
        <v>406</v>
      </c>
      <c r="R9" s="272"/>
      <c r="S9" s="273"/>
      <c r="T9" s="273"/>
      <c r="U9" s="274"/>
      <c r="CA9" s="17"/>
      <c r="CB9" s="17"/>
      <c r="CC9" s="17"/>
      <c r="CD9" s="17"/>
      <c r="CE9" s="17"/>
      <c r="CF9" s="17"/>
      <c r="CG9" s="17"/>
      <c r="CH9" s="17"/>
      <c r="CI9" s="17"/>
      <c r="CJ9" s="17"/>
      <c r="CK9" s="17"/>
      <c r="CL9" s="17"/>
      <c r="CM9" s="17"/>
      <c r="CN9" s="17"/>
    </row>
    <row r="10" spans="1:92" ht="15.5">
      <c r="A10" s="286" t="s">
        <v>407</v>
      </c>
      <c r="C10" s="287"/>
      <c r="D10" s="242"/>
      <c r="E10" s="57"/>
      <c r="F10" s="279" t="s">
        <v>408</v>
      </c>
      <c r="G10" s="235"/>
      <c r="H10" s="288"/>
      <c r="I10" s="260"/>
      <c r="J10" s="260"/>
      <c r="K10" s="278"/>
      <c r="L10" s="261" t="s">
        <v>409</v>
      </c>
      <c r="M10" s="235"/>
      <c r="N10" s="262"/>
      <c r="O10" s="289"/>
      <c r="P10" s="289"/>
      <c r="Q10" s="280" t="s">
        <v>410</v>
      </c>
      <c r="R10" s="272"/>
      <c r="S10" s="273"/>
      <c r="T10" s="273"/>
      <c r="U10" s="274"/>
      <c r="CA10" s="17"/>
      <c r="CB10" s="17"/>
      <c r="CC10" s="17"/>
      <c r="CD10" s="17"/>
      <c r="CE10" s="17"/>
      <c r="CF10" s="17"/>
      <c r="CG10" s="17"/>
      <c r="CH10" s="17"/>
      <c r="CI10" s="17"/>
      <c r="CJ10" s="17"/>
      <c r="CK10" s="17"/>
      <c r="CL10" s="17"/>
      <c r="CM10" s="17"/>
      <c r="CN10" s="17"/>
    </row>
    <row r="11" spans="1:92" ht="16" thickBot="1">
      <c r="A11" s="281"/>
      <c r="E11" s="17"/>
      <c r="F11" s="282"/>
      <c r="G11" s="235"/>
      <c r="H11" s="47"/>
      <c r="I11" s="290"/>
      <c r="J11" s="235"/>
      <c r="K11" s="282"/>
      <c r="L11" s="282"/>
      <c r="M11" s="235"/>
      <c r="N11" s="290"/>
      <c r="O11" s="47"/>
      <c r="P11" s="17"/>
      <c r="Q11" s="291" t="s">
        <v>411</v>
      </c>
      <c r="R11" s="292"/>
      <c r="S11" s="293"/>
      <c r="T11" s="293"/>
      <c r="U11" s="294"/>
      <c r="CA11" s="17"/>
      <c r="CB11" s="17"/>
      <c r="CC11" s="17"/>
      <c r="CD11" s="17"/>
      <c r="CE11" s="17"/>
      <c r="CF11" s="17"/>
      <c r="CG11" s="17"/>
      <c r="CH11" s="17"/>
      <c r="CI11" s="17"/>
      <c r="CJ11" s="17"/>
      <c r="CK11" s="17"/>
      <c r="CL11" s="17"/>
      <c r="CM11" s="17"/>
      <c r="CN11" s="17"/>
    </row>
    <row r="12" spans="1:92" ht="16" thickTop="1">
      <c r="A12" s="295" t="s">
        <v>412</v>
      </c>
      <c r="B12" s="296"/>
      <c r="D12" s="297" t="s">
        <v>413</v>
      </c>
      <c r="E12" s="298"/>
      <c r="F12" s="296"/>
      <c r="G12" s="235"/>
      <c r="H12" s="299" t="s">
        <v>414</v>
      </c>
      <c r="I12" s="290"/>
      <c r="J12" s="300" t="s">
        <v>415</v>
      </c>
      <c r="K12" s="296"/>
      <c r="L12" s="301" t="s">
        <v>416</v>
      </c>
      <c r="M12" s="296"/>
      <c r="N12" s="290"/>
      <c r="O12" s="302" t="s">
        <v>417</v>
      </c>
      <c r="P12" s="296"/>
      <c r="Q12" s="303" t="s">
        <v>418</v>
      </c>
      <c r="R12" s="304"/>
      <c r="S12" s="304"/>
      <c r="T12" s="304"/>
      <c r="U12" s="305"/>
      <c r="CA12" s="17"/>
      <c r="CB12" s="17"/>
      <c r="CC12" s="17"/>
      <c r="CD12" s="17"/>
      <c r="CE12" s="17"/>
      <c r="CF12" s="17"/>
      <c r="CG12" s="17"/>
      <c r="CH12" s="17"/>
      <c r="CI12" s="17"/>
      <c r="CJ12" s="17"/>
      <c r="CK12" s="17"/>
      <c r="CL12" s="17"/>
      <c r="CM12" s="17"/>
      <c r="CN12" s="17"/>
    </row>
    <row r="13" spans="1:92" ht="15.5">
      <c r="G13" s="306"/>
      <c r="H13" s="307" t="s">
        <v>419</v>
      </c>
      <c r="N13" s="308"/>
      <c r="O13" s="309" t="s">
        <v>113</v>
      </c>
      <c r="P13" s="310"/>
      <c r="Q13" s="311" t="s">
        <v>420</v>
      </c>
      <c r="R13" s="312" t="s">
        <v>421</v>
      </c>
      <c r="S13" s="313"/>
      <c r="T13" s="312" t="s">
        <v>422</v>
      </c>
      <c r="U13" s="314"/>
      <c r="CA13" s="17"/>
      <c r="CB13" s="17"/>
      <c r="CC13" s="17"/>
      <c r="CD13" s="17"/>
      <c r="CE13" s="17"/>
      <c r="CF13" s="17"/>
      <c r="CG13" s="17"/>
      <c r="CH13" s="17"/>
      <c r="CI13" s="17"/>
      <c r="CJ13" s="17"/>
      <c r="CK13" s="17"/>
      <c r="CL13" s="17"/>
      <c r="CM13" s="17"/>
      <c r="CN13" s="17"/>
    </row>
    <row r="14" spans="1:92" ht="13.5" thickBot="1">
      <c r="Q14" s="315" t="s">
        <v>423</v>
      </c>
      <c r="R14" s="316"/>
      <c r="S14" s="316"/>
      <c r="T14" s="316"/>
      <c r="U14" s="317"/>
      <c r="CA14" s="17"/>
      <c r="CB14" s="17"/>
      <c r="CC14" s="17"/>
      <c r="CD14" s="17"/>
      <c r="CE14" s="17"/>
      <c r="CF14" s="17"/>
      <c r="CG14" s="17"/>
      <c r="CH14" s="17"/>
      <c r="CI14" s="17"/>
      <c r="CJ14" s="17"/>
      <c r="CK14" s="17"/>
      <c r="CL14" s="17"/>
      <c r="CM14" s="17"/>
      <c r="CN14" s="17"/>
    </row>
    <row r="15" spans="1:92" ht="13.5" customHeight="1" thickTop="1">
      <c r="A15" s="318" t="s">
        <v>424</v>
      </c>
      <c r="D15" s="309" t="s">
        <v>425</v>
      </c>
      <c r="F15" s="319"/>
      <c r="G15" s="320"/>
      <c r="I15" s="321" t="s">
        <v>426</v>
      </c>
      <c r="M15" s="322"/>
      <c r="N15" s="242"/>
      <c r="O15" s="242"/>
      <c r="P15" s="242"/>
      <c r="Q15" s="242"/>
      <c r="R15" s="242"/>
      <c r="S15" s="242"/>
      <c r="T15" s="242"/>
      <c r="U15" s="242"/>
      <c r="CA15" s="17"/>
      <c r="CB15" s="17"/>
      <c r="CC15" s="17"/>
      <c r="CD15" s="17"/>
      <c r="CE15" s="17"/>
      <c r="CF15" s="17"/>
      <c r="CG15" s="17"/>
      <c r="CH15" s="17"/>
      <c r="CI15" s="17"/>
      <c r="CJ15" s="17"/>
      <c r="CK15" s="17"/>
      <c r="CL15" s="17"/>
      <c r="CM15" s="17"/>
      <c r="CN15" s="17"/>
    </row>
    <row r="16" spans="1:92" ht="15.5">
      <c r="A16" s="318" t="s">
        <v>427</v>
      </c>
      <c r="D16" s="309" t="s">
        <v>428</v>
      </c>
      <c r="F16" s="323"/>
      <c r="G16" s="320"/>
      <c r="H16" s="235"/>
      <c r="I16" s="287"/>
      <c r="J16" s="242"/>
      <c r="K16" s="242"/>
      <c r="L16" s="242"/>
      <c r="M16" s="242"/>
      <c r="N16" s="242"/>
      <c r="O16" s="242"/>
      <c r="P16" s="242"/>
      <c r="Q16" s="242"/>
      <c r="R16" s="242"/>
      <c r="S16" s="242"/>
      <c r="T16" s="242"/>
      <c r="U16" s="242"/>
      <c r="CA16" s="17"/>
      <c r="CB16" s="17"/>
      <c r="CC16" s="17"/>
      <c r="CD16" s="17"/>
      <c r="CE16" s="17"/>
      <c r="CF16" s="17"/>
      <c r="CG16" s="17"/>
      <c r="CH16" s="17"/>
      <c r="CI16" s="17"/>
      <c r="CJ16" s="17"/>
      <c r="CK16" s="17"/>
      <c r="CL16" s="17"/>
      <c r="CM16" s="17"/>
      <c r="CN16" s="17"/>
    </row>
    <row r="17" spans="1:92" ht="13.5" customHeight="1">
      <c r="A17" s="318" t="s">
        <v>429</v>
      </c>
      <c r="I17" s="287"/>
      <c r="J17" s="242"/>
      <c r="K17" s="242"/>
      <c r="L17" s="242"/>
      <c r="M17" s="242"/>
      <c r="N17" s="242"/>
      <c r="O17" s="242"/>
      <c r="P17" s="242"/>
      <c r="Q17" s="242"/>
      <c r="R17" s="242"/>
      <c r="S17" s="242"/>
      <c r="T17" s="242"/>
      <c r="U17" s="242"/>
      <c r="CA17" s="17"/>
      <c r="CB17" s="17"/>
      <c r="CC17" s="17"/>
      <c r="CD17" s="17"/>
      <c r="CE17" s="17"/>
      <c r="CF17" s="17"/>
      <c r="CG17" s="17"/>
      <c r="CH17" s="17"/>
      <c r="CI17" s="17"/>
      <c r="CJ17" s="17"/>
      <c r="CK17" s="17"/>
      <c r="CL17" s="17"/>
      <c r="CM17" s="17"/>
      <c r="CN17" s="17"/>
    </row>
    <row r="18" spans="1:92" ht="12.75" customHeight="1">
      <c r="I18" s="324"/>
      <c r="CA18" s="17"/>
      <c r="CB18" s="17"/>
      <c r="CC18" s="17"/>
      <c r="CD18" s="17"/>
      <c r="CE18" s="17"/>
      <c r="CF18" s="17"/>
      <c r="CG18" s="17"/>
      <c r="CH18" s="17"/>
      <c r="CI18" s="17"/>
      <c r="CJ18" s="17"/>
      <c r="CK18" s="17"/>
      <c r="CL18" s="17"/>
      <c r="CM18" s="17"/>
      <c r="CN18" s="17"/>
    </row>
    <row r="19" spans="1:92" ht="12.75" customHeight="1">
      <c r="A19" s="325"/>
      <c r="B19" s="326"/>
      <c r="C19" s="327" t="s">
        <v>430</v>
      </c>
      <c r="D19" s="328"/>
      <c r="F19" s="329" t="s">
        <v>431</v>
      </c>
      <c r="G19" s="330"/>
      <c r="H19" s="330"/>
      <c r="I19" s="330"/>
      <c r="J19" s="330"/>
      <c r="K19" s="331"/>
      <c r="L19" s="17"/>
      <c r="M19" s="332" t="s">
        <v>432</v>
      </c>
      <c r="N19" s="330"/>
      <c r="O19" s="330"/>
      <c r="P19" s="330"/>
      <c r="Q19" s="330"/>
      <c r="R19" s="330"/>
      <c r="S19" s="330"/>
      <c r="T19" s="330"/>
      <c r="U19" s="331"/>
      <c r="CA19" s="17"/>
      <c r="CB19" s="17"/>
      <c r="CC19" s="17"/>
      <c r="CD19" s="17"/>
      <c r="CE19" s="17"/>
      <c r="CF19" s="17"/>
      <c r="CG19" s="17"/>
      <c r="CH19" s="17"/>
      <c r="CI19" s="17"/>
      <c r="CJ19" s="17"/>
      <c r="CK19" s="17"/>
      <c r="CL19" s="17"/>
      <c r="CM19" s="17"/>
      <c r="CN19" s="17"/>
    </row>
    <row r="20" spans="1:92" ht="12.75" customHeight="1">
      <c r="A20" s="333" t="s">
        <v>433</v>
      </c>
      <c r="B20" s="334"/>
      <c r="C20" s="293" t="s">
        <v>434</v>
      </c>
      <c r="D20" s="294" t="s">
        <v>435</v>
      </c>
      <c r="F20" s="335" t="s">
        <v>436</v>
      </c>
      <c r="G20" s="293" t="s">
        <v>437</v>
      </c>
      <c r="H20" s="258" t="s">
        <v>438</v>
      </c>
      <c r="I20" s="334"/>
      <c r="J20" s="334"/>
      <c r="K20" s="294" t="s">
        <v>435</v>
      </c>
      <c r="L20" s="17"/>
      <c r="M20" s="336" t="s">
        <v>439</v>
      </c>
      <c r="N20" s="258"/>
      <c r="O20" s="258"/>
      <c r="P20" s="258"/>
      <c r="Q20" s="337"/>
      <c r="R20" s="338" t="s">
        <v>440</v>
      </c>
      <c r="S20" s="258"/>
      <c r="T20" s="258"/>
      <c r="U20" s="339"/>
      <c r="CA20" s="17"/>
      <c r="CB20" s="17"/>
      <c r="CC20" s="17"/>
      <c r="CD20" s="17"/>
      <c r="CE20" s="17"/>
      <c r="CF20" s="17"/>
      <c r="CG20" s="17"/>
      <c r="CH20" s="17"/>
      <c r="CI20" s="17"/>
      <c r="CJ20" s="17"/>
      <c r="CK20" s="17"/>
      <c r="CL20" s="17"/>
      <c r="CM20" s="17"/>
      <c r="CN20" s="17"/>
    </row>
    <row r="21" spans="1:92" ht="12.75" customHeight="1">
      <c r="A21" s="340" t="s">
        <v>441</v>
      </c>
      <c r="B21" s="341"/>
      <c r="C21" s="342">
        <v>0.22</v>
      </c>
      <c r="D21" s="343"/>
      <c r="F21" s="344"/>
      <c r="G21" s="345"/>
      <c r="H21" s="47"/>
      <c r="I21" s="47"/>
      <c r="J21" s="345"/>
      <c r="K21" s="48"/>
      <c r="L21" s="17"/>
      <c r="M21" s="234"/>
      <c r="N21" s="235"/>
      <c r="O21" s="235"/>
      <c r="P21" s="235"/>
      <c r="Q21" s="47"/>
      <c r="R21" s="235"/>
      <c r="S21" s="235"/>
      <c r="T21" s="235"/>
      <c r="U21" s="346"/>
      <c r="CA21" s="17"/>
      <c r="CB21" s="17"/>
      <c r="CC21" s="17"/>
      <c r="CD21" s="17"/>
      <c r="CE21" s="17"/>
      <c r="CF21" s="17"/>
      <c r="CG21" s="17"/>
      <c r="CH21" s="17"/>
      <c r="CI21" s="17"/>
      <c r="CJ21" s="17"/>
      <c r="CK21" s="17"/>
      <c r="CL21" s="17"/>
      <c r="CM21" s="17"/>
      <c r="CN21" s="17"/>
    </row>
    <row r="22" spans="1:92" ht="12.75" customHeight="1">
      <c r="A22" s="241" t="s">
        <v>116</v>
      </c>
      <c r="B22" s="347"/>
      <c r="C22" s="348">
        <v>18</v>
      </c>
      <c r="D22" s="349"/>
      <c r="F22" s="350" t="s">
        <v>442</v>
      </c>
      <c r="G22" s="351">
        <v>480100</v>
      </c>
      <c r="H22" s="235" t="s">
        <v>443</v>
      </c>
      <c r="I22" s="235"/>
      <c r="J22" s="352"/>
      <c r="K22" s="353"/>
      <c r="L22" s="17"/>
      <c r="M22" s="354" t="s">
        <v>444</v>
      </c>
      <c r="N22" s="235"/>
      <c r="O22" s="235"/>
      <c r="P22" s="235"/>
      <c r="Q22" s="47"/>
      <c r="R22" s="355" t="s">
        <v>445</v>
      </c>
      <c r="S22" s="235"/>
      <c r="T22" s="235"/>
      <c r="U22" s="356" t="e">
        <f>'Cash Flow'!P14</f>
        <v>#REF!</v>
      </c>
      <c r="W22" s="250" t="s">
        <v>446</v>
      </c>
      <c r="CA22" s="17"/>
      <c r="CB22" s="17"/>
      <c r="CC22" s="17"/>
      <c r="CD22" s="17"/>
      <c r="CE22" s="17"/>
      <c r="CF22" s="17"/>
      <c r="CG22" s="17"/>
      <c r="CH22" s="17"/>
      <c r="CI22" s="17"/>
      <c r="CJ22" s="17"/>
      <c r="CK22" s="17"/>
      <c r="CL22" s="17"/>
      <c r="CM22" s="17"/>
      <c r="CN22" s="17"/>
    </row>
    <row r="23" spans="1:92" ht="12.75" customHeight="1">
      <c r="A23" s="340" t="s">
        <v>447</v>
      </c>
      <c r="B23" s="341"/>
      <c r="C23" s="357">
        <v>18</v>
      </c>
      <c r="D23" s="343"/>
      <c r="F23" s="350" t="s">
        <v>448</v>
      </c>
      <c r="G23" s="351">
        <v>480200</v>
      </c>
      <c r="H23" s="235" t="s">
        <v>311</v>
      </c>
      <c r="I23" s="235"/>
      <c r="J23" s="352"/>
      <c r="K23" s="353"/>
      <c r="L23" s="17"/>
      <c r="M23" s="234" t="s">
        <v>449</v>
      </c>
      <c r="N23" s="235"/>
      <c r="O23" s="235"/>
      <c r="P23" s="358" t="e">
        <f>Capital!F41+SUM(Capital!K41:U41)</f>
        <v>#REF!</v>
      </c>
      <c r="Q23" s="47"/>
      <c r="R23" s="235"/>
      <c r="S23" s="235"/>
      <c r="T23" s="235"/>
      <c r="U23" s="359"/>
      <c r="CA23" s="17"/>
      <c r="CB23" s="17"/>
      <c r="CC23" s="17"/>
      <c r="CD23" s="17"/>
      <c r="CE23" s="17"/>
      <c r="CF23" s="17"/>
      <c r="CG23" s="17"/>
      <c r="CH23" s="17"/>
      <c r="CI23" s="17"/>
      <c r="CJ23" s="17"/>
      <c r="CK23" s="17"/>
      <c r="CL23" s="17"/>
      <c r="CM23" s="17"/>
      <c r="CN23" s="17"/>
    </row>
    <row r="24" spans="1:92" ht="12.75" customHeight="1">
      <c r="A24" s="241" t="s">
        <v>450</v>
      </c>
      <c r="B24" s="347"/>
      <c r="C24" s="348" t="s">
        <v>451</v>
      </c>
      <c r="D24" s="349"/>
      <c r="F24" s="350" t="s">
        <v>452</v>
      </c>
      <c r="G24" s="351" t="s">
        <v>453</v>
      </c>
      <c r="H24" s="235" t="s">
        <v>454</v>
      </c>
      <c r="I24" s="235"/>
      <c r="J24" s="352"/>
      <c r="K24" s="353"/>
      <c r="L24" s="17"/>
      <c r="M24" s="234" t="s">
        <v>455</v>
      </c>
      <c r="N24" s="235"/>
      <c r="O24" s="235"/>
      <c r="P24" s="360">
        <v>0</v>
      </c>
      <c r="Q24" s="47"/>
      <c r="R24" s="235" t="s">
        <v>456</v>
      </c>
      <c r="S24" s="235"/>
      <c r="T24" s="250" t="s">
        <v>279</v>
      </c>
      <c r="U24" s="359" t="e">
        <f>'Cash Flow'!K33</f>
        <v>#REF!</v>
      </c>
      <c r="W24" s="250" t="s">
        <v>457</v>
      </c>
      <c r="CA24" s="17"/>
      <c r="CB24" s="17"/>
      <c r="CC24" s="17"/>
      <c r="CD24" s="17"/>
      <c r="CE24" s="17"/>
      <c r="CF24" s="17"/>
      <c r="CG24" s="17"/>
      <c r="CH24" s="17"/>
      <c r="CI24" s="17"/>
      <c r="CJ24" s="17"/>
      <c r="CK24" s="17"/>
      <c r="CL24" s="17"/>
      <c r="CM24" s="17"/>
      <c r="CN24" s="17"/>
    </row>
    <row r="25" spans="1:92" ht="12.75" customHeight="1">
      <c r="A25" s="340" t="s">
        <v>458</v>
      </c>
      <c r="B25" s="341"/>
      <c r="C25" s="357">
        <v>18</v>
      </c>
      <c r="D25" s="343"/>
      <c r="F25" s="361" t="s">
        <v>459</v>
      </c>
      <c r="G25" s="327">
        <v>480400</v>
      </c>
      <c r="H25" s="362" t="s">
        <v>460</v>
      </c>
      <c r="I25" s="362"/>
      <c r="J25" s="326"/>
      <c r="K25" s="363"/>
      <c r="L25" s="17"/>
      <c r="M25" s="234" t="s">
        <v>461</v>
      </c>
      <c r="N25" s="235"/>
      <c r="O25" s="235"/>
      <c r="P25" s="364" t="e">
        <f>SUM(P23:P24)</f>
        <v>#REF!</v>
      </c>
      <c r="Q25" s="47"/>
      <c r="R25" s="235"/>
      <c r="S25" s="235"/>
      <c r="T25" s="235" t="s">
        <v>117</v>
      </c>
      <c r="U25" s="359" t="e">
        <f>'Cash Flow'!L33</f>
        <v>#REF!</v>
      </c>
      <c r="CA25" s="17"/>
      <c r="CB25" s="17"/>
      <c r="CC25" s="17"/>
      <c r="CD25" s="17"/>
      <c r="CE25" s="17"/>
      <c r="CF25" s="17"/>
      <c r="CG25" s="17"/>
      <c r="CH25" s="17"/>
      <c r="CI25" s="17"/>
      <c r="CJ25" s="17"/>
      <c r="CK25" s="17"/>
      <c r="CL25" s="17"/>
      <c r="CM25" s="17"/>
      <c r="CN25" s="17"/>
    </row>
    <row r="26" spans="1:92" ht="12.75" customHeight="1">
      <c r="A26" s="241" t="s">
        <v>462</v>
      </c>
      <c r="B26" s="347"/>
      <c r="C26" s="348" t="s">
        <v>463</v>
      </c>
      <c r="D26" s="349"/>
      <c r="F26" s="350" t="s">
        <v>464</v>
      </c>
      <c r="G26" s="351">
        <v>480420</v>
      </c>
      <c r="H26" s="235" t="s">
        <v>465</v>
      </c>
      <c r="I26" s="235"/>
      <c r="J26" s="352"/>
      <c r="K26" s="353"/>
      <c r="L26" s="17"/>
      <c r="M26" s="234"/>
      <c r="N26" s="235"/>
      <c r="O26" s="235"/>
      <c r="P26" s="365"/>
      <c r="Q26" s="47"/>
      <c r="R26" s="235"/>
      <c r="S26" s="235"/>
      <c r="T26" s="235" t="s">
        <v>118</v>
      </c>
      <c r="U26" s="359" t="e">
        <f>'Cash Flow'!M33</f>
        <v>#REF!</v>
      </c>
      <c r="CA26" s="17"/>
      <c r="CB26" s="17"/>
      <c r="CC26" s="17"/>
      <c r="CD26" s="17"/>
      <c r="CE26" s="17"/>
      <c r="CF26" s="17"/>
      <c r="CG26" s="17"/>
      <c r="CH26" s="17"/>
      <c r="CI26" s="17"/>
      <c r="CJ26" s="17"/>
      <c r="CK26" s="17"/>
      <c r="CL26" s="17"/>
      <c r="CM26" s="17"/>
      <c r="CN26" s="17"/>
    </row>
    <row r="27" spans="1:92" ht="12.75" customHeight="1">
      <c r="A27" s="340" t="s">
        <v>466</v>
      </c>
      <c r="B27" s="341"/>
      <c r="C27" s="357" t="s">
        <v>451</v>
      </c>
      <c r="D27" s="343"/>
      <c r="F27" s="350" t="s">
        <v>467</v>
      </c>
      <c r="G27" s="351">
        <v>480410</v>
      </c>
      <c r="H27" s="235" t="s">
        <v>468</v>
      </c>
      <c r="I27" s="235"/>
      <c r="J27" s="352"/>
      <c r="K27" s="353"/>
      <c r="L27" s="17"/>
      <c r="M27" s="354" t="s">
        <v>469</v>
      </c>
      <c r="N27" s="235"/>
      <c r="O27" s="235"/>
      <c r="P27" s="365"/>
      <c r="Q27" s="47"/>
      <c r="T27" s="235" t="s">
        <v>119</v>
      </c>
      <c r="U27" s="359" t="e">
        <f>'Cash Flow'!N33</f>
        <v>#REF!</v>
      </c>
      <c r="CA27" s="17"/>
      <c r="CB27" s="17"/>
      <c r="CC27" s="17"/>
      <c r="CD27" s="17"/>
      <c r="CE27" s="17"/>
      <c r="CF27" s="17"/>
      <c r="CG27" s="17"/>
      <c r="CH27" s="17"/>
      <c r="CI27" s="17"/>
      <c r="CJ27" s="17"/>
      <c r="CK27" s="17"/>
      <c r="CL27" s="17"/>
      <c r="CM27" s="17"/>
      <c r="CN27" s="17"/>
    </row>
    <row r="28" spans="1:92" ht="12.75" customHeight="1">
      <c r="A28" s="241" t="s">
        <v>470</v>
      </c>
      <c r="B28" s="347"/>
      <c r="C28" s="348" t="s">
        <v>471</v>
      </c>
      <c r="D28" s="349"/>
      <c r="F28" s="361" t="s">
        <v>472</v>
      </c>
      <c r="G28" s="327">
        <v>480500</v>
      </c>
      <c r="H28" s="362" t="s">
        <v>320</v>
      </c>
      <c r="I28" s="362"/>
      <c r="J28" s="326"/>
      <c r="K28" s="363"/>
      <c r="L28" s="17"/>
      <c r="M28" s="234" t="s">
        <v>473</v>
      </c>
      <c r="N28" s="235"/>
      <c r="O28" s="235"/>
      <c r="P28" s="364" t="e">
        <f>'Expense(2)'!F45+SUM('Expense(2)'!K45:U45)</f>
        <v>#REF!</v>
      </c>
      <c r="Q28" s="47"/>
      <c r="R28" s="235" t="s">
        <v>181</v>
      </c>
      <c r="S28" s="235"/>
      <c r="T28" s="235"/>
      <c r="U28" s="366" t="e">
        <f>Input!C12</f>
        <v>#REF!</v>
      </c>
      <c r="V28" s="367"/>
      <c r="W28" s="367"/>
      <c r="CA28" s="17"/>
      <c r="CB28" s="17"/>
      <c r="CC28" s="17"/>
      <c r="CD28" s="17"/>
      <c r="CE28" s="17"/>
      <c r="CF28" s="17"/>
      <c r="CG28" s="17"/>
      <c r="CH28" s="17"/>
      <c r="CI28" s="17"/>
      <c r="CJ28" s="17"/>
      <c r="CK28" s="17"/>
      <c r="CL28" s="17"/>
      <c r="CM28" s="17"/>
      <c r="CN28" s="17"/>
    </row>
    <row r="29" spans="1:92" ht="12.75" customHeight="1">
      <c r="A29" s="368" t="s">
        <v>474</v>
      </c>
      <c r="B29" s="235"/>
      <c r="C29" s="235"/>
      <c r="D29" s="369"/>
      <c r="F29" s="350" t="s">
        <v>475</v>
      </c>
      <c r="G29" s="351">
        <v>480520</v>
      </c>
      <c r="H29" s="235" t="s">
        <v>315</v>
      </c>
      <c r="I29" s="235"/>
      <c r="J29" s="352"/>
      <c r="K29" s="353"/>
      <c r="L29" s="17"/>
      <c r="M29" s="234" t="s">
        <v>476</v>
      </c>
      <c r="N29" s="235"/>
      <c r="O29" s="235"/>
      <c r="P29" s="370" t="e">
        <f>SUM('Expense(2)'!F46:F48)+SUM('Expense(2)'!K46:U48)</f>
        <v>#REF!</v>
      </c>
      <c r="Q29" s="47"/>
      <c r="R29" s="235" t="s">
        <v>477</v>
      </c>
      <c r="S29" s="235"/>
      <c r="T29" s="235"/>
      <c r="U29" s="359" t="e">
        <f>NPV(U28,'Cash Flow'!L49:U49)+'Cash Flow'!F49+'Cash Flow'!K49</f>
        <v>#REF!</v>
      </c>
      <c r="CA29" s="17"/>
      <c r="CB29" s="17"/>
      <c r="CC29" s="17"/>
      <c r="CD29" s="17"/>
      <c r="CE29" s="17"/>
      <c r="CF29" s="17"/>
      <c r="CG29" s="17"/>
      <c r="CH29" s="17"/>
      <c r="CI29" s="17"/>
      <c r="CJ29" s="17"/>
      <c r="CK29" s="17"/>
      <c r="CL29" s="17"/>
      <c r="CM29" s="17"/>
      <c r="CN29" s="17"/>
    </row>
    <row r="30" spans="1:92" ht="12.75" customHeight="1">
      <c r="A30" s="234" t="s">
        <v>478</v>
      </c>
      <c r="B30" s="235"/>
      <c r="C30" s="235"/>
      <c r="D30" s="371">
        <v>0</v>
      </c>
      <c r="F30" s="350" t="s">
        <v>479</v>
      </c>
      <c r="G30" s="351">
        <v>480600</v>
      </c>
      <c r="H30" s="235" t="s">
        <v>480</v>
      </c>
      <c r="I30" s="235"/>
      <c r="J30" s="352"/>
      <c r="K30" s="353"/>
      <c r="L30" s="17"/>
      <c r="M30" s="234" t="s">
        <v>461</v>
      </c>
      <c r="N30" s="235"/>
      <c r="O30" s="235"/>
      <c r="P30" s="364" t="e">
        <f>SUM(P28:P29)</f>
        <v>#REF!</v>
      </c>
      <c r="Q30" s="47"/>
      <c r="R30" s="235"/>
      <c r="S30" s="235"/>
      <c r="T30" s="235"/>
      <c r="U30" s="359"/>
      <c r="CA30" s="17"/>
      <c r="CB30" s="17"/>
      <c r="CC30" s="17"/>
      <c r="CD30" s="17"/>
      <c r="CE30" s="17"/>
      <c r="CF30" s="17"/>
      <c r="CG30" s="17"/>
      <c r="CH30" s="17"/>
      <c r="CI30" s="17"/>
      <c r="CJ30" s="17"/>
      <c r="CK30" s="17"/>
      <c r="CL30" s="17"/>
      <c r="CM30" s="17"/>
      <c r="CN30" s="17"/>
    </row>
    <row r="31" spans="1:92" ht="12.75" customHeight="1">
      <c r="A31" s="234" t="s">
        <v>481</v>
      </c>
      <c r="B31" s="235"/>
      <c r="C31" s="235"/>
      <c r="D31" s="372">
        <v>0</v>
      </c>
      <c r="F31" s="361" t="s">
        <v>482</v>
      </c>
      <c r="G31" s="327">
        <v>480720</v>
      </c>
      <c r="H31" s="362" t="s">
        <v>483</v>
      </c>
      <c r="I31" s="362"/>
      <c r="J31" s="326"/>
      <c r="K31" s="363"/>
      <c r="L31" s="17"/>
      <c r="M31" s="234"/>
      <c r="N31" s="235"/>
      <c r="O31" s="235"/>
      <c r="P31" s="365"/>
      <c r="Q31" s="47"/>
      <c r="R31" s="235" t="s">
        <v>484</v>
      </c>
      <c r="S31" s="235"/>
      <c r="T31" s="235"/>
      <c r="U31" s="359">
        <v>0</v>
      </c>
      <c r="CA31" s="17"/>
      <c r="CB31" s="17"/>
      <c r="CC31" s="17"/>
      <c r="CD31" s="17"/>
      <c r="CE31" s="17"/>
      <c r="CF31" s="17"/>
      <c r="CG31" s="17"/>
      <c r="CH31" s="17"/>
      <c r="CI31" s="17"/>
      <c r="CJ31" s="17"/>
      <c r="CK31" s="17"/>
      <c r="CL31" s="17"/>
      <c r="CM31" s="17"/>
      <c r="CN31" s="17"/>
    </row>
    <row r="32" spans="1:92" ht="12.75" customHeight="1">
      <c r="A32" s="234" t="s">
        <v>485</v>
      </c>
      <c r="B32" s="235"/>
      <c r="C32" s="235"/>
      <c r="D32" s="372">
        <v>0</v>
      </c>
      <c r="F32" s="350" t="s">
        <v>486</v>
      </c>
      <c r="G32" s="351">
        <v>480730</v>
      </c>
      <c r="H32" s="235" t="s">
        <v>487</v>
      </c>
      <c r="I32" s="235"/>
      <c r="J32" s="352"/>
      <c r="K32" s="353"/>
      <c r="L32" s="17"/>
      <c r="M32" s="354" t="s">
        <v>488</v>
      </c>
      <c r="N32" s="235"/>
      <c r="O32" s="235"/>
      <c r="P32" s="365"/>
      <c r="Q32" s="47"/>
      <c r="R32" s="235"/>
      <c r="S32" s="235"/>
      <c r="T32" s="235"/>
      <c r="U32" s="373"/>
      <c r="CA32" s="17"/>
      <c r="CB32" s="17"/>
      <c r="CC32" s="17"/>
      <c r="CD32" s="17"/>
      <c r="CE32" s="17"/>
      <c r="CF32" s="17"/>
      <c r="CG32" s="17"/>
      <c r="CH32" s="17"/>
      <c r="CI32" s="17"/>
      <c r="CJ32" s="17"/>
      <c r="CK32" s="17"/>
      <c r="CL32" s="17"/>
      <c r="CM32" s="17"/>
      <c r="CN32" s="17"/>
    </row>
    <row r="33" spans="1:92" ht="12.75" customHeight="1">
      <c r="A33" s="234" t="s">
        <v>489</v>
      </c>
      <c r="B33" s="235"/>
      <c r="C33" s="235"/>
      <c r="D33" s="371">
        <v>0</v>
      </c>
      <c r="F33" s="350" t="s">
        <v>490</v>
      </c>
      <c r="G33" s="351">
        <v>480740</v>
      </c>
      <c r="H33" s="235" t="s">
        <v>491</v>
      </c>
      <c r="I33" s="235"/>
      <c r="J33" s="352"/>
      <c r="K33" s="353"/>
      <c r="L33" s="17"/>
      <c r="M33" s="234" t="s">
        <v>473</v>
      </c>
      <c r="N33" s="235"/>
      <c r="O33" s="235"/>
      <c r="P33" s="364" t="e">
        <f>+P28</f>
        <v>#REF!</v>
      </c>
      <c r="Q33" s="47"/>
      <c r="R33" s="235" t="s">
        <v>492</v>
      </c>
      <c r="S33" s="235"/>
      <c r="T33" s="235"/>
      <c r="U33" s="374" t="e">
        <f>IF('Cash Flow'!K50&gt;0,0,IF('Cash Flow'!L50&gt;0,1,IF('Cash Flow'!M50&gt;0,2,IF('Cash Flow'!N50&gt;0,3,IF('Cash Flow'!O50&gt;0,4,IF('Cash Flow'!P50&gt;0,5,IF('Cash Flow'!Q50&gt;0,6,0)))))))</f>
        <v>#REF!</v>
      </c>
      <c r="CA33" s="17"/>
      <c r="CB33" s="17"/>
      <c r="CC33" s="17"/>
      <c r="CD33" s="17"/>
      <c r="CE33" s="17"/>
      <c r="CF33" s="17"/>
      <c r="CG33" s="17"/>
      <c r="CH33" s="17"/>
      <c r="CI33" s="17"/>
      <c r="CJ33" s="17"/>
      <c r="CK33" s="17"/>
      <c r="CL33" s="17"/>
      <c r="CM33" s="17"/>
      <c r="CN33" s="17"/>
    </row>
    <row r="34" spans="1:92" ht="12.75" customHeight="1">
      <c r="A34" s="234" t="s">
        <v>493</v>
      </c>
      <c r="B34" s="235"/>
      <c r="C34" s="235"/>
      <c r="D34" s="371">
        <v>0</v>
      </c>
      <c r="F34" s="361" t="s">
        <v>494</v>
      </c>
      <c r="G34" s="327">
        <v>480870</v>
      </c>
      <c r="H34" s="362" t="s">
        <v>495</v>
      </c>
      <c r="I34" s="362"/>
      <c r="J34" s="326"/>
      <c r="K34" s="363"/>
      <c r="L34" s="17"/>
      <c r="M34" s="234" t="s">
        <v>496</v>
      </c>
      <c r="N34" s="235"/>
      <c r="O34" s="235"/>
      <c r="P34" s="360" t="e">
        <f>+P25+P29</f>
        <v>#REF!</v>
      </c>
      <c r="Q34" s="47"/>
      <c r="R34" s="235"/>
      <c r="S34" s="235"/>
      <c r="T34" s="235"/>
      <c r="U34" s="346"/>
      <c r="CA34" s="17"/>
      <c r="CB34" s="17"/>
      <c r="CC34" s="17"/>
      <c r="CD34" s="17"/>
      <c r="CE34" s="17"/>
      <c r="CF34" s="17"/>
      <c r="CG34" s="17"/>
      <c r="CH34" s="17"/>
      <c r="CI34" s="17"/>
      <c r="CJ34" s="17"/>
      <c r="CK34" s="17"/>
      <c r="CL34" s="17"/>
      <c r="CM34" s="17"/>
      <c r="CN34" s="17"/>
    </row>
    <row r="35" spans="1:92" ht="12.75" customHeight="1" thickBot="1">
      <c r="A35" s="234" t="s">
        <v>497</v>
      </c>
      <c r="B35" s="235"/>
      <c r="C35" s="235"/>
      <c r="D35" s="371">
        <v>0</v>
      </c>
      <c r="F35" s="350" t="s">
        <v>498</v>
      </c>
      <c r="G35" s="351">
        <v>480880</v>
      </c>
      <c r="H35" s="235" t="s">
        <v>499</v>
      </c>
      <c r="I35" s="235"/>
      <c r="J35" s="352"/>
      <c r="K35" s="353"/>
      <c r="L35" s="17"/>
      <c r="M35" s="234" t="s">
        <v>461</v>
      </c>
      <c r="N35" s="235"/>
      <c r="O35" s="235"/>
      <c r="P35" s="375" t="e">
        <f>+P34+P33</f>
        <v>#REF!</v>
      </c>
      <c r="Q35" s="47"/>
      <c r="R35" s="355" t="str">
        <f>Input!C11&amp;" Year IRR - Full Cost"</f>
        <v>5 Year IRR - Full Cost</v>
      </c>
      <c r="S35" s="235"/>
      <c r="T35" s="235"/>
      <c r="U35" s="376" t="e">
        <f>IRR('Cash Flow'!K71:U71,PAF!X37)</f>
        <v>#REF!</v>
      </c>
      <c r="V35" s="377" t="s">
        <v>500</v>
      </c>
      <c r="X35" s="17"/>
      <c r="CA35" s="17"/>
      <c r="CB35" s="17"/>
      <c r="CC35" s="17"/>
      <c r="CD35" s="17"/>
      <c r="CE35" s="17"/>
      <c r="CF35" s="17"/>
      <c r="CG35" s="17"/>
      <c r="CH35" s="17"/>
      <c r="CI35" s="17"/>
      <c r="CJ35" s="17"/>
      <c r="CK35" s="17"/>
      <c r="CL35" s="17"/>
      <c r="CM35" s="17"/>
      <c r="CN35" s="17"/>
    </row>
    <row r="36" spans="1:92" ht="12.75" customHeight="1" thickTop="1">
      <c r="A36" s="378"/>
      <c r="B36" s="379" t="s">
        <v>501</v>
      </c>
      <c r="C36" s="378"/>
      <c r="D36" s="380" t="s">
        <v>502</v>
      </c>
      <c r="F36" s="335"/>
      <c r="G36" s="293"/>
      <c r="H36" s="242"/>
      <c r="I36" s="242"/>
      <c r="J36" s="347"/>
      <c r="K36" s="381"/>
      <c r="L36" s="17"/>
      <c r="M36" s="241"/>
      <c r="N36" s="242"/>
      <c r="O36" s="242"/>
      <c r="P36" s="242"/>
      <c r="Q36" s="242"/>
      <c r="R36" s="242"/>
      <c r="S36" s="242" t="s">
        <v>503</v>
      </c>
      <c r="T36" s="242"/>
      <c r="U36" s="382" t="e">
        <f>IRR('Cash Flow'!K70:U70,PAF!X37)</f>
        <v>#REF!</v>
      </c>
      <c r="V36" s="383" t="s">
        <v>504</v>
      </c>
      <c r="X36" s="17"/>
      <c r="CA36" s="17"/>
      <c r="CB36" s="17"/>
      <c r="CC36" s="17"/>
      <c r="CD36" s="17"/>
      <c r="CE36" s="17"/>
      <c r="CF36" s="17"/>
      <c r="CG36" s="17"/>
      <c r="CH36" s="17"/>
      <c r="CI36" s="17"/>
      <c r="CJ36" s="17"/>
      <c r="CK36" s="17"/>
      <c r="CL36" s="17"/>
      <c r="CM36" s="17"/>
      <c r="CN36" s="17"/>
    </row>
    <row r="37" spans="1:92" ht="12.75" customHeight="1">
      <c r="A37" s="235"/>
      <c r="B37" s="384"/>
      <c r="C37" s="235"/>
      <c r="D37" s="384"/>
      <c r="F37" s="237"/>
      <c r="G37" s="237"/>
      <c r="H37" s="235"/>
      <c r="I37" s="235"/>
      <c r="J37" s="235"/>
      <c r="L37" s="235"/>
      <c r="M37" s="235"/>
      <c r="N37" s="235"/>
      <c r="O37" s="235"/>
      <c r="P37" s="235"/>
      <c r="Q37" s="235"/>
      <c r="R37" s="235"/>
      <c r="S37" s="235"/>
      <c r="T37" s="235"/>
      <c r="U37" s="235"/>
      <c r="V37" s="377" t="s">
        <v>505</v>
      </c>
      <c r="W37" s="385" t="s">
        <v>506</v>
      </c>
      <c r="X37" s="386" t="e">
        <f>#REF!</f>
        <v>#REF!</v>
      </c>
      <c r="CA37" s="17"/>
      <c r="CB37" s="17"/>
      <c r="CC37" s="17"/>
      <c r="CD37" s="17"/>
      <c r="CE37" s="17"/>
      <c r="CF37" s="17"/>
      <c r="CG37" s="17"/>
      <c r="CH37" s="17"/>
      <c r="CI37" s="17"/>
      <c r="CJ37" s="17"/>
      <c r="CK37" s="17"/>
      <c r="CL37" s="17"/>
      <c r="CM37" s="17"/>
      <c r="CN37" s="17"/>
    </row>
    <row r="38" spans="1:92" ht="12.75" customHeight="1">
      <c r="A38" s="387" t="s">
        <v>507</v>
      </c>
      <c r="CA38" s="17"/>
      <c r="CB38" s="17"/>
      <c r="CC38" s="17"/>
      <c r="CD38" s="17"/>
      <c r="CE38" s="17"/>
      <c r="CF38" s="17"/>
      <c r="CG38" s="17"/>
      <c r="CH38" s="17"/>
      <c r="CI38" s="17"/>
      <c r="CJ38" s="17"/>
      <c r="CK38" s="17"/>
      <c r="CL38" s="17"/>
      <c r="CM38" s="17"/>
      <c r="CN38" s="17"/>
    </row>
    <row r="39" spans="1:92" ht="12.75" customHeight="1">
      <c r="A39" s="250" t="s">
        <v>508</v>
      </c>
      <c r="B39" s="17"/>
      <c r="C39" s="17"/>
      <c r="D39" s="17"/>
      <c r="E39" s="17" t="s">
        <v>509</v>
      </c>
      <c r="F39" s="17"/>
      <c r="G39" s="17"/>
      <c r="H39" s="17"/>
      <c r="I39" s="17"/>
      <c r="J39" s="17" t="s">
        <v>123</v>
      </c>
      <c r="K39" s="17"/>
      <c r="L39" s="250" t="s">
        <v>508</v>
      </c>
      <c r="M39" s="17"/>
      <c r="N39" s="17"/>
      <c r="O39" s="17"/>
      <c r="P39" s="17" t="s">
        <v>509</v>
      </c>
      <c r="Q39" s="17"/>
      <c r="R39" s="17"/>
      <c r="S39" s="17"/>
      <c r="T39" s="17"/>
      <c r="U39" s="17" t="s">
        <v>123</v>
      </c>
      <c r="CA39" s="17"/>
      <c r="CB39" s="17"/>
      <c r="CC39" s="17"/>
      <c r="CD39" s="17"/>
      <c r="CE39" s="17"/>
      <c r="CF39" s="17"/>
      <c r="CG39" s="17"/>
      <c r="CH39" s="17"/>
      <c r="CI39" s="17"/>
      <c r="CJ39" s="17"/>
      <c r="CK39" s="17"/>
      <c r="CL39" s="17"/>
      <c r="CM39" s="17"/>
      <c r="CN39" s="17"/>
    </row>
    <row r="40" spans="1:92" ht="12.75" customHeight="1">
      <c r="A40" s="388"/>
      <c r="B40" s="41"/>
      <c r="C40" s="41"/>
      <c r="D40" s="42"/>
      <c r="E40" s="389"/>
      <c r="F40" s="41"/>
      <c r="G40" s="41"/>
      <c r="H40" s="41"/>
      <c r="I40" s="41"/>
      <c r="J40" s="390"/>
      <c r="K40" s="17"/>
      <c r="L40" s="388"/>
      <c r="M40" s="41"/>
      <c r="N40" s="41"/>
      <c r="O40" s="42"/>
      <c r="P40" s="389"/>
      <c r="Q40" s="41"/>
      <c r="R40" s="41"/>
      <c r="S40" s="41"/>
      <c r="T40" s="41"/>
      <c r="U40" s="390"/>
      <c r="CA40" s="17"/>
      <c r="CB40" s="17"/>
      <c r="CC40" s="17"/>
      <c r="CD40" s="17"/>
      <c r="CE40" s="17"/>
      <c r="CF40" s="17"/>
      <c r="CG40" s="17"/>
      <c r="CH40" s="17"/>
      <c r="CI40" s="17"/>
      <c r="CJ40" s="17"/>
      <c r="CK40" s="17"/>
      <c r="CL40" s="17"/>
      <c r="CM40" s="17"/>
      <c r="CN40" s="17"/>
    </row>
    <row r="41" spans="1:92" ht="12.75" customHeight="1">
      <c r="A41" s="241"/>
      <c r="B41" s="57"/>
      <c r="C41" s="57"/>
      <c r="D41" s="58"/>
      <c r="E41" s="391"/>
      <c r="F41" s="57"/>
      <c r="G41" s="57"/>
      <c r="H41" s="57"/>
      <c r="I41" s="57"/>
      <c r="J41" s="392"/>
      <c r="K41" s="17"/>
      <c r="L41" s="241"/>
      <c r="M41" s="57"/>
      <c r="N41" s="57"/>
      <c r="O41" s="58"/>
      <c r="P41" s="391"/>
      <c r="Q41" s="57"/>
      <c r="R41" s="57"/>
      <c r="S41" s="57"/>
      <c r="T41" s="57"/>
      <c r="U41" s="392"/>
      <c r="CA41" s="17"/>
      <c r="CB41" s="17"/>
      <c r="CC41" s="17"/>
      <c r="CD41" s="17"/>
      <c r="CE41" s="17"/>
      <c r="CF41" s="17"/>
      <c r="CG41" s="17"/>
      <c r="CH41" s="17"/>
      <c r="CI41" s="17"/>
      <c r="CJ41" s="17"/>
      <c r="CK41" s="17"/>
      <c r="CL41" s="17"/>
      <c r="CM41" s="17"/>
      <c r="CN41" s="17"/>
    </row>
    <row r="42" spans="1:92" ht="12.75" customHeight="1">
      <c r="A42" s="388"/>
      <c r="B42" s="41"/>
      <c r="C42" s="41"/>
      <c r="D42" s="42"/>
      <c r="E42" s="389"/>
      <c r="F42" s="41"/>
      <c r="G42" s="41"/>
      <c r="H42" s="41"/>
      <c r="I42" s="41"/>
      <c r="J42" s="390"/>
      <c r="K42" s="17"/>
      <c r="L42" s="388"/>
      <c r="M42" s="41"/>
      <c r="N42" s="41"/>
      <c r="O42" s="42"/>
      <c r="P42" s="389"/>
      <c r="Q42" s="41"/>
      <c r="R42" s="41"/>
      <c r="S42" s="41"/>
      <c r="T42" s="41"/>
      <c r="U42" s="390"/>
      <c r="CA42" s="17"/>
      <c r="CB42" s="17"/>
      <c r="CC42" s="17"/>
      <c r="CD42" s="17"/>
      <c r="CE42" s="17"/>
      <c r="CF42" s="17"/>
      <c r="CG42" s="17"/>
      <c r="CH42" s="17"/>
      <c r="CI42" s="17"/>
      <c r="CJ42" s="17"/>
      <c r="CK42" s="17"/>
      <c r="CL42" s="17"/>
      <c r="CM42" s="17"/>
      <c r="CN42" s="17"/>
    </row>
    <row r="43" spans="1:92" ht="12.75" customHeight="1">
      <c r="A43" s="241"/>
      <c r="B43" s="57"/>
      <c r="C43" s="57"/>
      <c r="D43" s="58"/>
      <c r="E43" s="391"/>
      <c r="F43" s="57"/>
      <c r="G43" s="57"/>
      <c r="H43" s="57"/>
      <c r="I43" s="57"/>
      <c r="J43" s="392"/>
      <c r="K43" s="17"/>
      <c r="L43" s="241"/>
      <c r="M43" s="57"/>
      <c r="N43" s="57"/>
      <c r="O43" s="58"/>
      <c r="P43" s="391"/>
      <c r="Q43" s="57"/>
      <c r="R43" s="57"/>
      <c r="S43" s="57"/>
      <c r="T43" s="57"/>
      <c r="U43" s="392"/>
      <c r="CA43" s="17"/>
      <c r="CB43" s="17"/>
      <c r="CC43" s="17"/>
      <c r="CD43" s="17"/>
      <c r="CE43" s="17"/>
      <c r="CF43" s="17"/>
      <c r="CG43" s="17"/>
      <c r="CH43" s="17"/>
      <c r="CI43" s="17"/>
      <c r="CJ43" s="17"/>
      <c r="CK43" s="17"/>
      <c r="CL43" s="17"/>
      <c r="CM43" s="17"/>
      <c r="CN43" s="17"/>
    </row>
    <row r="44" spans="1:92" ht="12.75" customHeight="1">
      <c r="A44" s="388"/>
      <c r="B44" s="41"/>
      <c r="C44" s="41"/>
      <c r="D44" s="42"/>
      <c r="E44" s="389"/>
      <c r="F44" s="41"/>
      <c r="G44" s="41"/>
      <c r="H44" s="41"/>
      <c r="I44" s="41"/>
      <c r="J44" s="390"/>
      <c r="K44" s="17"/>
      <c r="L44" s="388"/>
      <c r="M44" s="41"/>
      <c r="N44" s="41"/>
      <c r="O44" s="42"/>
      <c r="P44" s="389"/>
      <c r="Q44" s="41"/>
      <c r="R44" s="41"/>
      <c r="S44" s="41"/>
      <c r="T44" s="41"/>
      <c r="U44" s="390"/>
      <c r="CA44" s="17"/>
      <c r="CB44" s="17"/>
      <c r="CC44" s="17"/>
      <c r="CD44" s="17"/>
      <c r="CE44" s="17"/>
      <c r="CF44" s="17"/>
      <c r="CG44" s="17"/>
      <c r="CH44" s="17"/>
      <c r="CI44" s="17"/>
      <c r="CJ44" s="17"/>
      <c r="CK44" s="17"/>
      <c r="CL44" s="17"/>
      <c r="CM44" s="17"/>
      <c r="CN44" s="17"/>
    </row>
    <row r="45" spans="1:92" ht="12.75" customHeight="1">
      <c r="A45" s="241"/>
      <c r="B45" s="57"/>
      <c r="C45" s="57"/>
      <c r="D45" s="58"/>
      <c r="E45" s="391"/>
      <c r="F45" s="57"/>
      <c r="G45" s="57"/>
      <c r="H45" s="57"/>
      <c r="I45" s="57"/>
      <c r="J45" s="392"/>
      <c r="K45" s="17"/>
      <c r="L45" s="241"/>
      <c r="M45" s="57"/>
      <c r="N45" s="57"/>
      <c r="O45" s="58"/>
      <c r="P45" s="391"/>
      <c r="Q45" s="57"/>
      <c r="R45" s="57"/>
      <c r="S45" s="57"/>
      <c r="T45" s="57"/>
      <c r="U45" s="392"/>
      <c r="CA45" s="17"/>
      <c r="CB45" s="17"/>
      <c r="CC45" s="17"/>
      <c r="CD45" s="17"/>
      <c r="CE45" s="17"/>
      <c r="CF45" s="17"/>
      <c r="CG45" s="17"/>
      <c r="CH45" s="17"/>
      <c r="CI45" s="17"/>
      <c r="CJ45" s="17"/>
      <c r="CK45" s="17"/>
      <c r="CL45" s="17"/>
      <c r="CM45" s="17"/>
      <c r="CN45" s="17"/>
    </row>
    <row r="46" spans="1:92" ht="12.75" customHeight="1">
      <c r="A46" s="388"/>
      <c r="B46" s="41"/>
      <c r="C46" s="41"/>
      <c r="D46" s="42"/>
      <c r="E46" s="389"/>
      <c r="F46" s="41"/>
      <c r="G46" s="41"/>
      <c r="H46" s="41"/>
      <c r="I46" s="41"/>
      <c r="J46" s="390"/>
      <c r="K46" s="17"/>
      <c r="L46" s="388"/>
      <c r="M46" s="41"/>
      <c r="N46" s="41"/>
      <c r="O46" s="42"/>
      <c r="P46" s="389"/>
      <c r="Q46" s="41"/>
      <c r="R46" s="41"/>
      <c r="S46" s="41"/>
      <c r="T46" s="41"/>
      <c r="U46" s="390"/>
      <c r="CA46" s="17"/>
      <c r="CB46" s="17"/>
      <c r="CC46" s="17"/>
      <c r="CD46" s="17"/>
      <c r="CE46" s="17"/>
      <c r="CF46" s="17"/>
      <c r="CG46" s="17"/>
      <c r="CH46" s="17"/>
      <c r="CI46" s="17"/>
      <c r="CJ46" s="17"/>
      <c r="CK46" s="17"/>
      <c r="CL46" s="17"/>
      <c r="CM46" s="17"/>
      <c r="CN46" s="17"/>
    </row>
    <row r="47" spans="1:92" ht="12.75" customHeight="1">
      <c r="A47" s="241"/>
      <c r="B47" s="57"/>
      <c r="C47" s="57"/>
      <c r="D47" s="58"/>
      <c r="E47" s="391"/>
      <c r="F47" s="57"/>
      <c r="G47" s="57"/>
      <c r="H47" s="57"/>
      <c r="I47" s="57"/>
      <c r="J47" s="392"/>
      <c r="K47" s="17"/>
      <c r="L47" s="241"/>
      <c r="M47" s="57"/>
      <c r="N47" s="57"/>
      <c r="O47" s="58"/>
      <c r="P47" s="391"/>
      <c r="Q47" s="57"/>
      <c r="R47" s="57"/>
      <c r="S47" s="57"/>
      <c r="T47" s="57"/>
      <c r="U47" s="392"/>
      <c r="CA47" s="17"/>
      <c r="CB47" s="17"/>
      <c r="CC47" s="17"/>
      <c r="CD47" s="17"/>
      <c r="CE47" s="17"/>
      <c r="CF47" s="17"/>
      <c r="CG47" s="17"/>
      <c r="CH47" s="17"/>
      <c r="CI47" s="17"/>
      <c r="CJ47" s="17"/>
      <c r="CK47" s="17"/>
      <c r="CL47" s="17"/>
      <c r="CM47" s="17"/>
      <c r="CN47" s="17"/>
    </row>
    <row r="48" spans="1:92" ht="12.75" customHeight="1">
      <c r="A48" s="388"/>
      <c r="B48" s="41"/>
      <c r="C48" s="41"/>
      <c r="D48" s="42"/>
      <c r="E48" s="389"/>
      <c r="F48" s="41"/>
      <c r="G48" s="41"/>
      <c r="H48" s="41"/>
      <c r="I48" s="41"/>
      <c r="J48" s="390"/>
      <c r="K48" s="17"/>
      <c r="L48" s="393"/>
      <c r="M48" s="41"/>
      <c r="N48" s="41"/>
      <c r="O48" s="42"/>
      <c r="P48" s="389"/>
      <c r="Q48" s="41"/>
      <c r="R48" s="41"/>
      <c r="S48" s="41"/>
      <c r="T48" s="41"/>
      <c r="U48" s="390"/>
      <c r="CA48" s="17"/>
      <c r="CB48" s="17"/>
      <c r="CC48" s="17"/>
      <c r="CD48" s="17"/>
      <c r="CE48" s="17"/>
      <c r="CF48" s="17"/>
      <c r="CG48" s="17"/>
      <c r="CH48" s="17"/>
      <c r="CI48" s="17"/>
      <c r="CJ48" s="17"/>
      <c r="CK48" s="17"/>
      <c r="CL48" s="17"/>
      <c r="CM48" s="17"/>
      <c r="CN48" s="17"/>
    </row>
    <row r="49" spans="1:92" ht="12.75" customHeight="1">
      <c r="A49" s="241"/>
      <c r="B49" s="57"/>
      <c r="C49" s="57"/>
      <c r="D49" s="58"/>
      <c r="E49" s="391"/>
      <c r="F49" s="57"/>
      <c r="G49" s="57"/>
      <c r="H49" s="57"/>
      <c r="I49" s="57"/>
      <c r="J49" s="392"/>
      <c r="K49" s="17"/>
      <c r="L49" s="241"/>
      <c r="M49" s="57"/>
      <c r="N49" s="57"/>
      <c r="O49" s="58"/>
      <c r="P49" s="391"/>
      <c r="Q49" s="57"/>
      <c r="R49" s="57"/>
      <c r="S49" s="57"/>
      <c r="T49" s="57"/>
      <c r="U49" s="392"/>
      <c r="CA49" s="17"/>
      <c r="CB49" s="17"/>
      <c r="CC49" s="17"/>
      <c r="CD49" s="17"/>
      <c r="CE49" s="17"/>
      <c r="CF49" s="17"/>
      <c r="CG49" s="17"/>
      <c r="CH49" s="17"/>
      <c r="CI49" s="17"/>
      <c r="CJ49" s="17"/>
      <c r="CK49" s="17"/>
      <c r="CL49" s="17"/>
      <c r="CM49" s="17"/>
      <c r="CN49" s="17"/>
    </row>
    <row r="50" spans="1:92" ht="12.75" customHeight="1">
      <c r="A50" s="388"/>
      <c r="B50" s="41"/>
      <c r="C50" s="41"/>
      <c r="D50" s="42"/>
      <c r="E50" s="389"/>
      <c r="F50" s="41"/>
      <c r="G50" s="41"/>
      <c r="H50" s="41"/>
      <c r="I50" s="41"/>
      <c r="J50" s="390"/>
      <c r="K50" s="17"/>
      <c r="L50" s="394"/>
      <c r="M50" s="41"/>
      <c r="N50" s="41"/>
      <c r="O50" s="42"/>
      <c r="P50" s="389"/>
      <c r="Q50" s="41"/>
      <c r="R50" s="41"/>
      <c r="S50" s="41"/>
      <c r="T50" s="41"/>
      <c r="U50" s="390"/>
      <c r="CA50" s="17"/>
      <c r="CB50" s="17"/>
      <c r="CC50" s="17"/>
      <c r="CD50" s="17"/>
      <c r="CE50" s="17"/>
      <c r="CF50" s="17"/>
      <c r="CG50" s="17"/>
      <c r="CH50" s="17"/>
      <c r="CI50" s="17"/>
      <c r="CJ50" s="17"/>
      <c r="CK50" s="17"/>
      <c r="CL50" s="17"/>
      <c r="CM50" s="17"/>
      <c r="CN50" s="17"/>
    </row>
    <row r="51" spans="1:92" ht="12.75" customHeight="1">
      <c r="A51" s="241"/>
      <c r="B51" s="57"/>
      <c r="C51" s="57"/>
      <c r="D51" s="58"/>
      <c r="E51" s="391"/>
      <c r="F51" s="57"/>
      <c r="G51" s="57"/>
      <c r="H51" s="57"/>
      <c r="I51" s="57"/>
      <c r="J51" s="392"/>
      <c r="K51" s="17"/>
      <c r="L51" s="241"/>
      <c r="M51" s="57"/>
      <c r="N51" s="57"/>
      <c r="O51" s="58"/>
      <c r="P51" s="391"/>
      <c r="Q51" s="57"/>
      <c r="R51" s="57"/>
      <c r="S51" s="57"/>
      <c r="T51" s="57"/>
      <c r="U51" s="392"/>
      <c r="CA51" s="17"/>
      <c r="CB51" s="17"/>
      <c r="CC51" s="17"/>
      <c r="CD51" s="17"/>
      <c r="CE51" s="17"/>
      <c r="CF51" s="17"/>
      <c r="CG51" s="17"/>
      <c r="CH51" s="17"/>
      <c r="CI51" s="17"/>
      <c r="CJ51" s="17"/>
      <c r="CK51" s="17"/>
      <c r="CL51" s="17"/>
      <c r="CM51" s="17"/>
      <c r="CN51" s="17"/>
    </row>
    <row r="52" spans="1:92" ht="12.75" customHeight="1">
      <c r="A52" s="388"/>
      <c r="B52" s="41"/>
      <c r="C52" s="41"/>
      <c r="D52" s="42"/>
      <c r="E52" s="389"/>
      <c r="F52" s="41"/>
      <c r="G52" s="41"/>
      <c r="H52" s="41"/>
      <c r="I52" s="41"/>
      <c r="J52" s="390"/>
      <c r="K52" s="17"/>
      <c r="L52" s="394"/>
      <c r="M52" s="41"/>
      <c r="N52" s="41"/>
      <c r="O52" s="42"/>
      <c r="P52" s="389"/>
      <c r="Q52" s="41"/>
      <c r="R52" s="41"/>
      <c r="S52" s="41"/>
      <c r="T52" s="41"/>
      <c r="U52" s="390"/>
      <c r="CA52" s="17"/>
      <c r="CB52" s="17"/>
      <c r="CC52" s="17"/>
      <c r="CD52" s="17"/>
      <c r="CE52" s="17"/>
      <c r="CF52" s="17"/>
      <c r="CG52" s="17"/>
      <c r="CH52" s="17"/>
      <c r="CI52" s="17"/>
      <c r="CJ52" s="17"/>
      <c r="CK52" s="17"/>
      <c r="CL52" s="17"/>
      <c r="CM52" s="17"/>
      <c r="CN52" s="17"/>
    </row>
    <row r="53" spans="1:92" ht="12.75" customHeight="1">
      <c r="A53" s="241"/>
      <c r="B53" s="57"/>
      <c r="C53" s="57"/>
      <c r="D53" s="58"/>
      <c r="E53" s="391"/>
      <c r="F53" s="57"/>
      <c r="G53" s="57"/>
      <c r="H53" s="57"/>
      <c r="I53" s="57"/>
      <c r="J53" s="392"/>
      <c r="K53" s="17"/>
      <c r="L53" s="241"/>
      <c r="M53" s="57"/>
      <c r="N53" s="57"/>
      <c r="O53" s="58"/>
      <c r="P53" s="391"/>
      <c r="Q53" s="57"/>
      <c r="R53" s="57"/>
      <c r="S53" s="57"/>
      <c r="T53" s="57"/>
      <c r="U53" s="392"/>
      <c r="CA53" s="17"/>
      <c r="CB53" s="17"/>
      <c r="CC53" s="17"/>
      <c r="CD53" s="17"/>
      <c r="CE53" s="17"/>
      <c r="CF53" s="17"/>
      <c r="CG53" s="17"/>
      <c r="CH53" s="17"/>
      <c r="CI53" s="17"/>
      <c r="CJ53" s="17"/>
      <c r="CK53" s="17"/>
      <c r="CL53" s="17"/>
      <c r="CM53" s="17"/>
      <c r="CN53" s="17"/>
    </row>
    <row r="54" spans="1:92" ht="12.75" customHeight="1">
      <c r="A54" s="388"/>
      <c r="B54" s="47"/>
      <c r="C54" s="47"/>
      <c r="D54" s="48"/>
      <c r="E54" s="395"/>
      <c r="F54" s="47"/>
      <c r="G54" s="47"/>
      <c r="H54" s="47"/>
      <c r="I54" s="47"/>
      <c r="J54" s="396"/>
      <c r="K54" s="17"/>
      <c r="L54" s="234"/>
      <c r="M54" s="47"/>
      <c r="N54" s="47"/>
      <c r="O54" s="48"/>
      <c r="P54" s="395"/>
      <c r="Q54" s="47"/>
      <c r="R54" s="47"/>
      <c r="S54" s="47"/>
      <c r="T54" s="47"/>
      <c r="U54" s="396"/>
      <c r="CA54" s="17"/>
      <c r="CB54" s="17"/>
      <c r="CC54" s="17"/>
      <c r="CD54" s="17"/>
      <c r="CE54" s="17"/>
      <c r="CF54" s="17"/>
      <c r="CG54" s="17"/>
      <c r="CH54" s="17"/>
      <c r="CI54" s="17"/>
      <c r="CJ54" s="17"/>
      <c r="CK54" s="17"/>
      <c r="CL54" s="17"/>
      <c r="CM54" s="17"/>
      <c r="CN54" s="17"/>
    </row>
    <row r="55" spans="1:92" ht="12.75" customHeight="1">
      <c r="A55" s="241"/>
      <c r="B55" s="57"/>
      <c r="C55" s="47"/>
      <c r="D55" s="48"/>
      <c r="E55" s="395"/>
      <c r="F55" s="47"/>
      <c r="G55" s="47"/>
      <c r="H55" s="47"/>
      <c r="I55" s="47"/>
      <c r="J55" s="396"/>
      <c r="K55" s="17"/>
      <c r="L55" s="234"/>
      <c r="M55" s="47"/>
      <c r="N55" s="47"/>
      <c r="O55" s="48"/>
      <c r="P55" s="395"/>
      <c r="Q55" s="47"/>
      <c r="R55" s="47"/>
      <c r="S55" s="47"/>
      <c r="T55" s="47"/>
      <c r="U55" s="396"/>
      <c r="CA55" s="17"/>
      <c r="CB55" s="17"/>
      <c r="CC55" s="17"/>
      <c r="CD55" s="17"/>
      <c r="CE55" s="17"/>
      <c r="CF55" s="17"/>
      <c r="CG55" s="17"/>
      <c r="CH55" s="17"/>
      <c r="CI55" s="17"/>
      <c r="CJ55" s="17"/>
      <c r="CK55" s="17"/>
      <c r="CL55" s="17"/>
      <c r="CM55" s="17"/>
      <c r="CN55" s="17"/>
    </row>
    <row r="56" spans="1:92" ht="12.75" customHeight="1">
      <c r="A56" s="388"/>
      <c r="B56" s="17"/>
      <c r="C56" s="41"/>
      <c r="D56" s="42"/>
      <c r="E56" s="389"/>
      <c r="F56" s="41"/>
      <c r="G56" s="41"/>
      <c r="H56" s="41"/>
      <c r="I56" s="41"/>
      <c r="J56" s="390"/>
      <c r="K56" s="17"/>
      <c r="L56" s="394"/>
      <c r="M56" s="41"/>
      <c r="N56" s="41"/>
      <c r="O56" s="42"/>
      <c r="P56" s="389"/>
      <c r="Q56" s="41"/>
      <c r="R56" s="41"/>
      <c r="S56" s="41"/>
      <c r="T56" s="41"/>
      <c r="U56" s="390"/>
      <c r="CA56" s="17"/>
      <c r="CB56" s="17"/>
      <c r="CC56" s="17"/>
      <c r="CD56" s="17"/>
      <c r="CE56" s="17"/>
      <c r="CF56" s="17"/>
      <c r="CG56" s="17"/>
      <c r="CH56" s="17"/>
      <c r="CI56" s="17"/>
      <c r="CJ56" s="17"/>
      <c r="CK56" s="17"/>
      <c r="CL56" s="17"/>
      <c r="CM56" s="17"/>
      <c r="CN56" s="17"/>
    </row>
    <row r="57" spans="1:92" ht="12.75" customHeight="1">
      <c r="A57" s="391"/>
      <c r="B57" s="57"/>
      <c r="C57" s="57"/>
      <c r="D57" s="58"/>
      <c r="E57" s="391"/>
      <c r="F57" s="57"/>
      <c r="G57" s="57"/>
      <c r="H57" s="57"/>
      <c r="I57" s="57"/>
      <c r="J57" s="392"/>
      <c r="K57" s="17"/>
      <c r="L57" s="241"/>
      <c r="M57" s="57"/>
      <c r="N57" s="57"/>
      <c r="O57" s="58"/>
      <c r="P57" s="391"/>
      <c r="Q57" s="57"/>
      <c r="R57" s="57"/>
      <c r="S57" s="57"/>
      <c r="T57" s="57"/>
      <c r="U57" s="392"/>
      <c r="CA57" s="17"/>
      <c r="CB57" s="17"/>
      <c r="CC57" s="17"/>
      <c r="CD57" s="17"/>
      <c r="CE57" s="17"/>
      <c r="CF57" s="17"/>
      <c r="CG57" s="17"/>
      <c r="CH57" s="17"/>
      <c r="CI57" s="17"/>
      <c r="CJ57" s="17"/>
      <c r="CK57" s="17"/>
      <c r="CL57" s="17"/>
      <c r="CM57" s="17"/>
      <c r="CN57" s="17"/>
    </row>
    <row r="58" spans="1:92" ht="12.75" customHeight="1">
      <c r="U58" s="397" t="str">
        <f>"PAGE "&amp;B63&amp; " of "&amp;Input!$C$13</f>
        <v>PAGE 1 of 8</v>
      </c>
      <c r="V58" s="17"/>
      <c r="W58" s="17"/>
      <c r="X58" s="17"/>
      <c r="CA58" s="17"/>
      <c r="CB58" s="17"/>
      <c r="CC58" s="17"/>
      <c r="CD58" s="17"/>
      <c r="CE58" s="17"/>
      <c r="CF58" s="17"/>
      <c r="CG58" s="17"/>
      <c r="CH58" s="17"/>
      <c r="CI58" s="17"/>
      <c r="CJ58" s="17"/>
      <c r="CK58" s="17"/>
      <c r="CL58" s="17"/>
      <c r="CM58" s="17"/>
      <c r="CN58" s="17"/>
    </row>
    <row r="59" spans="1:92" ht="12.75" customHeight="1">
      <c r="CA59" s="17"/>
      <c r="CB59" s="17"/>
      <c r="CC59" s="17"/>
      <c r="CD59" s="17"/>
      <c r="CE59" s="17"/>
      <c r="CF59" s="17"/>
      <c r="CG59" s="17"/>
      <c r="CH59" s="17"/>
      <c r="CI59" s="17"/>
      <c r="CJ59" s="17"/>
      <c r="CK59" s="17"/>
      <c r="CL59" s="17"/>
      <c r="CM59" s="17"/>
      <c r="CN59" s="17"/>
    </row>
    <row r="60" spans="1:92" ht="12.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CA60" s="17"/>
      <c r="CB60" s="17"/>
      <c r="CC60" s="17"/>
      <c r="CD60" s="17"/>
      <c r="CE60" s="17"/>
      <c r="CF60" s="17"/>
      <c r="CG60" s="17"/>
      <c r="CH60" s="17"/>
      <c r="CI60" s="17"/>
      <c r="CJ60" s="17"/>
      <c r="CK60" s="17"/>
      <c r="CL60" s="17"/>
      <c r="CM60" s="17"/>
      <c r="CN60" s="17"/>
    </row>
    <row r="61" spans="1:92" ht="12.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CA61" s="17"/>
      <c r="CB61" s="17"/>
      <c r="CC61" s="17"/>
      <c r="CD61" s="17"/>
      <c r="CE61" s="17"/>
      <c r="CF61" s="17"/>
      <c r="CG61" s="17"/>
      <c r="CH61" s="17"/>
      <c r="CI61" s="17"/>
      <c r="CJ61" s="17"/>
      <c r="CK61" s="17"/>
      <c r="CL61" s="17"/>
      <c r="CM61" s="17"/>
      <c r="CN61" s="17"/>
    </row>
    <row r="62" spans="1:92" ht="12.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CA62" s="17"/>
      <c r="CB62" s="17"/>
      <c r="CC62" s="17"/>
      <c r="CD62" s="17"/>
      <c r="CE62" s="17"/>
      <c r="CF62" s="17"/>
      <c r="CG62" s="17"/>
      <c r="CH62" s="17"/>
      <c r="CI62" s="17"/>
      <c r="CJ62" s="17"/>
      <c r="CK62" s="17"/>
      <c r="CL62" s="17"/>
      <c r="CM62" s="17"/>
      <c r="CN62" s="17"/>
    </row>
    <row r="63" spans="1:92" ht="12.75" customHeight="1">
      <c r="A63" s="398" t="s">
        <v>510</v>
      </c>
      <c r="B63" s="398">
        <v>1</v>
      </c>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CA63" s="17"/>
      <c r="CB63" s="17"/>
      <c r="CC63" s="17"/>
      <c r="CD63" s="17"/>
      <c r="CE63" s="17"/>
      <c r="CF63" s="17"/>
      <c r="CG63" s="17"/>
      <c r="CH63" s="17"/>
      <c r="CI63" s="17"/>
      <c r="CJ63" s="17"/>
      <c r="CK63" s="17"/>
      <c r="CL63" s="17"/>
      <c r="CM63" s="17"/>
      <c r="CN63" s="17"/>
    </row>
    <row r="64" spans="1:92" ht="12.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CA64" s="17"/>
      <c r="CB64" s="17"/>
      <c r="CC64" s="17"/>
      <c r="CD64" s="17"/>
      <c r="CE64" s="17"/>
      <c r="CF64" s="17"/>
      <c r="CG64" s="17"/>
      <c r="CH64" s="17"/>
      <c r="CI64" s="17"/>
      <c r="CJ64" s="17"/>
      <c r="CK64" s="17"/>
      <c r="CL64" s="17"/>
      <c r="CM64" s="17"/>
      <c r="CN64" s="17"/>
    </row>
    <row r="65" spans="1:92" ht="12.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CA65" s="17"/>
      <c r="CB65" s="17"/>
      <c r="CC65" s="17"/>
      <c r="CD65" s="17"/>
      <c r="CE65" s="17"/>
      <c r="CF65" s="17"/>
      <c r="CG65" s="17"/>
      <c r="CH65" s="17"/>
      <c r="CI65" s="17"/>
      <c r="CJ65" s="17"/>
      <c r="CK65" s="17"/>
      <c r="CL65" s="17"/>
      <c r="CM65" s="17"/>
      <c r="CN65" s="17"/>
    </row>
    <row r="66" spans="1:92" ht="12.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CA66" s="17"/>
      <c r="CB66" s="17"/>
      <c r="CC66" s="17"/>
      <c r="CD66" s="17"/>
      <c r="CE66" s="17"/>
      <c r="CF66" s="17"/>
      <c r="CG66" s="17"/>
      <c r="CH66" s="17"/>
      <c r="CI66" s="17"/>
      <c r="CJ66" s="17"/>
      <c r="CK66" s="17"/>
      <c r="CL66" s="17"/>
      <c r="CM66" s="17"/>
      <c r="CN66" s="17"/>
    </row>
    <row r="67" spans="1:92" ht="12.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CA67" s="17"/>
      <c r="CB67" s="17"/>
      <c r="CC67" s="17"/>
      <c r="CD67" s="17"/>
      <c r="CE67" s="17"/>
      <c r="CF67" s="17"/>
      <c r="CG67" s="17"/>
      <c r="CH67" s="17"/>
      <c r="CI67" s="17"/>
      <c r="CJ67" s="17"/>
      <c r="CK67" s="17"/>
      <c r="CL67" s="17"/>
      <c r="CM67" s="17"/>
      <c r="CN67" s="17"/>
    </row>
    <row r="68" spans="1:92" ht="12.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CA68" s="17"/>
      <c r="CB68" s="17"/>
      <c r="CC68" s="17"/>
      <c r="CD68" s="17"/>
      <c r="CE68" s="17"/>
      <c r="CF68" s="17"/>
      <c r="CG68" s="17"/>
      <c r="CH68" s="17"/>
      <c r="CI68" s="17"/>
      <c r="CJ68" s="17"/>
      <c r="CK68" s="17"/>
      <c r="CL68" s="17"/>
      <c r="CM68" s="17"/>
      <c r="CN68" s="17"/>
    </row>
    <row r="69" spans="1:92" ht="12.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CA69" s="17"/>
      <c r="CB69" s="17"/>
      <c r="CC69" s="17"/>
      <c r="CD69" s="17"/>
      <c r="CE69" s="17"/>
      <c r="CF69" s="17"/>
      <c r="CG69" s="17"/>
      <c r="CH69" s="17"/>
      <c r="CI69" s="17"/>
      <c r="CJ69" s="17"/>
      <c r="CK69" s="17"/>
      <c r="CL69" s="17"/>
      <c r="CM69" s="17"/>
      <c r="CN69" s="17"/>
    </row>
    <row r="70" spans="1:92" ht="12.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CA70" s="17"/>
      <c r="CB70" s="17"/>
      <c r="CC70" s="17"/>
      <c r="CD70" s="17"/>
      <c r="CE70" s="17"/>
      <c r="CF70" s="17"/>
      <c r="CG70" s="17"/>
      <c r="CH70" s="17"/>
      <c r="CI70" s="17"/>
      <c r="CJ70" s="17"/>
      <c r="CK70" s="17"/>
      <c r="CL70" s="17"/>
      <c r="CM70" s="17"/>
      <c r="CN70" s="17"/>
    </row>
    <row r="71" spans="1:92" ht="12.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CA71" s="17"/>
      <c r="CB71" s="17"/>
      <c r="CC71" s="17"/>
      <c r="CD71" s="17"/>
      <c r="CE71" s="17"/>
      <c r="CF71" s="17"/>
      <c r="CG71" s="17"/>
      <c r="CH71" s="17"/>
      <c r="CI71" s="17"/>
      <c r="CJ71" s="17"/>
      <c r="CK71" s="17"/>
      <c r="CL71" s="17"/>
      <c r="CM71" s="17"/>
      <c r="CN71" s="17"/>
    </row>
    <row r="72" spans="1:92" ht="12.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CA72" s="17"/>
      <c r="CB72" s="17"/>
      <c r="CC72" s="17"/>
      <c r="CD72" s="17"/>
      <c r="CE72" s="17"/>
      <c r="CF72" s="17"/>
      <c r="CG72" s="17"/>
      <c r="CH72" s="17"/>
      <c r="CI72" s="17"/>
      <c r="CJ72" s="17"/>
      <c r="CK72" s="17"/>
      <c r="CL72" s="17"/>
      <c r="CM72" s="17"/>
      <c r="CN72" s="17"/>
    </row>
    <row r="73" spans="1:92" ht="12.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CA73" s="17"/>
      <c r="CB73" s="17"/>
      <c r="CC73" s="17"/>
      <c r="CD73" s="17"/>
      <c r="CE73" s="17"/>
      <c r="CF73" s="17"/>
      <c r="CG73" s="17"/>
      <c r="CH73" s="17"/>
      <c r="CI73" s="17"/>
      <c r="CJ73" s="17"/>
      <c r="CK73" s="17"/>
      <c r="CL73" s="17"/>
      <c r="CM73" s="17"/>
      <c r="CN73" s="17"/>
    </row>
    <row r="74" spans="1:92" ht="12.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CA74" s="17"/>
      <c r="CB74" s="17"/>
      <c r="CC74" s="17"/>
      <c r="CD74" s="17"/>
      <c r="CE74" s="17"/>
      <c r="CF74" s="17"/>
      <c r="CG74" s="17"/>
      <c r="CH74" s="17"/>
      <c r="CI74" s="17"/>
      <c r="CJ74" s="17"/>
      <c r="CK74" s="17"/>
      <c r="CL74" s="17"/>
      <c r="CM74" s="17"/>
      <c r="CN74" s="17"/>
    </row>
    <row r="75" spans="1:92" ht="12.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CA75" s="17"/>
      <c r="CB75" s="17"/>
      <c r="CC75" s="17"/>
      <c r="CD75" s="17"/>
      <c r="CE75" s="17"/>
      <c r="CF75" s="17"/>
      <c r="CG75" s="17"/>
      <c r="CH75" s="17"/>
      <c r="CI75" s="17"/>
      <c r="CJ75" s="17"/>
      <c r="CK75" s="17"/>
      <c r="CL75" s="17"/>
      <c r="CM75" s="17"/>
      <c r="CN75" s="17"/>
    </row>
    <row r="76" spans="1:92" ht="12.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CA76" s="17"/>
      <c r="CB76" s="17"/>
      <c r="CC76" s="17"/>
      <c r="CD76" s="17"/>
      <c r="CE76" s="17"/>
      <c r="CF76" s="17"/>
      <c r="CG76" s="17"/>
      <c r="CH76" s="17"/>
      <c r="CI76" s="17"/>
      <c r="CJ76" s="17"/>
      <c r="CK76" s="17"/>
      <c r="CL76" s="17"/>
      <c r="CM76" s="17"/>
      <c r="CN76" s="17"/>
    </row>
    <row r="77" spans="1:92" ht="12.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CA77" s="17"/>
      <c r="CB77" s="17"/>
      <c r="CC77" s="17"/>
      <c r="CD77" s="17"/>
      <c r="CE77" s="17"/>
      <c r="CF77" s="17"/>
      <c r="CG77" s="17"/>
      <c r="CH77" s="17"/>
      <c r="CI77" s="17"/>
      <c r="CJ77" s="17"/>
      <c r="CK77" s="17"/>
      <c r="CL77" s="17"/>
      <c r="CM77" s="17"/>
      <c r="CN77" s="17"/>
    </row>
    <row r="78" spans="1:92" ht="12.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CA78" s="17"/>
      <c r="CB78" s="17"/>
      <c r="CC78" s="17"/>
      <c r="CD78" s="17"/>
      <c r="CE78" s="17"/>
      <c r="CF78" s="17"/>
      <c r="CG78" s="17"/>
      <c r="CH78" s="17"/>
      <c r="CI78" s="17"/>
      <c r="CJ78" s="17"/>
      <c r="CK78" s="17"/>
      <c r="CL78" s="17"/>
      <c r="CM78" s="17"/>
      <c r="CN78" s="17"/>
    </row>
    <row r="79" spans="1:92" ht="12.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CA79" s="17"/>
      <c r="CB79" s="17"/>
      <c r="CC79" s="17"/>
      <c r="CD79" s="17"/>
      <c r="CE79" s="17"/>
      <c r="CF79" s="17"/>
      <c r="CG79" s="17"/>
      <c r="CH79" s="17"/>
      <c r="CI79" s="17"/>
      <c r="CJ79" s="17"/>
      <c r="CK79" s="17"/>
      <c r="CL79" s="17"/>
      <c r="CM79" s="17"/>
      <c r="CN79" s="17"/>
    </row>
    <row r="80" spans="1:92" ht="12.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CA80" s="17"/>
      <c r="CB80" s="17"/>
      <c r="CC80" s="17"/>
      <c r="CD80" s="17"/>
      <c r="CE80" s="17"/>
      <c r="CF80" s="17"/>
      <c r="CG80" s="17"/>
      <c r="CH80" s="17"/>
      <c r="CI80" s="17"/>
      <c r="CJ80" s="17"/>
      <c r="CK80" s="17"/>
      <c r="CL80" s="17"/>
      <c r="CM80" s="17"/>
      <c r="CN80" s="17"/>
    </row>
    <row r="81" spans="1:92" ht="12.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CA81" s="17"/>
      <c r="CB81" s="17"/>
      <c r="CC81" s="17"/>
      <c r="CD81" s="17"/>
      <c r="CE81" s="17"/>
      <c r="CF81" s="17"/>
      <c r="CG81" s="17"/>
      <c r="CH81" s="17"/>
      <c r="CI81" s="17"/>
      <c r="CJ81" s="17"/>
      <c r="CK81" s="17"/>
      <c r="CL81" s="17"/>
      <c r="CM81" s="17"/>
      <c r="CN81" s="17"/>
    </row>
    <row r="82" spans="1:92" ht="12.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CA82" s="17"/>
      <c r="CB82" s="17"/>
      <c r="CC82" s="17"/>
      <c r="CD82" s="17"/>
      <c r="CE82" s="17"/>
      <c r="CF82" s="17"/>
      <c r="CG82" s="17"/>
      <c r="CH82" s="17"/>
      <c r="CI82" s="17"/>
      <c r="CJ82" s="17"/>
      <c r="CK82" s="17"/>
      <c r="CL82" s="17"/>
      <c r="CM82" s="17"/>
      <c r="CN82" s="17"/>
    </row>
    <row r="83" spans="1:92" ht="12.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CA83" s="17"/>
      <c r="CB83" s="17"/>
      <c r="CC83" s="17"/>
      <c r="CD83" s="17"/>
      <c r="CE83" s="17"/>
      <c r="CF83" s="17"/>
      <c r="CG83" s="17"/>
      <c r="CH83" s="17"/>
      <c r="CI83" s="17"/>
      <c r="CJ83" s="17"/>
      <c r="CK83" s="17"/>
      <c r="CL83" s="17"/>
      <c r="CM83" s="17"/>
      <c r="CN83" s="17"/>
    </row>
    <row r="84" spans="1:92" ht="12.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CA84" s="17"/>
      <c r="CB84" s="17"/>
      <c r="CC84" s="17"/>
      <c r="CD84" s="17"/>
      <c r="CE84" s="17"/>
      <c r="CF84" s="17"/>
      <c r="CG84" s="17"/>
      <c r="CH84" s="17"/>
      <c r="CI84" s="17"/>
      <c r="CJ84" s="17"/>
      <c r="CK84" s="17"/>
      <c r="CL84" s="17"/>
      <c r="CM84" s="17"/>
      <c r="CN84" s="17"/>
    </row>
    <row r="85" spans="1:92" ht="12.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CA85" s="17"/>
      <c r="CB85" s="17"/>
      <c r="CC85" s="17"/>
      <c r="CD85" s="17"/>
      <c r="CE85" s="17"/>
      <c r="CF85" s="17"/>
      <c r="CG85" s="17"/>
      <c r="CH85" s="17"/>
      <c r="CI85" s="17"/>
      <c r="CJ85" s="17"/>
      <c r="CK85" s="17"/>
      <c r="CL85" s="17"/>
      <c r="CM85" s="17"/>
      <c r="CN85" s="17"/>
    </row>
    <row r="86" spans="1:92" ht="12.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CA86" s="17"/>
      <c r="CB86" s="17"/>
      <c r="CC86" s="17"/>
      <c r="CD86" s="17"/>
      <c r="CE86" s="17"/>
      <c r="CF86" s="17"/>
      <c r="CG86" s="17"/>
      <c r="CH86" s="17"/>
      <c r="CI86" s="17"/>
      <c r="CJ86" s="17"/>
      <c r="CK86" s="17"/>
      <c r="CL86" s="17"/>
      <c r="CM86" s="17"/>
      <c r="CN86" s="17"/>
    </row>
    <row r="87" spans="1:92" ht="12.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CA87" s="17"/>
      <c r="CB87" s="17"/>
      <c r="CC87" s="17"/>
      <c r="CD87" s="17"/>
      <c r="CE87" s="17"/>
      <c r="CF87" s="17"/>
      <c r="CG87" s="17"/>
      <c r="CH87" s="17"/>
      <c r="CI87" s="17"/>
      <c r="CJ87" s="17"/>
      <c r="CK87" s="17"/>
      <c r="CL87" s="17"/>
      <c r="CM87" s="17"/>
      <c r="CN87" s="17"/>
    </row>
    <row r="88" spans="1:92" ht="12.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CA88" s="17"/>
      <c r="CB88" s="17"/>
      <c r="CC88" s="17"/>
      <c r="CD88" s="17"/>
      <c r="CE88" s="17"/>
      <c r="CF88" s="17"/>
      <c r="CG88" s="17"/>
      <c r="CH88" s="17"/>
      <c r="CI88" s="17"/>
      <c r="CJ88" s="17"/>
      <c r="CK88" s="17"/>
      <c r="CL88" s="17"/>
      <c r="CM88" s="17"/>
      <c r="CN88" s="17"/>
    </row>
    <row r="89" spans="1:92" ht="12.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CA89" s="17"/>
      <c r="CB89" s="17"/>
      <c r="CC89" s="17"/>
      <c r="CD89" s="17"/>
      <c r="CE89" s="17"/>
      <c r="CF89" s="17"/>
      <c r="CG89" s="17"/>
      <c r="CH89" s="17"/>
      <c r="CI89" s="17"/>
      <c r="CJ89" s="17"/>
      <c r="CK89" s="17"/>
      <c r="CL89" s="17"/>
      <c r="CM89" s="17"/>
      <c r="CN89" s="17"/>
    </row>
    <row r="90" spans="1:92" ht="12.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CA90" s="17"/>
      <c r="CB90" s="17"/>
      <c r="CC90" s="17"/>
      <c r="CD90" s="17"/>
      <c r="CE90" s="17"/>
      <c r="CF90" s="17"/>
      <c r="CG90" s="17"/>
      <c r="CH90" s="17"/>
      <c r="CI90" s="17"/>
      <c r="CJ90" s="17"/>
      <c r="CK90" s="17"/>
      <c r="CL90" s="17"/>
      <c r="CM90" s="17"/>
      <c r="CN90" s="17"/>
    </row>
    <row r="91" spans="1:92" ht="12.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CA91" s="17"/>
      <c r="CB91" s="17"/>
      <c r="CC91" s="17"/>
      <c r="CD91" s="17"/>
      <c r="CE91" s="17"/>
      <c r="CF91" s="17"/>
      <c r="CG91" s="17"/>
      <c r="CH91" s="17"/>
      <c r="CI91" s="17"/>
      <c r="CJ91" s="17"/>
      <c r="CK91" s="17"/>
      <c r="CL91" s="17"/>
      <c r="CM91" s="17"/>
      <c r="CN91" s="17"/>
    </row>
    <row r="92" spans="1:92" ht="12.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CA92" s="17"/>
      <c r="CB92" s="17"/>
      <c r="CC92" s="17"/>
      <c r="CD92" s="17"/>
      <c r="CE92" s="17"/>
      <c r="CF92" s="17"/>
      <c r="CG92" s="17"/>
      <c r="CH92" s="17"/>
      <c r="CI92" s="17"/>
      <c r="CJ92" s="17"/>
      <c r="CK92" s="17"/>
      <c r="CL92" s="17"/>
      <c r="CM92" s="17"/>
      <c r="CN92" s="17"/>
    </row>
    <row r="93" spans="1:92" ht="12.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CA93" s="17"/>
      <c r="CB93" s="17"/>
      <c r="CC93" s="17"/>
      <c r="CD93" s="17"/>
      <c r="CE93" s="17"/>
      <c r="CF93" s="17"/>
      <c r="CG93" s="17"/>
      <c r="CH93" s="17"/>
      <c r="CI93" s="17"/>
      <c r="CJ93" s="17"/>
      <c r="CK93" s="17"/>
      <c r="CL93" s="17"/>
      <c r="CM93" s="17"/>
      <c r="CN93" s="17"/>
    </row>
    <row r="94" spans="1:92" ht="12.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CA94" s="17"/>
      <c r="CB94" s="17"/>
      <c r="CC94" s="17"/>
      <c r="CD94" s="17"/>
      <c r="CE94" s="17"/>
      <c r="CF94" s="17"/>
      <c r="CG94" s="17"/>
      <c r="CH94" s="17"/>
      <c r="CI94" s="17"/>
      <c r="CJ94" s="17"/>
      <c r="CK94" s="17"/>
      <c r="CL94" s="17"/>
      <c r="CM94" s="17"/>
      <c r="CN94" s="17"/>
    </row>
    <row r="95" spans="1:92" ht="12.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CA95" s="17"/>
      <c r="CB95" s="17"/>
      <c r="CC95" s="17"/>
      <c r="CD95" s="17"/>
      <c r="CE95" s="17"/>
      <c r="CF95" s="17"/>
      <c r="CG95" s="17"/>
      <c r="CH95" s="17"/>
      <c r="CI95" s="17"/>
      <c r="CJ95" s="17"/>
      <c r="CK95" s="17"/>
      <c r="CL95" s="17"/>
      <c r="CM95" s="17"/>
      <c r="CN95" s="17"/>
    </row>
    <row r="96" spans="1:92" ht="12.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CA96" s="17"/>
      <c r="CB96" s="17"/>
      <c r="CC96" s="17"/>
      <c r="CD96" s="17"/>
      <c r="CE96" s="17"/>
      <c r="CF96" s="17"/>
      <c r="CG96" s="17"/>
      <c r="CH96" s="17"/>
      <c r="CI96" s="17"/>
      <c r="CJ96" s="17"/>
      <c r="CK96" s="17"/>
      <c r="CL96" s="17"/>
      <c r="CM96" s="17"/>
      <c r="CN96" s="17"/>
    </row>
    <row r="97" spans="1:92" ht="12.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CA97" s="17"/>
      <c r="CB97" s="17"/>
      <c r="CC97" s="17"/>
      <c r="CD97" s="17"/>
      <c r="CE97" s="17"/>
      <c r="CF97" s="17"/>
      <c r="CG97" s="17"/>
      <c r="CH97" s="17"/>
      <c r="CI97" s="17"/>
      <c r="CJ97" s="17"/>
      <c r="CK97" s="17"/>
      <c r="CL97" s="17"/>
      <c r="CM97" s="17"/>
      <c r="CN97" s="17"/>
    </row>
    <row r="98" spans="1:92" ht="12.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CA98" s="17"/>
      <c r="CB98" s="17"/>
      <c r="CC98" s="17"/>
      <c r="CD98" s="17"/>
      <c r="CE98" s="17"/>
      <c r="CF98" s="17"/>
      <c r="CG98" s="17"/>
      <c r="CH98" s="17"/>
      <c r="CI98" s="17"/>
      <c r="CJ98" s="17"/>
      <c r="CK98" s="17"/>
      <c r="CL98" s="17"/>
      <c r="CM98" s="17"/>
      <c r="CN98" s="17"/>
    </row>
    <row r="99" spans="1:92" ht="12.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CA99" s="17"/>
      <c r="CB99" s="17"/>
      <c r="CC99" s="17"/>
      <c r="CD99" s="17"/>
      <c r="CE99" s="17"/>
      <c r="CF99" s="17"/>
      <c r="CG99" s="17"/>
      <c r="CH99" s="17"/>
      <c r="CI99" s="17"/>
      <c r="CJ99" s="17"/>
      <c r="CK99" s="17"/>
      <c r="CL99" s="17"/>
      <c r="CM99" s="17"/>
      <c r="CN99" s="17"/>
    </row>
    <row r="100" spans="1:92" ht="12.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CA100" s="17"/>
      <c r="CB100" s="17"/>
      <c r="CC100" s="17"/>
      <c r="CD100" s="17"/>
      <c r="CE100" s="17"/>
      <c r="CF100" s="17"/>
      <c r="CG100" s="17"/>
      <c r="CH100" s="17"/>
      <c r="CI100" s="17"/>
      <c r="CJ100" s="17"/>
      <c r="CK100" s="17"/>
      <c r="CL100" s="17"/>
      <c r="CM100" s="17"/>
      <c r="CN100" s="17"/>
    </row>
    <row r="101" spans="1:92" ht="12.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CA101" s="17"/>
      <c r="CB101" s="17"/>
      <c r="CC101" s="17"/>
      <c r="CD101" s="17"/>
      <c r="CE101" s="17"/>
      <c r="CF101" s="17"/>
      <c r="CG101" s="17"/>
      <c r="CH101" s="17"/>
      <c r="CI101" s="17"/>
      <c r="CJ101" s="17"/>
      <c r="CK101" s="17"/>
      <c r="CL101" s="17"/>
      <c r="CM101" s="17"/>
      <c r="CN101" s="17"/>
    </row>
    <row r="102" spans="1:92" ht="12.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CA102" s="17"/>
      <c r="CB102" s="17"/>
      <c r="CC102" s="17"/>
      <c r="CD102" s="17"/>
      <c r="CE102" s="17"/>
      <c r="CF102" s="17"/>
      <c r="CG102" s="17"/>
      <c r="CH102" s="17"/>
      <c r="CI102" s="17"/>
      <c r="CJ102" s="17"/>
      <c r="CK102" s="17"/>
      <c r="CL102" s="17"/>
      <c r="CM102" s="17"/>
      <c r="CN102" s="17"/>
    </row>
    <row r="103" spans="1:92" ht="12.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CA103" s="17"/>
      <c r="CB103" s="17"/>
      <c r="CC103" s="17"/>
      <c r="CD103" s="17"/>
      <c r="CE103" s="17"/>
      <c r="CF103" s="17"/>
      <c r="CG103" s="17"/>
      <c r="CH103" s="17"/>
      <c r="CI103" s="17"/>
      <c r="CJ103" s="17"/>
      <c r="CK103" s="17"/>
      <c r="CL103" s="17"/>
      <c r="CM103" s="17"/>
      <c r="CN103" s="17"/>
    </row>
    <row r="104" spans="1:92" ht="12.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CA104" s="17"/>
      <c r="CB104" s="17"/>
      <c r="CC104" s="17"/>
      <c r="CD104" s="17"/>
      <c r="CE104" s="17"/>
      <c r="CF104" s="17"/>
      <c r="CG104" s="17"/>
      <c r="CH104" s="17"/>
      <c r="CI104" s="17"/>
      <c r="CJ104" s="17"/>
      <c r="CK104" s="17"/>
      <c r="CL104" s="17"/>
      <c r="CM104" s="17"/>
      <c r="CN104" s="17"/>
    </row>
    <row r="105" spans="1:92" ht="12.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CA105" s="17"/>
      <c r="CB105" s="17"/>
      <c r="CC105" s="17"/>
      <c r="CD105" s="17"/>
      <c r="CE105" s="17"/>
      <c r="CF105" s="17"/>
      <c r="CG105" s="17"/>
      <c r="CH105" s="17"/>
      <c r="CI105" s="17"/>
      <c r="CJ105" s="17"/>
      <c r="CK105" s="17"/>
      <c r="CL105" s="17"/>
      <c r="CM105" s="17"/>
      <c r="CN105" s="17"/>
    </row>
    <row r="106" spans="1:92" ht="12.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CA106" s="17"/>
      <c r="CB106" s="17"/>
      <c r="CC106" s="17"/>
      <c r="CD106" s="17"/>
      <c r="CE106" s="17"/>
      <c r="CF106" s="17"/>
      <c r="CG106" s="17"/>
      <c r="CH106" s="17"/>
      <c r="CI106" s="17"/>
      <c r="CJ106" s="17"/>
      <c r="CK106" s="17"/>
      <c r="CL106" s="17"/>
      <c r="CM106" s="17"/>
      <c r="CN106" s="17"/>
    </row>
    <row r="107" spans="1:92" ht="12.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CA107" s="17"/>
      <c r="CB107" s="17"/>
      <c r="CC107" s="17"/>
      <c r="CD107" s="17"/>
      <c r="CE107" s="17"/>
      <c r="CF107" s="17"/>
      <c r="CG107" s="17"/>
      <c r="CH107" s="17"/>
      <c r="CI107" s="17"/>
      <c r="CJ107" s="17"/>
      <c r="CK107" s="17"/>
      <c r="CL107" s="17"/>
      <c r="CM107" s="17"/>
      <c r="CN107" s="17"/>
    </row>
    <row r="108" spans="1:92" ht="12.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CA108" s="17"/>
      <c r="CB108" s="17"/>
      <c r="CC108" s="17"/>
      <c r="CD108" s="17"/>
      <c r="CE108" s="17"/>
      <c r="CF108" s="17"/>
      <c r="CG108" s="17"/>
      <c r="CH108" s="17"/>
      <c r="CI108" s="17"/>
      <c r="CJ108" s="17"/>
      <c r="CK108" s="17"/>
      <c r="CL108" s="17"/>
      <c r="CM108" s="17"/>
      <c r="CN108" s="17"/>
    </row>
    <row r="109" spans="1:92" ht="12.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CA109" s="17"/>
      <c r="CB109" s="17"/>
      <c r="CC109" s="17"/>
      <c r="CD109" s="17"/>
      <c r="CE109" s="17"/>
      <c r="CF109" s="17"/>
      <c r="CG109" s="17"/>
      <c r="CH109" s="17"/>
      <c r="CI109" s="17"/>
      <c r="CJ109" s="17"/>
      <c r="CK109" s="17"/>
      <c r="CL109" s="17"/>
      <c r="CM109" s="17"/>
      <c r="CN109" s="17"/>
    </row>
    <row r="110" spans="1:92" ht="12.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CA110" s="17"/>
      <c r="CB110" s="17"/>
      <c r="CC110" s="17"/>
      <c r="CD110" s="17"/>
      <c r="CE110" s="17"/>
      <c r="CF110" s="17"/>
      <c r="CG110" s="17"/>
      <c r="CH110" s="17"/>
      <c r="CI110" s="17"/>
      <c r="CJ110" s="17"/>
      <c r="CK110" s="17"/>
      <c r="CL110" s="17"/>
      <c r="CM110" s="17"/>
      <c r="CN110" s="17"/>
    </row>
    <row r="111" spans="1:92" ht="12.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CA111" s="17"/>
      <c r="CB111" s="17"/>
      <c r="CC111" s="17"/>
      <c r="CD111" s="17"/>
      <c r="CE111" s="17"/>
      <c r="CF111" s="17"/>
      <c r="CG111" s="17"/>
      <c r="CH111" s="17"/>
      <c r="CI111" s="17"/>
      <c r="CJ111" s="17"/>
      <c r="CK111" s="17"/>
      <c r="CL111" s="17"/>
      <c r="CM111" s="17"/>
      <c r="CN111" s="17"/>
    </row>
    <row r="112" spans="1:92" ht="12.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CA112" s="17"/>
      <c r="CB112" s="17"/>
      <c r="CC112" s="17"/>
      <c r="CD112" s="17"/>
      <c r="CE112" s="17"/>
      <c r="CF112" s="17"/>
      <c r="CG112" s="17"/>
      <c r="CH112" s="17"/>
      <c r="CI112" s="17"/>
      <c r="CJ112" s="17"/>
      <c r="CK112" s="17"/>
      <c r="CL112" s="17"/>
      <c r="CM112" s="17"/>
      <c r="CN112" s="17"/>
    </row>
    <row r="113" spans="1:92" ht="12.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CA113" s="17"/>
      <c r="CB113" s="17"/>
      <c r="CC113" s="17"/>
      <c r="CD113" s="17"/>
      <c r="CE113" s="17"/>
      <c r="CF113" s="17"/>
      <c r="CG113" s="17"/>
      <c r="CH113" s="17"/>
      <c r="CI113" s="17"/>
      <c r="CJ113" s="17"/>
      <c r="CK113" s="17"/>
      <c r="CL113" s="17"/>
      <c r="CM113" s="17"/>
      <c r="CN113" s="17"/>
    </row>
    <row r="114" spans="1:92" ht="12.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CA114" s="17"/>
      <c r="CB114" s="17"/>
      <c r="CC114" s="17"/>
      <c r="CD114" s="17"/>
      <c r="CE114" s="17"/>
      <c r="CF114" s="17"/>
      <c r="CG114" s="17"/>
      <c r="CH114" s="17"/>
      <c r="CI114" s="17"/>
      <c r="CJ114" s="17"/>
      <c r="CK114" s="17"/>
      <c r="CL114" s="17"/>
      <c r="CM114" s="17"/>
      <c r="CN114" s="17"/>
    </row>
    <row r="115" spans="1:92" ht="12.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CA115" s="17"/>
      <c r="CB115" s="17"/>
      <c r="CC115" s="17"/>
      <c r="CD115" s="17"/>
      <c r="CE115" s="17"/>
      <c r="CF115" s="17"/>
      <c r="CG115" s="17"/>
      <c r="CH115" s="17"/>
      <c r="CI115" s="17"/>
      <c r="CJ115" s="17"/>
      <c r="CK115" s="17"/>
      <c r="CL115" s="17"/>
      <c r="CM115" s="17"/>
      <c r="CN115" s="17"/>
    </row>
    <row r="116" spans="1:92" ht="12.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CA116" s="17"/>
      <c r="CB116" s="17"/>
      <c r="CC116" s="17"/>
      <c r="CD116" s="17"/>
      <c r="CE116" s="17"/>
      <c r="CF116" s="17"/>
      <c r="CG116" s="17"/>
      <c r="CH116" s="17"/>
      <c r="CI116" s="17"/>
      <c r="CJ116" s="17"/>
      <c r="CK116" s="17"/>
      <c r="CL116" s="17"/>
      <c r="CM116" s="17"/>
      <c r="CN116" s="17"/>
    </row>
    <row r="117" spans="1:92" ht="12.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CA117" s="17"/>
      <c r="CB117" s="17"/>
      <c r="CC117" s="17"/>
      <c r="CD117" s="17"/>
      <c r="CE117" s="17"/>
      <c r="CF117" s="17"/>
      <c r="CG117" s="17"/>
      <c r="CH117" s="17"/>
      <c r="CI117" s="17"/>
      <c r="CJ117" s="17"/>
      <c r="CK117" s="17"/>
      <c r="CL117" s="17"/>
      <c r="CM117" s="17"/>
      <c r="CN117" s="17"/>
    </row>
    <row r="118" spans="1:92" ht="12.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CA118" s="17"/>
      <c r="CB118" s="17"/>
      <c r="CC118" s="17"/>
      <c r="CD118" s="17"/>
      <c r="CE118" s="17"/>
      <c r="CF118" s="17"/>
      <c r="CG118" s="17"/>
      <c r="CH118" s="17"/>
      <c r="CI118" s="17"/>
      <c r="CJ118" s="17"/>
      <c r="CK118" s="17"/>
      <c r="CL118" s="17"/>
      <c r="CM118" s="17"/>
      <c r="CN118" s="17"/>
    </row>
    <row r="119" spans="1:92" ht="12.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CA119" s="17"/>
      <c r="CB119" s="17"/>
      <c r="CC119" s="17"/>
      <c r="CD119" s="17"/>
      <c r="CE119" s="17"/>
      <c r="CF119" s="17"/>
      <c r="CG119" s="17"/>
      <c r="CH119" s="17"/>
      <c r="CI119" s="17"/>
      <c r="CJ119" s="17"/>
      <c r="CK119" s="17"/>
      <c r="CL119" s="17"/>
      <c r="CM119" s="17"/>
      <c r="CN119" s="17"/>
    </row>
    <row r="120" spans="1:92" ht="12.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CA120" s="17"/>
      <c r="CB120" s="17"/>
      <c r="CC120" s="17"/>
      <c r="CD120" s="17"/>
      <c r="CE120" s="17"/>
      <c r="CF120" s="17"/>
      <c r="CG120" s="17"/>
      <c r="CH120" s="17"/>
      <c r="CI120" s="17"/>
      <c r="CJ120" s="17"/>
      <c r="CK120" s="17"/>
      <c r="CL120" s="17"/>
      <c r="CM120" s="17"/>
      <c r="CN120" s="17"/>
    </row>
    <row r="121" spans="1:92" ht="12.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CA121" s="17"/>
      <c r="CB121" s="17"/>
      <c r="CC121" s="17"/>
      <c r="CD121" s="17"/>
      <c r="CE121" s="17"/>
      <c r="CF121" s="17"/>
      <c r="CG121" s="17"/>
      <c r="CH121" s="17"/>
      <c r="CI121" s="17"/>
      <c r="CJ121" s="17"/>
      <c r="CK121" s="17"/>
      <c r="CL121" s="17"/>
      <c r="CM121" s="17"/>
      <c r="CN121" s="17"/>
    </row>
    <row r="122" spans="1:92" ht="12.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CA122" s="17"/>
      <c r="CB122" s="17"/>
      <c r="CC122" s="17"/>
      <c r="CD122" s="17"/>
      <c r="CE122" s="17"/>
      <c r="CF122" s="17"/>
      <c r="CG122" s="17"/>
      <c r="CH122" s="17"/>
      <c r="CI122" s="17"/>
      <c r="CJ122" s="17"/>
      <c r="CK122" s="17"/>
      <c r="CL122" s="17"/>
      <c r="CM122" s="17"/>
      <c r="CN122" s="17"/>
    </row>
    <row r="123" spans="1:9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CA123" s="17"/>
      <c r="CB123" s="17"/>
      <c r="CC123" s="17"/>
      <c r="CD123" s="17"/>
      <c r="CE123" s="17"/>
      <c r="CF123" s="17"/>
      <c r="CG123" s="17"/>
      <c r="CH123" s="17"/>
      <c r="CI123" s="17"/>
      <c r="CJ123" s="17"/>
      <c r="CK123" s="17"/>
      <c r="CL123" s="17"/>
      <c r="CM123" s="17"/>
      <c r="CN123" s="17"/>
    </row>
    <row r="124" spans="1:9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CA124" s="17"/>
      <c r="CB124" s="17"/>
      <c r="CC124" s="17"/>
      <c r="CD124" s="17"/>
      <c r="CE124" s="17"/>
      <c r="CF124" s="17"/>
      <c r="CG124" s="17"/>
      <c r="CH124" s="17"/>
      <c r="CI124" s="17"/>
      <c r="CJ124" s="17"/>
      <c r="CK124" s="17"/>
      <c r="CL124" s="17"/>
      <c r="CM124" s="17"/>
      <c r="CN124" s="17"/>
    </row>
    <row r="125" spans="1:9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CA125" s="17"/>
      <c r="CB125" s="17"/>
      <c r="CC125" s="17"/>
      <c r="CD125" s="17"/>
      <c r="CE125" s="17"/>
      <c r="CF125" s="17"/>
      <c r="CG125" s="17"/>
      <c r="CH125" s="17"/>
      <c r="CI125" s="17"/>
      <c r="CJ125" s="17"/>
      <c r="CK125" s="17"/>
      <c r="CL125" s="17"/>
      <c r="CM125" s="17"/>
      <c r="CN125" s="17"/>
    </row>
    <row r="126" spans="1:9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CA126" s="17"/>
      <c r="CB126" s="17"/>
      <c r="CC126" s="17"/>
      <c r="CD126" s="17"/>
      <c r="CE126" s="17"/>
      <c r="CF126" s="17"/>
      <c r="CG126" s="17"/>
      <c r="CH126" s="17"/>
      <c r="CI126" s="17"/>
      <c r="CJ126" s="17"/>
      <c r="CK126" s="17"/>
      <c r="CL126" s="17"/>
      <c r="CM126" s="17"/>
      <c r="CN126" s="17"/>
    </row>
    <row r="127" spans="1:9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CA127" s="17"/>
      <c r="CB127" s="17"/>
      <c r="CC127" s="17"/>
      <c r="CD127" s="17"/>
      <c r="CE127" s="17"/>
      <c r="CF127" s="17"/>
      <c r="CG127" s="17"/>
      <c r="CH127" s="17"/>
      <c r="CI127" s="17"/>
      <c r="CJ127" s="17"/>
      <c r="CK127" s="17"/>
      <c r="CL127" s="17"/>
      <c r="CM127" s="17"/>
      <c r="CN127" s="17"/>
    </row>
    <row r="128" spans="1:9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CA128" s="17"/>
      <c r="CB128" s="17"/>
      <c r="CC128" s="17"/>
      <c r="CD128" s="17"/>
      <c r="CE128" s="17"/>
      <c r="CF128" s="17"/>
      <c r="CG128" s="17"/>
      <c r="CH128" s="17"/>
      <c r="CI128" s="17"/>
      <c r="CJ128" s="17"/>
      <c r="CK128" s="17"/>
      <c r="CL128" s="17"/>
      <c r="CM128" s="17"/>
      <c r="CN128" s="17"/>
    </row>
    <row r="129" spans="1:9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CA129" s="17"/>
      <c r="CB129" s="17"/>
      <c r="CC129" s="17"/>
      <c r="CD129" s="17"/>
      <c r="CE129" s="17"/>
      <c r="CF129" s="17"/>
      <c r="CG129" s="17"/>
      <c r="CH129" s="17"/>
      <c r="CI129" s="17"/>
      <c r="CJ129" s="17"/>
      <c r="CK129" s="17"/>
      <c r="CL129" s="17"/>
      <c r="CM129" s="17"/>
      <c r="CN129" s="17"/>
    </row>
    <row r="130" spans="1:9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CA130" s="17"/>
      <c r="CB130" s="17"/>
      <c r="CC130" s="17"/>
      <c r="CD130" s="17"/>
      <c r="CE130" s="17"/>
      <c r="CF130" s="17"/>
      <c r="CG130" s="17"/>
      <c r="CH130" s="17"/>
      <c r="CI130" s="17"/>
      <c r="CJ130" s="17"/>
      <c r="CK130" s="17"/>
      <c r="CL130" s="17"/>
      <c r="CM130" s="17"/>
      <c r="CN130" s="17"/>
    </row>
    <row r="131" spans="1:9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CA131" s="17"/>
      <c r="CB131" s="17"/>
      <c r="CC131" s="17"/>
      <c r="CD131" s="17"/>
      <c r="CE131" s="17"/>
      <c r="CF131" s="17"/>
      <c r="CG131" s="17"/>
      <c r="CH131" s="17"/>
      <c r="CI131" s="17"/>
      <c r="CJ131" s="17"/>
      <c r="CK131" s="17"/>
      <c r="CL131" s="17"/>
      <c r="CM131" s="17"/>
      <c r="CN131" s="17"/>
    </row>
    <row r="132" spans="1:9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CA132" s="17"/>
      <c r="CB132" s="17"/>
      <c r="CC132" s="17"/>
      <c r="CD132" s="17"/>
      <c r="CE132" s="17"/>
      <c r="CF132" s="17"/>
      <c r="CG132" s="17"/>
      <c r="CH132" s="17"/>
      <c r="CI132" s="17"/>
      <c r="CJ132" s="17"/>
      <c r="CK132" s="17"/>
      <c r="CL132" s="17"/>
      <c r="CM132" s="17"/>
      <c r="CN132" s="17"/>
    </row>
    <row r="133" spans="1:9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CA133" s="17"/>
      <c r="CB133" s="17"/>
      <c r="CC133" s="17"/>
      <c r="CD133" s="17"/>
      <c r="CE133" s="17"/>
      <c r="CF133" s="17"/>
      <c r="CG133" s="17"/>
      <c r="CH133" s="17"/>
      <c r="CI133" s="17"/>
      <c r="CJ133" s="17"/>
      <c r="CK133" s="17"/>
      <c r="CL133" s="17"/>
      <c r="CM133" s="17"/>
      <c r="CN133" s="17"/>
    </row>
    <row r="134" spans="1:9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CA134" s="17"/>
      <c r="CB134" s="17"/>
      <c r="CC134" s="17"/>
      <c r="CD134" s="17"/>
      <c r="CE134" s="17"/>
      <c r="CF134" s="17"/>
      <c r="CG134" s="17"/>
      <c r="CH134" s="17"/>
      <c r="CI134" s="17"/>
      <c r="CJ134" s="17"/>
      <c r="CK134" s="17"/>
      <c r="CL134" s="17"/>
      <c r="CM134" s="17"/>
      <c r="CN134" s="17"/>
    </row>
    <row r="135" spans="1:9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CA135" s="17"/>
      <c r="CB135" s="17"/>
      <c r="CC135" s="17"/>
      <c r="CD135" s="17"/>
      <c r="CE135" s="17"/>
      <c r="CF135" s="17"/>
      <c r="CG135" s="17"/>
      <c r="CH135" s="17"/>
      <c r="CI135" s="17"/>
      <c r="CJ135" s="17"/>
      <c r="CK135" s="17"/>
      <c r="CL135" s="17"/>
      <c r="CM135" s="17"/>
      <c r="CN135" s="17"/>
    </row>
    <row r="136" spans="1:9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CA136" s="17"/>
      <c r="CB136" s="17"/>
      <c r="CC136" s="17"/>
      <c r="CD136" s="17"/>
      <c r="CE136" s="17"/>
      <c r="CF136" s="17"/>
      <c r="CG136" s="17"/>
      <c r="CH136" s="17"/>
      <c r="CI136" s="17"/>
      <c r="CJ136" s="17"/>
      <c r="CK136" s="17"/>
      <c r="CL136" s="17"/>
      <c r="CM136" s="17"/>
      <c r="CN136" s="17"/>
    </row>
    <row r="137" spans="1:9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CA137" s="17"/>
      <c r="CB137" s="17"/>
      <c r="CC137" s="17"/>
      <c r="CD137" s="17"/>
      <c r="CE137" s="17"/>
      <c r="CF137" s="17"/>
      <c r="CG137" s="17"/>
      <c r="CH137" s="17"/>
      <c r="CI137" s="17"/>
      <c r="CJ137" s="17"/>
      <c r="CK137" s="17"/>
      <c r="CL137" s="17"/>
      <c r="CM137" s="17"/>
      <c r="CN137" s="17"/>
    </row>
    <row r="138" spans="1:9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CA138" s="17"/>
      <c r="CB138" s="17"/>
      <c r="CC138" s="17"/>
      <c r="CD138" s="17"/>
      <c r="CE138" s="17"/>
      <c r="CF138" s="17"/>
      <c r="CG138" s="17"/>
      <c r="CH138" s="17"/>
      <c r="CI138" s="17"/>
      <c r="CJ138" s="17"/>
      <c r="CK138" s="17"/>
      <c r="CL138" s="17"/>
      <c r="CM138" s="17"/>
      <c r="CN138" s="17"/>
    </row>
    <row r="139" spans="1:9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CA139" s="17"/>
      <c r="CB139" s="17"/>
      <c r="CC139" s="17"/>
      <c r="CD139" s="17"/>
      <c r="CE139" s="17"/>
      <c r="CF139" s="17"/>
      <c r="CG139" s="17"/>
      <c r="CH139" s="17"/>
      <c r="CI139" s="17"/>
      <c r="CJ139" s="17"/>
      <c r="CK139" s="17"/>
      <c r="CL139" s="17"/>
      <c r="CM139" s="17"/>
      <c r="CN139" s="17"/>
    </row>
    <row r="140" spans="1:9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row>
    <row r="141" spans="1:9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row>
    <row r="142" spans="1:9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row>
    <row r="143" spans="1:9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row>
    <row r="144" spans="1:9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row>
    <row r="145" spans="1:69">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row>
    <row r="146" spans="1:69">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row>
    <row r="147" spans="1:69">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row>
    <row r="148" spans="1:69">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row>
    <row r="149" spans="1:6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row>
    <row r="150" spans="1:69">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row>
    <row r="151" spans="1:69">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row>
    <row r="152" spans="1:69">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row>
    <row r="153" spans="1:69">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row>
    <row r="154" spans="1:69">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row>
    <row r="155" spans="1:69">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row>
    <row r="156" spans="1:69">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row>
    <row r="157" spans="1:69">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row>
    <row r="158" spans="1:69">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row>
    <row r="159" spans="1:6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row>
    <row r="160" spans="1:69">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row>
    <row r="161" spans="1:69">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row>
    <row r="162" spans="1:69">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row>
    <row r="163" spans="1:69">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row>
    <row r="164" spans="1:69">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row>
    <row r="165" spans="1:69">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row>
    <row r="166" spans="1:69">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row>
    <row r="167" spans="1:69">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row>
    <row r="168" spans="1:69">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row>
    <row r="169" spans="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row>
    <row r="170" spans="1:69">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row>
    <row r="171" spans="1:69">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row>
    <row r="172" spans="1:69">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row>
    <row r="173" spans="1:69">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row>
    <row r="174" spans="1:69">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row>
    <row r="175" spans="1:69">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row>
    <row r="176" spans="1:69">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row>
    <row r="177" spans="1:69">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row>
    <row r="178" spans="1:69">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row>
    <row r="179" spans="1:6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row>
    <row r="180" spans="1:69">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row>
    <row r="181" spans="1:69">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row>
    <row r="182" spans="1:69">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row>
    <row r="183" spans="1:69">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row>
    <row r="184" spans="1:69">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row>
    <row r="185" spans="1:69">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row>
    <row r="186" spans="1:69">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row>
    <row r="187" spans="1:69">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row>
    <row r="188" spans="1:69">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row>
    <row r="189" spans="1:6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row>
    <row r="190" spans="1:69">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row>
    <row r="191" spans="1:69">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row>
    <row r="192" spans="1:69">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row>
    <row r="193" spans="1:69">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row>
    <row r="194" spans="1:69">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row>
    <row r="195" spans="1:69">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row>
    <row r="196" spans="1:69">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row>
    <row r="197" spans="1:69">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row>
    <row r="198" spans="1:69">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row>
    <row r="199" spans="1:6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row>
    <row r="200" spans="1:69">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row>
    <row r="201" spans="1:69">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row>
    <row r="202" spans="1:69">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row>
    <row r="203" spans="1:69">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row>
    <row r="204" spans="1:69">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row>
    <row r="205" spans="1:69">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row>
    <row r="206" spans="1:69">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row>
    <row r="207" spans="1:69">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row>
    <row r="208" spans="1:69">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row>
    <row r="209" spans="1:6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row>
    <row r="210" spans="1:69">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row>
    <row r="211" spans="1:69">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row>
    <row r="212" spans="1:69">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row>
    <row r="213" spans="1:69">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row>
    <row r="214" spans="1:69">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row>
    <row r="215" spans="1:69">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row>
    <row r="216" spans="1:69">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row>
    <row r="217" spans="1:69">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row>
    <row r="218" spans="1:69">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row>
    <row r="219" spans="1:6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row>
    <row r="220" spans="1:69">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row>
    <row r="221" spans="1:69">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row>
    <row r="222" spans="1:69">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row>
    <row r="223" spans="1:69">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row>
    <row r="224" spans="1:69">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row>
    <row r="225" spans="1:69">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row>
    <row r="226" spans="1:69">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row>
    <row r="227" spans="1:69">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row>
    <row r="228" spans="1:69">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row>
    <row r="229" spans="1:6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row>
    <row r="230" spans="1:69">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row>
    <row r="231" spans="1:69">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row>
    <row r="232" spans="1:69">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row>
    <row r="233" spans="1:69">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row>
    <row r="234" spans="1:69">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row>
    <row r="235" spans="1:69">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row>
    <row r="236" spans="1:69">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row>
    <row r="237" spans="1:69">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row>
    <row r="238" spans="1:69">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row>
    <row r="239" spans="1:6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row>
    <row r="240" spans="1:69">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row>
    <row r="241" spans="1:69">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row>
    <row r="242" spans="1:69">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row>
    <row r="243" spans="1:69">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row>
    <row r="244" spans="1:69">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row>
    <row r="245" spans="1:69">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row>
    <row r="246" spans="1:69">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row>
    <row r="247" spans="1:69" ht="6"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row>
    <row r="248" spans="1:69">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row>
    <row r="249" spans="1:6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row>
    <row r="250" spans="1:69">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row>
    <row r="251" spans="1:69">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row>
    <row r="252" spans="1:69">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row>
    <row r="253" spans="1:69">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row>
    <row r="254" spans="1:69">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row>
    <row r="255" spans="1:69">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row>
    <row r="256" spans="1:69">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row>
    <row r="257" spans="1:69">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row>
    <row r="258" spans="1:69">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row>
    <row r="259" spans="1:6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row>
    <row r="260" spans="1:69">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row>
    <row r="261" spans="1:69">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row>
    <row r="262" spans="1:69">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row>
    <row r="263" spans="1:69">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row>
    <row r="264" spans="1:69">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row>
    <row r="265" spans="1:69">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row>
    <row r="266" spans="1:69">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row>
    <row r="267" spans="1:69">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row>
    <row r="268" spans="1:69">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row>
    <row r="269" spans="1: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row>
    <row r="270" spans="1:69">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row>
    <row r="271" spans="1:69">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row>
    <row r="272" spans="1:69">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row>
    <row r="273" spans="1:69">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row>
    <row r="274" spans="1:69">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row>
    <row r="275" spans="1:69">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row>
    <row r="276" spans="1:69">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row>
    <row r="277" spans="1:69">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row>
    <row r="278" spans="1:69">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row>
    <row r="279" spans="1:6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row>
    <row r="280" spans="1:69">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row>
    <row r="281" spans="1:69">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row>
    <row r="282" spans="1:69">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row>
    <row r="283" spans="1:69">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row>
    <row r="284" spans="1:69">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row>
    <row r="285" spans="1:69">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row>
    <row r="286" spans="1:69">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row>
    <row r="287" spans="1:69">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row>
    <row r="288" spans="1:69">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row>
    <row r="289" spans="1:6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row>
    <row r="290" spans="1:69">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row>
    <row r="291" spans="1:69">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row>
    <row r="292" spans="1:69">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row>
    <row r="293" spans="1:69">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row>
    <row r="294" spans="1:69">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row>
    <row r="295" spans="1:69">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row>
    <row r="296" spans="1:69">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row>
    <row r="297" spans="1:69">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row>
    <row r="298" spans="1:69">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row>
    <row r="299" spans="1:6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row>
    <row r="300" spans="1:69">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row>
    <row r="301" spans="1:69">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row>
    <row r="302" spans="1:69">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row>
    <row r="303" spans="1:69">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row>
    <row r="304" spans="1:69">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row>
    <row r="305" spans="1:69">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row>
    <row r="306" spans="1:69">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row>
    <row r="307" spans="1:69">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row>
    <row r="308" spans="1:69">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row>
    <row r="309" spans="1:6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row>
    <row r="310" spans="1:69">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row>
    <row r="311" spans="1:69">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row>
    <row r="312" spans="1:69">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row>
    <row r="313" spans="1:69">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row>
    <row r="314" spans="1:69">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row>
    <row r="315" spans="1:69">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row>
    <row r="316" spans="1:69">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row>
    <row r="317" spans="1:69">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row>
    <row r="318" spans="1:69">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row>
    <row r="319" spans="1:6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row>
    <row r="320" spans="1:69">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row>
    <row r="321" spans="1:69">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row>
    <row r="322" spans="1:69">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row>
    <row r="323" spans="1:69">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row>
    <row r="324" spans="1:69">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row>
    <row r="325" spans="1:69">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row>
    <row r="326" spans="1:69">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row>
    <row r="327" spans="1:69">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row>
    <row r="328" spans="1:69">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row>
    <row r="329" spans="1:6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row>
    <row r="330" spans="1:69">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row>
    <row r="331" spans="1:69">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row>
    <row r="332" spans="1:69">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row>
    <row r="333" spans="1:69">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row>
    <row r="334" spans="1:69">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row>
    <row r="335" spans="1:69">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row>
    <row r="336" spans="1:69">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row>
    <row r="337" spans="1:69">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row>
    <row r="338" spans="1:69">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row>
    <row r="339" spans="1:6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row>
    <row r="340" spans="1:69">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row>
    <row r="341" spans="1:69">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row>
    <row r="342" spans="1:69">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row>
    <row r="343" spans="1:69">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row>
    <row r="344" spans="1:69">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row>
    <row r="345" spans="1:69">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row>
    <row r="346" spans="1:69">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row>
    <row r="347" spans="1:69">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row>
    <row r="348" spans="1:69">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row>
    <row r="349" spans="1:6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row>
    <row r="350" spans="1:69">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row>
    <row r="351" spans="1:69">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row>
    <row r="352" spans="1:69">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row>
    <row r="353" spans="1:69">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row>
    <row r="354" spans="1:69">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row>
    <row r="355" spans="1:69">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row>
    <row r="356" spans="1:69">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row>
    <row r="357" spans="1:69">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row>
    <row r="358" spans="1:69">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row>
    <row r="359" spans="1:6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row>
    <row r="360" spans="1:69">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row>
    <row r="361" spans="1:69">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row>
    <row r="362" spans="1:69">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row>
    <row r="363" spans="1:69">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row>
    <row r="364" spans="1:69">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row>
    <row r="365" spans="1:69">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row>
    <row r="366" spans="1:69">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row>
    <row r="367" spans="1:69">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row>
    <row r="368" spans="1:69">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row>
    <row r="369" spans="1: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row>
    <row r="370" spans="1:69">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row>
    <row r="371" spans="1:69">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row>
    <row r="372" spans="1:69">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row>
    <row r="373" spans="1:69">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row>
    <row r="374" spans="1:69">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row>
    <row r="375" spans="1:69">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row>
    <row r="376" spans="1:69">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row>
    <row r="377" spans="1:69">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row>
    <row r="378" spans="1:69">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row>
    <row r="379" spans="1:6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row>
    <row r="380" spans="1:69">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row>
    <row r="381" spans="1:69">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row>
    <row r="382" spans="1:69">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row>
    <row r="383" spans="1:69">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row>
    <row r="384" spans="1:69">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row>
    <row r="385" spans="1:69">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row>
    <row r="386" spans="1:69">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row>
    <row r="387" spans="1:69">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row>
    <row r="388" spans="1:69">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row>
    <row r="389" spans="1:6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row>
    <row r="390" spans="1:69">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row>
    <row r="391" spans="1:69">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row>
    <row r="392" spans="1:69">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row>
    <row r="393" spans="1:69">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row>
    <row r="394" spans="1:69">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row>
    <row r="395" spans="1:69">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row>
    <row r="396" spans="1:69">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row>
    <row r="397" spans="1:69">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row>
    <row r="398" spans="1:69">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row>
    <row r="399" spans="1:6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row>
    <row r="400" spans="1:69">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row>
    <row r="401" spans="1:69">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row>
    <row r="402" spans="1:69">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row>
    <row r="403" spans="1:69">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row>
    <row r="404" spans="1:69">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row>
    <row r="405" spans="1:69">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row>
    <row r="406" spans="1:69">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row>
    <row r="429" spans="11:11">
      <c r="K429" s="362"/>
    </row>
  </sheetData>
  <phoneticPr fontId="51" type="noConversion"/>
  <printOptions horizontalCentered="1"/>
  <pageMargins left="0.5" right="0.5" top="0.5" bottom="0.2" header="0.5" footer="0.1"/>
  <pageSetup scale="67" orientation="landscape" horizontalDpi="4294967292" verticalDpi="4294967292" r:id="rId1"/>
  <headerFooter alignWithMargins="0">
    <oddFooter>&amp;L&amp;F   Revision: 04/95     &amp;R&amp;A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pageSetUpPr fitToPage="1"/>
  </sheetPr>
  <dimension ref="A1:AZ79"/>
  <sheetViews>
    <sheetView workbookViewId="0">
      <pane xSplit="5" ySplit="7" topLeftCell="F17" activePane="bottomRight" state="frozen"/>
      <selection activeCell="O61" sqref="O61:P61"/>
      <selection pane="topRight" activeCell="O61" sqref="O61:P61"/>
      <selection pane="bottomLeft" activeCell="O61" sqref="O61:P61"/>
      <selection pane="bottomRight" activeCell="K49" sqref="K49"/>
    </sheetView>
  </sheetViews>
  <sheetFormatPr defaultColWidth="9.1796875" defaultRowHeight="13"/>
  <cols>
    <col min="1" max="16384" width="9.1796875" style="17"/>
  </cols>
  <sheetData>
    <row r="1" spans="1:21" ht="15.5">
      <c r="A1" s="399" t="s">
        <v>272</v>
      </c>
      <c r="C1" s="28"/>
      <c r="D1" s="28"/>
      <c r="E1" s="28"/>
      <c r="F1" s="28"/>
      <c r="G1" s="28"/>
      <c r="H1" s="28"/>
      <c r="I1" s="28"/>
      <c r="J1" s="28"/>
      <c r="K1" s="28"/>
      <c r="L1" s="28"/>
      <c r="M1" s="28"/>
      <c r="N1" s="28"/>
      <c r="O1" s="28"/>
      <c r="P1" s="32" t="s">
        <v>112</v>
      </c>
      <c r="Q1" s="28"/>
      <c r="R1" s="33">
        <f>PAF!$H$8</f>
        <v>0</v>
      </c>
      <c r="S1" s="34"/>
      <c r="T1" s="34"/>
      <c r="U1" s="34"/>
    </row>
    <row r="2" spans="1:21" ht="15.5">
      <c r="A2" s="399" t="s">
        <v>274</v>
      </c>
      <c r="C2" s="28"/>
      <c r="D2" s="28"/>
      <c r="E2" s="28"/>
      <c r="F2" s="28"/>
      <c r="G2" s="28"/>
      <c r="H2" s="28"/>
      <c r="I2" s="28"/>
      <c r="J2" s="28"/>
      <c r="K2" s="28"/>
      <c r="L2" s="28"/>
      <c r="M2" s="28"/>
      <c r="N2" s="28"/>
      <c r="O2" s="28"/>
      <c r="P2" s="35" t="str">
        <f>PAF!F10</f>
        <v xml:space="preserve">  Project Number:</v>
      </c>
      <c r="Q2" s="28"/>
      <c r="R2" s="33">
        <f>PAF!H10</f>
        <v>0</v>
      </c>
      <c r="S2" s="34"/>
      <c r="T2" s="34"/>
      <c r="U2" s="34"/>
    </row>
    <row r="3" spans="1:21" ht="15.5">
      <c r="A3" s="399" t="s">
        <v>276</v>
      </c>
      <c r="C3" s="28"/>
      <c r="D3" s="28"/>
      <c r="E3" s="28"/>
      <c r="F3" s="28"/>
      <c r="G3" s="28"/>
      <c r="H3" s="28"/>
      <c r="I3" s="28"/>
      <c r="J3" s="28"/>
      <c r="K3" s="28"/>
      <c r="L3" s="28"/>
      <c r="M3" s="28"/>
      <c r="N3" s="28"/>
      <c r="O3" s="28"/>
      <c r="P3" s="28"/>
      <c r="Q3" s="28"/>
      <c r="R3" s="28"/>
      <c r="S3" s="28"/>
      <c r="T3" s="28"/>
      <c r="U3" s="28"/>
    </row>
    <row r="6" spans="1:21">
      <c r="A6" s="400" t="s">
        <v>151</v>
      </c>
      <c r="B6" s="362"/>
      <c r="C6" s="362"/>
      <c r="D6" s="41"/>
      <c r="E6" s="41"/>
      <c r="F6" s="328" t="s">
        <v>511</v>
      </c>
      <c r="G6" s="401" t="s">
        <v>291</v>
      </c>
      <c r="H6" s="401"/>
      <c r="I6" s="402" t="e">
        <f>Input!C10</f>
        <v>#REF!</v>
      </c>
      <c r="J6" s="401"/>
      <c r="K6" s="328" t="s">
        <v>292</v>
      </c>
      <c r="L6" s="403" t="s">
        <v>293</v>
      </c>
      <c r="M6" s="330"/>
      <c r="N6" s="330"/>
      <c r="O6" s="330"/>
      <c r="P6" s="330"/>
      <c r="Q6" s="330"/>
      <c r="R6" s="330"/>
      <c r="S6" s="330"/>
      <c r="T6" s="330"/>
      <c r="U6" s="331"/>
    </row>
    <row r="7" spans="1:21">
      <c r="A7" s="234"/>
      <c r="B7" s="235"/>
      <c r="C7" s="235"/>
      <c r="D7" s="47"/>
      <c r="E7" s="237"/>
      <c r="F7" s="294" t="s">
        <v>293</v>
      </c>
      <c r="G7" s="244" t="s">
        <v>295</v>
      </c>
      <c r="H7" s="244" t="s">
        <v>296</v>
      </c>
      <c r="I7" s="244" t="s">
        <v>297</v>
      </c>
      <c r="J7" s="244" t="s">
        <v>298</v>
      </c>
      <c r="K7" s="294" t="e">
        <f>I6</f>
        <v>#REF!</v>
      </c>
      <c r="L7" s="244" t="e">
        <f t="shared" ref="L7:U7" si="0">K7+1</f>
        <v>#REF!</v>
      </c>
      <c r="M7" s="244" t="e">
        <f t="shared" si="0"/>
        <v>#REF!</v>
      </c>
      <c r="N7" s="244" t="e">
        <f t="shared" si="0"/>
        <v>#REF!</v>
      </c>
      <c r="O7" s="244" t="e">
        <f t="shared" si="0"/>
        <v>#REF!</v>
      </c>
      <c r="P7" s="244" t="e">
        <f t="shared" si="0"/>
        <v>#REF!</v>
      </c>
      <c r="Q7" s="244" t="e">
        <f t="shared" si="0"/>
        <v>#REF!</v>
      </c>
      <c r="R7" s="244" t="e">
        <f t="shared" si="0"/>
        <v>#REF!</v>
      </c>
      <c r="S7" s="244" t="e">
        <f t="shared" si="0"/>
        <v>#REF!</v>
      </c>
      <c r="T7" s="244" t="e">
        <f t="shared" si="0"/>
        <v>#REF!</v>
      </c>
      <c r="U7" s="294" t="e">
        <f t="shared" si="0"/>
        <v>#REF!</v>
      </c>
    </row>
    <row r="8" spans="1:21">
      <c r="A8" s="354" t="s">
        <v>152</v>
      </c>
      <c r="B8" s="235"/>
      <c r="C8" s="235"/>
      <c r="D8" s="235"/>
      <c r="E8" s="235"/>
      <c r="F8" s="346"/>
      <c r="G8" s="235"/>
      <c r="H8" s="235"/>
      <c r="I8" s="235"/>
      <c r="J8" s="235"/>
      <c r="K8" s="346"/>
      <c r="L8" s="235"/>
      <c r="M8" s="235"/>
      <c r="N8" s="235"/>
      <c r="O8" s="235"/>
      <c r="P8" s="235"/>
      <c r="Q8" s="235"/>
      <c r="R8" s="235"/>
      <c r="S8" s="235"/>
      <c r="T8" s="235"/>
      <c r="U8" s="346"/>
    </row>
    <row r="9" spans="1:21">
      <c r="A9" s="234"/>
      <c r="B9" s="235"/>
      <c r="C9" s="235"/>
      <c r="D9" s="235"/>
      <c r="E9" s="235"/>
      <c r="F9" s="346"/>
      <c r="G9" s="235"/>
      <c r="H9" s="235"/>
      <c r="I9" s="235"/>
      <c r="J9" s="235"/>
      <c r="K9" s="346"/>
      <c r="L9" s="235"/>
      <c r="M9" s="235"/>
      <c r="N9" s="235"/>
      <c r="O9" s="235"/>
      <c r="P9" s="235"/>
      <c r="Q9" s="235"/>
      <c r="R9" s="235"/>
      <c r="S9" s="235"/>
      <c r="T9" s="235"/>
      <c r="U9" s="346"/>
    </row>
    <row r="10" spans="1:21">
      <c r="A10" s="404" t="s">
        <v>153</v>
      </c>
      <c r="B10" s="235"/>
      <c r="C10" s="235"/>
      <c r="D10" s="47"/>
      <c r="E10" s="47"/>
      <c r="F10" s="373"/>
      <c r="G10" s="365"/>
      <c r="H10" s="365"/>
      <c r="I10" s="365"/>
      <c r="J10" s="365"/>
      <c r="K10" s="373"/>
      <c r="L10" s="365"/>
      <c r="M10" s="365"/>
      <c r="N10" s="365"/>
      <c r="O10" s="365"/>
      <c r="P10" s="365"/>
      <c r="Q10" s="365"/>
      <c r="R10" s="365"/>
      <c r="S10" s="365"/>
      <c r="T10" s="365"/>
      <c r="U10" s="373"/>
    </row>
    <row r="11" spans="1:21">
      <c r="A11" s="271" t="s">
        <v>512</v>
      </c>
      <c r="B11" s="235"/>
      <c r="C11" s="235"/>
      <c r="D11" s="47"/>
      <c r="E11" s="405"/>
      <c r="F11" s="356">
        <f>'Benefit(1)'!F42</f>
        <v>0</v>
      </c>
      <c r="G11" s="406">
        <f>'Benefit(1)'!G42</f>
        <v>0</v>
      </c>
      <c r="H11" s="406">
        <f>'Benefit(1)'!H42</f>
        <v>0</v>
      </c>
      <c r="I11" s="406">
        <f>'Benefit(1)'!I42</f>
        <v>0</v>
      </c>
      <c r="J11" s="406" t="e">
        <f>'Benefit(1)'!J42</f>
        <v>#REF!</v>
      </c>
      <c r="K11" s="356" t="e">
        <f>SUM(G11:J11)</f>
        <v>#REF!</v>
      </c>
      <c r="L11" s="406" t="e">
        <f>'Benefit(1)'!L42</f>
        <v>#REF!</v>
      </c>
      <c r="M11" s="406" t="e">
        <f>'Benefit(1)'!M42</f>
        <v>#REF!</v>
      </c>
      <c r="N11" s="406" t="e">
        <f>'Benefit(1)'!N42</f>
        <v>#REF!</v>
      </c>
      <c r="O11" s="406" t="e">
        <f>'Benefit(1)'!O42</f>
        <v>#REF!</v>
      </c>
      <c r="P11" s="406" t="e">
        <f>'Benefit(1)'!P42</f>
        <v>#REF!</v>
      </c>
      <c r="Q11" s="406">
        <f>IF(Input!C11=5,0,'Benefit(1)'!Q42)</f>
        <v>0</v>
      </c>
      <c r="R11" s="406">
        <f>IF(Input!C11&lt;=6,0,'Benefit(1)'!R42)</f>
        <v>0</v>
      </c>
      <c r="S11" s="406">
        <f>IF(Input!C11&lt;=7,0,'Benefit(1)'!S42)</f>
        <v>0</v>
      </c>
      <c r="T11" s="406">
        <f>IF(Input!C11&lt;=8,0,'Benefit(1)'!T42)</f>
        <v>0</v>
      </c>
      <c r="U11" s="356">
        <f>IF(Input!C11&lt;=9,0,'Benefit(1)'!U42)</f>
        <v>0</v>
      </c>
    </row>
    <row r="12" spans="1:21">
      <c r="A12" s="407" t="s">
        <v>513</v>
      </c>
      <c r="B12" s="235"/>
      <c r="C12" s="235"/>
      <c r="D12" s="47"/>
      <c r="E12" s="405"/>
      <c r="F12" s="408">
        <f>'Benefit(2)'!F27</f>
        <v>0</v>
      </c>
      <c r="G12" s="409">
        <f>'Benefit(2)'!G27</f>
        <v>0</v>
      </c>
      <c r="H12" s="409">
        <f>'Benefit(2)'!H27</f>
        <v>0</v>
      </c>
      <c r="I12" s="409">
        <f>'Benefit(2)'!I27</f>
        <v>0</v>
      </c>
      <c r="J12" s="409" t="e">
        <f>'Benefit(2)'!J27</f>
        <v>#REF!</v>
      </c>
      <c r="K12" s="408" t="e">
        <f>SUM(G12:J12)</f>
        <v>#REF!</v>
      </c>
      <c r="L12" s="409" t="e">
        <f>'Benefit(2)'!L27</f>
        <v>#REF!</v>
      </c>
      <c r="M12" s="409" t="e">
        <f>'Benefit(2)'!M27</f>
        <v>#REF!</v>
      </c>
      <c r="N12" s="409" t="e">
        <f>'Benefit(2)'!N27</f>
        <v>#REF!</v>
      </c>
      <c r="O12" s="409" t="e">
        <f>'Benefit(2)'!O27</f>
        <v>#REF!</v>
      </c>
      <c r="P12" s="409" t="e">
        <f>'Benefit(2)'!P27</f>
        <v>#REF!</v>
      </c>
      <c r="Q12" s="409">
        <f>IF(Input!C11=5,0,'Benefit(2)'!Q27)</f>
        <v>0</v>
      </c>
      <c r="R12" s="409">
        <f>IF(Input!C11&lt;=6,0,'Benefit(2)'!R27)</f>
        <v>0</v>
      </c>
      <c r="S12" s="409">
        <f>IF(Input!C11&lt;=7,0,'Benefit(2)'!S27)</f>
        <v>0</v>
      </c>
      <c r="T12" s="409">
        <f>IF(Input!C11&lt;=8,0,'Benefit(2)'!T27)</f>
        <v>0</v>
      </c>
      <c r="U12" s="408">
        <f>IF(Input!C11&lt;=9,0,'Benefit(2)'!U27)</f>
        <v>0</v>
      </c>
    </row>
    <row r="13" spans="1:21">
      <c r="A13" s="234" t="s">
        <v>514</v>
      </c>
      <c r="B13" s="235"/>
      <c r="C13" s="235"/>
      <c r="D13" s="47"/>
      <c r="E13" s="405"/>
      <c r="F13" s="410">
        <f>'Benefit(2)'!F44</f>
        <v>0</v>
      </c>
      <c r="G13" s="411">
        <f>'Benefit(2)'!G44</f>
        <v>0</v>
      </c>
      <c r="H13" s="411">
        <f>'Benefit(2)'!H44</f>
        <v>0</v>
      </c>
      <c r="I13" s="411">
        <f>'Benefit(2)'!I44</f>
        <v>0</v>
      </c>
      <c r="J13" s="411">
        <f>'Benefit(2)'!J44</f>
        <v>0</v>
      </c>
      <c r="K13" s="410">
        <f>SUM(G13:J13)</f>
        <v>0</v>
      </c>
      <c r="L13" s="411">
        <f>'Benefit(2)'!L44</f>
        <v>0</v>
      </c>
      <c r="M13" s="411">
        <f>'Benefit(2)'!M44</f>
        <v>0</v>
      </c>
      <c r="N13" s="411">
        <f>'Benefit(2)'!N44</f>
        <v>0</v>
      </c>
      <c r="O13" s="411">
        <f>'Benefit(2)'!O44</f>
        <v>0</v>
      </c>
      <c r="P13" s="411">
        <f>'Benefit(2)'!P44</f>
        <v>0</v>
      </c>
      <c r="Q13" s="411">
        <f>IF(Input!C11=5,0,'Benefit(2)'!Q44)</f>
        <v>0</v>
      </c>
      <c r="R13" s="411">
        <f>IF(Input!C11&lt;=6,0,'Benefit(2)'!R44)</f>
        <v>0</v>
      </c>
      <c r="S13" s="411">
        <f>IF(Input!C11&lt;=7,0,'Benefit(2)'!S44)</f>
        <v>0</v>
      </c>
      <c r="T13" s="411">
        <f>IF(Input!C11&lt;=8,0,'Benefit(2)'!T44)</f>
        <v>0</v>
      </c>
      <c r="U13" s="410">
        <f>IF(Input!C11&lt;=9,0,'Benefit(2)'!U44)</f>
        <v>0</v>
      </c>
    </row>
    <row r="14" spans="1:21">
      <c r="A14" s="234" t="s">
        <v>515</v>
      </c>
      <c r="B14" s="235"/>
      <c r="C14" s="235"/>
      <c r="D14" s="47"/>
      <c r="E14" s="405"/>
      <c r="F14" s="356">
        <f t="shared" ref="F14:U14" si="1">SUM(F10:F13)</f>
        <v>0</v>
      </c>
      <c r="G14" s="406">
        <f t="shared" si="1"/>
        <v>0</v>
      </c>
      <c r="H14" s="406">
        <f t="shared" si="1"/>
        <v>0</v>
      </c>
      <c r="I14" s="406">
        <f t="shared" si="1"/>
        <v>0</v>
      </c>
      <c r="J14" s="406" t="e">
        <f t="shared" si="1"/>
        <v>#REF!</v>
      </c>
      <c r="K14" s="356" t="e">
        <f t="shared" si="1"/>
        <v>#REF!</v>
      </c>
      <c r="L14" s="406" t="e">
        <f t="shared" si="1"/>
        <v>#REF!</v>
      </c>
      <c r="M14" s="406" t="e">
        <f t="shared" si="1"/>
        <v>#REF!</v>
      </c>
      <c r="N14" s="406" t="e">
        <f t="shared" si="1"/>
        <v>#REF!</v>
      </c>
      <c r="O14" s="406" t="e">
        <f t="shared" si="1"/>
        <v>#REF!</v>
      </c>
      <c r="P14" s="406" t="e">
        <f t="shared" si="1"/>
        <v>#REF!</v>
      </c>
      <c r="Q14" s="406">
        <f t="shared" si="1"/>
        <v>0</v>
      </c>
      <c r="R14" s="406">
        <f t="shared" si="1"/>
        <v>0</v>
      </c>
      <c r="S14" s="406">
        <f t="shared" si="1"/>
        <v>0</v>
      </c>
      <c r="T14" s="406">
        <f t="shared" si="1"/>
        <v>0</v>
      </c>
      <c r="U14" s="356">
        <f t="shared" si="1"/>
        <v>0</v>
      </c>
    </row>
    <row r="15" spans="1:21">
      <c r="A15" s="234"/>
      <c r="B15" s="235"/>
      <c r="C15" s="235"/>
      <c r="D15" s="47"/>
      <c r="E15" s="405"/>
      <c r="F15" s="373"/>
      <c r="G15" s="365"/>
      <c r="H15" s="365"/>
      <c r="I15" s="365"/>
      <c r="J15" s="365"/>
      <c r="K15" s="373"/>
      <c r="L15" s="365"/>
      <c r="M15" s="365"/>
      <c r="N15" s="365"/>
      <c r="O15" s="365"/>
      <c r="P15" s="365"/>
      <c r="Q15" s="365"/>
      <c r="R15" s="365"/>
      <c r="S15" s="365"/>
      <c r="T15" s="365"/>
      <c r="U15" s="373"/>
    </row>
    <row r="16" spans="1:21">
      <c r="A16" s="404" t="s">
        <v>516</v>
      </c>
      <c r="B16" s="235"/>
      <c r="C16" s="235"/>
      <c r="D16" s="47"/>
      <c r="E16" s="405"/>
      <c r="F16" s="373"/>
      <c r="G16" s="365"/>
      <c r="H16" s="365"/>
      <c r="I16" s="365"/>
      <c r="J16" s="365"/>
      <c r="K16" s="373"/>
      <c r="L16" s="365"/>
      <c r="M16" s="365"/>
      <c r="N16" s="365"/>
      <c r="O16" s="365"/>
      <c r="P16" s="365"/>
      <c r="Q16" s="365"/>
      <c r="R16" s="365"/>
      <c r="S16" s="365"/>
      <c r="T16" s="365"/>
      <c r="U16" s="373"/>
    </row>
    <row r="17" spans="1:52">
      <c r="A17" s="234" t="s">
        <v>517</v>
      </c>
      <c r="B17" s="235"/>
      <c r="C17" s="235"/>
      <c r="D17" s="47"/>
      <c r="E17" s="405"/>
      <c r="F17" s="373"/>
      <c r="G17" s="365"/>
      <c r="H17" s="365"/>
      <c r="I17" s="365"/>
      <c r="J17" s="365"/>
      <c r="K17" s="373"/>
      <c r="L17" s="365"/>
      <c r="M17" s="365"/>
      <c r="N17" s="365"/>
      <c r="O17" s="365"/>
      <c r="P17" s="365"/>
      <c r="Q17" s="365"/>
      <c r="R17" s="365"/>
      <c r="S17" s="365"/>
      <c r="T17" s="365"/>
      <c r="U17" s="373"/>
    </row>
    <row r="18" spans="1:52">
      <c r="A18" s="234" t="s">
        <v>518</v>
      </c>
      <c r="B18" s="235"/>
      <c r="C18" s="235"/>
      <c r="D18" s="47"/>
      <c r="E18" s="405"/>
      <c r="F18" s="356" t="e">
        <f>'Expense(2)'!F43</f>
        <v>#REF!</v>
      </c>
      <c r="G18" s="406" t="e">
        <f>'Expense(2)'!G43</f>
        <v>#REF!</v>
      </c>
      <c r="H18" s="406" t="e">
        <f>'Expense(2)'!H43</f>
        <v>#REF!</v>
      </c>
      <c r="I18" s="406" t="e">
        <f>'Expense(2)'!I43</f>
        <v>#REF!</v>
      </c>
      <c r="J18" s="406" t="e">
        <f>'Expense(2)'!J43</f>
        <v>#REF!</v>
      </c>
      <c r="K18" s="356" t="e">
        <f>SUM(G18:J18)</f>
        <v>#REF!</v>
      </c>
      <c r="L18" s="406" t="e">
        <f>'Expense(2)'!L43</f>
        <v>#REF!</v>
      </c>
      <c r="M18" s="406" t="e">
        <f>'Expense(2)'!M43</f>
        <v>#REF!</v>
      </c>
      <c r="N18" s="406" t="e">
        <f>'Expense(2)'!N43</f>
        <v>#REF!</v>
      </c>
      <c r="O18" s="406" t="e">
        <f>'Expense(2)'!O43</f>
        <v>#REF!</v>
      </c>
      <c r="P18" s="406" t="e">
        <f>'Expense(2)'!P43</f>
        <v>#REF!</v>
      </c>
      <c r="Q18" s="406" t="e">
        <f>'Expense(2)'!Q43</f>
        <v>#REF!</v>
      </c>
      <c r="R18" s="406" t="e">
        <f>'Expense(2)'!R43</f>
        <v>#REF!</v>
      </c>
      <c r="S18" s="406" t="e">
        <f>'Expense(2)'!S43</f>
        <v>#REF!</v>
      </c>
      <c r="T18" s="406" t="e">
        <f>'Expense(2)'!T43</f>
        <v>#REF!</v>
      </c>
      <c r="U18" s="356" t="e">
        <f>'Expense(2)'!U43</f>
        <v>#REF!</v>
      </c>
    </row>
    <row r="19" spans="1:52">
      <c r="A19" s="234" t="s">
        <v>519</v>
      </c>
      <c r="B19" s="235"/>
      <c r="C19" s="235"/>
      <c r="D19" s="47"/>
      <c r="E19" s="405"/>
      <c r="F19" s="410" t="e">
        <f>'Expense(2)'!F44</f>
        <v>#REF!</v>
      </c>
      <c r="G19" s="411" t="e">
        <f>'Expense(2)'!G44</f>
        <v>#REF!</v>
      </c>
      <c r="H19" s="411" t="e">
        <f>'Expense(2)'!H44</f>
        <v>#REF!</v>
      </c>
      <c r="I19" s="411" t="e">
        <f>'Expense(2)'!I44</f>
        <v>#REF!</v>
      </c>
      <c r="J19" s="411" t="e">
        <f>'Expense(2)'!J44</f>
        <v>#REF!</v>
      </c>
      <c r="K19" s="410" t="e">
        <f>SUM(G19:J19)</f>
        <v>#REF!</v>
      </c>
      <c r="L19" s="411" t="e">
        <f>'Expense(2)'!L44</f>
        <v>#REF!</v>
      </c>
      <c r="M19" s="411" t="e">
        <f>'Expense(2)'!M44</f>
        <v>#REF!</v>
      </c>
      <c r="N19" s="411" t="e">
        <f>'Expense(2)'!N44</f>
        <v>#REF!</v>
      </c>
      <c r="O19" s="411" t="e">
        <f>'Expense(2)'!O44</f>
        <v>#REF!</v>
      </c>
      <c r="P19" s="411" t="e">
        <f>'Expense(2)'!P44</f>
        <v>#REF!</v>
      </c>
      <c r="Q19" s="411" t="e">
        <f>'Expense(2)'!Q44</f>
        <v>#REF!</v>
      </c>
      <c r="R19" s="411" t="e">
        <f>'Expense(2)'!R44</f>
        <v>#REF!</v>
      </c>
      <c r="S19" s="411" t="e">
        <f>'Expense(2)'!S44</f>
        <v>#REF!</v>
      </c>
      <c r="T19" s="411" t="e">
        <f>'Expense(2)'!T44</f>
        <v>#REF!</v>
      </c>
      <c r="U19" s="410" t="e">
        <f>'Expense(2)'!U44</f>
        <v>#REF!</v>
      </c>
    </row>
    <row r="20" spans="1:52">
      <c r="A20" s="234" t="s">
        <v>520</v>
      </c>
      <c r="B20" s="235"/>
      <c r="C20" s="235"/>
      <c r="D20" s="47"/>
      <c r="E20" s="405"/>
      <c r="F20" s="410" t="e">
        <f t="shared" ref="F20:U20" si="2">+F19+F18</f>
        <v>#REF!</v>
      </c>
      <c r="G20" s="411" t="e">
        <f t="shared" si="2"/>
        <v>#REF!</v>
      </c>
      <c r="H20" s="411" t="e">
        <f t="shared" si="2"/>
        <v>#REF!</v>
      </c>
      <c r="I20" s="411" t="e">
        <f t="shared" si="2"/>
        <v>#REF!</v>
      </c>
      <c r="J20" s="411" t="e">
        <f t="shared" si="2"/>
        <v>#REF!</v>
      </c>
      <c r="K20" s="410" t="e">
        <f t="shared" si="2"/>
        <v>#REF!</v>
      </c>
      <c r="L20" s="411" t="e">
        <f t="shared" si="2"/>
        <v>#REF!</v>
      </c>
      <c r="M20" s="411" t="e">
        <f t="shared" si="2"/>
        <v>#REF!</v>
      </c>
      <c r="N20" s="411" t="e">
        <f t="shared" si="2"/>
        <v>#REF!</v>
      </c>
      <c r="O20" s="411" t="e">
        <f t="shared" si="2"/>
        <v>#REF!</v>
      </c>
      <c r="P20" s="411" t="e">
        <f t="shared" si="2"/>
        <v>#REF!</v>
      </c>
      <c r="Q20" s="411" t="e">
        <f t="shared" si="2"/>
        <v>#REF!</v>
      </c>
      <c r="R20" s="411" t="e">
        <f t="shared" si="2"/>
        <v>#REF!</v>
      </c>
      <c r="S20" s="411" t="e">
        <f t="shared" si="2"/>
        <v>#REF!</v>
      </c>
      <c r="T20" s="411" t="e">
        <f t="shared" si="2"/>
        <v>#REF!</v>
      </c>
      <c r="U20" s="410" t="e">
        <f t="shared" si="2"/>
        <v>#REF!</v>
      </c>
    </row>
    <row r="21" spans="1:52">
      <c r="A21" s="234" t="s">
        <v>154</v>
      </c>
      <c r="B21" s="235"/>
      <c r="C21" s="235"/>
      <c r="D21" s="47"/>
      <c r="E21" s="405"/>
      <c r="F21" s="408">
        <f>'Expense(2)'!F48</f>
        <v>0</v>
      </c>
      <c r="G21" s="409">
        <f>'Expense(2)'!G48</f>
        <v>0</v>
      </c>
      <c r="H21" s="409">
        <f>'Expense(2)'!H48</f>
        <v>0</v>
      </c>
      <c r="I21" s="409">
        <f>'Expense(2)'!I48</f>
        <v>0</v>
      </c>
      <c r="J21" s="409" t="e">
        <f>'Expense(2)'!J48</f>
        <v>#REF!</v>
      </c>
      <c r="K21" s="408" t="e">
        <f>SUM(G21:J21)</f>
        <v>#REF!</v>
      </c>
      <c r="L21" s="409" t="e">
        <f>'Expense(2)'!L48</f>
        <v>#REF!</v>
      </c>
      <c r="M21" s="409" t="e">
        <f>'Expense(2)'!M48</f>
        <v>#REF!</v>
      </c>
      <c r="N21" s="409" t="e">
        <f>'Expense(2)'!N48</f>
        <v>#REF!</v>
      </c>
      <c r="O21" s="409" t="e">
        <f>'Expense(2)'!O48</f>
        <v>#REF!</v>
      </c>
      <c r="P21" s="409" t="e">
        <f>'Expense(2)'!P48</f>
        <v>#REF!</v>
      </c>
      <c r="Q21" s="409">
        <f>'Expense(2)'!Q48</f>
        <v>0</v>
      </c>
      <c r="R21" s="409">
        <f>'Expense(2)'!R48</f>
        <v>0</v>
      </c>
      <c r="S21" s="409">
        <f>'Expense(2)'!S48</f>
        <v>0</v>
      </c>
      <c r="T21" s="409">
        <f>'Expense(2)'!T48</f>
        <v>0</v>
      </c>
      <c r="U21" s="408">
        <f>'Expense(2)'!U48</f>
        <v>0</v>
      </c>
    </row>
    <row r="22" spans="1:52">
      <c r="A22" s="234" t="s">
        <v>521</v>
      </c>
      <c r="B22" s="235"/>
      <c r="C22" s="235"/>
      <c r="D22" s="47"/>
      <c r="E22" s="405"/>
      <c r="F22" s="408">
        <f>+'Expense(2)'!F46+'Expense(2)'!F47</f>
        <v>0</v>
      </c>
      <c r="G22" s="409">
        <f>+'Expense(2)'!G46+'Expense(2)'!G47</f>
        <v>0</v>
      </c>
      <c r="H22" s="409">
        <f>+'Expense(2)'!H46+'Expense(2)'!H47</f>
        <v>0</v>
      </c>
      <c r="I22" s="409">
        <f>+'Expense(2)'!I46+'Expense(2)'!I47</f>
        <v>0</v>
      </c>
      <c r="J22" s="409">
        <f>+'Expense(2)'!J46+'Expense(2)'!J47</f>
        <v>0</v>
      </c>
      <c r="K22" s="408">
        <f>+'Expense(2)'!K46+'Expense(2)'!K47</f>
        <v>0</v>
      </c>
      <c r="L22" s="409">
        <f>+'Expense(2)'!L46+'Expense(2)'!L47</f>
        <v>0</v>
      </c>
      <c r="M22" s="409">
        <f>+'Expense(2)'!M46+'Expense(2)'!M47</f>
        <v>0</v>
      </c>
      <c r="N22" s="409">
        <f>+'Expense(2)'!N46+'Expense(2)'!N47</f>
        <v>0</v>
      </c>
      <c r="O22" s="409">
        <f>+'Expense(2)'!O46+'Expense(2)'!O47</f>
        <v>0</v>
      </c>
      <c r="P22" s="409">
        <f>+'Expense(2)'!P46+'Expense(2)'!P47</f>
        <v>0</v>
      </c>
      <c r="Q22" s="409">
        <f>+'Expense(2)'!Q46+'Expense(2)'!Q47</f>
        <v>0</v>
      </c>
      <c r="R22" s="409">
        <f>+'Expense(2)'!R46+'Expense(2)'!R47</f>
        <v>0</v>
      </c>
      <c r="S22" s="409">
        <f>+'Expense(2)'!S46+'Expense(2)'!S47</f>
        <v>0</v>
      </c>
      <c r="T22" s="409">
        <f>+'Expense(2)'!T46+'Expense(2)'!T47</f>
        <v>0</v>
      </c>
      <c r="U22" s="408">
        <f>+'Expense(2)'!U46+'Expense(2)'!U47</f>
        <v>0</v>
      </c>
    </row>
    <row r="23" spans="1:52">
      <c r="A23" s="234" t="s">
        <v>522</v>
      </c>
      <c r="B23" s="235"/>
      <c r="C23" s="235"/>
      <c r="D23" s="47"/>
      <c r="E23" s="405"/>
      <c r="F23" s="408">
        <f>+Input!F41</f>
        <v>0</v>
      </c>
      <c r="G23" s="409">
        <f>+Input!G41</f>
        <v>0</v>
      </c>
      <c r="H23" s="409">
        <f>+Input!H41</f>
        <v>0</v>
      </c>
      <c r="I23" s="409">
        <f>+Input!I41</f>
        <v>0</v>
      </c>
      <c r="J23" s="409">
        <f>+Input!J41</f>
        <v>0</v>
      </c>
      <c r="K23" s="408">
        <f>SUM(G23:J23)</f>
        <v>0</v>
      </c>
      <c r="L23" s="409">
        <f>+Input!L41</f>
        <v>0</v>
      </c>
      <c r="M23" s="409">
        <f>+Input!M41</f>
        <v>0</v>
      </c>
      <c r="N23" s="409">
        <f>+Input!N41</f>
        <v>0</v>
      </c>
      <c r="O23" s="409">
        <f>+Input!O41</f>
        <v>0</v>
      </c>
      <c r="P23" s="409">
        <f>+Input!P41</f>
        <v>0</v>
      </c>
      <c r="Q23" s="409">
        <f>+Input!Q41</f>
        <v>0</v>
      </c>
      <c r="R23" s="409">
        <f>+Input!R41</f>
        <v>0</v>
      </c>
      <c r="S23" s="409">
        <f>+Input!S41</f>
        <v>0</v>
      </c>
      <c r="T23" s="409">
        <f>+Input!T41</f>
        <v>0</v>
      </c>
      <c r="U23" s="408">
        <f>+Input!U41</f>
        <v>0</v>
      </c>
      <c r="V23" s="412"/>
      <c r="W23" s="412"/>
      <c r="X23" s="412"/>
      <c r="Y23" s="412"/>
      <c r="Z23" s="412"/>
      <c r="AA23" s="412"/>
      <c r="AB23" s="412"/>
      <c r="AC23" s="412"/>
      <c r="AD23" s="412"/>
      <c r="AE23" s="412"/>
      <c r="AF23" s="412"/>
      <c r="AG23" s="412"/>
      <c r="AH23" s="412"/>
      <c r="AI23" s="412"/>
      <c r="AJ23" s="412"/>
      <c r="AK23" s="412"/>
      <c r="AL23" s="412"/>
      <c r="AM23" s="412"/>
      <c r="AN23" s="412"/>
      <c r="AO23" s="412"/>
      <c r="AP23" s="412"/>
      <c r="AQ23" s="412"/>
      <c r="AR23" s="412"/>
      <c r="AS23" s="412"/>
      <c r="AT23" s="412"/>
      <c r="AU23" s="412"/>
      <c r="AV23" s="412"/>
      <c r="AW23" s="412"/>
      <c r="AX23" s="412"/>
      <c r="AY23" s="412"/>
      <c r="AZ23" s="412"/>
    </row>
    <row r="24" spans="1:52">
      <c r="A24" s="234" t="s">
        <v>523</v>
      </c>
      <c r="B24" s="235"/>
      <c r="C24" s="235"/>
      <c r="D24" s="47"/>
      <c r="E24" s="405"/>
      <c r="F24" s="408">
        <f>+Input!F43</f>
        <v>0</v>
      </c>
      <c r="G24" s="409">
        <f>+Input!G43</f>
        <v>0</v>
      </c>
      <c r="H24" s="409">
        <f>+Input!H43</f>
        <v>0</v>
      </c>
      <c r="I24" s="409">
        <f>+Input!I43</f>
        <v>0</v>
      </c>
      <c r="J24" s="409">
        <f>+Input!J43</f>
        <v>0</v>
      </c>
      <c r="K24" s="408">
        <f>SUM(G24:J24)</f>
        <v>0</v>
      </c>
      <c r="L24" s="409">
        <f>+Input!L43</f>
        <v>0</v>
      </c>
      <c r="M24" s="409">
        <f>+Input!M43</f>
        <v>0</v>
      </c>
      <c r="N24" s="409">
        <f>+Input!N43</f>
        <v>0</v>
      </c>
      <c r="O24" s="409">
        <f>+Input!O43</f>
        <v>0</v>
      </c>
      <c r="P24" s="409">
        <f>+Input!P43</f>
        <v>0</v>
      </c>
      <c r="Q24" s="409">
        <f>+Input!Q43</f>
        <v>0</v>
      </c>
      <c r="R24" s="409">
        <f>+Input!R43</f>
        <v>0</v>
      </c>
      <c r="S24" s="409">
        <f>+Input!S43</f>
        <v>0</v>
      </c>
      <c r="T24" s="409">
        <f>+Input!T43</f>
        <v>0</v>
      </c>
      <c r="U24" s="408">
        <f>+Input!U43</f>
        <v>0</v>
      </c>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row>
    <row r="25" spans="1:52">
      <c r="A25" s="234" t="s">
        <v>524</v>
      </c>
      <c r="B25" s="235"/>
      <c r="C25" s="235"/>
      <c r="D25" s="47"/>
      <c r="E25" s="405"/>
      <c r="F25" s="408">
        <f>Capital!AB37</f>
        <v>0</v>
      </c>
      <c r="G25" s="409">
        <f>Capital!AC37</f>
        <v>0</v>
      </c>
      <c r="H25" s="409">
        <f>Capital!AD37</f>
        <v>0</v>
      </c>
      <c r="I25" s="409">
        <f>Capital!AE37</f>
        <v>0</v>
      </c>
      <c r="J25" s="409" t="e">
        <f>Capital!AF37</f>
        <v>#REF!</v>
      </c>
      <c r="K25" s="408" t="e">
        <f>SUM(G25:J25)</f>
        <v>#REF!</v>
      </c>
      <c r="L25" s="409" t="e">
        <f>Capital!AH37</f>
        <v>#REF!</v>
      </c>
      <c r="M25" s="409" t="e">
        <f>Capital!AI37</f>
        <v>#REF!</v>
      </c>
      <c r="N25" s="409" t="e">
        <f>Capital!AJ37</f>
        <v>#REF!</v>
      </c>
      <c r="O25" s="409" t="e">
        <f>Capital!AK37</f>
        <v>#REF!</v>
      </c>
      <c r="P25" s="409" t="e">
        <f>Capital!AL37</f>
        <v>#REF!</v>
      </c>
      <c r="Q25" s="409">
        <f>IF(Input!C11=5,0,Capital!AM37)</f>
        <v>0</v>
      </c>
      <c r="R25" s="409">
        <f>IF(Input!C11&lt;=6,0,Capital!AN37)</f>
        <v>0</v>
      </c>
      <c r="S25" s="409">
        <f>IF(Input!C11&lt;=7,0,Capital!AO37)</f>
        <v>0</v>
      </c>
      <c r="T25" s="409">
        <f>IF(Input!C11&lt;=8,0,Capital!AP37)</f>
        <v>0</v>
      </c>
      <c r="U25" s="408">
        <f>IF(Input!C11&lt;=9,0,Capital!AQ37)</f>
        <v>0</v>
      </c>
    </row>
    <row r="26" spans="1:52">
      <c r="A26" s="234" t="s">
        <v>525</v>
      </c>
      <c r="B26" s="235"/>
      <c r="C26" s="235"/>
      <c r="D26" s="47"/>
      <c r="E26" s="405"/>
      <c r="F26" s="413">
        <f t="shared" ref="F26:U26" si="3">SUM(F21:F25)</f>
        <v>0</v>
      </c>
      <c r="G26" s="414">
        <f t="shared" si="3"/>
        <v>0</v>
      </c>
      <c r="H26" s="414">
        <f t="shared" si="3"/>
        <v>0</v>
      </c>
      <c r="I26" s="414">
        <f t="shared" si="3"/>
        <v>0</v>
      </c>
      <c r="J26" s="414" t="e">
        <f t="shared" si="3"/>
        <v>#REF!</v>
      </c>
      <c r="K26" s="413" t="e">
        <f t="shared" si="3"/>
        <v>#REF!</v>
      </c>
      <c r="L26" s="414" t="e">
        <f t="shared" si="3"/>
        <v>#REF!</v>
      </c>
      <c r="M26" s="414" t="e">
        <f t="shared" si="3"/>
        <v>#REF!</v>
      </c>
      <c r="N26" s="414" t="e">
        <f t="shared" si="3"/>
        <v>#REF!</v>
      </c>
      <c r="O26" s="414" t="e">
        <f t="shared" si="3"/>
        <v>#REF!</v>
      </c>
      <c r="P26" s="414" t="e">
        <f t="shared" si="3"/>
        <v>#REF!</v>
      </c>
      <c r="Q26" s="414">
        <f t="shared" si="3"/>
        <v>0</v>
      </c>
      <c r="R26" s="414">
        <f t="shared" si="3"/>
        <v>0</v>
      </c>
      <c r="S26" s="414">
        <f t="shared" si="3"/>
        <v>0</v>
      </c>
      <c r="T26" s="414">
        <f t="shared" si="3"/>
        <v>0</v>
      </c>
      <c r="U26" s="413">
        <f t="shared" si="3"/>
        <v>0</v>
      </c>
    </row>
    <row r="27" spans="1:52">
      <c r="A27" s="395"/>
      <c r="F27" s="415"/>
      <c r="G27" s="416"/>
      <c r="H27" s="416"/>
      <c r="I27" s="416"/>
      <c r="J27" s="416"/>
      <c r="K27" s="415"/>
      <c r="L27" s="416"/>
      <c r="M27" s="416"/>
      <c r="N27" s="416"/>
      <c r="O27" s="416"/>
      <c r="P27" s="416"/>
      <c r="Q27" s="416"/>
      <c r="R27" s="416"/>
      <c r="S27" s="416"/>
      <c r="T27" s="416"/>
      <c r="U27" s="415"/>
    </row>
    <row r="28" spans="1:52">
      <c r="A28" s="407" t="s">
        <v>526</v>
      </c>
      <c r="B28" s="235"/>
      <c r="C28" s="235"/>
      <c r="D28" s="47"/>
      <c r="E28" s="405"/>
      <c r="F28" s="410" t="e">
        <f t="shared" ref="F28:U28" si="4">+F19+F21</f>
        <v>#REF!</v>
      </c>
      <c r="G28" s="411" t="e">
        <f t="shared" si="4"/>
        <v>#REF!</v>
      </c>
      <c r="H28" s="411" t="e">
        <f t="shared" si="4"/>
        <v>#REF!</v>
      </c>
      <c r="I28" s="411" t="e">
        <f t="shared" si="4"/>
        <v>#REF!</v>
      </c>
      <c r="J28" s="411" t="e">
        <f t="shared" si="4"/>
        <v>#REF!</v>
      </c>
      <c r="K28" s="410" t="e">
        <f t="shared" si="4"/>
        <v>#REF!</v>
      </c>
      <c r="L28" s="411" t="e">
        <f t="shared" si="4"/>
        <v>#REF!</v>
      </c>
      <c r="M28" s="411" t="e">
        <f t="shared" si="4"/>
        <v>#REF!</v>
      </c>
      <c r="N28" s="411" t="e">
        <f t="shared" si="4"/>
        <v>#REF!</v>
      </c>
      <c r="O28" s="411" t="e">
        <f t="shared" si="4"/>
        <v>#REF!</v>
      </c>
      <c r="P28" s="411" t="e">
        <f t="shared" si="4"/>
        <v>#REF!</v>
      </c>
      <c r="Q28" s="411" t="e">
        <f t="shared" si="4"/>
        <v>#REF!</v>
      </c>
      <c r="R28" s="411" t="e">
        <f t="shared" si="4"/>
        <v>#REF!</v>
      </c>
      <c r="S28" s="411" t="e">
        <f t="shared" si="4"/>
        <v>#REF!</v>
      </c>
      <c r="T28" s="411" t="e">
        <f t="shared" si="4"/>
        <v>#REF!</v>
      </c>
      <c r="U28" s="410" t="e">
        <f t="shared" si="4"/>
        <v>#REF!</v>
      </c>
    </row>
    <row r="29" spans="1:52">
      <c r="A29" s="234" t="s">
        <v>527</v>
      </c>
      <c r="B29" s="235"/>
      <c r="C29" s="235"/>
      <c r="D29" s="47"/>
      <c r="E29" s="405"/>
      <c r="F29" s="356" t="e">
        <f t="shared" ref="F29:U29" si="5">+F20+F26</f>
        <v>#REF!</v>
      </c>
      <c r="G29" s="406" t="e">
        <f t="shared" si="5"/>
        <v>#REF!</v>
      </c>
      <c r="H29" s="406" t="e">
        <f t="shared" si="5"/>
        <v>#REF!</v>
      </c>
      <c r="I29" s="406" t="e">
        <f t="shared" si="5"/>
        <v>#REF!</v>
      </c>
      <c r="J29" s="406" t="e">
        <f t="shared" si="5"/>
        <v>#REF!</v>
      </c>
      <c r="K29" s="356" t="e">
        <f t="shared" si="5"/>
        <v>#REF!</v>
      </c>
      <c r="L29" s="406" t="e">
        <f t="shared" si="5"/>
        <v>#REF!</v>
      </c>
      <c r="M29" s="406" t="e">
        <f t="shared" si="5"/>
        <v>#REF!</v>
      </c>
      <c r="N29" s="406" t="e">
        <f t="shared" si="5"/>
        <v>#REF!</v>
      </c>
      <c r="O29" s="406" t="e">
        <f t="shared" si="5"/>
        <v>#REF!</v>
      </c>
      <c r="P29" s="406" t="e">
        <f t="shared" si="5"/>
        <v>#REF!</v>
      </c>
      <c r="Q29" s="406" t="e">
        <f t="shared" si="5"/>
        <v>#REF!</v>
      </c>
      <c r="R29" s="406" t="e">
        <f t="shared" si="5"/>
        <v>#REF!</v>
      </c>
      <c r="S29" s="406" t="e">
        <f t="shared" si="5"/>
        <v>#REF!</v>
      </c>
      <c r="T29" s="406" t="e">
        <f t="shared" si="5"/>
        <v>#REF!</v>
      </c>
      <c r="U29" s="356" t="e">
        <f t="shared" si="5"/>
        <v>#REF!</v>
      </c>
    </row>
    <row r="30" spans="1:52">
      <c r="A30" s="234"/>
      <c r="B30" s="235"/>
      <c r="C30" s="235"/>
      <c r="D30" s="47"/>
      <c r="E30" s="405"/>
      <c r="F30" s="373"/>
      <c r="G30" s="365"/>
      <c r="H30" s="365"/>
      <c r="I30" s="365"/>
      <c r="J30" s="365"/>
      <c r="K30" s="373"/>
      <c r="L30" s="365"/>
      <c r="M30" s="365"/>
      <c r="N30" s="365"/>
      <c r="O30" s="365"/>
      <c r="P30" s="365"/>
      <c r="Q30" s="365"/>
      <c r="R30" s="365"/>
      <c r="S30" s="365"/>
      <c r="T30" s="365"/>
      <c r="U30" s="373"/>
    </row>
    <row r="31" spans="1:52">
      <c r="A31" s="417" t="s">
        <v>156</v>
      </c>
      <c r="B31" s="235"/>
      <c r="C31" s="235"/>
      <c r="D31" s="47"/>
      <c r="E31" s="405"/>
      <c r="F31" s="410" t="e">
        <f t="shared" ref="F31:U31" si="6">+F14-F29</f>
        <v>#REF!</v>
      </c>
      <c r="G31" s="411" t="e">
        <f t="shared" si="6"/>
        <v>#REF!</v>
      </c>
      <c r="H31" s="411" t="e">
        <f t="shared" si="6"/>
        <v>#REF!</v>
      </c>
      <c r="I31" s="411" t="e">
        <f t="shared" si="6"/>
        <v>#REF!</v>
      </c>
      <c r="J31" s="411" t="e">
        <f t="shared" si="6"/>
        <v>#REF!</v>
      </c>
      <c r="K31" s="410" t="e">
        <f t="shared" si="6"/>
        <v>#REF!</v>
      </c>
      <c r="L31" s="411" t="e">
        <f t="shared" si="6"/>
        <v>#REF!</v>
      </c>
      <c r="M31" s="411" t="e">
        <f t="shared" si="6"/>
        <v>#REF!</v>
      </c>
      <c r="N31" s="411" t="e">
        <f t="shared" si="6"/>
        <v>#REF!</v>
      </c>
      <c r="O31" s="411" t="e">
        <f t="shared" si="6"/>
        <v>#REF!</v>
      </c>
      <c r="P31" s="411" t="e">
        <f t="shared" si="6"/>
        <v>#REF!</v>
      </c>
      <c r="Q31" s="411" t="e">
        <f t="shared" si="6"/>
        <v>#REF!</v>
      </c>
      <c r="R31" s="411" t="e">
        <f t="shared" si="6"/>
        <v>#REF!</v>
      </c>
      <c r="S31" s="411" t="e">
        <f t="shared" si="6"/>
        <v>#REF!</v>
      </c>
      <c r="T31" s="411" t="e">
        <f t="shared" si="6"/>
        <v>#REF!</v>
      </c>
      <c r="U31" s="410" t="e">
        <f t="shared" si="6"/>
        <v>#REF!</v>
      </c>
    </row>
    <row r="32" spans="1:52">
      <c r="A32" s="234"/>
      <c r="B32" s="235"/>
      <c r="C32" s="235"/>
      <c r="D32" s="47"/>
      <c r="E32" s="405"/>
      <c r="F32" s="373"/>
      <c r="G32" s="365"/>
      <c r="H32" s="365"/>
      <c r="I32" s="365"/>
      <c r="J32" s="365"/>
      <c r="K32" s="373"/>
      <c r="L32" s="365"/>
      <c r="M32" s="365"/>
      <c r="N32" s="365"/>
      <c r="O32" s="365"/>
      <c r="P32" s="365"/>
      <c r="Q32" s="365"/>
      <c r="R32" s="365"/>
      <c r="S32" s="365"/>
      <c r="T32" s="365"/>
      <c r="U32" s="373"/>
    </row>
    <row r="33" spans="1:21">
      <c r="A33" s="417" t="s">
        <v>157</v>
      </c>
      <c r="B33" s="235"/>
      <c r="C33" s="235" t="s">
        <v>158</v>
      </c>
      <c r="D33" s="418">
        <v>0.38900000000000001</v>
      </c>
      <c r="E33" s="365"/>
      <c r="F33" s="356" t="e">
        <f t="shared" ref="F33:U33" si="7">+F31*(1-$D33)</f>
        <v>#REF!</v>
      </c>
      <c r="G33" s="406" t="e">
        <f t="shared" si="7"/>
        <v>#REF!</v>
      </c>
      <c r="H33" s="406" t="e">
        <f t="shared" si="7"/>
        <v>#REF!</v>
      </c>
      <c r="I33" s="406" t="e">
        <f t="shared" si="7"/>
        <v>#REF!</v>
      </c>
      <c r="J33" s="406" t="e">
        <f t="shared" si="7"/>
        <v>#REF!</v>
      </c>
      <c r="K33" s="356" t="e">
        <f t="shared" si="7"/>
        <v>#REF!</v>
      </c>
      <c r="L33" s="406" t="e">
        <f t="shared" si="7"/>
        <v>#REF!</v>
      </c>
      <c r="M33" s="406" t="e">
        <f t="shared" si="7"/>
        <v>#REF!</v>
      </c>
      <c r="N33" s="406" t="e">
        <f t="shared" si="7"/>
        <v>#REF!</v>
      </c>
      <c r="O33" s="406" t="e">
        <f t="shared" si="7"/>
        <v>#REF!</v>
      </c>
      <c r="P33" s="406" t="e">
        <f t="shared" si="7"/>
        <v>#REF!</v>
      </c>
      <c r="Q33" s="406" t="e">
        <f t="shared" si="7"/>
        <v>#REF!</v>
      </c>
      <c r="R33" s="406" t="e">
        <f t="shared" si="7"/>
        <v>#REF!</v>
      </c>
      <c r="S33" s="406" t="e">
        <f t="shared" si="7"/>
        <v>#REF!</v>
      </c>
      <c r="T33" s="406" t="e">
        <f t="shared" si="7"/>
        <v>#REF!</v>
      </c>
      <c r="U33" s="356" t="e">
        <f t="shared" si="7"/>
        <v>#REF!</v>
      </c>
    </row>
    <row r="34" spans="1:21">
      <c r="A34" s="234"/>
      <c r="B34" s="235"/>
      <c r="C34" s="235"/>
      <c r="D34" s="47"/>
      <c r="E34" s="405"/>
      <c r="F34" s="373"/>
      <c r="G34" s="365"/>
      <c r="H34" s="365"/>
      <c r="I34" s="365"/>
      <c r="J34" s="365"/>
      <c r="K34" s="373"/>
      <c r="L34" s="365"/>
      <c r="M34" s="365"/>
      <c r="N34" s="365"/>
      <c r="O34" s="365"/>
      <c r="P34" s="365"/>
      <c r="Q34" s="365"/>
      <c r="R34" s="365"/>
      <c r="S34" s="365"/>
      <c r="T34" s="365"/>
      <c r="U34" s="373"/>
    </row>
    <row r="35" spans="1:21">
      <c r="A35" s="404" t="s">
        <v>159</v>
      </c>
      <c r="B35" s="235"/>
      <c r="C35" s="235"/>
      <c r="D35" s="47"/>
      <c r="E35" s="405"/>
      <c r="F35" s="373"/>
      <c r="G35" s="365"/>
      <c r="H35" s="365"/>
      <c r="I35" s="365"/>
      <c r="J35" s="365"/>
      <c r="K35" s="373"/>
      <c r="L35" s="365"/>
      <c r="M35" s="365"/>
      <c r="N35" s="365"/>
      <c r="O35" s="365"/>
      <c r="P35" s="365"/>
      <c r="Q35" s="365"/>
      <c r="R35" s="365"/>
      <c r="S35" s="365"/>
      <c r="T35" s="365"/>
      <c r="U35" s="373"/>
    </row>
    <row r="36" spans="1:21">
      <c r="A36" s="234" t="s">
        <v>160</v>
      </c>
      <c r="B36" s="235"/>
      <c r="C36" s="235"/>
      <c r="D36" s="47"/>
      <c r="E36" s="405"/>
      <c r="F36" s="408">
        <f>-Capital!F41</f>
        <v>0</v>
      </c>
      <c r="G36" s="409">
        <f>-Capital!G41</f>
        <v>0</v>
      </c>
      <c r="H36" s="409">
        <f>-Capital!H41</f>
        <v>0</v>
      </c>
      <c r="I36" s="409">
        <f>-Capital!I41</f>
        <v>0</v>
      </c>
      <c r="J36" s="409" t="e">
        <f>-Capital!J41</f>
        <v>#REF!</v>
      </c>
      <c r="K36" s="408" t="e">
        <f>SUM(G36:J36)</f>
        <v>#REF!</v>
      </c>
      <c r="L36" s="409" t="e">
        <f>-Capital!L41</f>
        <v>#REF!</v>
      </c>
      <c r="M36" s="409" t="e">
        <f>-Capital!M41</f>
        <v>#REF!</v>
      </c>
      <c r="N36" s="409" t="e">
        <f>-Capital!N41</f>
        <v>#REF!</v>
      </c>
      <c r="O36" s="409" t="e">
        <f>-Capital!O41</f>
        <v>#REF!</v>
      </c>
      <c r="P36" s="409" t="e">
        <f>-Capital!P41</f>
        <v>#REF!</v>
      </c>
      <c r="Q36" s="409">
        <f>-Capital!Q41</f>
        <v>0</v>
      </c>
      <c r="R36" s="409">
        <f>-Capital!R41</f>
        <v>0</v>
      </c>
      <c r="S36" s="409">
        <f>-Capital!S41</f>
        <v>0</v>
      </c>
      <c r="T36" s="409">
        <f>-Capital!T41</f>
        <v>0</v>
      </c>
      <c r="U36" s="408">
        <f>-Capital!U41</f>
        <v>0</v>
      </c>
    </row>
    <row r="37" spans="1:21">
      <c r="A37" s="234" t="s">
        <v>528</v>
      </c>
      <c r="B37" s="235"/>
      <c r="C37" s="235"/>
      <c r="D37" s="47"/>
      <c r="E37" s="405"/>
      <c r="F37" s="408">
        <f t="shared" ref="F37:U37" si="8">+F24</f>
        <v>0</v>
      </c>
      <c r="G37" s="409">
        <f t="shared" si="8"/>
        <v>0</v>
      </c>
      <c r="H37" s="409">
        <f t="shared" si="8"/>
        <v>0</v>
      </c>
      <c r="I37" s="409">
        <f t="shared" si="8"/>
        <v>0</v>
      </c>
      <c r="J37" s="409">
        <f t="shared" si="8"/>
        <v>0</v>
      </c>
      <c r="K37" s="408">
        <f t="shared" si="8"/>
        <v>0</v>
      </c>
      <c r="L37" s="409">
        <f t="shared" si="8"/>
        <v>0</v>
      </c>
      <c r="M37" s="409">
        <f t="shared" si="8"/>
        <v>0</v>
      </c>
      <c r="N37" s="409">
        <f t="shared" si="8"/>
        <v>0</v>
      </c>
      <c r="O37" s="409">
        <f t="shared" si="8"/>
        <v>0</v>
      </c>
      <c r="P37" s="409">
        <f t="shared" si="8"/>
        <v>0</v>
      </c>
      <c r="Q37" s="409">
        <f t="shared" si="8"/>
        <v>0</v>
      </c>
      <c r="R37" s="409">
        <f t="shared" si="8"/>
        <v>0</v>
      </c>
      <c r="S37" s="409">
        <f t="shared" si="8"/>
        <v>0</v>
      </c>
      <c r="T37" s="409">
        <f t="shared" si="8"/>
        <v>0</v>
      </c>
      <c r="U37" s="408">
        <f t="shared" si="8"/>
        <v>0</v>
      </c>
    </row>
    <row r="38" spans="1:21">
      <c r="A38" s="234" t="s">
        <v>529</v>
      </c>
      <c r="B38" s="235"/>
      <c r="C38" s="235"/>
      <c r="D38" s="47"/>
      <c r="E38" s="405"/>
      <c r="F38" s="408">
        <f t="shared" ref="F38:U38" si="9">F25</f>
        <v>0</v>
      </c>
      <c r="G38" s="409">
        <f t="shared" si="9"/>
        <v>0</v>
      </c>
      <c r="H38" s="409">
        <f t="shared" si="9"/>
        <v>0</v>
      </c>
      <c r="I38" s="409">
        <f t="shared" si="9"/>
        <v>0</v>
      </c>
      <c r="J38" s="409" t="e">
        <f t="shared" si="9"/>
        <v>#REF!</v>
      </c>
      <c r="K38" s="408" t="e">
        <f t="shared" si="9"/>
        <v>#REF!</v>
      </c>
      <c r="L38" s="409" t="e">
        <f t="shared" si="9"/>
        <v>#REF!</v>
      </c>
      <c r="M38" s="409" t="e">
        <f t="shared" si="9"/>
        <v>#REF!</v>
      </c>
      <c r="N38" s="409" t="e">
        <f t="shared" si="9"/>
        <v>#REF!</v>
      </c>
      <c r="O38" s="409" t="e">
        <f t="shared" si="9"/>
        <v>#REF!</v>
      </c>
      <c r="P38" s="409" t="e">
        <f t="shared" si="9"/>
        <v>#REF!</v>
      </c>
      <c r="Q38" s="409">
        <f t="shared" si="9"/>
        <v>0</v>
      </c>
      <c r="R38" s="409">
        <f t="shared" si="9"/>
        <v>0</v>
      </c>
      <c r="S38" s="409">
        <f t="shared" si="9"/>
        <v>0</v>
      </c>
      <c r="T38" s="409">
        <f t="shared" si="9"/>
        <v>0</v>
      </c>
      <c r="U38" s="408">
        <f t="shared" si="9"/>
        <v>0</v>
      </c>
    </row>
    <row r="39" spans="1:21">
      <c r="A39" s="234" t="s">
        <v>530</v>
      </c>
      <c r="B39" s="235"/>
      <c r="C39" s="235"/>
      <c r="D39" s="47"/>
      <c r="E39" s="405"/>
      <c r="F39" s="408">
        <f>Capital!AX38-Capital!AB38</f>
        <v>0</v>
      </c>
      <c r="G39" s="409">
        <f>Capital!AY38-Capital!AC38</f>
        <v>0</v>
      </c>
      <c r="H39" s="409">
        <f>Capital!AZ38-Capital!AD38</f>
        <v>0</v>
      </c>
      <c r="I39" s="409">
        <f>Capital!BA38-Capital!AE38</f>
        <v>0</v>
      </c>
      <c r="J39" s="409" t="e">
        <f>Capital!BB38-Capital!AF38</f>
        <v>#REF!</v>
      </c>
      <c r="K39" s="408" t="e">
        <f>SUM(G39:J39)</f>
        <v>#REF!</v>
      </c>
      <c r="L39" s="409" t="e">
        <f>Capital!BD38-Capital!AH38</f>
        <v>#REF!</v>
      </c>
      <c r="M39" s="409" t="e">
        <f>Capital!BE38-Capital!AI38</f>
        <v>#REF!</v>
      </c>
      <c r="N39" s="409" t="e">
        <f>Capital!BF38-Capital!AJ38</f>
        <v>#REF!</v>
      </c>
      <c r="O39" s="409" t="e">
        <f>Capital!BG38-Capital!AK38</f>
        <v>#REF!</v>
      </c>
      <c r="P39" s="409" t="e">
        <f>Capital!BH38-Capital!AL38</f>
        <v>#REF!</v>
      </c>
      <c r="Q39" s="409">
        <f>IF(Input!C11=5,0,Capital!BI38-Capital!AM38)</f>
        <v>0</v>
      </c>
      <c r="R39" s="409">
        <f>IF(Input!C11&lt;=6,0,Capital!BJ38-Capital!AN38)</f>
        <v>0</v>
      </c>
      <c r="S39" s="409">
        <f>IF(Input!C11&lt;=7,0,Capital!BK38-Capital!AO38)</f>
        <v>0</v>
      </c>
      <c r="T39" s="409">
        <f>IF(Input!C11&lt;=8,0,Capital!BL38-Capital!AP38)</f>
        <v>0</v>
      </c>
      <c r="U39" s="408">
        <f>IF(Input!C11&lt;=9,0,Capital!BM38-Capital!AQ38)</f>
        <v>0</v>
      </c>
    </row>
    <row r="40" spans="1:21">
      <c r="A40" s="234" t="s">
        <v>161</v>
      </c>
      <c r="B40" s="235"/>
      <c r="C40" s="235"/>
      <c r="D40" s="47"/>
      <c r="E40" s="405"/>
      <c r="F40" s="408">
        <f t="shared" ref="F40:U40" si="10">SUM(F36:F39)</f>
        <v>0</v>
      </c>
      <c r="G40" s="409">
        <f t="shared" si="10"/>
        <v>0</v>
      </c>
      <c r="H40" s="409">
        <f t="shared" si="10"/>
        <v>0</v>
      </c>
      <c r="I40" s="409">
        <f t="shared" si="10"/>
        <v>0</v>
      </c>
      <c r="J40" s="409" t="e">
        <f t="shared" si="10"/>
        <v>#REF!</v>
      </c>
      <c r="K40" s="408" t="e">
        <f t="shared" si="10"/>
        <v>#REF!</v>
      </c>
      <c r="L40" s="409" t="e">
        <f t="shared" si="10"/>
        <v>#REF!</v>
      </c>
      <c r="M40" s="409" t="e">
        <f t="shared" si="10"/>
        <v>#REF!</v>
      </c>
      <c r="N40" s="409" t="e">
        <f t="shared" si="10"/>
        <v>#REF!</v>
      </c>
      <c r="O40" s="409" t="e">
        <f t="shared" si="10"/>
        <v>#REF!</v>
      </c>
      <c r="P40" s="409" t="e">
        <f t="shared" si="10"/>
        <v>#REF!</v>
      </c>
      <c r="Q40" s="409">
        <f t="shared" si="10"/>
        <v>0</v>
      </c>
      <c r="R40" s="409">
        <f t="shared" si="10"/>
        <v>0</v>
      </c>
      <c r="S40" s="409">
        <f t="shared" si="10"/>
        <v>0</v>
      </c>
      <c r="T40" s="409">
        <f t="shared" si="10"/>
        <v>0</v>
      </c>
      <c r="U40" s="408">
        <f t="shared" si="10"/>
        <v>0</v>
      </c>
    </row>
    <row r="41" spans="1:21">
      <c r="A41" s="234"/>
      <c r="B41" s="235"/>
      <c r="C41" s="235"/>
      <c r="D41" s="47"/>
      <c r="E41" s="405"/>
      <c r="F41" s="408"/>
      <c r="G41" s="409"/>
      <c r="H41" s="409"/>
      <c r="I41" s="409"/>
      <c r="J41" s="409"/>
      <c r="K41" s="408"/>
      <c r="L41" s="409"/>
      <c r="M41" s="409"/>
      <c r="N41" s="409"/>
      <c r="O41" s="409"/>
      <c r="P41" s="409"/>
      <c r="Q41" s="409"/>
      <c r="R41" s="409"/>
      <c r="S41" s="409"/>
      <c r="T41" s="409"/>
      <c r="U41" s="408"/>
    </row>
    <row r="42" spans="1:21">
      <c r="A42" s="404" t="s">
        <v>162</v>
      </c>
      <c r="B42" s="235"/>
      <c r="C42" s="235"/>
      <c r="D42" s="47"/>
      <c r="E42" s="405"/>
      <c r="F42" s="408"/>
      <c r="G42" s="409"/>
      <c r="H42" s="409"/>
      <c r="I42" s="409"/>
      <c r="J42" s="409"/>
      <c r="K42" s="408"/>
      <c r="L42" s="409"/>
      <c r="M42" s="409"/>
      <c r="N42" s="409"/>
      <c r="O42" s="409"/>
      <c r="P42" s="409"/>
      <c r="Q42" s="409"/>
      <c r="R42" s="409"/>
      <c r="S42" s="409"/>
      <c r="T42" s="409"/>
      <c r="U42" s="408"/>
    </row>
    <row r="43" spans="1:21">
      <c r="A43" s="234" t="s">
        <v>163</v>
      </c>
      <c r="B43" s="235"/>
      <c r="C43" s="235"/>
      <c r="D43" s="419">
        <f>IF(Input!D154=0,Input!C14,Input!D154)</f>
        <v>45</v>
      </c>
      <c r="E43" s="237" t="s">
        <v>164</v>
      </c>
      <c r="F43" s="408">
        <f>IF(Input!F154=0,-F73,Input!F154)</f>
        <v>0</v>
      </c>
      <c r="G43" s="409" t="e">
        <f>IF(Input!G154=0,-G73,Input!G154)</f>
        <v>#REF!</v>
      </c>
      <c r="H43" s="409" t="e">
        <f>IF(Input!H154=0,-H73,Input!H154)</f>
        <v>#REF!</v>
      </c>
      <c r="I43" s="409" t="e">
        <f>IF(Input!I154=0,-I73,Input!I154)</f>
        <v>#REF!</v>
      </c>
      <c r="J43" s="409" t="e">
        <f>IF(Input!J154=0,-J73,Input!J154)</f>
        <v>#REF!</v>
      </c>
      <c r="K43" s="408" t="e">
        <f>IF(Input!K154=0,-K73,Input!K154)</f>
        <v>#REF!</v>
      </c>
      <c r="L43" s="409" t="e">
        <f>IF(Input!L154=0,-L73,Input!L154)</f>
        <v>#REF!</v>
      </c>
      <c r="M43" s="409" t="e">
        <f>IF(Input!M154=0,-M73,Input!M154)</f>
        <v>#REF!</v>
      </c>
      <c r="N43" s="409" t="e">
        <f>IF(Input!N154=0,-N73,Input!N154)</f>
        <v>#REF!</v>
      </c>
      <c r="O43" s="409" t="e">
        <f>IF(Input!O154=0,-O73,Input!O154)</f>
        <v>#REF!</v>
      </c>
      <c r="P43" s="409" t="e">
        <f>IF(Input!P154=0,-P73,Input!P154)</f>
        <v>#REF!</v>
      </c>
      <c r="Q43" s="409">
        <f>IF(Input!$C$11=5,0,IF(Input!Q154=0,-Q73,Input!Q154))</f>
        <v>0</v>
      </c>
      <c r="R43" s="409">
        <f>IF(Input!$C$11&lt;=6,0,IF(Input!R154=0,-R73,Input!R154))</f>
        <v>0</v>
      </c>
      <c r="S43" s="409">
        <f>IF(Input!$C$11&lt;=7,0,IF(Input!S154=0,-S73,Input!S154))</f>
        <v>0</v>
      </c>
      <c r="T43" s="409">
        <f>IF(Input!$C$11&lt;=8,0,IF(Input!T154=0,-T73,Input!T154))</f>
        <v>0</v>
      </c>
      <c r="U43" s="408">
        <f>IF(Input!$C$11&lt;=9,0,IF(Input!U154=0,-U73,Input!U154))</f>
        <v>0</v>
      </c>
    </row>
    <row r="44" spans="1:21">
      <c r="A44" s="234" t="s">
        <v>389</v>
      </c>
      <c r="B44" s="235"/>
      <c r="C44" s="235"/>
      <c r="D44" s="419">
        <f>IF(Input!D155=0,Input!C15,Input!D155)</f>
        <v>60</v>
      </c>
      <c r="E44" s="237" t="s">
        <v>164</v>
      </c>
      <c r="F44" s="408">
        <f>IF(Input!F155=0,-F75,Input!F155)</f>
        <v>0</v>
      </c>
      <c r="G44" s="409" t="e">
        <f>IF(Input!G155=0,-G75,Input!G155)</f>
        <v>#REF!</v>
      </c>
      <c r="H44" s="409" t="e">
        <f>IF(Input!H155=0,-H75,Input!H155)</f>
        <v>#REF!</v>
      </c>
      <c r="I44" s="409" t="e">
        <f>IF(Input!I155=0,-I75,Input!I155)</f>
        <v>#REF!</v>
      </c>
      <c r="J44" s="409" t="e">
        <f>IF(Input!J155=0,-J75,Input!J155)</f>
        <v>#REF!</v>
      </c>
      <c r="K44" s="408" t="e">
        <f>IF(Input!K155=0,-K75,Input!K155)</f>
        <v>#REF!</v>
      </c>
      <c r="L44" s="409" t="e">
        <f>IF(Input!L155=0,-L75,Input!L155)</f>
        <v>#REF!</v>
      </c>
      <c r="M44" s="409" t="e">
        <f>IF(Input!M155=0,-M75,Input!M155)</f>
        <v>#REF!</v>
      </c>
      <c r="N44" s="409" t="e">
        <f>IF(Input!N155=0,-N75,Input!N155)</f>
        <v>#REF!</v>
      </c>
      <c r="O44" s="409" t="e">
        <f>IF(Input!O155=0,-O75,Input!O155)</f>
        <v>#REF!</v>
      </c>
      <c r="P44" s="409" t="e">
        <f>IF(Input!P155=0,-P75,Input!P155)</f>
        <v>#REF!</v>
      </c>
      <c r="Q44" s="409">
        <f>IF(Input!$C$11=5,0,IF(Input!Q155=0,-Q75,Input!Q155))</f>
        <v>0</v>
      </c>
      <c r="R44" s="409">
        <f>IF(Input!$C$11&lt;=6,0,IF(Input!R155=0,-R75,Input!R155))</f>
        <v>0</v>
      </c>
      <c r="S44" s="409">
        <f>IF(Input!$C$11&lt;=7,0,IF(Input!S155=0,-S75,Input!S155))</f>
        <v>0</v>
      </c>
      <c r="T44" s="409">
        <f>IF(Input!$C$11&lt;=8,0,IF(Input!T155=0,-T75,Input!T155))</f>
        <v>0</v>
      </c>
      <c r="U44" s="408">
        <f>IF(Input!$C$11&lt;=9,0,IF(Input!U155=0,-U75,Input!U155))</f>
        <v>0</v>
      </c>
    </row>
    <row r="45" spans="1:21">
      <c r="A45" s="234" t="s">
        <v>390</v>
      </c>
      <c r="B45" s="235"/>
      <c r="C45" s="235"/>
      <c r="D45" s="419">
        <f>IF(Input!D156=0,Input!C16,Input!D156)</f>
        <v>40</v>
      </c>
      <c r="E45" s="237" t="s">
        <v>164</v>
      </c>
      <c r="F45" s="408">
        <f>IF(Input!F156=0,F77,Input!F156)</f>
        <v>0</v>
      </c>
      <c r="G45" s="409" t="e">
        <f>IF(Input!G156=0,G77,Input!G156)</f>
        <v>#REF!</v>
      </c>
      <c r="H45" s="409" t="e">
        <f>IF(Input!H156=0,H77,Input!H156)</f>
        <v>#REF!</v>
      </c>
      <c r="I45" s="409" t="e">
        <f>IF(Input!I156=0,I77,Input!I156)</f>
        <v>#REF!</v>
      </c>
      <c r="J45" s="409" t="e">
        <f>IF(Input!J156=0,J77,Input!J156)</f>
        <v>#REF!</v>
      </c>
      <c r="K45" s="408" t="e">
        <f>IF(Input!K156=0,K77,Input!K156)</f>
        <v>#REF!</v>
      </c>
      <c r="L45" s="409" t="e">
        <f>IF(Input!L156=0,L77,Input!L156)</f>
        <v>#REF!</v>
      </c>
      <c r="M45" s="409" t="e">
        <f>IF(Input!M156=0,M77,Input!M156)</f>
        <v>#REF!</v>
      </c>
      <c r="N45" s="409" t="e">
        <f>IF(Input!N156=0,N77,Input!N156)</f>
        <v>#REF!</v>
      </c>
      <c r="O45" s="409" t="e">
        <f>IF(Input!O156=0,O77,Input!O156)</f>
        <v>#REF!</v>
      </c>
      <c r="P45" s="409" t="e">
        <f>IF(Input!P156=0,P77,Input!P156)</f>
        <v>#REF!</v>
      </c>
      <c r="Q45" s="409">
        <f>IF(Input!$C$11=5,0,IF(Input!Q156=0,Q77,Input!Q156))</f>
        <v>0</v>
      </c>
      <c r="R45" s="409">
        <f>IF(Input!$C$11&lt;=6,0,IF(Input!R156=0,R77,Input!R156))</f>
        <v>0</v>
      </c>
      <c r="S45" s="409">
        <f>IF(Input!$C$11&lt;=7,0,IF(Input!S156=0,S77,Input!S156))</f>
        <v>0</v>
      </c>
      <c r="T45" s="409">
        <f>IF(Input!$C$11&lt;=8,0,IF(Input!T156=0,T77,Input!T156))</f>
        <v>0</v>
      </c>
      <c r="U45" s="408">
        <f>IF(Input!$C$11&lt;=9,0,IF(Input!U156=0,U77,Input!U156))</f>
        <v>0</v>
      </c>
    </row>
    <row r="46" spans="1:21">
      <c r="A46" s="234" t="s">
        <v>470</v>
      </c>
      <c r="B46" s="235"/>
      <c r="C46" s="235"/>
      <c r="D46" s="47"/>
      <c r="E46" s="405"/>
      <c r="F46" s="410">
        <f>Input!F157</f>
        <v>0</v>
      </c>
      <c r="G46" s="411">
        <f>Input!G157</f>
        <v>0</v>
      </c>
      <c r="H46" s="411">
        <f>Input!H157</f>
        <v>0</v>
      </c>
      <c r="I46" s="411">
        <f>Input!I157</f>
        <v>0</v>
      </c>
      <c r="J46" s="411">
        <f>Input!J157</f>
        <v>0</v>
      </c>
      <c r="K46" s="410">
        <f>Input!K157</f>
        <v>0</v>
      </c>
      <c r="L46" s="411">
        <f>Input!L157</f>
        <v>0</v>
      </c>
      <c r="M46" s="411">
        <f>Input!M157</f>
        <v>0</v>
      </c>
      <c r="N46" s="411">
        <f>Input!N157</f>
        <v>0</v>
      </c>
      <c r="O46" s="411">
        <f>Input!O157</f>
        <v>0</v>
      </c>
      <c r="P46" s="411">
        <f>Input!P157</f>
        <v>0</v>
      </c>
      <c r="Q46" s="411">
        <f>Input!Q157</f>
        <v>0</v>
      </c>
      <c r="R46" s="411">
        <f>Input!R157</f>
        <v>0</v>
      </c>
      <c r="S46" s="411">
        <f>Input!S157</f>
        <v>0</v>
      </c>
      <c r="T46" s="411">
        <f>Input!T157</f>
        <v>0</v>
      </c>
      <c r="U46" s="410">
        <f>Input!U157</f>
        <v>0</v>
      </c>
    </row>
    <row r="47" spans="1:21">
      <c r="A47" s="234" t="s">
        <v>161</v>
      </c>
      <c r="B47" s="235"/>
      <c r="C47" s="235"/>
      <c r="D47" s="47"/>
      <c r="E47" s="405"/>
      <c r="F47" s="410">
        <f t="shared" ref="F47:U47" si="11">SUM(F43:F46)</f>
        <v>0</v>
      </c>
      <c r="G47" s="411" t="e">
        <f t="shared" si="11"/>
        <v>#REF!</v>
      </c>
      <c r="H47" s="411" t="e">
        <f t="shared" si="11"/>
        <v>#REF!</v>
      </c>
      <c r="I47" s="411" t="e">
        <f t="shared" si="11"/>
        <v>#REF!</v>
      </c>
      <c r="J47" s="411" t="e">
        <f t="shared" si="11"/>
        <v>#REF!</v>
      </c>
      <c r="K47" s="410" t="e">
        <f t="shared" si="11"/>
        <v>#REF!</v>
      </c>
      <c r="L47" s="411" t="e">
        <f t="shared" si="11"/>
        <v>#REF!</v>
      </c>
      <c r="M47" s="411" t="e">
        <f t="shared" si="11"/>
        <v>#REF!</v>
      </c>
      <c r="N47" s="411" t="e">
        <f t="shared" si="11"/>
        <v>#REF!</v>
      </c>
      <c r="O47" s="411" t="e">
        <f t="shared" si="11"/>
        <v>#REF!</v>
      </c>
      <c r="P47" s="411" t="e">
        <f t="shared" si="11"/>
        <v>#REF!</v>
      </c>
      <c r="Q47" s="411">
        <f t="shared" si="11"/>
        <v>0</v>
      </c>
      <c r="R47" s="411">
        <f t="shared" si="11"/>
        <v>0</v>
      </c>
      <c r="S47" s="411">
        <f t="shared" si="11"/>
        <v>0</v>
      </c>
      <c r="T47" s="411">
        <f t="shared" si="11"/>
        <v>0</v>
      </c>
      <c r="U47" s="410">
        <f t="shared" si="11"/>
        <v>0</v>
      </c>
    </row>
    <row r="48" spans="1:21">
      <c r="A48" s="234"/>
      <c r="B48" s="235"/>
      <c r="C48" s="235"/>
      <c r="D48" s="47"/>
      <c r="E48" s="405"/>
      <c r="F48" s="373"/>
      <c r="G48" s="365"/>
      <c r="H48" s="365"/>
      <c r="I48" s="365"/>
      <c r="J48" s="365"/>
      <c r="K48" s="373"/>
      <c r="L48" s="365"/>
      <c r="M48" s="365"/>
      <c r="N48" s="365"/>
      <c r="O48" s="365"/>
      <c r="P48" s="365"/>
      <c r="Q48" s="365"/>
      <c r="R48" s="365"/>
      <c r="S48" s="365"/>
      <c r="T48" s="365"/>
      <c r="U48" s="373"/>
    </row>
    <row r="49" spans="1:21">
      <c r="A49" s="234" t="s">
        <v>165</v>
      </c>
      <c r="B49" s="235"/>
      <c r="C49" s="235"/>
      <c r="D49" s="47"/>
      <c r="E49" s="405"/>
      <c r="F49" s="356" t="e">
        <f t="shared" ref="F49:U49" si="12">+F47+F40+F33</f>
        <v>#REF!</v>
      </c>
      <c r="G49" s="406" t="e">
        <f t="shared" si="12"/>
        <v>#REF!</v>
      </c>
      <c r="H49" s="406" t="e">
        <f t="shared" si="12"/>
        <v>#REF!</v>
      </c>
      <c r="I49" s="406" t="e">
        <f t="shared" si="12"/>
        <v>#REF!</v>
      </c>
      <c r="J49" s="406" t="e">
        <f t="shared" si="12"/>
        <v>#REF!</v>
      </c>
      <c r="K49" s="356" t="e">
        <f t="shared" si="12"/>
        <v>#REF!</v>
      </c>
      <c r="L49" s="406" t="e">
        <f t="shared" si="12"/>
        <v>#REF!</v>
      </c>
      <c r="M49" s="406" t="e">
        <f t="shared" si="12"/>
        <v>#REF!</v>
      </c>
      <c r="N49" s="406" t="e">
        <f t="shared" si="12"/>
        <v>#REF!</v>
      </c>
      <c r="O49" s="406" t="e">
        <f t="shared" si="12"/>
        <v>#REF!</v>
      </c>
      <c r="P49" s="406" t="e">
        <f t="shared" si="12"/>
        <v>#REF!</v>
      </c>
      <c r="Q49" s="406" t="e">
        <f t="shared" si="12"/>
        <v>#REF!</v>
      </c>
      <c r="R49" s="406" t="e">
        <f t="shared" si="12"/>
        <v>#REF!</v>
      </c>
      <c r="S49" s="406" t="e">
        <f t="shared" si="12"/>
        <v>#REF!</v>
      </c>
      <c r="T49" s="406" t="e">
        <f t="shared" si="12"/>
        <v>#REF!</v>
      </c>
      <c r="U49" s="356" t="e">
        <f t="shared" si="12"/>
        <v>#REF!</v>
      </c>
    </row>
    <row r="50" spans="1:21" ht="13.5" thickBot="1">
      <c r="A50" s="234" t="s">
        <v>166</v>
      </c>
      <c r="B50" s="235"/>
      <c r="C50" s="235"/>
      <c r="D50" s="47"/>
      <c r="E50" s="405"/>
      <c r="F50" s="420" t="e">
        <f>+F49</f>
        <v>#REF!</v>
      </c>
      <c r="G50" s="421" t="e">
        <f>+F50+G49</f>
        <v>#REF!</v>
      </c>
      <c r="H50" s="421" t="e">
        <f>+G50+H49</f>
        <v>#REF!</v>
      </c>
      <c r="I50" s="421" t="e">
        <f>+H50+I49</f>
        <v>#REF!</v>
      </c>
      <c r="J50" s="421" t="e">
        <f>+I50+J49</f>
        <v>#REF!</v>
      </c>
      <c r="K50" s="420" t="e">
        <f>+F49+K49</f>
        <v>#REF!</v>
      </c>
      <c r="L50" s="421" t="e">
        <f>+K50+L49</f>
        <v>#REF!</v>
      </c>
      <c r="M50" s="421" t="e">
        <f>+L50+M49</f>
        <v>#REF!</v>
      </c>
      <c r="N50" s="421" t="e">
        <f>+M50+N49</f>
        <v>#REF!</v>
      </c>
      <c r="O50" s="421" t="e">
        <f>+N50+O49</f>
        <v>#REF!</v>
      </c>
      <c r="P50" s="421" t="e">
        <f>+O50+P49</f>
        <v>#REF!</v>
      </c>
      <c r="Q50" s="421">
        <f>IF(Input!C11=5,0,+P50+Q49)</f>
        <v>0</v>
      </c>
      <c r="R50" s="421">
        <f>IF(Input!$C$11&lt;=6,0,+Q50+R49)</f>
        <v>0</v>
      </c>
      <c r="S50" s="421">
        <f>IF(Input!$C$11&lt;=7,0,+R50+S49)</f>
        <v>0</v>
      </c>
      <c r="T50" s="421">
        <f>IF(Input!$C$11&lt;=8,0,+S50+T49)</f>
        <v>0</v>
      </c>
      <c r="U50" s="420">
        <f>IF(Input!$C$11&lt;=9,0,+T50+U49)</f>
        <v>0</v>
      </c>
    </row>
    <row r="51" spans="1:21" ht="13.5" thickTop="1">
      <c r="A51" s="241"/>
      <c r="B51" s="242"/>
      <c r="C51" s="242"/>
      <c r="D51" s="242"/>
      <c r="E51" s="242"/>
      <c r="F51" s="347"/>
      <c r="G51" s="242"/>
      <c r="H51" s="242"/>
      <c r="I51" s="242"/>
      <c r="J51" s="242"/>
      <c r="K51" s="242"/>
      <c r="L51" s="242"/>
      <c r="M51" s="242"/>
      <c r="N51" s="242"/>
      <c r="O51" s="242"/>
      <c r="P51" s="242"/>
      <c r="Q51" s="242"/>
      <c r="R51" s="242"/>
      <c r="S51" s="242"/>
      <c r="T51" s="242"/>
      <c r="U51" s="422"/>
    </row>
    <row r="52" spans="1:21">
      <c r="A52" s="423" t="s">
        <v>531</v>
      </c>
      <c r="B52" s="235"/>
      <c r="C52" s="235"/>
      <c r="D52" s="235"/>
      <c r="E52" s="235"/>
      <c r="F52" s="235"/>
      <c r="G52" s="235"/>
      <c r="H52" s="235"/>
      <c r="I52" s="235"/>
      <c r="J52" s="235"/>
      <c r="K52" s="235"/>
      <c r="L52" s="235"/>
      <c r="M52" s="235"/>
      <c r="N52" s="235"/>
      <c r="O52" s="235"/>
      <c r="P52" s="235"/>
      <c r="Q52" s="235"/>
      <c r="R52" s="235"/>
      <c r="S52" s="235"/>
      <c r="T52" s="235"/>
      <c r="U52" s="346"/>
    </row>
    <row r="53" spans="1:21">
      <c r="A53" s="234"/>
      <c r="B53" s="235"/>
      <c r="C53" s="235"/>
      <c r="D53" s="235"/>
      <c r="E53" s="235"/>
      <c r="F53" s="235"/>
      <c r="G53" s="235"/>
      <c r="H53" s="235"/>
      <c r="I53" s="235"/>
      <c r="J53" s="235"/>
      <c r="K53" s="235"/>
      <c r="L53" s="235"/>
      <c r="M53" s="235"/>
      <c r="N53" s="235"/>
      <c r="O53" s="235"/>
      <c r="P53" s="235"/>
      <c r="Q53" s="235"/>
      <c r="R53" s="235"/>
      <c r="S53" s="235"/>
      <c r="T53" s="235"/>
      <c r="U53" s="346"/>
    </row>
    <row r="54" spans="1:21">
      <c r="A54" s="234"/>
      <c r="B54" s="235"/>
      <c r="C54" s="235"/>
      <c r="D54" s="235"/>
      <c r="E54" s="235"/>
      <c r="F54" s="235"/>
      <c r="G54" s="235"/>
      <c r="H54" s="235"/>
      <c r="I54" s="235"/>
      <c r="J54" s="235"/>
      <c r="K54" s="235"/>
      <c r="L54" s="235"/>
      <c r="M54" s="235"/>
      <c r="N54" s="235"/>
      <c r="O54" s="235"/>
      <c r="P54" s="235"/>
      <c r="Q54" s="235"/>
      <c r="R54" s="235"/>
      <c r="S54" s="235"/>
      <c r="T54" s="235"/>
      <c r="U54" s="346"/>
    </row>
    <row r="55" spans="1:21">
      <c r="A55" s="234"/>
      <c r="B55" s="235"/>
      <c r="C55" s="235"/>
      <c r="D55" s="235"/>
      <c r="E55" s="235"/>
      <c r="F55" s="235"/>
      <c r="G55" s="235"/>
      <c r="H55" s="235"/>
      <c r="I55" s="235"/>
      <c r="J55" s="235"/>
      <c r="K55" s="235"/>
      <c r="L55" s="235"/>
      <c r="M55" s="235"/>
      <c r="N55" s="235"/>
      <c r="O55" s="235"/>
      <c r="P55" s="235"/>
      <c r="Q55" s="235"/>
      <c r="R55" s="235"/>
      <c r="S55" s="235"/>
      <c r="T55" s="235"/>
      <c r="U55" s="346"/>
    </row>
    <row r="56" spans="1:21">
      <c r="A56" s="234"/>
      <c r="B56" s="235"/>
      <c r="C56" s="235"/>
      <c r="D56" s="235"/>
      <c r="E56" s="235"/>
      <c r="F56" s="235"/>
      <c r="G56" s="235"/>
      <c r="H56" s="235"/>
      <c r="I56" s="235"/>
      <c r="J56" s="235"/>
      <c r="K56" s="235"/>
      <c r="L56" s="235"/>
      <c r="M56" s="235"/>
      <c r="N56" s="235"/>
      <c r="O56" s="235"/>
      <c r="P56" s="235"/>
      <c r="Q56" s="235"/>
      <c r="R56" s="235"/>
      <c r="S56" s="235"/>
      <c r="T56" s="235"/>
      <c r="U56" s="346"/>
    </row>
    <row r="57" spans="1:21">
      <c r="A57" s="234"/>
      <c r="B57" s="235"/>
      <c r="C57" s="235"/>
      <c r="D57" s="235"/>
      <c r="E57" s="235"/>
      <c r="F57" s="235"/>
      <c r="G57" s="235"/>
      <c r="H57" s="235"/>
      <c r="I57" s="235"/>
      <c r="J57" s="235"/>
      <c r="K57" s="235"/>
      <c r="L57" s="235"/>
      <c r="M57" s="235"/>
      <c r="N57" s="235"/>
      <c r="O57" s="235"/>
      <c r="P57" s="235"/>
      <c r="Q57" s="235"/>
      <c r="R57" s="235"/>
      <c r="S57" s="235"/>
      <c r="T57" s="235"/>
      <c r="U57" s="346"/>
    </row>
    <row r="58" spans="1:21">
      <c r="A58" s="234"/>
      <c r="B58" s="235"/>
      <c r="C58" s="235"/>
      <c r="D58" s="235"/>
      <c r="E58" s="235"/>
      <c r="F58" s="235"/>
      <c r="G58" s="235"/>
      <c r="H58" s="235"/>
      <c r="I58" s="235"/>
      <c r="J58" s="235"/>
      <c r="K58" s="235"/>
      <c r="L58" s="235"/>
      <c r="M58" s="235"/>
      <c r="N58" s="235"/>
      <c r="O58" s="235"/>
      <c r="P58" s="235"/>
      <c r="Q58" s="235"/>
      <c r="R58" s="235"/>
      <c r="S58" s="235"/>
      <c r="T58" s="235"/>
      <c r="U58" s="346"/>
    </row>
    <row r="59" spans="1:21">
      <c r="A59" s="241"/>
      <c r="B59" s="242"/>
      <c r="C59" s="242"/>
      <c r="D59" s="242"/>
      <c r="E59" s="242"/>
      <c r="F59" s="242"/>
      <c r="G59" s="242"/>
      <c r="H59" s="242"/>
      <c r="I59" s="242"/>
      <c r="J59" s="242"/>
      <c r="K59" s="242"/>
      <c r="L59" s="242"/>
      <c r="M59" s="242"/>
      <c r="N59" s="242"/>
      <c r="O59" s="242"/>
      <c r="P59" s="242"/>
      <c r="Q59" s="242"/>
      <c r="R59" s="242"/>
      <c r="S59" s="242"/>
      <c r="T59" s="242"/>
      <c r="U59" s="422"/>
    </row>
    <row r="60" spans="1:21">
      <c r="A60" s="235"/>
      <c r="B60" s="235"/>
      <c r="C60" s="237"/>
      <c r="D60" s="235"/>
      <c r="E60" s="235"/>
      <c r="F60" s="235"/>
      <c r="G60" s="235"/>
      <c r="H60" s="235"/>
      <c r="I60" s="235"/>
      <c r="J60" s="235"/>
      <c r="K60" s="235"/>
      <c r="L60" s="235"/>
      <c r="M60" s="235"/>
      <c r="N60" s="235"/>
      <c r="O60" s="235"/>
      <c r="P60" s="235"/>
      <c r="Q60" s="235"/>
      <c r="R60" s="235"/>
      <c r="S60" s="235"/>
      <c r="T60" s="235"/>
      <c r="U60" s="235"/>
    </row>
    <row r="61" spans="1:21">
      <c r="A61" s="235"/>
      <c r="B61" s="235"/>
      <c r="C61" s="237"/>
      <c r="D61" s="235"/>
      <c r="E61" s="235"/>
      <c r="F61" s="235"/>
      <c r="G61" s="235"/>
      <c r="H61" s="235"/>
      <c r="I61" s="235"/>
      <c r="J61" s="235"/>
      <c r="K61" s="235"/>
      <c r="L61" s="235"/>
      <c r="M61" s="235"/>
      <c r="N61" s="235"/>
      <c r="O61" s="235"/>
      <c r="P61" s="235"/>
      <c r="Q61" s="235"/>
      <c r="R61" s="235"/>
      <c r="S61" s="235"/>
      <c r="T61" s="235"/>
      <c r="U61" s="235"/>
    </row>
    <row r="62" spans="1:21">
      <c r="A62" s="235"/>
      <c r="B62" s="235"/>
      <c r="C62" s="237"/>
      <c r="D62" s="235"/>
      <c r="E62" s="235"/>
      <c r="F62" s="235"/>
      <c r="G62" s="235"/>
      <c r="H62" s="235"/>
      <c r="I62" s="235"/>
      <c r="J62" s="235"/>
      <c r="K62" s="235"/>
      <c r="L62" s="235"/>
      <c r="M62" s="235"/>
      <c r="N62" s="235"/>
      <c r="O62" s="235"/>
      <c r="P62" s="235"/>
      <c r="Q62" s="235"/>
      <c r="R62" s="235"/>
      <c r="S62" s="235"/>
      <c r="T62" s="235"/>
      <c r="U62" s="235"/>
    </row>
    <row r="63" spans="1:21">
      <c r="A63" s="235"/>
      <c r="B63" s="235"/>
      <c r="C63" s="237"/>
      <c r="D63" s="235"/>
      <c r="E63" s="235"/>
      <c r="F63" s="235"/>
      <c r="G63" s="235"/>
      <c r="H63" s="235"/>
      <c r="I63" s="235"/>
      <c r="J63" s="235"/>
      <c r="K63" s="235"/>
      <c r="L63" s="235"/>
      <c r="M63" s="235"/>
      <c r="N63" s="235"/>
      <c r="O63" s="235"/>
      <c r="P63" s="235"/>
      <c r="Q63" s="235"/>
      <c r="R63" s="235"/>
      <c r="S63" s="235"/>
      <c r="T63" s="235"/>
      <c r="U63" s="397" t="str">
        <f>"PAGE "&amp;B65&amp; " of "&amp;Input!$C$13</f>
        <v>PAGE 2 of 8</v>
      </c>
    </row>
    <row r="65" spans="1:22">
      <c r="A65" s="398" t="s">
        <v>510</v>
      </c>
      <c r="B65" s="398">
        <v>2</v>
      </c>
    </row>
    <row r="68" spans="1:22">
      <c r="A68" s="424" t="s">
        <v>532</v>
      </c>
      <c r="B68" s="425"/>
      <c r="C68" s="425"/>
      <c r="D68" s="426">
        <f>D33</f>
        <v>0.38900000000000001</v>
      </c>
      <c r="E68" s="425"/>
      <c r="F68" s="425"/>
      <c r="G68" s="425"/>
      <c r="H68" s="425"/>
      <c r="I68" s="425"/>
      <c r="J68" s="425"/>
      <c r="K68" s="425"/>
      <c r="L68" s="425"/>
      <c r="M68" s="425"/>
      <c r="N68" s="425"/>
      <c r="O68" s="425"/>
      <c r="P68" s="425"/>
      <c r="Q68" s="425"/>
      <c r="R68" s="425"/>
      <c r="S68" s="425"/>
      <c r="T68" s="425"/>
      <c r="U68" s="425"/>
    </row>
    <row r="69" spans="1:22">
      <c r="A69" s="424" t="s">
        <v>533</v>
      </c>
      <c r="B69" s="425"/>
      <c r="C69" s="425"/>
      <c r="D69" s="425"/>
      <c r="E69" s="425"/>
      <c r="F69" s="427" t="e">
        <f>ROUND((F49+(F18*(1-$D$68))),0)</f>
        <v>#REF!</v>
      </c>
      <c r="G69" s="427" t="e">
        <f>ROUND((G49+(G18*(1-$D$68))),0)</f>
        <v>#REF!</v>
      </c>
      <c r="H69" s="427" t="e">
        <f>ROUND((H49+(H18*(1-$D$68))),0)</f>
        <v>#REF!</v>
      </c>
      <c r="I69" s="427" t="e">
        <f>ROUND((I49+(I18*(1-$D$68))),0)</f>
        <v>#REF!</v>
      </c>
      <c r="J69" s="427" t="e">
        <f>ROUND((J49+(J18*(1-$D$68))),0)</f>
        <v>#REF!</v>
      </c>
      <c r="K69" s="427" t="e">
        <f>SUM(G69:J69)</f>
        <v>#REF!</v>
      </c>
      <c r="L69" s="427" t="e">
        <f t="shared" ref="L69:U69" si="13">ROUND((L49+(L18*(1-$D$68))),0)</f>
        <v>#REF!</v>
      </c>
      <c r="M69" s="427" t="e">
        <f t="shared" si="13"/>
        <v>#REF!</v>
      </c>
      <c r="N69" s="427" t="e">
        <f t="shared" si="13"/>
        <v>#REF!</v>
      </c>
      <c r="O69" s="427" t="e">
        <f t="shared" si="13"/>
        <v>#REF!</v>
      </c>
      <c r="P69" s="427" t="e">
        <f t="shared" si="13"/>
        <v>#REF!</v>
      </c>
      <c r="Q69" s="427" t="e">
        <f t="shared" si="13"/>
        <v>#REF!</v>
      </c>
      <c r="R69" s="427" t="e">
        <f t="shared" si="13"/>
        <v>#REF!</v>
      </c>
      <c r="S69" s="427" t="e">
        <f t="shared" si="13"/>
        <v>#REF!</v>
      </c>
      <c r="T69" s="427" t="e">
        <f t="shared" si="13"/>
        <v>#REF!</v>
      </c>
      <c r="U69" s="427" t="e">
        <f t="shared" si="13"/>
        <v>#REF!</v>
      </c>
    </row>
    <row r="70" spans="1:22">
      <c r="A70" s="428" t="s">
        <v>534</v>
      </c>
      <c r="B70" s="429"/>
      <c r="C70" s="429"/>
      <c r="D70" s="429"/>
      <c r="E70" s="429"/>
      <c r="F70" s="429"/>
      <c r="G70" s="429"/>
      <c r="H70" s="429"/>
      <c r="I70" s="429"/>
      <c r="J70" s="429"/>
      <c r="K70" s="430" t="e">
        <f>K69+F69</f>
        <v>#REF!</v>
      </c>
      <c r="L70" s="430" t="e">
        <f t="shared" ref="L70:U70" si="14">L69</f>
        <v>#REF!</v>
      </c>
      <c r="M70" s="430" t="e">
        <f t="shared" si="14"/>
        <v>#REF!</v>
      </c>
      <c r="N70" s="430" t="e">
        <f t="shared" si="14"/>
        <v>#REF!</v>
      </c>
      <c r="O70" s="430" t="e">
        <f t="shared" si="14"/>
        <v>#REF!</v>
      </c>
      <c r="P70" s="430" t="e">
        <f t="shared" si="14"/>
        <v>#REF!</v>
      </c>
      <c r="Q70" s="430" t="e">
        <f t="shared" si="14"/>
        <v>#REF!</v>
      </c>
      <c r="R70" s="430" t="e">
        <f t="shared" si="14"/>
        <v>#REF!</v>
      </c>
      <c r="S70" s="430" t="e">
        <f t="shared" si="14"/>
        <v>#REF!</v>
      </c>
      <c r="T70" s="430" t="e">
        <f t="shared" si="14"/>
        <v>#REF!</v>
      </c>
      <c r="U70" s="430" t="e">
        <f t="shared" si="14"/>
        <v>#REF!</v>
      </c>
    </row>
    <row r="71" spans="1:22">
      <c r="A71" s="424" t="s">
        <v>535</v>
      </c>
      <c r="B71" s="425"/>
      <c r="C71" s="425"/>
      <c r="D71" s="425"/>
      <c r="E71" s="425"/>
      <c r="F71" s="425"/>
      <c r="G71" s="425"/>
      <c r="H71" s="425"/>
      <c r="I71" s="425"/>
      <c r="J71" s="427"/>
      <c r="K71" s="427" t="e">
        <f>K50</f>
        <v>#REF!</v>
      </c>
      <c r="L71" s="427" t="e">
        <f t="shared" ref="L71:U71" si="15">L49</f>
        <v>#REF!</v>
      </c>
      <c r="M71" s="427" t="e">
        <f t="shared" si="15"/>
        <v>#REF!</v>
      </c>
      <c r="N71" s="427" t="e">
        <f t="shared" si="15"/>
        <v>#REF!</v>
      </c>
      <c r="O71" s="427" t="e">
        <f t="shared" si="15"/>
        <v>#REF!</v>
      </c>
      <c r="P71" s="427" t="e">
        <f t="shared" si="15"/>
        <v>#REF!</v>
      </c>
      <c r="Q71" s="427" t="e">
        <f t="shared" si="15"/>
        <v>#REF!</v>
      </c>
      <c r="R71" s="427" t="e">
        <f t="shared" si="15"/>
        <v>#REF!</v>
      </c>
      <c r="S71" s="427" t="e">
        <f t="shared" si="15"/>
        <v>#REF!</v>
      </c>
      <c r="T71" s="427" t="e">
        <f t="shared" si="15"/>
        <v>#REF!</v>
      </c>
      <c r="U71" s="427" t="e">
        <f t="shared" si="15"/>
        <v>#REF!</v>
      </c>
    </row>
    <row r="72" spans="1:22">
      <c r="A72" s="431" t="s">
        <v>163</v>
      </c>
      <c r="B72" s="425"/>
      <c r="C72" s="425"/>
      <c r="D72" s="425">
        <f>D43</f>
        <v>45</v>
      </c>
      <c r="E72" s="425" t="s">
        <v>164</v>
      </c>
      <c r="F72" s="432">
        <f>ROUND(($D$72/365)*'Benefit(1)'!F28,0)</f>
        <v>0</v>
      </c>
      <c r="G72" s="432">
        <f>ROUND(($D$72/365)*'Benefit(1)'!G28,0)</f>
        <v>0</v>
      </c>
      <c r="H72" s="432">
        <f>ROUND(($D$72/365)*'Benefit(1)'!H28,0)</f>
        <v>0</v>
      </c>
      <c r="I72" s="432">
        <f>ROUND(($D$72/365)*'Benefit(1)'!I28,0)</f>
        <v>0</v>
      </c>
      <c r="J72" s="432" t="e">
        <f>ROUND(($D$72/365)*'Benefit(1)'!J28,0)</f>
        <v>#REF!</v>
      </c>
      <c r="K72" s="432" t="e">
        <f>ROUND(($D$72/365)*'Benefit(1)'!K28,0)</f>
        <v>#REF!</v>
      </c>
      <c r="L72" s="432" t="e">
        <f>ROUND(($D$72/365)*'Benefit(1)'!L28,0)</f>
        <v>#REF!</v>
      </c>
      <c r="M72" s="432" t="e">
        <f>ROUND(($D$72/365)*'Benefit(1)'!M28,0)</f>
        <v>#REF!</v>
      </c>
      <c r="N72" s="432" t="e">
        <f>ROUND(($D$72/365)*'Benefit(1)'!N28,0)</f>
        <v>#REF!</v>
      </c>
      <c r="O72" s="432" t="e">
        <f>ROUND(($D$72/365)*'Benefit(1)'!O28,0)</f>
        <v>#REF!</v>
      </c>
      <c r="P72" s="432" t="e">
        <f>ROUND(($D$72/365)*'Benefit(1)'!P28,0)</f>
        <v>#REF!</v>
      </c>
      <c r="Q72" s="432">
        <f>ROUND(($D$72/365)*'Benefit(1)'!Q28,0)</f>
        <v>0</v>
      </c>
      <c r="R72" s="432">
        <f>ROUND(($D$72/365)*'Benefit(1)'!R28,0)</f>
        <v>0</v>
      </c>
      <c r="S72" s="432">
        <f>ROUND(($D$72/365)*'Benefit(1)'!S28,0)</f>
        <v>0</v>
      </c>
      <c r="T72" s="432">
        <f>ROUND(($D$72/365)*'Benefit(1)'!T28,0)</f>
        <v>0</v>
      </c>
      <c r="U72" s="432">
        <f>ROUND(($D$72/365)*'Benefit(1)'!U28,0)</f>
        <v>0</v>
      </c>
      <c r="V72" s="433"/>
    </row>
    <row r="73" spans="1:22">
      <c r="A73" s="434" t="s">
        <v>167</v>
      </c>
      <c r="B73" s="429"/>
      <c r="C73" s="429"/>
      <c r="D73" s="429"/>
      <c r="E73" s="429"/>
      <c r="F73" s="435">
        <f>F72</f>
        <v>0</v>
      </c>
      <c r="G73" s="435" t="e">
        <f>IF($K$73=0,0,$K$73/4)</f>
        <v>#REF!</v>
      </c>
      <c r="H73" s="435" t="e">
        <f>$K$73/4</f>
        <v>#REF!</v>
      </c>
      <c r="I73" s="435" t="e">
        <f>$K$73/4</f>
        <v>#REF!</v>
      </c>
      <c r="J73" s="435" t="e">
        <f>$K$73/4</f>
        <v>#REF!</v>
      </c>
      <c r="K73" s="435" t="e">
        <f>K72-F72</f>
        <v>#REF!</v>
      </c>
      <c r="L73" s="435" t="e">
        <f>IF('Benefit(1)'!L28=0,0,L72-K72)</f>
        <v>#REF!</v>
      </c>
      <c r="M73" s="435" t="e">
        <f>IF('Benefit(1)'!M28=0,0,M72-L72)</f>
        <v>#REF!</v>
      </c>
      <c r="N73" s="435" t="e">
        <f>IF('Benefit(1)'!N28=0,0,N72-M72)</f>
        <v>#REF!</v>
      </c>
      <c r="O73" s="435" t="e">
        <f>IF('Benefit(1)'!O28=0,0,O72-N72)</f>
        <v>#REF!</v>
      </c>
      <c r="P73" s="435" t="e">
        <f>IF('Benefit(1)'!P28=0,0,P72-O72)</f>
        <v>#REF!</v>
      </c>
      <c r="Q73" s="435">
        <f>IF('Benefit(1)'!Q28=0,0,Q72-P72)</f>
        <v>0</v>
      </c>
      <c r="R73" s="435">
        <f>IF('Benefit(1)'!R28=0,0,R72-Q72)</f>
        <v>0</v>
      </c>
      <c r="S73" s="435">
        <f>IF('Benefit(1)'!S28=0,0,S72-R72)</f>
        <v>0</v>
      </c>
      <c r="T73" s="435">
        <f>IF('Benefit(1)'!T28=0,0,T72-S72)</f>
        <v>0</v>
      </c>
      <c r="U73" s="435">
        <f>IF('Benefit(1)'!U28=0,0,U72-T72)</f>
        <v>0</v>
      </c>
    </row>
    <row r="74" spans="1:22">
      <c r="A74" s="431" t="s">
        <v>389</v>
      </c>
      <c r="B74" s="425"/>
      <c r="C74" s="425"/>
      <c r="D74" s="425">
        <f>D44</f>
        <v>60</v>
      </c>
      <c r="E74" s="425" t="s">
        <v>164</v>
      </c>
      <c r="F74" s="432">
        <f>ROUND(($D$74/365)*('Benefit(1)'!F35-'Benefit(2)'!F17),0)</f>
        <v>0</v>
      </c>
      <c r="G74" s="432">
        <f>ROUND(($D$74/365)*('Benefit(1)'!G35-'Benefit(2)'!G17),0)</f>
        <v>0</v>
      </c>
      <c r="H74" s="432">
        <f>ROUND(($D$74/365)*('Benefit(1)'!H35-'Benefit(2)'!H17),0)</f>
        <v>0</v>
      </c>
      <c r="I74" s="432">
        <f>ROUND(($D$74/365)*('Benefit(1)'!I35-'Benefit(2)'!I17),0)</f>
        <v>0</v>
      </c>
      <c r="J74" s="432" t="e">
        <f>ROUND(($D$74/365)*('Benefit(1)'!J35-'Benefit(2)'!J17),0)</f>
        <v>#REF!</v>
      </c>
      <c r="K74" s="432" t="e">
        <f>ROUND(($D$74/365)*('Benefit(1)'!K35-'Benefit(2)'!K17),0)</f>
        <v>#REF!</v>
      </c>
      <c r="L74" s="432" t="e">
        <f>ROUND(($D$74/365)*('Benefit(1)'!L35-'Benefit(2)'!L17),0)</f>
        <v>#REF!</v>
      </c>
      <c r="M74" s="432" t="e">
        <f>ROUND(($D$74/365)*('Benefit(1)'!M35-'Benefit(2)'!M17),0)</f>
        <v>#REF!</v>
      </c>
      <c r="N74" s="432" t="e">
        <f>ROUND(($D$74/365)*('Benefit(1)'!N35-'Benefit(2)'!N17),0)</f>
        <v>#REF!</v>
      </c>
      <c r="O74" s="432" t="e">
        <f>ROUND(($D$74/365)*('Benefit(1)'!O35-'Benefit(2)'!O17),0)</f>
        <v>#REF!</v>
      </c>
      <c r="P74" s="432" t="e">
        <f>ROUND(($D$74/365)*('Benefit(1)'!P35-'Benefit(2)'!P17),0)</f>
        <v>#REF!</v>
      </c>
      <c r="Q74" s="432">
        <f>ROUND(($D$74/365)*('Benefit(1)'!Q35-'Benefit(2)'!Q17),0)</f>
        <v>0</v>
      </c>
      <c r="R74" s="432">
        <f>ROUND(($D$74/365)*('Benefit(1)'!R35-'Benefit(2)'!R17),0)</f>
        <v>0</v>
      </c>
      <c r="S74" s="432">
        <f>ROUND(($D$74/365)*('Benefit(1)'!S35-'Benefit(2)'!S17),0)</f>
        <v>0</v>
      </c>
      <c r="T74" s="432">
        <f>ROUND(($D$74/365)*('Benefit(1)'!T35-'Benefit(2)'!T17),0)</f>
        <v>0</v>
      </c>
      <c r="U74" s="432">
        <f>ROUND(($D$74/365)*('Benefit(1)'!U35-'Benefit(2)'!U17),0)</f>
        <v>0</v>
      </c>
    </row>
    <row r="75" spans="1:22">
      <c r="A75" s="434" t="s">
        <v>536</v>
      </c>
      <c r="B75" s="429"/>
      <c r="C75" s="429"/>
      <c r="D75" s="429"/>
      <c r="E75" s="429"/>
      <c r="F75" s="435">
        <f>F74</f>
        <v>0</v>
      </c>
      <c r="G75" s="435" t="e">
        <f>IF($K$75=0,0,$K$75/4)</f>
        <v>#REF!</v>
      </c>
      <c r="H75" s="435" t="e">
        <f>IF($K$75=0,0,$K$75/4)</f>
        <v>#REF!</v>
      </c>
      <c r="I75" s="435" t="e">
        <f>IF($K$75=0,0,$K$75/4)</f>
        <v>#REF!</v>
      </c>
      <c r="J75" s="435" t="e">
        <f>IF($K$75=0,0,$K$75/4)</f>
        <v>#REF!</v>
      </c>
      <c r="K75" s="435" t="e">
        <f>K74-F74</f>
        <v>#REF!</v>
      </c>
      <c r="L75" s="435" t="e">
        <f>L74-K74</f>
        <v>#REF!</v>
      </c>
      <c r="M75" s="435" t="e">
        <f>M74-L74</f>
        <v>#REF!</v>
      </c>
      <c r="N75" s="435" t="e">
        <f>N74-M74</f>
        <v>#REF!</v>
      </c>
      <c r="O75" s="435" t="e">
        <f>O74-N74</f>
        <v>#REF!</v>
      </c>
      <c r="P75" s="435" t="e">
        <f>IF('Benefit(1)'!P28=0,0,P74-O74)</f>
        <v>#REF!</v>
      </c>
      <c r="Q75" s="435" t="e">
        <f>Q74-P74</f>
        <v>#REF!</v>
      </c>
      <c r="R75" s="435">
        <f>R74-Q74</f>
        <v>0</v>
      </c>
      <c r="S75" s="435">
        <f>S74-R74</f>
        <v>0</v>
      </c>
      <c r="T75" s="435">
        <f>T74-S74</f>
        <v>0</v>
      </c>
      <c r="U75" s="435">
        <f>U74-T74</f>
        <v>0</v>
      </c>
    </row>
    <row r="76" spans="1:22">
      <c r="A76" s="431" t="s">
        <v>390</v>
      </c>
      <c r="B76" s="425"/>
      <c r="C76" s="425"/>
      <c r="D76" s="425">
        <f>D45</f>
        <v>40</v>
      </c>
      <c r="E76" s="425" t="s">
        <v>164</v>
      </c>
      <c r="F76" s="432">
        <f>ROUND(($D$76/365)*('Benefit(1)'!F35-'Benefit(2)'!F17),0)</f>
        <v>0</v>
      </c>
      <c r="G76" s="432">
        <f>ROUND(($D$76/365)*('Benefit(1)'!G35-'Benefit(2)'!G17),0)</f>
        <v>0</v>
      </c>
      <c r="H76" s="432">
        <f>ROUND(($D$76/365)*('Benefit(1)'!H35-'Benefit(2)'!H17),0)</f>
        <v>0</v>
      </c>
      <c r="I76" s="432">
        <f>ROUND(($D$76/365)*('Benefit(1)'!I35-'Benefit(2)'!I17),0)</f>
        <v>0</v>
      </c>
      <c r="J76" s="432" t="e">
        <f>ROUND(($D$76/365)*('Benefit(1)'!J35-'Benefit(2)'!J17),0)</f>
        <v>#REF!</v>
      </c>
      <c r="K76" s="432" t="e">
        <f>ROUND(($D$76/365)*('Benefit(1)'!K35-'Benefit(2)'!K17),0)</f>
        <v>#REF!</v>
      </c>
      <c r="L76" s="432" t="e">
        <f>ROUND(($D$76/365)*('Benefit(1)'!L35-'Benefit(2)'!L17),0)</f>
        <v>#REF!</v>
      </c>
      <c r="M76" s="432" t="e">
        <f>ROUND(($D$76/365)*('Benefit(1)'!M35-'Benefit(2)'!M17),0)</f>
        <v>#REF!</v>
      </c>
      <c r="N76" s="432" t="e">
        <f>ROUND(($D$76/365)*('Benefit(1)'!N35-'Benefit(2)'!N17),0)</f>
        <v>#REF!</v>
      </c>
      <c r="O76" s="432" t="e">
        <f>ROUND(($D$76/365)*('Benefit(1)'!O35-'Benefit(2)'!O17),0)</f>
        <v>#REF!</v>
      </c>
      <c r="P76" s="432" t="e">
        <f>ROUND(($D$76/365)*('Benefit(1)'!P35-'Benefit(2)'!P17),0)</f>
        <v>#REF!</v>
      </c>
      <c r="Q76" s="432">
        <f>ROUND(($D$76/365)*('Benefit(1)'!Q35-'Benefit(2)'!Q17),0)</f>
        <v>0</v>
      </c>
      <c r="R76" s="432">
        <f>ROUND(($D$76/365)*('Benefit(1)'!R35-'Benefit(2)'!R17),0)</f>
        <v>0</v>
      </c>
      <c r="S76" s="432">
        <f>ROUND(($D$76/365)*('Benefit(1)'!S35-'Benefit(2)'!S17),0)</f>
        <v>0</v>
      </c>
      <c r="T76" s="432">
        <f>ROUND(($D$76/365)*('Benefit(1)'!T35-'Benefit(2)'!T17),0)</f>
        <v>0</v>
      </c>
      <c r="U76" s="432">
        <f>ROUND(($D$76/365)*('Benefit(1)'!U35-'Benefit(2)'!U17),0)</f>
        <v>0</v>
      </c>
    </row>
    <row r="77" spans="1:22">
      <c r="A77" s="428" t="s">
        <v>537</v>
      </c>
      <c r="B77" s="429"/>
      <c r="C77" s="429"/>
      <c r="D77" s="429"/>
      <c r="E77" s="429"/>
      <c r="F77" s="435">
        <f>F76</f>
        <v>0</v>
      </c>
      <c r="G77" s="435" t="e">
        <f>IF($K$77=0,0,$K$77/4)</f>
        <v>#REF!</v>
      </c>
      <c r="H77" s="435" t="e">
        <f>IF($K$77=0,0,$K$77/4)</f>
        <v>#REF!</v>
      </c>
      <c r="I77" s="435" t="e">
        <f>IF($K$77=0,0,$K$77/4)</f>
        <v>#REF!</v>
      </c>
      <c r="J77" s="435" t="e">
        <f>IF($K$77=0,0,$K$77/4)</f>
        <v>#REF!</v>
      </c>
      <c r="K77" s="435" t="e">
        <f>K76-F76</f>
        <v>#REF!</v>
      </c>
      <c r="L77" s="435" t="e">
        <f>L76-K76</f>
        <v>#REF!</v>
      </c>
      <c r="M77" s="435" t="e">
        <f>M76-L76</f>
        <v>#REF!</v>
      </c>
      <c r="N77" s="435" t="e">
        <f>N76-M76</f>
        <v>#REF!</v>
      </c>
      <c r="O77" s="435" t="e">
        <f>O76-N76</f>
        <v>#REF!</v>
      </c>
      <c r="P77" s="435" t="e">
        <f>IF('Benefit(1)'!P28=0,0,P76-O76)</f>
        <v>#REF!</v>
      </c>
      <c r="Q77" s="435" t="e">
        <f>Q76-P76</f>
        <v>#REF!</v>
      </c>
      <c r="R77" s="435">
        <f>R76-Q76</f>
        <v>0</v>
      </c>
      <c r="S77" s="435">
        <f>S76-R76</f>
        <v>0</v>
      </c>
      <c r="T77" s="435">
        <f>T76-S76</f>
        <v>0</v>
      </c>
      <c r="U77" s="435">
        <f>U76-T76</f>
        <v>0</v>
      </c>
    </row>
    <row r="78" spans="1:22">
      <c r="A78" s="424"/>
      <c r="B78" s="425"/>
      <c r="C78" s="425"/>
      <c r="D78" s="425"/>
      <c r="E78" s="425"/>
      <c r="F78" s="425"/>
      <c r="G78" s="425"/>
      <c r="H78" s="425"/>
      <c r="I78" s="425"/>
      <c r="J78" s="425"/>
      <c r="K78" s="425"/>
      <c r="L78" s="425"/>
      <c r="M78" s="425"/>
      <c r="N78" s="425"/>
      <c r="O78" s="425"/>
      <c r="P78" s="425"/>
      <c r="Q78" s="425"/>
      <c r="R78" s="425"/>
      <c r="S78" s="425"/>
      <c r="T78" s="425"/>
      <c r="U78" s="425"/>
    </row>
    <row r="79" spans="1:22">
      <c r="A79" s="424" t="s">
        <v>538</v>
      </c>
      <c r="B79" s="425"/>
      <c r="C79" s="425"/>
      <c r="D79" s="425"/>
      <c r="E79" s="425"/>
      <c r="F79" s="425"/>
      <c r="G79" s="425"/>
      <c r="H79" s="425"/>
      <c r="I79" s="425"/>
      <c r="J79" s="425"/>
      <c r="K79" s="425"/>
      <c r="L79" s="425"/>
      <c r="M79" s="425"/>
      <c r="N79" s="425"/>
      <c r="O79" s="425"/>
      <c r="P79" s="425"/>
      <c r="Q79" s="425"/>
      <c r="R79" s="425"/>
      <c r="S79" s="425"/>
      <c r="T79" s="425"/>
      <c r="U79" s="425"/>
    </row>
  </sheetData>
  <phoneticPr fontId="51" type="noConversion"/>
  <printOptions horizontalCentered="1"/>
  <pageMargins left="0.5" right="0.5" top="0.5" bottom="0.2" header="0.5" footer="0.1"/>
  <pageSetup scale="65" orientation="landscape" horizontalDpi="4294967292" verticalDpi="300" r:id="rId1"/>
  <headerFooter alignWithMargins="0">
    <oddFooter>&amp;L&amp;F   Revised:  04/95&amp;R&amp;A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pageSetUpPr fitToPage="1"/>
  </sheetPr>
  <dimension ref="A1:BV296"/>
  <sheetViews>
    <sheetView workbookViewId="0">
      <selection activeCell="O61" sqref="O61:P61"/>
    </sheetView>
  </sheetViews>
  <sheetFormatPr defaultColWidth="9.1796875" defaultRowHeight="13"/>
  <cols>
    <col min="1" max="16384" width="9.1796875" style="17"/>
  </cols>
  <sheetData>
    <row r="1" spans="1:74" ht="15.5">
      <c r="A1" s="399" t="s">
        <v>272</v>
      </c>
      <c r="C1" s="28"/>
      <c r="D1" s="28"/>
      <c r="E1" s="28"/>
      <c r="F1" s="28"/>
      <c r="G1" s="28"/>
      <c r="H1" s="28"/>
      <c r="I1" s="28"/>
      <c r="J1" s="28"/>
      <c r="K1" s="28"/>
      <c r="L1" s="28"/>
      <c r="M1" s="28"/>
      <c r="N1" s="28"/>
      <c r="O1" s="28"/>
      <c r="P1" s="32" t="s">
        <v>112</v>
      </c>
      <c r="Q1" s="28"/>
      <c r="R1" s="33">
        <f>PAF!$H$8</f>
        <v>0</v>
      </c>
      <c r="S1" s="34"/>
      <c r="T1" s="34"/>
      <c r="U1" s="34"/>
    </row>
    <row r="2" spans="1:74" ht="15.5">
      <c r="A2" s="399" t="s">
        <v>274</v>
      </c>
      <c r="C2" s="28"/>
      <c r="D2" s="28"/>
      <c r="E2" s="28"/>
      <c r="F2" s="28"/>
      <c r="G2" s="28"/>
      <c r="H2" s="28"/>
      <c r="I2" s="28"/>
      <c r="J2" s="28"/>
      <c r="K2" s="28"/>
      <c r="L2" s="28"/>
      <c r="M2" s="28"/>
      <c r="N2" s="28"/>
      <c r="O2" s="28"/>
      <c r="P2" s="35" t="str">
        <f>PAF!F10</f>
        <v xml:space="preserve">  Project Number:</v>
      </c>
      <c r="Q2" s="28"/>
      <c r="R2" s="33">
        <f>PAF!H10</f>
        <v>0</v>
      </c>
      <c r="S2" s="34"/>
      <c r="T2" s="34"/>
      <c r="U2" s="34"/>
    </row>
    <row r="3" spans="1:74" ht="15.5">
      <c r="A3" s="399" t="s">
        <v>276</v>
      </c>
      <c r="C3" s="28"/>
      <c r="D3" s="28"/>
      <c r="E3" s="28"/>
      <c r="F3" s="28"/>
      <c r="G3" s="28"/>
      <c r="H3" s="28"/>
      <c r="I3" s="28"/>
      <c r="J3" s="28"/>
      <c r="K3" s="28"/>
      <c r="L3" s="28"/>
      <c r="M3" s="28"/>
      <c r="N3" s="28"/>
      <c r="O3" s="28"/>
      <c r="P3" s="28"/>
      <c r="Q3" s="28"/>
      <c r="R3" s="28"/>
      <c r="S3" s="28"/>
      <c r="T3" s="28"/>
      <c r="U3" s="28"/>
    </row>
    <row r="6" spans="1:74">
      <c r="A6" s="400" t="s">
        <v>539</v>
      </c>
      <c r="B6" s="362"/>
      <c r="C6" s="362"/>
      <c r="D6" s="41"/>
      <c r="E6" s="41"/>
      <c r="F6" s="328" t="s">
        <v>511</v>
      </c>
      <c r="G6" s="401" t="s">
        <v>291</v>
      </c>
      <c r="H6" s="401"/>
      <c r="I6" s="401" t="e">
        <f>'Cash Flow'!I6</f>
        <v>#REF!</v>
      </c>
      <c r="J6" s="401"/>
      <c r="K6" s="328" t="s">
        <v>292</v>
      </c>
      <c r="L6" s="403" t="s">
        <v>293</v>
      </c>
      <c r="M6" s="330"/>
      <c r="N6" s="330"/>
      <c r="O6" s="330"/>
      <c r="P6" s="330"/>
      <c r="Q6" s="330"/>
      <c r="R6" s="330"/>
      <c r="S6" s="330"/>
      <c r="T6" s="330"/>
      <c r="U6" s="331"/>
      <c r="W6" s="436" t="s">
        <v>540</v>
      </c>
      <c r="X6" s="437"/>
      <c r="Y6" s="437"/>
      <c r="Z6" s="438"/>
      <c r="AA6" s="438"/>
      <c r="AB6" s="439" t="s">
        <v>511</v>
      </c>
      <c r="AC6" s="440" t="s">
        <v>291</v>
      </c>
      <c r="AD6" s="66"/>
      <c r="AE6" s="66" t="e">
        <f>$I$6</f>
        <v>#REF!</v>
      </c>
      <c r="AF6" s="66"/>
      <c r="AG6" s="439" t="s">
        <v>292</v>
      </c>
      <c r="AH6" s="66" t="s">
        <v>293</v>
      </c>
      <c r="AI6" s="66"/>
      <c r="AJ6" s="66"/>
      <c r="AK6" s="66"/>
      <c r="AL6" s="66"/>
      <c r="AM6" s="66"/>
      <c r="AN6" s="66"/>
      <c r="AO6" s="66"/>
      <c r="AP6" s="66"/>
      <c r="AQ6" s="67"/>
      <c r="AR6" s="441"/>
      <c r="AS6" s="436" t="s">
        <v>541</v>
      </c>
      <c r="AT6" s="442"/>
      <c r="AU6" s="442"/>
      <c r="AV6" s="443"/>
      <c r="AW6" s="443"/>
      <c r="AX6" s="439" t="s">
        <v>511</v>
      </c>
      <c r="AY6" s="444" t="s">
        <v>291</v>
      </c>
      <c r="AZ6" s="66"/>
      <c r="BA6" s="66"/>
      <c r="BB6" s="66" t="e">
        <f>I6</f>
        <v>#REF!</v>
      </c>
      <c r="BC6" s="439" t="s">
        <v>292</v>
      </c>
      <c r="BD6" s="66" t="s">
        <v>293</v>
      </c>
      <c r="BE6" s="66"/>
      <c r="BF6" s="66"/>
      <c r="BG6" s="66"/>
      <c r="BH6" s="66"/>
      <c r="BI6" s="66"/>
      <c r="BJ6" s="66"/>
      <c r="BK6" s="66"/>
      <c r="BL6" s="66"/>
      <c r="BM6" s="67"/>
      <c r="BN6" s="441"/>
      <c r="BO6" s="445" t="s">
        <v>542</v>
      </c>
      <c r="BP6" s="445" t="s">
        <v>543</v>
      </c>
      <c r="BQ6" s="446" t="s">
        <v>544</v>
      </c>
      <c r="BR6" s="446" t="s">
        <v>545</v>
      </c>
      <c r="BS6" s="17">
        <v>20000</v>
      </c>
    </row>
    <row r="7" spans="1:74">
      <c r="A7" s="234"/>
      <c r="B7" s="235"/>
      <c r="C7" s="235"/>
      <c r="D7" s="47"/>
      <c r="E7" s="235"/>
      <c r="F7" s="294" t="s">
        <v>293</v>
      </c>
      <c r="G7" s="447" t="s">
        <v>295</v>
      </c>
      <c r="H7" s="244" t="s">
        <v>296</v>
      </c>
      <c r="I7" s="244" t="s">
        <v>297</v>
      </c>
      <c r="J7" s="244" t="s">
        <v>298</v>
      </c>
      <c r="K7" s="294" t="e">
        <f>I6</f>
        <v>#REF!</v>
      </c>
      <c r="L7" s="244" t="e">
        <f t="shared" ref="L7:U7" si="0">K7+1</f>
        <v>#REF!</v>
      </c>
      <c r="M7" s="244" t="e">
        <f t="shared" si="0"/>
        <v>#REF!</v>
      </c>
      <c r="N7" s="244" t="e">
        <f t="shared" si="0"/>
        <v>#REF!</v>
      </c>
      <c r="O7" s="244" t="e">
        <f t="shared" si="0"/>
        <v>#REF!</v>
      </c>
      <c r="P7" s="244" t="e">
        <f t="shared" si="0"/>
        <v>#REF!</v>
      </c>
      <c r="Q7" s="244" t="e">
        <f t="shared" si="0"/>
        <v>#REF!</v>
      </c>
      <c r="R7" s="244" t="e">
        <f t="shared" si="0"/>
        <v>#REF!</v>
      </c>
      <c r="S7" s="244" t="e">
        <f t="shared" si="0"/>
        <v>#REF!</v>
      </c>
      <c r="T7" s="244" t="e">
        <f t="shared" si="0"/>
        <v>#REF!</v>
      </c>
      <c r="U7" s="294" t="e">
        <f t="shared" si="0"/>
        <v>#REF!</v>
      </c>
      <c r="W7" s="448"/>
      <c r="X7" s="449"/>
      <c r="Y7" s="449"/>
      <c r="Z7" s="450"/>
      <c r="AA7" s="449"/>
      <c r="AB7" s="451" t="s">
        <v>293</v>
      </c>
      <c r="AC7" s="70" t="s">
        <v>295</v>
      </c>
      <c r="AD7" s="70" t="s">
        <v>296</v>
      </c>
      <c r="AE7" s="70" t="s">
        <v>297</v>
      </c>
      <c r="AF7" s="70" t="s">
        <v>298</v>
      </c>
      <c r="AG7" s="451" t="e">
        <f>AE6</f>
        <v>#REF!</v>
      </c>
      <c r="AH7" s="70" t="e">
        <f t="shared" ref="AH7:AQ7" si="1">AG7+1</f>
        <v>#REF!</v>
      </c>
      <c r="AI7" s="70" t="e">
        <f t="shared" si="1"/>
        <v>#REF!</v>
      </c>
      <c r="AJ7" s="70" t="e">
        <f t="shared" si="1"/>
        <v>#REF!</v>
      </c>
      <c r="AK7" s="70" t="e">
        <f t="shared" si="1"/>
        <v>#REF!</v>
      </c>
      <c r="AL7" s="70" t="e">
        <f t="shared" si="1"/>
        <v>#REF!</v>
      </c>
      <c r="AM7" s="70" t="e">
        <f t="shared" si="1"/>
        <v>#REF!</v>
      </c>
      <c r="AN7" s="70" t="e">
        <f t="shared" si="1"/>
        <v>#REF!</v>
      </c>
      <c r="AO7" s="70" t="e">
        <f t="shared" si="1"/>
        <v>#REF!</v>
      </c>
      <c r="AP7" s="70" t="e">
        <f t="shared" si="1"/>
        <v>#REF!</v>
      </c>
      <c r="AQ7" s="72" t="e">
        <f t="shared" si="1"/>
        <v>#REF!</v>
      </c>
      <c r="AR7" s="441"/>
      <c r="AS7" s="200"/>
      <c r="AT7" s="452"/>
      <c r="AU7" s="452"/>
      <c r="AV7" s="141"/>
      <c r="AW7" s="452"/>
      <c r="AX7" s="451" t="s">
        <v>293</v>
      </c>
      <c r="AY7" s="70" t="s">
        <v>295</v>
      </c>
      <c r="AZ7" s="70" t="s">
        <v>296</v>
      </c>
      <c r="BA7" s="70" t="s">
        <v>297</v>
      </c>
      <c r="BB7" s="70" t="s">
        <v>298</v>
      </c>
      <c r="BC7" s="451">
        <v>1994</v>
      </c>
      <c r="BD7" s="70" t="e">
        <f>BB6+1</f>
        <v>#REF!</v>
      </c>
      <c r="BE7" s="70" t="e">
        <f t="shared" ref="BE7:BM7" si="2">BD7+1</f>
        <v>#REF!</v>
      </c>
      <c r="BF7" s="70" t="e">
        <f t="shared" si="2"/>
        <v>#REF!</v>
      </c>
      <c r="BG7" s="70" t="e">
        <f t="shared" si="2"/>
        <v>#REF!</v>
      </c>
      <c r="BH7" s="70" t="e">
        <f t="shared" si="2"/>
        <v>#REF!</v>
      </c>
      <c r="BI7" s="70" t="e">
        <f t="shared" si="2"/>
        <v>#REF!</v>
      </c>
      <c r="BJ7" s="70" t="e">
        <f t="shared" si="2"/>
        <v>#REF!</v>
      </c>
      <c r="BK7" s="70" t="e">
        <f t="shared" si="2"/>
        <v>#REF!</v>
      </c>
      <c r="BL7" s="70" t="e">
        <f t="shared" si="2"/>
        <v>#REF!</v>
      </c>
      <c r="BM7" s="72" t="e">
        <f t="shared" si="2"/>
        <v>#REF!</v>
      </c>
      <c r="BN7" s="445" t="s">
        <v>294</v>
      </c>
      <c r="BO7" s="441" t="s">
        <v>546</v>
      </c>
      <c r="BP7" s="441" t="s">
        <v>546</v>
      </c>
      <c r="BQ7" s="441" t="s">
        <v>546</v>
      </c>
      <c r="BR7" s="441" t="s">
        <v>546</v>
      </c>
    </row>
    <row r="8" spans="1:74">
      <c r="A8" s="234"/>
      <c r="B8" s="235"/>
      <c r="C8" s="235"/>
      <c r="D8" s="235"/>
      <c r="E8" s="235"/>
      <c r="F8" s="346"/>
      <c r="G8" s="235"/>
      <c r="H8" s="235"/>
      <c r="I8" s="235"/>
      <c r="J8" s="235"/>
      <c r="K8" s="346"/>
      <c r="L8" s="235"/>
      <c r="M8" s="235"/>
      <c r="N8" s="235"/>
      <c r="O8" s="235"/>
      <c r="P8" s="235"/>
      <c r="Q8" s="235"/>
      <c r="R8" s="235"/>
      <c r="S8" s="235"/>
      <c r="T8" s="235"/>
      <c r="U8" s="346"/>
      <c r="W8" s="448"/>
      <c r="X8" s="449"/>
      <c r="Y8" s="449"/>
      <c r="Z8" s="453" t="s">
        <v>547</v>
      </c>
      <c r="AA8" s="449"/>
      <c r="AB8" s="454"/>
      <c r="AC8" s="449"/>
      <c r="AD8" s="449"/>
      <c r="AE8" s="449"/>
      <c r="AF8" s="449"/>
      <c r="AG8" s="454"/>
      <c r="AH8" s="449"/>
      <c r="AI8" s="449"/>
      <c r="AJ8" s="449"/>
      <c r="AK8" s="449"/>
      <c r="AL8" s="449"/>
      <c r="AM8" s="449"/>
      <c r="AN8" s="449"/>
      <c r="AO8" s="449"/>
      <c r="AP8" s="449"/>
      <c r="AQ8" s="455"/>
      <c r="AR8" s="456"/>
      <c r="AS8" s="448"/>
      <c r="AT8" s="449"/>
      <c r="AU8" s="449"/>
      <c r="AV8" s="457" t="s">
        <v>548</v>
      </c>
      <c r="AW8" s="449"/>
      <c r="AX8" s="454"/>
      <c r="AY8" s="449"/>
      <c r="AZ8" s="449"/>
      <c r="BA8" s="449"/>
      <c r="BB8" s="449"/>
      <c r="BC8" s="454"/>
      <c r="BD8" s="449"/>
      <c r="BE8" s="449"/>
      <c r="BF8" s="449"/>
      <c r="BG8" s="449"/>
      <c r="BH8" s="449"/>
      <c r="BI8" s="449"/>
      <c r="BJ8" s="449"/>
      <c r="BK8" s="449"/>
      <c r="BL8" s="449"/>
      <c r="BM8" s="455"/>
      <c r="BN8" s="456">
        <v>1</v>
      </c>
      <c r="BO8" s="458">
        <v>0.44</v>
      </c>
      <c r="BP8" s="458">
        <v>0.4</v>
      </c>
      <c r="BQ8" s="459">
        <v>2.461E-2</v>
      </c>
      <c r="BR8" s="459">
        <v>0.33500000000000002</v>
      </c>
      <c r="BS8" s="17">
        <f t="shared" ref="BS8:BS18" si="3">ROUND($BS$6*BQ8,0)</f>
        <v>492</v>
      </c>
    </row>
    <row r="9" spans="1:74">
      <c r="A9" s="234" t="s">
        <v>549</v>
      </c>
      <c r="B9" s="235"/>
      <c r="C9" s="235"/>
      <c r="D9" s="235"/>
      <c r="E9" s="235"/>
      <c r="F9" s="373"/>
      <c r="G9" s="365"/>
      <c r="H9" s="365"/>
      <c r="I9" s="365"/>
      <c r="J9" s="365"/>
      <c r="K9" s="373"/>
      <c r="L9" s="365"/>
      <c r="M9" s="365"/>
      <c r="N9" s="365"/>
      <c r="O9" s="365"/>
      <c r="P9" s="365"/>
      <c r="Q9" s="365"/>
      <c r="R9" s="365"/>
      <c r="S9" s="365"/>
      <c r="T9" s="365"/>
      <c r="U9" s="373"/>
      <c r="W9" s="448" t="s">
        <v>549</v>
      </c>
      <c r="X9" s="449"/>
      <c r="Y9" s="449"/>
      <c r="Z9" s="449"/>
      <c r="AA9" s="449"/>
      <c r="AB9" s="460"/>
      <c r="AC9" s="461"/>
      <c r="AD9" s="461"/>
      <c r="AE9" s="461"/>
      <c r="AF9" s="461"/>
      <c r="AG9" s="460"/>
      <c r="AH9" s="461"/>
      <c r="AI9" s="461"/>
      <c r="AJ9" s="461"/>
      <c r="AK9" s="461"/>
      <c r="AL9" s="461"/>
      <c r="AM9" s="461"/>
      <c r="AN9" s="461"/>
      <c r="AO9" s="461"/>
      <c r="AP9" s="461"/>
      <c r="AQ9" s="462"/>
      <c r="AR9" s="456"/>
      <c r="AS9" s="448" t="s">
        <v>549</v>
      </c>
      <c r="AT9" s="449"/>
      <c r="AU9" s="449"/>
      <c r="AV9" s="457" t="s">
        <v>550</v>
      </c>
      <c r="AW9" s="449"/>
      <c r="AX9" s="460"/>
      <c r="AY9" s="461"/>
      <c r="AZ9" s="461"/>
      <c r="BA9" s="461"/>
      <c r="BB9" s="461"/>
      <c r="BC9" s="460"/>
      <c r="BD9" s="461"/>
      <c r="BE9" s="461"/>
      <c r="BF9" s="461"/>
      <c r="BG9" s="461"/>
      <c r="BH9" s="461"/>
      <c r="BI9" s="461"/>
      <c r="BJ9" s="461"/>
      <c r="BK9" s="461"/>
      <c r="BL9" s="461"/>
      <c r="BM9" s="462"/>
      <c r="BN9" s="456">
        <v>2</v>
      </c>
      <c r="BO9" s="458">
        <v>0.224</v>
      </c>
      <c r="BP9" s="458">
        <v>0.1714</v>
      </c>
      <c r="BQ9" s="459">
        <v>2.247E-2</v>
      </c>
      <c r="BR9" s="459">
        <v>6.6500000000000004E-2</v>
      </c>
      <c r="BS9" s="17">
        <f t="shared" si="3"/>
        <v>449</v>
      </c>
      <c r="BT9" s="17">
        <f>SUM($BS$8:BS9)</f>
        <v>941</v>
      </c>
    </row>
    <row r="10" spans="1:74">
      <c r="A10" s="234"/>
      <c r="B10" s="235"/>
      <c r="C10" s="235"/>
      <c r="D10" s="235"/>
      <c r="E10" s="235"/>
      <c r="F10" s="373"/>
      <c r="G10" s="365"/>
      <c r="H10" s="365"/>
      <c r="I10" s="365"/>
      <c r="J10" s="365"/>
      <c r="K10" s="373"/>
      <c r="L10" s="365"/>
      <c r="M10" s="365"/>
      <c r="N10" s="365"/>
      <c r="O10" s="365"/>
      <c r="P10" s="365"/>
      <c r="Q10" s="365"/>
      <c r="R10" s="365"/>
      <c r="S10" s="365"/>
      <c r="T10" s="365"/>
      <c r="U10" s="373"/>
      <c r="W10" s="448"/>
      <c r="X10" s="449"/>
      <c r="Y10" s="449"/>
      <c r="Z10" s="449"/>
      <c r="AA10" s="449"/>
      <c r="AB10" s="460"/>
      <c r="AC10" s="461"/>
      <c r="AD10" s="461"/>
      <c r="AE10" s="461"/>
      <c r="AF10" s="461"/>
      <c r="AG10" s="460"/>
      <c r="AH10" s="461"/>
      <c r="AI10" s="461"/>
      <c r="AJ10" s="461"/>
      <c r="AK10" s="461"/>
      <c r="AL10" s="461"/>
      <c r="AM10" s="461"/>
      <c r="AN10" s="461"/>
      <c r="AO10" s="461"/>
      <c r="AP10" s="461"/>
      <c r="AQ10" s="462"/>
      <c r="AR10" s="456"/>
      <c r="AS10" s="448"/>
      <c r="AT10" s="449"/>
      <c r="AU10" s="449"/>
      <c r="AV10" s="449"/>
      <c r="AW10" s="449"/>
      <c r="AX10" s="460"/>
      <c r="AY10" s="461"/>
      <c r="AZ10" s="461"/>
      <c r="BA10" s="461"/>
      <c r="BB10" s="461"/>
      <c r="BC10" s="460"/>
      <c r="BD10" s="461"/>
      <c r="BE10" s="461"/>
      <c r="BF10" s="461"/>
      <c r="BG10" s="461"/>
      <c r="BH10" s="461"/>
      <c r="BI10" s="461"/>
      <c r="BJ10" s="461"/>
      <c r="BK10" s="461"/>
      <c r="BL10" s="461"/>
      <c r="BM10" s="462"/>
      <c r="BN10" s="456">
        <v>3</v>
      </c>
      <c r="BO10" s="458">
        <v>0.13439999999999999</v>
      </c>
      <c r="BP10" s="458">
        <v>0.12239999999999999</v>
      </c>
      <c r="BQ10" s="459">
        <v>2.0330000000000001E-2</v>
      </c>
      <c r="BR10" s="459">
        <v>5.9900000000000002E-2</v>
      </c>
      <c r="BS10" s="17">
        <f t="shared" si="3"/>
        <v>407</v>
      </c>
      <c r="BT10" s="17">
        <f>SUM($BS$8:BS10)</f>
        <v>1348</v>
      </c>
    </row>
    <row r="11" spans="1:74">
      <c r="A11" s="417" t="s">
        <v>551</v>
      </c>
      <c r="B11" s="235"/>
      <c r="C11" s="235"/>
      <c r="D11" s="235"/>
      <c r="E11" s="463" t="s">
        <v>552</v>
      </c>
      <c r="F11" s="373"/>
      <c r="G11" s="365"/>
      <c r="H11" s="365"/>
      <c r="I11" s="365"/>
      <c r="J11" s="365"/>
      <c r="K11" s="373"/>
      <c r="L11" s="365"/>
      <c r="M11" s="365"/>
      <c r="N11" s="365"/>
      <c r="O11" s="365"/>
      <c r="P11" s="365"/>
      <c r="Q11" s="365"/>
      <c r="R11" s="365"/>
      <c r="S11" s="365"/>
      <c r="T11" s="365"/>
      <c r="U11" s="373"/>
      <c r="W11" s="464" t="s">
        <v>551</v>
      </c>
      <c r="X11" s="449"/>
      <c r="Y11" s="449"/>
      <c r="Z11" s="449"/>
      <c r="AA11" s="449"/>
      <c r="AB11" s="460"/>
      <c r="AC11" s="461"/>
      <c r="AD11" s="461"/>
      <c r="AE11" s="461"/>
      <c r="AF11" s="461"/>
      <c r="AG11" s="460"/>
      <c r="AH11" s="461"/>
      <c r="AI11" s="461"/>
      <c r="AJ11" s="461"/>
      <c r="AK11" s="461"/>
      <c r="AL11" s="461"/>
      <c r="AM11" s="461"/>
      <c r="AN11" s="461"/>
      <c r="AO11" s="461"/>
      <c r="AP11" s="461"/>
      <c r="AQ11" s="462"/>
      <c r="AR11" s="456"/>
      <c r="AS11" s="464" t="s">
        <v>551</v>
      </c>
      <c r="AT11" s="449"/>
      <c r="AU11" s="449"/>
      <c r="AV11" s="449"/>
      <c r="AW11" s="449"/>
      <c r="AX11" s="460"/>
      <c r="AY11" s="461"/>
      <c r="AZ11" s="461"/>
      <c r="BA11" s="461"/>
      <c r="BB11" s="461"/>
      <c r="BC11" s="460"/>
      <c r="BD11" s="461"/>
      <c r="BE11" s="461"/>
      <c r="BF11" s="461"/>
      <c r="BG11" s="461"/>
      <c r="BH11" s="461"/>
      <c r="BI11" s="461"/>
      <c r="BJ11" s="461"/>
      <c r="BK11" s="461"/>
      <c r="BL11" s="461"/>
      <c r="BM11" s="462"/>
      <c r="BN11" s="456">
        <v>4</v>
      </c>
      <c r="BO11" s="458">
        <v>8.0600000000000005E-2</v>
      </c>
      <c r="BP11" s="458">
        <v>8.7400000000000005E-2</v>
      </c>
      <c r="BQ11" s="459">
        <v>1.8190000000000001E-2</v>
      </c>
      <c r="BR11" s="459">
        <v>5.3900000000000003E-2</v>
      </c>
      <c r="BS11" s="17">
        <f t="shared" si="3"/>
        <v>364</v>
      </c>
      <c r="BT11" s="17">
        <f>SUM($BS$8:BS11)</f>
        <v>1712</v>
      </c>
    </row>
    <row r="12" spans="1:74">
      <c r="A12" s="234" t="s">
        <v>303</v>
      </c>
      <c r="B12" s="235"/>
      <c r="C12" s="235"/>
      <c r="D12" s="235"/>
      <c r="E12" s="235">
        <f>Z12</f>
        <v>10</v>
      </c>
      <c r="F12" s="465">
        <f>Input!F23</f>
        <v>0</v>
      </c>
      <c r="G12" s="466">
        <f>Input!G23</f>
        <v>0</v>
      </c>
      <c r="H12" s="466">
        <f>Input!H23</f>
        <v>0</v>
      </c>
      <c r="I12" s="466">
        <f>Input!I23</f>
        <v>0</v>
      </c>
      <c r="J12" s="466">
        <f>Input!J23</f>
        <v>0</v>
      </c>
      <c r="K12" s="465">
        <f>SUM(G12:J12)</f>
        <v>0</v>
      </c>
      <c r="L12" s="466">
        <f>Input!L23</f>
        <v>0</v>
      </c>
      <c r="M12" s="466">
        <f>Input!M23</f>
        <v>0</v>
      </c>
      <c r="N12" s="466">
        <f>Input!N23</f>
        <v>0</v>
      </c>
      <c r="O12" s="466">
        <f>Input!O23</f>
        <v>0</v>
      </c>
      <c r="P12" s="466">
        <f>Input!P23</f>
        <v>0</v>
      </c>
      <c r="Q12" s="466">
        <f>Input!Q23</f>
        <v>0</v>
      </c>
      <c r="R12" s="466">
        <f>Input!R23</f>
        <v>0</v>
      </c>
      <c r="S12" s="466">
        <f>Input!S23</f>
        <v>0</v>
      </c>
      <c r="T12" s="466">
        <f>Input!T23</f>
        <v>0</v>
      </c>
      <c r="U12" s="465">
        <f>Input!U23</f>
        <v>0</v>
      </c>
      <c r="W12" s="448" t="s">
        <v>303</v>
      </c>
      <c r="X12" s="449"/>
      <c r="Y12" s="449"/>
      <c r="Z12" s="467">
        <f>Input!D23</f>
        <v>10</v>
      </c>
      <c r="AA12" s="449"/>
      <c r="AB12" s="460">
        <f t="shared" ref="AB12:AQ12" si="4">AB80</f>
        <v>0</v>
      </c>
      <c r="AC12" s="461">
        <f t="shared" si="4"/>
        <v>0</v>
      </c>
      <c r="AD12" s="461">
        <f t="shared" si="4"/>
        <v>0</v>
      </c>
      <c r="AE12" s="461">
        <f t="shared" si="4"/>
        <v>0</v>
      </c>
      <c r="AF12" s="461">
        <f t="shared" si="4"/>
        <v>0</v>
      </c>
      <c r="AG12" s="460">
        <f t="shared" si="4"/>
        <v>0</v>
      </c>
      <c r="AH12" s="461">
        <f t="shared" si="4"/>
        <v>0</v>
      </c>
      <c r="AI12" s="461">
        <f t="shared" si="4"/>
        <v>0</v>
      </c>
      <c r="AJ12" s="461">
        <f t="shared" si="4"/>
        <v>0</v>
      </c>
      <c r="AK12" s="461">
        <f t="shared" si="4"/>
        <v>0</v>
      </c>
      <c r="AL12" s="461">
        <f t="shared" si="4"/>
        <v>0</v>
      </c>
      <c r="AM12" s="461">
        <f t="shared" si="4"/>
        <v>0</v>
      </c>
      <c r="AN12" s="461">
        <f t="shared" si="4"/>
        <v>0</v>
      </c>
      <c r="AO12" s="461">
        <f t="shared" si="4"/>
        <v>0</v>
      </c>
      <c r="AP12" s="461">
        <f t="shared" si="4"/>
        <v>0</v>
      </c>
      <c r="AQ12" s="462">
        <f t="shared" si="4"/>
        <v>0</v>
      </c>
      <c r="AR12" s="468"/>
      <c r="AS12" s="448" t="s">
        <v>303</v>
      </c>
      <c r="AT12" s="449"/>
      <c r="AU12" s="449"/>
      <c r="AV12" s="449">
        <v>7</v>
      </c>
      <c r="AW12" s="449"/>
      <c r="AX12" s="460">
        <f>$F12*$BP$8</f>
        <v>0</v>
      </c>
      <c r="AY12" s="461">
        <f>($F12*$BP$9)/4+($G12*$BP$8)/4</f>
        <v>0</v>
      </c>
      <c r="AZ12" s="461">
        <f>($F12*$BP$9)/4+($G12*$BP$8)/4+($H12*$BP$8)/3</f>
        <v>0</v>
      </c>
      <c r="BA12" s="461">
        <f>($F12*$BP$9)/4+($G12*$BP$8)/4+($H12*$BP$8)/3+($I12*$BP$8)/2</f>
        <v>0</v>
      </c>
      <c r="BB12" s="461">
        <f>($F12*$BP$9)/4+($G12*$BP$8)/4+($H12*$BP$8)/3+($I12*$BP$8)/2+($J12*$BP$8)</f>
        <v>0</v>
      </c>
      <c r="BC12" s="460">
        <f>$F12*$BP$9+$K12*$BP$8</f>
        <v>0</v>
      </c>
      <c r="BD12" s="461">
        <f>$F12*$BP$10+$K12*$BP$9+$L12*$BP$8</f>
        <v>0</v>
      </c>
      <c r="BE12" s="461">
        <f>$F12*$BP$11+$K12*$BP$10+$L12*$BP$9+$M12*$BP$8</f>
        <v>0</v>
      </c>
      <c r="BF12" s="461">
        <f>$F12*$BP$12+$K12*$BP$11+$L12*$BP$10+$M12*$BP$9+$N12*$BP$8</f>
        <v>0</v>
      </c>
      <c r="BG12" s="461">
        <f>$F12*$BP$13+$K12*$BP$12+$L12*$BP$11+$M12*$BP$10+$N12*$BP$9+$O12*$BP$8</f>
        <v>0</v>
      </c>
      <c r="BH12" s="461">
        <f>$F12*$BP$14+$K12*$BP$13+$L12*$BP$12+$M12*$BP$11+$N12*$BP$10+$O12*$BP$9+$P12*$BP$8</f>
        <v>0</v>
      </c>
      <c r="BI12" s="461">
        <f>$F12*$BP$15+$K12*$BP$14+$L12*$BP$13+$M12*$BP$12+$N12*$BP$11+$O12*$BP$10+$P12*$BP$9+$Q12*$BP$8</f>
        <v>0</v>
      </c>
      <c r="BJ12" s="461">
        <f>$K12*$BP$15+$L12*$BP$14+$M12*$BP$13+$N12*$BP$12+$O12*$BP$11+$P12*$BP$10+$Q12*$BP$9+$R12*$BP$8</f>
        <v>0</v>
      </c>
      <c r="BK12" s="461">
        <f>$L12*$BP$15+$M12*$BP$14+$N12*$BP$13+$O12*$BP$12+$P12*$BP$11+$Q12*$BP$10+$R12*$BP$9+$S12*$BP$8</f>
        <v>0</v>
      </c>
      <c r="BL12" s="461">
        <f>$M12*$BP$15+$N12*$BP$14+$O12*$BP$13+$P12*$BP$12+$Q12*$BP$11+$R12*$BP$10+$S12*$BP$9+$T12*$BP$8</f>
        <v>0</v>
      </c>
      <c r="BM12" s="461">
        <f>$N12*$BP$15+$O12*$BP$14+$P12*$BP$13+$Q12*$BP$12+$R12*$BP$11+$S12*$BP$10+$T12*$BP$9+$U12*$BP$8</f>
        <v>0</v>
      </c>
      <c r="BN12" s="456">
        <v>5</v>
      </c>
      <c r="BO12" s="458">
        <v>8.0600000000000005E-2</v>
      </c>
      <c r="BP12" s="458">
        <v>6.25E-2</v>
      </c>
      <c r="BQ12" s="459">
        <v>1.6049999999999998E-2</v>
      </c>
      <c r="BR12" s="459">
        <v>4.8500000000000001E-2</v>
      </c>
      <c r="BS12" s="17">
        <f t="shared" si="3"/>
        <v>321</v>
      </c>
      <c r="BT12" s="17">
        <f>SUM($BS$8:BS12)</f>
        <v>2033</v>
      </c>
      <c r="BV12" s="469">
        <f>AB12+SUM(AG12:AQ12)</f>
        <v>0</v>
      </c>
    </row>
    <row r="13" spans="1:74">
      <c r="A13" s="234" t="s">
        <v>305</v>
      </c>
      <c r="B13" s="235"/>
      <c r="C13" s="235"/>
      <c r="D13" s="235"/>
      <c r="E13" s="235">
        <f>Z13</f>
        <v>6</v>
      </c>
      <c r="F13" s="465">
        <f>Input!F24</f>
        <v>0</v>
      </c>
      <c r="G13" s="466">
        <f>Input!G24</f>
        <v>0</v>
      </c>
      <c r="H13" s="466">
        <f>Input!H24</f>
        <v>0</v>
      </c>
      <c r="I13" s="466">
        <f>Input!I24</f>
        <v>0</v>
      </c>
      <c r="J13" s="466">
        <f>Input!J24</f>
        <v>0</v>
      </c>
      <c r="K13" s="465">
        <f>SUM(G13:J13)</f>
        <v>0</v>
      </c>
      <c r="L13" s="466">
        <f>Input!L24</f>
        <v>0</v>
      </c>
      <c r="M13" s="466">
        <f>Input!M24</f>
        <v>0</v>
      </c>
      <c r="N13" s="466">
        <f>Input!N24</f>
        <v>0</v>
      </c>
      <c r="O13" s="466">
        <f>Input!O24</f>
        <v>0</v>
      </c>
      <c r="P13" s="466">
        <f>Input!P24</f>
        <v>0</v>
      </c>
      <c r="Q13" s="466">
        <f>Input!Q24</f>
        <v>0</v>
      </c>
      <c r="R13" s="466">
        <f>Input!R24</f>
        <v>0</v>
      </c>
      <c r="S13" s="466">
        <f>Input!S24</f>
        <v>0</v>
      </c>
      <c r="T13" s="466">
        <f>Input!T24</f>
        <v>0</v>
      </c>
      <c r="U13" s="465">
        <f>Input!U24</f>
        <v>0</v>
      </c>
      <c r="W13" s="448" t="s">
        <v>305</v>
      </c>
      <c r="X13" s="449"/>
      <c r="Y13" s="449"/>
      <c r="Z13" s="467">
        <f>Input!D24</f>
        <v>6</v>
      </c>
      <c r="AA13" s="449"/>
      <c r="AB13" s="460">
        <f t="shared" ref="AB13:AQ13" si="5">AB98</f>
        <v>0</v>
      </c>
      <c r="AC13" s="461">
        <f t="shared" si="5"/>
        <v>0</v>
      </c>
      <c r="AD13" s="461">
        <f t="shared" si="5"/>
        <v>0</v>
      </c>
      <c r="AE13" s="461">
        <f t="shared" si="5"/>
        <v>0</v>
      </c>
      <c r="AF13" s="461">
        <f t="shared" si="5"/>
        <v>0</v>
      </c>
      <c r="AG13" s="460">
        <f t="shared" si="5"/>
        <v>0</v>
      </c>
      <c r="AH13" s="461">
        <f t="shared" si="5"/>
        <v>0</v>
      </c>
      <c r="AI13" s="461">
        <f t="shared" si="5"/>
        <v>0</v>
      </c>
      <c r="AJ13" s="461">
        <f t="shared" si="5"/>
        <v>0</v>
      </c>
      <c r="AK13" s="461">
        <f t="shared" si="5"/>
        <v>0</v>
      </c>
      <c r="AL13" s="461">
        <f t="shared" si="5"/>
        <v>0</v>
      </c>
      <c r="AM13" s="461">
        <f t="shared" si="5"/>
        <v>0</v>
      </c>
      <c r="AN13" s="461">
        <f t="shared" si="5"/>
        <v>0</v>
      </c>
      <c r="AO13" s="461">
        <f t="shared" si="5"/>
        <v>0</v>
      </c>
      <c r="AP13" s="461">
        <f t="shared" si="5"/>
        <v>0</v>
      </c>
      <c r="AQ13" s="462">
        <f t="shared" si="5"/>
        <v>0</v>
      </c>
      <c r="AR13" s="468"/>
      <c r="AS13" s="448" t="s">
        <v>305</v>
      </c>
      <c r="AT13" s="449"/>
      <c r="AU13" s="449"/>
      <c r="AV13" s="449">
        <v>5</v>
      </c>
      <c r="AW13" s="449"/>
      <c r="AX13" s="460">
        <f>$F13*$BO$8</f>
        <v>0</v>
      </c>
      <c r="AY13" s="461">
        <f>($F13*$BO$9)/4+($G13*$BO$8)/4</f>
        <v>0</v>
      </c>
      <c r="AZ13" s="461">
        <f>($F13*$BO$9)/4+($G13*$BO$8)/4+($H13*$BO$8)/3</f>
        <v>0</v>
      </c>
      <c r="BA13" s="461">
        <f>($F13*$BO$9)/4+($G13*$BO$8)/4+($H13*$BO$8)/3+($I13*$BO$8)/2</f>
        <v>0</v>
      </c>
      <c r="BB13" s="461">
        <f>($F13*$BO$9)/4+($G13*$BO$8)/4+($H13*$BO$8)/3+($I13*$BO$8)/2+($J13*$BO$8)</f>
        <v>0</v>
      </c>
      <c r="BC13" s="460">
        <f>$F13*$BO$9+$K13*$BO$8</f>
        <v>0</v>
      </c>
      <c r="BD13" s="461">
        <f>$F13*$BO$10+$K13*$BO$9+$L13*$BO$8</f>
        <v>0</v>
      </c>
      <c r="BE13" s="461">
        <f>$F13*$BO$11+$K13*$BO$10+$L13*$BO$9+$M13*$BO$8</f>
        <v>0</v>
      </c>
      <c r="BF13" s="461">
        <f>$F13*$BO$12+$K13*$BO$11+$L13*$BO$10+$M13*$BO$9+$N13*$BO$8</f>
        <v>0</v>
      </c>
      <c r="BG13" s="461">
        <f>$F13*$BO$13+$K13*$BO$12+$L13*$BO$11+$M13*$BO$10+$N13*$BO$9+$O13*$BO$8</f>
        <v>0</v>
      </c>
      <c r="BH13" s="461">
        <f>$K13*$BO$13+$L13*$BO$12+$M13*$BO$11+$N13*$BO$10+$O13*$B$9+$P13*$BO$8</f>
        <v>0</v>
      </c>
      <c r="BI13" s="461">
        <f>$L13*$BO$13+$M13*$BO$12+$N13*$BO$11+$O13*$BO$10+$P13*$BO$9+$Q13*$BO$8</f>
        <v>0</v>
      </c>
      <c r="BJ13" s="461">
        <f>$M13*$BO$13+$N13*$BO$12+$O13*$BO$11+$P13*$BO$10+$Q13*$BO$9+$R13*$BO$8</f>
        <v>0</v>
      </c>
      <c r="BK13" s="461">
        <f>$N13*$BO$13+$O13*$BO$12+$P13*$BO$11+$Q13*$BO$10+$R13*$BO$9+$S13*$BO$8</f>
        <v>0</v>
      </c>
      <c r="BL13" s="461">
        <f>$O13*$BO$13+$P13*$BO$12+$Q13*$BO$11+$R13*$BO$10+$S13*$BO$9+$T13*$BO$8</f>
        <v>0</v>
      </c>
      <c r="BM13" s="461">
        <f>$P13*$BO$13+$Q13*$BO$12+$R13*$BO$11+$S13*$BO$10+$T13*$BO$9+$U13*$BO$8</f>
        <v>0</v>
      </c>
      <c r="BN13" s="456">
        <v>6</v>
      </c>
      <c r="BO13" s="458">
        <v>4.0399999999999998E-2</v>
      </c>
      <c r="BP13" s="458">
        <v>6.25E-2</v>
      </c>
      <c r="BQ13" s="459">
        <v>1.391E-2</v>
      </c>
      <c r="BR13" s="459">
        <v>4.36E-2</v>
      </c>
      <c r="BS13" s="17">
        <f t="shared" si="3"/>
        <v>278</v>
      </c>
      <c r="BT13" s="17">
        <f>SUM($BS$8:BS13)</f>
        <v>2311</v>
      </c>
    </row>
    <row r="14" spans="1:74">
      <c r="A14" s="234"/>
      <c r="B14" s="235"/>
      <c r="C14" s="235"/>
      <c r="D14" s="235"/>
      <c r="E14" s="235"/>
      <c r="F14" s="465"/>
      <c r="G14" s="466"/>
      <c r="H14" s="466"/>
      <c r="I14" s="466"/>
      <c r="J14" s="466"/>
      <c r="K14" s="465"/>
      <c r="L14" s="466"/>
      <c r="M14" s="466"/>
      <c r="N14" s="466"/>
      <c r="O14" s="466"/>
      <c r="P14" s="466"/>
      <c r="Q14" s="466"/>
      <c r="R14" s="466"/>
      <c r="S14" s="466"/>
      <c r="T14" s="466"/>
      <c r="U14" s="465"/>
      <c r="W14" s="448"/>
      <c r="X14" s="449"/>
      <c r="Y14" s="449"/>
      <c r="Z14" s="467"/>
      <c r="AA14" s="449"/>
      <c r="AB14" s="460"/>
      <c r="AC14" s="461"/>
      <c r="AD14" s="461"/>
      <c r="AE14" s="461"/>
      <c r="AF14" s="461"/>
      <c r="AG14" s="460"/>
      <c r="AH14" s="461"/>
      <c r="AI14" s="461"/>
      <c r="AJ14" s="461"/>
      <c r="AK14" s="461"/>
      <c r="AL14" s="461"/>
      <c r="AM14" s="461"/>
      <c r="AN14" s="461"/>
      <c r="AO14" s="461"/>
      <c r="AP14" s="461"/>
      <c r="AQ14" s="462"/>
      <c r="AR14" s="456"/>
      <c r="AS14" s="448"/>
      <c r="AT14" s="449"/>
      <c r="AU14" s="449"/>
      <c r="AV14" s="449"/>
      <c r="AW14" s="449"/>
      <c r="AX14" s="460"/>
      <c r="AY14" s="461"/>
      <c r="AZ14" s="461"/>
      <c r="BA14" s="461"/>
      <c r="BB14" s="461"/>
      <c r="BC14" s="460"/>
      <c r="BD14" s="461"/>
      <c r="BE14" s="461"/>
      <c r="BF14" s="461"/>
      <c r="BG14" s="461"/>
      <c r="BH14" s="461"/>
      <c r="BI14" s="461"/>
      <c r="BJ14" s="461"/>
      <c r="BK14" s="461"/>
      <c r="BL14" s="461"/>
      <c r="BM14" s="461"/>
      <c r="BN14" s="456">
        <v>7</v>
      </c>
      <c r="BO14" s="458"/>
      <c r="BP14" s="458">
        <v>6.25E-2</v>
      </c>
      <c r="BQ14" s="459">
        <v>1.77E-2</v>
      </c>
      <c r="BR14" s="459">
        <v>4.1320000000000003E-2</v>
      </c>
      <c r="BS14" s="17">
        <f t="shared" si="3"/>
        <v>354</v>
      </c>
      <c r="BT14" s="17">
        <f>SUM($BS$8:BS14)</f>
        <v>2665</v>
      </c>
    </row>
    <row r="15" spans="1:74">
      <c r="A15" s="417" t="s">
        <v>553</v>
      </c>
      <c r="B15" s="235"/>
      <c r="C15" s="235"/>
      <c r="D15" s="235"/>
      <c r="E15" s="235"/>
      <c r="F15" s="465"/>
      <c r="G15" s="466"/>
      <c r="H15" s="466"/>
      <c r="I15" s="466"/>
      <c r="J15" s="466"/>
      <c r="K15" s="465"/>
      <c r="L15" s="466"/>
      <c r="M15" s="466"/>
      <c r="N15" s="466"/>
      <c r="O15" s="466"/>
      <c r="P15" s="466"/>
      <c r="Q15" s="466"/>
      <c r="R15" s="466"/>
      <c r="S15" s="466"/>
      <c r="T15" s="466"/>
      <c r="U15" s="465"/>
      <c r="W15" s="464" t="s">
        <v>553</v>
      </c>
      <c r="X15" s="449"/>
      <c r="Y15" s="449"/>
      <c r="Z15" s="467"/>
      <c r="AA15" s="449"/>
      <c r="AB15" s="460"/>
      <c r="AC15" s="461"/>
      <c r="AD15" s="461"/>
      <c r="AE15" s="461"/>
      <c r="AF15" s="461"/>
      <c r="AG15" s="460"/>
      <c r="AH15" s="461"/>
      <c r="AI15" s="461"/>
      <c r="AJ15" s="461"/>
      <c r="AK15" s="461"/>
      <c r="AL15" s="461"/>
      <c r="AM15" s="461"/>
      <c r="AN15" s="461"/>
      <c r="AO15" s="461"/>
      <c r="AP15" s="461"/>
      <c r="AQ15" s="462"/>
      <c r="AR15" s="456"/>
      <c r="AS15" s="464" t="s">
        <v>553</v>
      </c>
      <c r="AT15" s="449"/>
      <c r="AU15" s="449"/>
      <c r="AV15" s="449"/>
      <c r="AW15" s="449"/>
      <c r="AX15" s="460"/>
      <c r="AY15" s="461"/>
      <c r="AZ15" s="461"/>
      <c r="BA15" s="461"/>
      <c r="BB15" s="461"/>
      <c r="BC15" s="460"/>
      <c r="BD15" s="461"/>
      <c r="BE15" s="461"/>
      <c r="BF15" s="461"/>
      <c r="BG15" s="461"/>
      <c r="BH15" s="461"/>
      <c r="BI15" s="461"/>
      <c r="BJ15" s="461"/>
      <c r="BK15" s="461"/>
      <c r="BL15" s="461"/>
      <c r="BM15" s="461"/>
      <c r="BN15" s="456">
        <v>8</v>
      </c>
      <c r="BO15" s="458"/>
      <c r="BP15" s="458">
        <v>3.1300000000000001E-2</v>
      </c>
      <c r="BQ15" s="459">
        <v>9.6299999999999997E-3</v>
      </c>
      <c r="BR15" s="459">
        <v>4.1320000000000003E-2</v>
      </c>
      <c r="BS15" s="17">
        <f t="shared" si="3"/>
        <v>193</v>
      </c>
      <c r="BT15" s="17">
        <f>SUM($BS$8:BS15)</f>
        <v>2858</v>
      </c>
    </row>
    <row r="16" spans="1:74">
      <c r="A16" s="234" t="s">
        <v>303</v>
      </c>
      <c r="B16" s="235"/>
      <c r="C16" s="235"/>
      <c r="D16" s="235"/>
      <c r="E16" s="235">
        <f>Z16</f>
        <v>5</v>
      </c>
      <c r="F16" s="465">
        <f>Input!F25</f>
        <v>0</v>
      </c>
      <c r="G16" s="466">
        <f>Input!G25</f>
        <v>0</v>
      </c>
      <c r="H16" s="466">
        <f>Input!H25</f>
        <v>0</v>
      </c>
      <c r="I16" s="466">
        <f>Input!I25</f>
        <v>0</v>
      </c>
      <c r="J16" s="466" t="e">
        <f>Input!J25</f>
        <v>#REF!</v>
      </c>
      <c r="K16" s="465" t="e">
        <f>SUM(G16:J16)</f>
        <v>#REF!</v>
      </c>
      <c r="L16" s="466" t="e">
        <f>Input!L25</f>
        <v>#REF!</v>
      </c>
      <c r="M16" s="466" t="e">
        <f>Input!M25</f>
        <v>#REF!</v>
      </c>
      <c r="N16" s="466" t="e">
        <f>Input!N25</f>
        <v>#REF!</v>
      </c>
      <c r="O16" s="466" t="e">
        <f>Input!O25</f>
        <v>#REF!</v>
      </c>
      <c r="P16" s="466" t="e">
        <f>Input!P25</f>
        <v>#REF!</v>
      </c>
      <c r="Q16" s="466">
        <f>Input!Q25</f>
        <v>0</v>
      </c>
      <c r="R16" s="466">
        <f>Input!R25</f>
        <v>0</v>
      </c>
      <c r="S16" s="466">
        <f>Input!S25</f>
        <v>0</v>
      </c>
      <c r="T16" s="466">
        <f>Input!T25</f>
        <v>0</v>
      </c>
      <c r="U16" s="465">
        <f>Input!U25</f>
        <v>0</v>
      </c>
      <c r="W16" s="448" t="s">
        <v>303</v>
      </c>
      <c r="X16" s="449"/>
      <c r="Y16" s="449"/>
      <c r="Z16" s="467">
        <f>Input!D25</f>
        <v>5</v>
      </c>
      <c r="AA16" s="449"/>
      <c r="AB16" s="460">
        <f t="shared" ref="AB16:AQ16" si="6">AB116</f>
        <v>0</v>
      </c>
      <c r="AC16" s="461">
        <f t="shared" si="6"/>
        <v>0</v>
      </c>
      <c r="AD16" s="461">
        <f t="shared" si="6"/>
        <v>0</v>
      </c>
      <c r="AE16" s="461">
        <f t="shared" si="6"/>
        <v>0</v>
      </c>
      <c r="AF16" s="461" t="e">
        <f t="shared" si="6"/>
        <v>#REF!</v>
      </c>
      <c r="AG16" s="460" t="e">
        <f t="shared" si="6"/>
        <v>#REF!</v>
      </c>
      <c r="AH16" s="461" t="e">
        <f t="shared" si="6"/>
        <v>#REF!</v>
      </c>
      <c r="AI16" s="461" t="e">
        <f t="shared" si="6"/>
        <v>#REF!</v>
      </c>
      <c r="AJ16" s="461" t="e">
        <f t="shared" si="6"/>
        <v>#REF!</v>
      </c>
      <c r="AK16" s="461" t="e">
        <f t="shared" si="6"/>
        <v>#REF!</v>
      </c>
      <c r="AL16" s="461" t="e">
        <f t="shared" si="6"/>
        <v>#REF!</v>
      </c>
      <c r="AM16" s="461" t="e">
        <f t="shared" si="6"/>
        <v>#REF!</v>
      </c>
      <c r="AN16" s="461" t="e">
        <f t="shared" si="6"/>
        <v>#REF!</v>
      </c>
      <c r="AO16" s="461" t="e">
        <f t="shared" si="6"/>
        <v>#REF!</v>
      </c>
      <c r="AP16" s="461" t="e">
        <f t="shared" si="6"/>
        <v>#REF!</v>
      </c>
      <c r="AQ16" s="462" t="e">
        <f t="shared" si="6"/>
        <v>#REF!</v>
      </c>
      <c r="AR16" s="468"/>
      <c r="AS16" s="448" t="s">
        <v>303</v>
      </c>
      <c r="AT16" s="449"/>
      <c r="AU16" s="449"/>
      <c r="AV16" s="449">
        <v>7</v>
      </c>
      <c r="AW16" s="449"/>
      <c r="AX16" s="460">
        <f>$F16*$BP$8</f>
        <v>0</v>
      </c>
      <c r="AY16" s="461">
        <f>($F16*$BP$9)/4+($G16*$BP$8)/4</f>
        <v>0</v>
      </c>
      <c r="AZ16" s="461">
        <f>($F16*$BP$9)/4+($G16*$BP$8)/4+($H16*$BP$8)/3</f>
        <v>0</v>
      </c>
      <c r="BA16" s="461">
        <f>($F16*$BP$9)/4+($G16*$BP$8)/4+($H16*$BP$8)/3+($I16*$BP$8)/2</f>
        <v>0</v>
      </c>
      <c r="BB16" s="461" t="e">
        <f>($F16*$BP$9)/4+($G16*$BP$8)/4+($H16*$BP$8)/3+($I16*$BP$8)/2+($J16*$BP$8)</f>
        <v>#REF!</v>
      </c>
      <c r="BC16" s="460" t="e">
        <f>$F16*$BP$9+$K16*$BP$8</f>
        <v>#REF!</v>
      </c>
      <c r="BD16" s="461" t="e">
        <f>$F16*$BP$10+$K16*$BP$9+$L16*$BP$8</f>
        <v>#REF!</v>
      </c>
      <c r="BE16" s="461" t="e">
        <f>$F16*$BP$11+$K16*$BP$10+$L16*$BP$9+$M16*$BP$8</f>
        <v>#REF!</v>
      </c>
      <c r="BF16" s="461" t="e">
        <f>$F16*$BP$12+$K16*$BP$11+$L16*$BP$10+$M16*$BP$9+$N16*$BP$8</f>
        <v>#REF!</v>
      </c>
      <c r="BG16" s="461" t="e">
        <f>$F16*$BP$13+$K16*$BP$12+$L16*$BP$11+$M16*$BP$10+$N16*$BP$9+$O16*$BP$8</f>
        <v>#REF!</v>
      </c>
      <c r="BH16" s="461" t="e">
        <f>$F16*$BP$14+$K16*$BP$13+$L16*$BP$12+$M16*$BP$11+$N16*$BP$10+$O16*$BP$9+$P16*$BP$8</f>
        <v>#REF!</v>
      </c>
      <c r="BI16" s="461" t="e">
        <f>$F16*$BP$15+$K16*$BP$14+$L16*$BP$13+$M16*$BP$12+$N16*$BP$11+$O16*$BP$10+$P16*$BP$9+$Q16*$BP$8</f>
        <v>#REF!</v>
      </c>
      <c r="BJ16" s="461" t="e">
        <f>$K16*$BP$15+$L16*$BP$14+$M16*$BP$13+$N16*$BP$12+$O16*$BP$11+$P16*$BP$10+$Q16*$BP$9+$R16*$BP$8</f>
        <v>#REF!</v>
      </c>
      <c r="BK16" s="461" t="e">
        <f>$L16*$BP$15+$M16*$BP$14+$N16*$BP$13+$O16*$BP$12+$P16*$BP$11+$Q16*$BP$10+$R16*$BP$9+$S16*$BP$8</f>
        <v>#REF!</v>
      </c>
      <c r="BL16" s="461" t="e">
        <f>$M16*$BP$15+$N16*$BP$14+$O16*$BP$13+$P16*$BP$12+$Q16*$BP$11+$R16*$BP$10+$S16*$BP$9+$T16*$BP$8</f>
        <v>#REF!</v>
      </c>
      <c r="BM16" s="461" t="e">
        <f>$N16*$BP$15+$O16*$BP$14+$P16*$BP$13+$Q16*$BP$12+$R16*$BP$11+$S16*$BP$10+$T16*$BP$9+$U16*$BP$8</f>
        <v>#REF!</v>
      </c>
      <c r="BN16" s="456">
        <v>9</v>
      </c>
      <c r="BO16" s="458"/>
      <c r="BP16" s="458"/>
      <c r="BQ16" s="459">
        <v>7.4900000000000001E-3</v>
      </c>
      <c r="BR16" s="459">
        <v>4.1320000000000003E-2</v>
      </c>
      <c r="BS16" s="17">
        <f t="shared" si="3"/>
        <v>150</v>
      </c>
      <c r="BT16" s="17">
        <f>SUM($BS$8:BS16)</f>
        <v>3008</v>
      </c>
      <c r="BV16" s="469" t="e">
        <f>AB16+SUM(AG16:AQ16)</f>
        <v>#REF!</v>
      </c>
    </row>
    <row r="17" spans="1:72">
      <c r="A17" s="234" t="s">
        <v>305</v>
      </c>
      <c r="B17" s="235"/>
      <c r="C17" s="235"/>
      <c r="D17" s="235"/>
      <c r="E17" s="235">
        <f>Z17</f>
        <v>5</v>
      </c>
      <c r="F17" s="465">
        <f>Input!F26</f>
        <v>0</v>
      </c>
      <c r="G17" s="466">
        <f>Input!G26</f>
        <v>0</v>
      </c>
      <c r="H17" s="466">
        <f>Input!H26</f>
        <v>0</v>
      </c>
      <c r="I17" s="466">
        <f>Input!I26</f>
        <v>0</v>
      </c>
      <c r="J17" s="466">
        <f>Input!J26</f>
        <v>0</v>
      </c>
      <c r="K17" s="465">
        <f>SUM(G17:J17)</f>
        <v>0</v>
      </c>
      <c r="L17" s="466">
        <f>Input!L26</f>
        <v>0</v>
      </c>
      <c r="M17" s="466">
        <f>Input!M26</f>
        <v>0</v>
      </c>
      <c r="N17" s="466">
        <f>Input!N26</f>
        <v>0</v>
      </c>
      <c r="O17" s="466">
        <f>Input!O26</f>
        <v>0</v>
      </c>
      <c r="P17" s="466">
        <f>Input!P26</f>
        <v>0</v>
      </c>
      <c r="Q17" s="466">
        <f>Input!Q26</f>
        <v>0</v>
      </c>
      <c r="R17" s="466">
        <f>Input!R26</f>
        <v>0</v>
      </c>
      <c r="S17" s="466">
        <f>Input!S26</f>
        <v>0</v>
      </c>
      <c r="T17" s="466">
        <f>Input!T26</f>
        <v>0</v>
      </c>
      <c r="U17" s="465">
        <f>Input!U26</f>
        <v>0</v>
      </c>
      <c r="W17" s="448" t="s">
        <v>305</v>
      </c>
      <c r="X17" s="449"/>
      <c r="Y17" s="449"/>
      <c r="Z17" s="467">
        <f>Input!D26</f>
        <v>5</v>
      </c>
      <c r="AA17" s="449"/>
      <c r="AB17" s="460">
        <f t="shared" ref="AB17:AQ17" si="7">AB134</f>
        <v>0</v>
      </c>
      <c r="AC17" s="461">
        <f t="shared" si="7"/>
        <v>0</v>
      </c>
      <c r="AD17" s="461">
        <f t="shared" si="7"/>
        <v>0</v>
      </c>
      <c r="AE17" s="461">
        <f t="shared" si="7"/>
        <v>0</v>
      </c>
      <c r="AF17" s="461">
        <f t="shared" si="7"/>
        <v>0</v>
      </c>
      <c r="AG17" s="460">
        <f t="shared" si="7"/>
        <v>0</v>
      </c>
      <c r="AH17" s="461">
        <f t="shared" si="7"/>
        <v>0</v>
      </c>
      <c r="AI17" s="461">
        <f t="shared" si="7"/>
        <v>0</v>
      </c>
      <c r="AJ17" s="461">
        <f t="shared" si="7"/>
        <v>0</v>
      </c>
      <c r="AK17" s="461">
        <f t="shared" si="7"/>
        <v>0</v>
      </c>
      <c r="AL17" s="461">
        <f t="shared" si="7"/>
        <v>0</v>
      </c>
      <c r="AM17" s="461">
        <f t="shared" si="7"/>
        <v>0</v>
      </c>
      <c r="AN17" s="461">
        <f t="shared" si="7"/>
        <v>0</v>
      </c>
      <c r="AO17" s="461">
        <f t="shared" si="7"/>
        <v>0</v>
      </c>
      <c r="AP17" s="461">
        <f t="shared" si="7"/>
        <v>0</v>
      </c>
      <c r="AQ17" s="462">
        <f t="shared" si="7"/>
        <v>0</v>
      </c>
      <c r="AR17" s="456"/>
      <c r="AS17" s="448" t="s">
        <v>305</v>
      </c>
      <c r="AT17" s="449"/>
      <c r="AU17" s="449"/>
      <c r="AV17" s="449">
        <v>5</v>
      </c>
      <c r="AW17" s="449"/>
      <c r="AX17" s="460">
        <f>$F17*$BO$8</f>
        <v>0</v>
      </c>
      <c r="AY17" s="461">
        <f>($F17*$BO$9)/4+($G17*$BO$8)/4</f>
        <v>0</v>
      </c>
      <c r="AZ17" s="461">
        <f>($F17*$BO$9)/4+($G17*$BO$8)/4+($H17*$BO$8)/3</f>
        <v>0</v>
      </c>
      <c r="BA17" s="461">
        <f>($F17*$BO$9)/4+($G17*$BO$8)/4+($H17*$BO$8)/3+($I17*$BO$8)/2</f>
        <v>0</v>
      </c>
      <c r="BB17" s="461">
        <f>($F17*$BO$9)/4+($G17*$BO$8)/4+($H17*$BO$8)/3+($I17*$BO$8)/2+($J17*$BO$8)</f>
        <v>0</v>
      </c>
      <c r="BC17" s="460">
        <f>$F17*$BO$9+$K17*$BO$8</f>
        <v>0</v>
      </c>
      <c r="BD17" s="461">
        <f>$F17*$BO$10+$K17*$BO$9+$L17*$BO$8</f>
        <v>0</v>
      </c>
      <c r="BE17" s="461">
        <f>$F17*$BO$11+$K17*$BO$10+$L17*$BO$9+$M17*$BO$8</f>
        <v>0</v>
      </c>
      <c r="BF17" s="461">
        <f>$F17*$BO$12+$K17*$BO$11+$L17*$BO$10+$M17*$BO$9+$N17*$BO$8</f>
        <v>0</v>
      </c>
      <c r="BG17" s="461">
        <f>$F17*$BO$13+$K17*$BO$12+$L17*$BO$11+$M17*$BO$10+$N17*$BO$9+$O17*$BO$8</f>
        <v>0</v>
      </c>
      <c r="BH17" s="461">
        <f>$K17*$BO$13+$L17*$BO$12+$M17*$BO$11+$N17*$BO$10+$O17*$B$9+$P17*$BO$8</f>
        <v>0</v>
      </c>
      <c r="BI17" s="461">
        <f>$L17*$BO$13+$M17*$BO$12+$N17*$BO$11+$O17*$BO$10+$P17*$BO$9+$Q17*$BO$8</f>
        <v>0</v>
      </c>
      <c r="BJ17" s="461">
        <f>$M17*$BO$13+$N17*$BO$12+$O17*$BO$11+$P17*$BO$10+$Q17*$BO$9+$R17*$BO$8</f>
        <v>0</v>
      </c>
      <c r="BK17" s="461">
        <f>$N17*$BO$13+$O17*$BO$12+$P17*$BO$11+$Q17*$BO$10+$R17*$BO$9+$S17*$BO$8</f>
        <v>0</v>
      </c>
      <c r="BL17" s="461">
        <f>$O17*$BO$13+$P17*$BO$12+$Q17*$BO$11+$R17*$BO$10+$S17*$BO$9+$T17*$BO$8</f>
        <v>0</v>
      </c>
      <c r="BM17" s="461">
        <f>$P17*$BO$13+$Q17*$BO$12+$R17*$BO$11+$S17*$BO$10+$T17*$BO$9+$U17*$BO$8</f>
        <v>0</v>
      </c>
      <c r="BN17" s="456">
        <v>10</v>
      </c>
      <c r="BO17" s="456"/>
      <c r="BP17" s="456"/>
      <c r="BQ17" s="459">
        <v>5.3499999999999997E-3</v>
      </c>
      <c r="BR17" s="459">
        <v>4.1320000000000003E-2</v>
      </c>
      <c r="BS17" s="17">
        <f t="shared" si="3"/>
        <v>107</v>
      </c>
      <c r="BT17" s="17">
        <f>SUM($BS$8:BS17)</f>
        <v>3115</v>
      </c>
    </row>
    <row r="18" spans="1:72">
      <c r="A18" s="234"/>
      <c r="B18" s="235"/>
      <c r="C18" s="235"/>
      <c r="D18" s="235"/>
      <c r="E18" s="235"/>
      <c r="F18" s="465"/>
      <c r="G18" s="466"/>
      <c r="H18" s="466"/>
      <c r="I18" s="466"/>
      <c r="J18" s="466"/>
      <c r="K18" s="465"/>
      <c r="L18" s="466"/>
      <c r="M18" s="466"/>
      <c r="N18" s="466"/>
      <c r="O18" s="466"/>
      <c r="P18" s="466"/>
      <c r="Q18" s="466"/>
      <c r="R18" s="466"/>
      <c r="S18" s="466"/>
      <c r="T18" s="466"/>
      <c r="U18" s="465"/>
      <c r="W18" s="448"/>
      <c r="X18" s="449"/>
      <c r="Y18" s="449"/>
      <c r="Z18" s="467"/>
      <c r="AA18" s="449"/>
      <c r="AB18" s="460"/>
      <c r="AC18" s="461"/>
      <c r="AD18" s="461"/>
      <c r="AE18" s="461"/>
      <c r="AF18" s="461"/>
      <c r="AG18" s="460"/>
      <c r="AH18" s="461"/>
      <c r="AI18" s="461"/>
      <c r="AJ18" s="461"/>
      <c r="AK18" s="461"/>
      <c r="AL18" s="461"/>
      <c r="AM18" s="461"/>
      <c r="AN18" s="461"/>
      <c r="AO18" s="461"/>
      <c r="AP18" s="461"/>
      <c r="AQ18" s="462"/>
      <c r="AR18" s="456"/>
      <c r="AS18" s="448"/>
      <c r="AT18" s="449"/>
      <c r="AU18" s="449"/>
      <c r="AV18" s="449"/>
      <c r="AW18" s="449"/>
      <c r="AX18" s="460"/>
      <c r="AY18" s="461"/>
      <c r="AZ18" s="461"/>
      <c r="BA18" s="461"/>
      <c r="BB18" s="461"/>
      <c r="BC18" s="460"/>
      <c r="BD18" s="461"/>
      <c r="BE18" s="461"/>
      <c r="BF18" s="461"/>
      <c r="BG18" s="461"/>
      <c r="BH18" s="461"/>
      <c r="BI18" s="461"/>
      <c r="BJ18" s="461"/>
      <c r="BK18" s="461"/>
      <c r="BL18" s="461"/>
      <c r="BM18" s="461"/>
      <c r="BN18" s="456">
        <v>11</v>
      </c>
      <c r="BO18" s="456"/>
      <c r="BP18" s="456"/>
      <c r="BQ18" s="459">
        <v>3.2100000000000002E-3</v>
      </c>
      <c r="BR18" s="459">
        <v>4.1320000000000003E-2</v>
      </c>
      <c r="BS18" s="17">
        <f t="shared" si="3"/>
        <v>64</v>
      </c>
      <c r="BT18" s="17">
        <f>SUM($BS$8:BS18)</f>
        <v>3179</v>
      </c>
    </row>
    <row r="19" spans="1:72">
      <c r="A19" s="407" t="s">
        <v>309</v>
      </c>
      <c r="B19" s="235"/>
      <c r="C19" s="235"/>
      <c r="D19" s="235"/>
      <c r="E19" s="235">
        <f>Z19</f>
        <v>40</v>
      </c>
      <c r="F19" s="465">
        <f>Input!F27</f>
        <v>0</v>
      </c>
      <c r="G19" s="466">
        <f>Input!G27</f>
        <v>0</v>
      </c>
      <c r="H19" s="466">
        <f>Input!H27</f>
        <v>0</v>
      </c>
      <c r="I19" s="466">
        <f>Input!I27</f>
        <v>0</v>
      </c>
      <c r="J19" s="466">
        <f>Input!J27</f>
        <v>0</v>
      </c>
      <c r="K19" s="465">
        <f>SUM(G19:J19)</f>
        <v>0</v>
      </c>
      <c r="L19" s="466">
        <f>Input!L27</f>
        <v>0</v>
      </c>
      <c r="M19" s="466">
        <f>Input!M27</f>
        <v>0</v>
      </c>
      <c r="N19" s="466">
        <f>Input!N27</f>
        <v>0</v>
      </c>
      <c r="O19" s="466">
        <f>Input!O27</f>
        <v>0</v>
      </c>
      <c r="P19" s="466">
        <f>Input!P27</f>
        <v>0</v>
      </c>
      <c r="Q19" s="466">
        <f>Input!Q27</f>
        <v>0</v>
      </c>
      <c r="R19" s="466">
        <f>Input!R27</f>
        <v>0</v>
      </c>
      <c r="S19" s="466">
        <f>Input!S27</f>
        <v>0</v>
      </c>
      <c r="T19" s="466">
        <f>Input!T27</f>
        <v>0</v>
      </c>
      <c r="U19" s="465">
        <f>Input!U27</f>
        <v>0</v>
      </c>
      <c r="W19" s="470" t="s">
        <v>309</v>
      </c>
      <c r="X19" s="449"/>
      <c r="Y19" s="449"/>
      <c r="Z19" s="467">
        <f>Input!D27</f>
        <v>40</v>
      </c>
      <c r="AA19" s="449"/>
      <c r="AB19" s="460">
        <f t="shared" ref="AB19:AQ19" si="8">AB152</f>
        <v>0</v>
      </c>
      <c r="AC19" s="461">
        <f t="shared" si="8"/>
        <v>0</v>
      </c>
      <c r="AD19" s="461">
        <f t="shared" si="8"/>
        <v>0</v>
      </c>
      <c r="AE19" s="461">
        <f t="shared" si="8"/>
        <v>0</v>
      </c>
      <c r="AF19" s="461">
        <f t="shared" si="8"/>
        <v>0</v>
      </c>
      <c r="AG19" s="460">
        <f t="shared" si="8"/>
        <v>0</v>
      </c>
      <c r="AH19" s="461">
        <f t="shared" si="8"/>
        <v>0</v>
      </c>
      <c r="AI19" s="461">
        <f t="shared" si="8"/>
        <v>0</v>
      </c>
      <c r="AJ19" s="461">
        <f t="shared" si="8"/>
        <v>0</v>
      </c>
      <c r="AK19" s="461">
        <f t="shared" si="8"/>
        <v>0</v>
      </c>
      <c r="AL19" s="461">
        <f t="shared" si="8"/>
        <v>0</v>
      </c>
      <c r="AM19" s="461">
        <f t="shared" si="8"/>
        <v>0</v>
      </c>
      <c r="AN19" s="461">
        <f t="shared" si="8"/>
        <v>0</v>
      </c>
      <c r="AO19" s="461">
        <f t="shared" si="8"/>
        <v>0</v>
      </c>
      <c r="AP19" s="461">
        <f t="shared" si="8"/>
        <v>0</v>
      </c>
      <c r="AQ19" s="462">
        <f t="shared" si="8"/>
        <v>0</v>
      </c>
      <c r="AR19" s="456"/>
      <c r="AS19" s="470" t="s">
        <v>309</v>
      </c>
      <c r="AT19" s="449"/>
      <c r="AU19" s="449"/>
      <c r="AV19" s="449">
        <v>39</v>
      </c>
      <c r="AW19" s="449"/>
      <c r="AX19" s="460">
        <f>$F19*$BQ$8</f>
        <v>0</v>
      </c>
      <c r="AY19" s="461">
        <f>($F19*$BQ$9)/4+($G19*$BQ$8)/4</f>
        <v>0</v>
      </c>
      <c r="AZ19" s="461">
        <f>($F19*$BQ$9)/4+($G19*$BQ$8)/4+($H19*$BQ$8)/3</f>
        <v>0</v>
      </c>
      <c r="BA19" s="461">
        <f>($F19*$BQ$9)/4+($G19*$BQ$8)/4+($H19*$BQ$8)/3+($I19*$BQ$8)/2</f>
        <v>0</v>
      </c>
      <c r="BB19" s="461">
        <f>($F19*$BQ$9)/4+($G19*$BQ$8)/4+($H19*$BQ$8)/3+($I19*$BQ$8)/2+($J19*$BQ$8)</f>
        <v>0</v>
      </c>
      <c r="BC19" s="460">
        <f>$F19*$BQ$9+$K19*$BQ$8</f>
        <v>0</v>
      </c>
      <c r="BD19" s="461">
        <f>$F19*$BQ$10+$K19*$BQ$9+$L19*$BQ$8</f>
        <v>0</v>
      </c>
      <c r="BE19" s="461">
        <f>$F19*$BQ$11+$K19*$BQ$10+$L19*$BQ$9+$M19*$BQ$8</f>
        <v>0</v>
      </c>
      <c r="BF19" s="461">
        <f>$F19*$BQ$12+$K19*$BQ$11+$L19*$BQ$10+$M19*$BQ$9+$N19*$BQ$8</f>
        <v>0</v>
      </c>
      <c r="BG19" s="461">
        <f>$F19*$BQ$13+$K19*$BQ$12+$L19*$BQ$11+$M19*$BQ$10+$N19*$BQ$9+$O19*$BQ$8</f>
        <v>0</v>
      </c>
      <c r="BH19" s="461">
        <f>$F19*$BQ$14+$K19*$BQ$13+$L19*$BQ$12+$M19*$BQ$11+$N19*$BQ$10+$O19*$BQ$9+$P19*$BQ$8</f>
        <v>0</v>
      </c>
      <c r="BI19" s="461">
        <f>$F19*$BQ$15+$K19*$BQ$14+$L19*$BP$13+$M19*$BQ$12+$N19*$BQ$11+$O19*$BQ$10+$P19*$BQ$9+$Q19*$BQ$8</f>
        <v>0</v>
      </c>
      <c r="BJ19" s="461">
        <f>$K19*$BQ$15+$L19*$BQ$14+$M19*$BQ$13+$N19*$BQ$12+$O19*$BQ$11+$P19*$BQ$10+$Q19*$BQ$9+$R19*$BQ$8+$F19*$BQ$16</f>
        <v>0</v>
      </c>
      <c r="BK19" s="461">
        <f>$L19*$BQ$15+$M19*$BQ$14+$N19*$BQ$13+$O19*$BQ$12+$P19*$BQ$11+$Q19*$BQ$10+$R19*$BQ$9+$S19*$BQ$8+$F19*$BQ17+$K19*$BP$16</f>
        <v>0</v>
      </c>
      <c r="BL19" s="461">
        <f>$M19*$BQ$15+$N19*$BQ$14+$O19*$BQ$13+$P19*$BQ$12+$Q19*$BQ$11+$R19*$BQ$10+$S19*$BQ$9+$T19*$BQ$8+$F19*$BQ18+K19*BQ17+L19*BQ16</f>
        <v>0</v>
      </c>
      <c r="BM19" s="461">
        <f>$N19*$BQ$15+$O19*$BQ$14+$P19*$BQ$13+$Q19*$BQ$12+$R19*$BQ$11+$S19*$BQ$10+$T19*$BQ$9+$U19*$BQ$8+F19*BQ19+K19*BQ18+L19*BQ17+M19*BQ16</f>
        <v>0</v>
      </c>
      <c r="BN19" s="456">
        <v>12</v>
      </c>
      <c r="BO19" s="456"/>
      <c r="BP19" s="456"/>
      <c r="BQ19" s="459">
        <v>1.07E-3</v>
      </c>
      <c r="BR19" s="459">
        <v>4.1320000000000003E-2</v>
      </c>
    </row>
    <row r="20" spans="1:72">
      <c r="A20" s="234" t="s">
        <v>311</v>
      </c>
      <c r="B20" s="235"/>
      <c r="C20" s="235"/>
      <c r="D20" s="235"/>
      <c r="E20" s="235">
        <f>Z20</f>
        <v>10</v>
      </c>
      <c r="F20" s="465">
        <f>Input!F28</f>
        <v>0</v>
      </c>
      <c r="G20" s="466">
        <f>Input!G28</f>
        <v>0</v>
      </c>
      <c r="H20" s="466">
        <f>Input!H28</f>
        <v>0</v>
      </c>
      <c r="I20" s="466">
        <f>Input!I28</f>
        <v>0</v>
      </c>
      <c r="J20" s="466">
        <f>Input!J28</f>
        <v>0</v>
      </c>
      <c r="K20" s="465">
        <f>SUM(G20:J20)</f>
        <v>0</v>
      </c>
      <c r="L20" s="466">
        <f>Input!L28</f>
        <v>0</v>
      </c>
      <c r="M20" s="466">
        <f>Input!M28</f>
        <v>0</v>
      </c>
      <c r="N20" s="466">
        <f>Input!N28</f>
        <v>0</v>
      </c>
      <c r="O20" s="466">
        <f>Input!O28</f>
        <v>0</v>
      </c>
      <c r="P20" s="466">
        <f>Input!P28</f>
        <v>0</v>
      </c>
      <c r="Q20" s="466">
        <f>Input!Q28</f>
        <v>0</v>
      </c>
      <c r="R20" s="466">
        <f>Input!R28</f>
        <v>0</v>
      </c>
      <c r="S20" s="466">
        <f>Input!S28</f>
        <v>0</v>
      </c>
      <c r="T20" s="466">
        <f>Input!T28</f>
        <v>0</v>
      </c>
      <c r="U20" s="465">
        <f>Input!U28</f>
        <v>0</v>
      </c>
      <c r="W20" s="471" t="s">
        <v>311</v>
      </c>
      <c r="X20" s="449"/>
      <c r="Y20" s="449"/>
      <c r="Z20" s="467">
        <f>Input!D28</f>
        <v>10</v>
      </c>
      <c r="AA20" s="449"/>
      <c r="AB20" s="460">
        <f t="shared" ref="AB20:AQ20" si="9">AB170</f>
        <v>0</v>
      </c>
      <c r="AC20" s="461">
        <f t="shared" si="9"/>
        <v>0</v>
      </c>
      <c r="AD20" s="461">
        <f t="shared" si="9"/>
        <v>0</v>
      </c>
      <c r="AE20" s="461">
        <f t="shared" si="9"/>
        <v>0</v>
      </c>
      <c r="AF20" s="461">
        <f t="shared" si="9"/>
        <v>0</v>
      </c>
      <c r="AG20" s="460">
        <f t="shared" si="9"/>
        <v>0</v>
      </c>
      <c r="AH20" s="461">
        <f t="shared" si="9"/>
        <v>0</v>
      </c>
      <c r="AI20" s="461">
        <f t="shared" si="9"/>
        <v>0</v>
      </c>
      <c r="AJ20" s="461">
        <f t="shared" si="9"/>
        <v>0</v>
      </c>
      <c r="AK20" s="461">
        <f t="shared" si="9"/>
        <v>0</v>
      </c>
      <c r="AL20" s="461">
        <f t="shared" si="9"/>
        <v>0</v>
      </c>
      <c r="AM20" s="461">
        <f t="shared" si="9"/>
        <v>0</v>
      </c>
      <c r="AN20" s="461">
        <f t="shared" si="9"/>
        <v>0</v>
      </c>
      <c r="AO20" s="461">
        <f t="shared" si="9"/>
        <v>0</v>
      </c>
      <c r="AP20" s="461">
        <f t="shared" si="9"/>
        <v>0</v>
      </c>
      <c r="AQ20" s="462">
        <f t="shared" si="9"/>
        <v>0</v>
      </c>
      <c r="AR20" s="456"/>
      <c r="AS20" s="471" t="s">
        <v>311</v>
      </c>
      <c r="AT20" s="449"/>
      <c r="AU20" s="449"/>
      <c r="AV20" s="449">
        <v>15</v>
      </c>
      <c r="AW20" s="449"/>
      <c r="AX20" s="460">
        <f>$F20*$BR$8</f>
        <v>0</v>
      </c>
      <c r="AY20" s="461">
        <f>($F20*$BR$9)/4+($G20*$BR$8)/4</f>
        <v>0</v>
      </c>
      <c r="AZ20" s="461">
        <f>($F20*$BR$9)/4+($G20*$BR$8)/4+($H20*$BR$8)/3</f>
        <v>0</v>
      </c>
      <c r="BA20" s="461">
        <f>($F20*$BR$9)/4+($G20*$BR$8)/4+($H20*$BR$8)/3+($I20*$BR$8)/2</f>
        <v>0</v>
      </c>
      <c r="BB20" s="461">
        <f>($F20*$BR$9)/4+($G20*$BR$8)/4+($H20*$BR$8)/3+($I20*$BR$8)/2+($J20*$BR$8)</f>
        <v>0</v>
      </c>
      <c r="BC20" s="460">
        <f>$F20*$BR$9+$K20*$BR$8</f>
        <v>0</v>
      </c>
      <c r="BD20" s="461">
        <f>$F20*$BR$10+$K20*$BR$9+$L20*$BR$8</f>
        <v>0</v>
      </c>
      <c r="BE20" s="461">
        <f>$F20*$BR$11+$K20*$BR$10+$L20*$BR$9+$M20*$BR$8</f>
        <v>0</v>
      </c>
      <c r="BF20" s="461">
        <f>$F20*$BR$12+$K20*$BR$11+$L20*$BR$10+$M20*$BR$9+$N20*$BR$8</f>
        <v>0</v>
      </c>
      <c r="BG20" s="461">
        <f>$F20*$BR$13+$K20*$BR$12+$L20*$BR$11+$M20*$BR$10+$N20*$BR$9+$O20*$BR$8</f>
        <v>0</v>
      </c>
      <c r="BH20" s="461">
        <f>$F20*$BR$14+$K20*$BR$13+$L20*$BR$12+$M20*$BR$11+$N20*$BR$10+$O20*$BR$9+$P20*$BR$8</f>
        <v>0</v>
      </c>
      <c r="BI20" s="461">
        <f>$F20*$BR$15+$K20*$BR$14+$L20*$BP$13+$M20*$BR$12+$N20*$BR$11+$O20*$BR$10+$P20*$BR$9+$Q20*$BR$8</f>
        <v>0</v>
      </c>
      <c r="BJ20" s="461">
        <f>$K20*$BR$15+$L20*$BR$14+$M20*$BR$13+$N20*$BR$12+$O20*$BR$11+$P20*$BR$10+$Q20*$BR$9+$R20*$BR$8+$F20*$BR$16</f>
        <v>0</v>
      </c>
      <c r="BK20" s="461">
        <f>$L20*$BR$15+$M20*$BR$14+$N20*$BR$13+$O20*$BR$12+$P20*$BR$11+$Q20*$BR$10+$R20*$BR$9+$S20*$BR$8+$F20*$BR18+$K20*$BP$16</f>
        <v>0</v>
      </c>
      <c r="BL20" s="461">
        <f>$M20*$BR$15+$N20*$BR$14+$O20*$BR$13+$P20*$BR$12+$Q20*$BR$11+$R20*$BR$10+$S20*$BR$9+$T20*$BR$8+$F20*$BR19+K20*BR18+L20*BR17</f>
        <v>0</v>
      </c>
      <c r="BM20" s="461">
        <f>$N20*$BR$15+$O20*$BR$14+$P20*$BR$13+$Q20*$BR$12+$R20*$BR$11+$S20*$BR$10+$T20*$BR$9+$U20*$BR$8+F20*BR20+K20*BR19+L20*BR18+M20*BR17</f>
        <v>0</v>
      </c>
      <c r="BN20" s="456"/>
      <c r="BO20" s="456"/>
      <c r="BP20" s="456"/>
      <c r="BQ20" s="459"/>
      <c r="BR20" s="459">
        <v>4.1320000000000003E-2</v>
      </c>
    </row>
    <row r="21" spans="1:72">
      <c r="A21" s="234" t="s">
        <v>313</v>
      </c>
      <c r="B21" s="235"/>
      <c r="C21" s="235"/>
      <c r="D21" s="235"/>
      <c r="E21" s="235">
        <f>Z21</f>
        <v>10</v>
      </c>
      <c r="F21" s="465">
        <f>Input!F29</f>
        <v>0</v>
      </c>
      <c r="G21" s="466">
        <f>Input!G29</f>
        <v>0</v>
      </c>
      <c r="H21" s="466">
        <f>Input!H29</f>
        <v>0</v>
      </c>
      <c r="I21" s="466">
        <f>Input!I29</f>
        <v>0</v>
      </c>
      <c r="J21" s="466">
        <f>Input!J29</f>
        <v>0</v>
      </c>
      <c r="K21" s="465">
        <f>SUM(G21:J21)</f>
        <v>0</v>
      </c>
      <c r="L21" s="466">
        <f>Input!L29</f>
        <v>0</v>
      </c>
      <c r="M21" s="466">
        <f>Input!M29</f>
        <v>0</v>
      </c>
      <c r="N21" s="466">
        <f>Input!N29</f>
        <v>0</v>
      </c>
      <c r="O21" s="466">
        <f>Input!O29</f>
        <v>0</v>
      </c>
      <c r="P21" s="466">
        <f>Input!P29</f>
        <v>0</v>
      </c>
      <c r="Q21" s="466">
        <f>Input!Q29</f>
        <v>0</v>
      </c>
      <c r="R21" s="466">
        <f>Input!R29</f>
        <v>0</v>
      </c>
      <c r="S21" s="466">
        <f>Input!S29</f>
        <v>0</v>
      </c>
      <c r="T21" s="466">
        <f>Input!T29</f>
        <v>0</v>
      </c>
      <c r="U21" s="465">
        <f>Input!U29</f>
        <v>0</v>
      </c>
      <c r="W21" s="471" t="s">
        <v>313</v>
      </c>
      <c r="X21" s="449"/>
      <c r="Y21" s="449"/>
      <c r="Z21" s="467">
        <f>Input!D29</f>
        <v>10</v>
      </c>
      <c r="AA21" s="449"/>
      <c r="AB21" s="460">
        <f t="shared" ref="AB21:AQ21" si="10">AB188</f>
        <v>0</v>
      </c>
      <c r="AC21" s="461">
        <f t="shared" si="10"/>
        <v>0</v>
      </c>
      <c r="AD21" s="461">
        <f t="shared" si="10"/>
        <v>0</v>
      </c>
      <c r="AE21" s="461">
        <f t="shared" si="10"/>
        <v>0</v>
      </c>
      <c r="AF21" s="461">
        <f t="shared" si="10"/>
        <v>0</v>
      </c>
      <c r="AG21" s="460">
        <f t="shared" si="10"/>
        <v>0</v>
      </c>
      <c r="AH21" s="461">
        <f t="shared" si="10"/>
        <v>0</v>
      </c>
      <c r="AI21" s="461">
        <f t="shared" si="10"/>
        <v>0</v>
      </c>
      <c r="AJ21" s="461">
        <f t="shared" si="10"/>
        <v>0</v>
      </c>
      <c r="AK21" s="461">
        <f t="shared" si="10"/>
        <v>0</v>
      </c>
      <c r="AL21" s="461">
        <f t="shared" si="10"/>
        <v>0</v>
      </c>
      <c r="AM21" s="461">
        <f t="shared" si="10"/>
        <v>0</v>
      </c>
      <c r="AN21" s="461">
        <f t="shared" si="10"/>
        <v>0</v>
      </c>
      <c r="AO21" s="461">
        <f t="shared" si="10"/>
        <v>0</v>
      </c>
      <c r="AP21" s="461">
        <f t="shared" si="10"/>
        <v>0</v>
      </c>
      <c r="AQ21" s="462">
        <f t="shared" si="10"/>
        <v>0</v>
      </c>
      <c r="AR21" s="456"/>
      <c r="AS21" s="471" t="s">
        <v>313</v>
      </c>
      <c r="AT21" s="449"/>
      <c r="AU21" s="449"/>
      <c r="AV21" s="449">
        <v>39</v>
      </c>
      <c r="AW21" s="449"/>
      <c r="AX21" s="460">
        <f>$F21*$BQ$8</f>
        <v>0</v>
      </c>
      <c r="AY21" s="461">
        <f>($F21*$BQ$9)/4+($G21*$BQ$8)/4</f>
        <v>0</v>
      </c>
      <c r="AZ21" s="461">
        <f>($F21*$BQ$9)/4+($G21*$BQ$8)/4+($H21*$BQ$8)/3</f>
        <v>0</v>
      </c>
      <c r="BA21" s="461">
        <f>($F21*$BQ$9)/4+($G21*$BQ$8)/4+($H21*$BQ$8)/3+($I21*$BQ$8)/2</f>
        <v>0</v>
      </c>
      <c r="BB21" s="461">
        <f>($F21*$BQ$9)/4+($G21*$BQ$8)/4+($H21*$BQ$8)/3+($I21*$BQ$8)/2+($J21*$BQ$8)</f>
        <v>0</v>
      </c>
      <c r="BC21" s="460">
        <f>$F21*$BQ$9+$K21*$BQ$8</f>
        <v>0</v>
      </c>
      <c r="BD21" s="461">
        <f>$F21*$BQ$10+$K21*$BQ$9+$L21*$BQ$8</f>
        <v>0</v>
      </c>
      <c r="BE21" s="461">
        <f>$F21*$BQ$11+$K21*$BQ$10+$L21*$BQ$9+$M21*$BQ$8</f>
        <v>0</v>
      </c>
      <c r="BF21" s="461">
        <f>$F21*$BQ$12+$K21*$BQ$11+$L21*$BQ$10+$M21*$BQ$9+$N21*$BQ$8</f>
        <v>0</v>
      </c>
      <c r="BG21" s="461">
        <f>$F21*$BQ$13+$K21*$BQ$12+$L21*$BQ$11+$M21*$BQ$10+$N21*$BQ$9+$O21*$BQ$8</f>
        <v>0</v>
      </c>
      <c r="BH21" s="461">
        <f>$F21*$BQ$14+$K21*$BQ$13+$L21*$BQ$12+$M21*$BQ$11+$N21*$BQ$10+$O21*$BQ$9+$P21*$BQ$8</f>
        <v>0</v>
      </c>
      <c r="BI21" s="461">
        <f>$F21*$BQ$15+$K21*$BQ$14+$L21*$BP$13+$M21*$BQ$12+$N21*$BQ$11+$O21*$BQ$10+$P21*$BQ$9+$Q21*$BQ$8</f>
        <v>0</v>
      </c>
      <c r="BJ21" s="461">
        <f>$K21*$BQ$15+$L21*$BQ$14+$M21*$BQ$13+$N21*$BQ$12+$O21*$BQ$11+$P21*$BQ$10+$Q21*$BQ$9+$R21*$BQ$8+$F21*$BQ$16</f>
        <v>0</v>
      </c>
      <c r="BK21" s="461">
        <f>$L21*$BQ$15+$M21*$BQ$14+$N21*$BQ$13+$O21*$BQ$12+$P21*$BQ$11+$Q21*$BQ$10+$R21*$BQ$9+$S21*$BQ$8+$F21*$BQ19+$K21*$BP$16</f>
        <v>0</v>
      </c>
      <c r="BL21" s="461">
        <f>$M21*$BQ$15+$N21*$BQ$14+$O21*$BQ$13+$P21*$BQ$12+$Q21*$BQ$11+$R21*$BQ$10+$S21*$BQ$9+$T21*$BQ$8+$F21*$BQ20+K21*BQ19+L21*BQ18</f>
        <v>0</v>
      </c>
      <c r="BM21" s="461">
        <f>$N21*$BQ$15+$O21*$BQ$14+$P21*$BQ$13+$Q21*$BQ$12+$R21*$BQ$11+$S21*$BQ$10+$T21*$BQ$9+$U21*$BQ$8+F21*BQ21+K21*BQ20+L21*BQ19+M21*BQ18</f>
        <v>0</v>
      </c>
      <c r="BN21" s="456"/>
      <c r="BO21" s="456"/>
      <c r="BP21" s="456"/>
      <c r="BQ21" s="459"/>
      <c r="BR21" s="459">
        <v>4.1320000000000003E-2</v>
      </c>
    </row>
    <row r="22" spans="1:72">
      <c r="A22" s="234"/>
      <c r="B22" s="235"/>
      <c r="C22" s="235"/>
      <c r="D22" s="235"/>
      <c r="E22" s="235"/>
      <c r="F22" s="465"/>
      <c r="G22" s="466"/>
      <c r="H22" s="466"/>
      <c r="I22" s="466"/>
      <c r="J22" s="466"/>
      <c r="K22" s="465"/>
      <c r="L22" s="466"/>
      <c r="M22" s="466"/>
      <c r="N22" s="466"/>
      <c r="O22" s="466"/>
      <c r="P22" s="466"/>
      <c r="Q22" s="466"/>
      <c r="R22" s="466"/>
      <c r="S22" s="466"/>
      <c r="T22" s="466"/>
      <c r="U22" s="465"/>
      <c r="W22" s="448"/>
      <c r="X22" s="449"/>
      <c r="Y22" s="449"/>
      <c r="Z22" s="467"/>
      <c r="AA22" s="449"/>
      <c r="AB22" s="460"/>
      <c r="AC22" s="461"/>
      <c r="AD22" s="461"/>
      <c r="AE22" s="461"/>
      <c r="AF22" s="461"/>
      <c r="AG22" s="460"/>
      <c r="AH22" s="461"/>
      <c r="AI22" s="461"/>
      <c r="AJ22" s="461"/>
      <c r="AK22" s="461"/>
      <c r="AL22" s="461"/>
      <c r="AM22" s="461"/>
      <c r="AN22" s="461"/>
      <c r="AO22" s="461"/>
      <c r="AP22" s="461"/>
      <c r="AQ22" s="462"/>
      <c r="AR22" s="456"/>
      <c r="AS22" s="448"/>
      <c r="AT22" s="449"/>
      <c r="AU22" s="449"/>
      <c r="AV22" s="449"/>
      <c r="AW22" s="449"/>
      <c r="AX22" s="460"/>
      <c r="AY22" s="461"/>
      <c r="AZ22" s="461"/>
      <c r="BA22" s="461"/>
      <c r="BB22" s="461"/>
      <c r="BC22" s="460"/>
      <c r="BD22" s="461"/>
      <c r="BE22" s="461"/>
      <c r="BF22" s="461"/>
      <c r="BG22" s="461"/>
      <c r="BH22" s="461"/>
      <c r="BI22" s="461"/>
      <c r="BJ22" s="461"/>
      <c r="BK22" s="461"/>
      <c r="BL22" s="461"/>
      <c r="BM22" s="461"/>
      <c r="BN22" s="456"/>
      <c r="BO22" s="456"/>
      <c r="BP22" s="456"/>
      <c r="BQ22" s="456"/>
      <c r="BR22" s="459">
        <v>4.1320000000000003E-2</v>
      </c>
    </row>
    <row r="23" spans="1:72">
      <c r="A23" s="417" t="s">
        <v>315</v>
      </c>
      <c r="B23" s="235"/>
      <c r="C23" s="235"/>
      <c r="D23" s="235"/>
      <c r="E23" s="235"/>
      <c r="F23" s="465"/>
      <c r="G23" s="466"/>
      <c r="H23" s="466"/>
      <c r="I23" s="466"/>
      <c r="J23" s="466"/>
      <c r="K23" s="465"/>
      <c r="L23" s="466"/>
      <c r="M23" s="466"/>
      <c r="N23" s="466"/>
      <c r="O23" s="466"/>
      <c r="P23" s="466"/>
      <c r="Q23" s="466"/>
      <c r="R23" s="466"/>
      <c r="S23" s="466"/>
      <c r="T23" s="466"/>
      <c r="U23" s="465"/>
      <c r="W23" s="464" t="s">
        <v>315</v>
      </c>
      <c r="X23" s="449"/>
      <c r="Y23" s="449"/>
      <c r="Z23" s="467"/>
      <c r="AA23" s="449"/>
      <c r="AB23" s="460"/>
      <c r="AC23" s="461"/>
      <c r="AD23" s="461"/>
      <c r="AE23" s="461"/>
      <c r="AF23" s="461"/>
      <c r="AG23" s="460"/>
      <c r="AH23" s="461"/>
      <c r="AI23" s="461"/>
      <c r="AJ23" s="461"/>
      <c r="AK23" s="461"/>
      <c r="AL23" s="461"/>
      <c r="AM23" s="461"/>
      <c r="AN23" s="461"/>
      <c r="AO23" s="461"/>
      <c r="AP23" s="461"/>
      <c r="AQ23" s="462"/>
      <c r="AR23" s="456"/>
      <c r="AS23" s="464" t="s">
        <v>315</v>
      </c>
      <c r="AT23" s="449"/>
      <c r="AU23" s="449"/>
      <c r="AV23" s="449"/>
      <c r="AW23" s="449"/>
      <c r="AX23" s="460"/>
      <c r="AY23" s="461"/>
      <c r="AZ23" s="461"/>
      <c r="BA23" s="461"/>
      <c r="BB23" s="461"/>
      <c r="BC23" s="460"/>
      <c r="BD23" s="461"/>
      <c r="BE23" s="461"/>
      <c r="BF23" s="461"/>
      <c r="BG23" s="461"/>
      <c r="BH23" s="461"/>
      <c r="BI23" s="461"/>
      <c r="BJ23" s="461"/>
      <c r="BK23" s="461"/>
      <c r="BL23" s="461"/>
      <c r="BM23" s="461"/>
      <c r="BN23" s="456"/>
      <c r="BO23" s="472"/>
      <c r="BP23" s="472"/>
      <c r="BQ23" s="472"/>
      <c r="BR23" s="473">
        <v>2.07E-2</v>
      </c>
    </row>
    <row r="24" spans="1:72">
      <c r="A24" s="234" t="s">
        <v>554</v>
      </c>
      <c r="B24" s="235"/>
      <c r="C24" s="235"/>
      <c r="D24" s="235"/>
      <c r="E24" s="235">
        <f>Z24</f>
        <v>4</v>
      </c>
      <c r="F24" s="465">
        <f>Input!F31</f>
        <v>0</v>
      </c>
      <c r="G24" s="466">
        <f>Input!G31</f>
        <v>0</v>
      </c>
      <c r="H24" s="466">
        <f>Input!H31</f>
        <v>0</v>
      </c>
      <c r="I24" s="466">
        <f>Input!I31</f>
        <v>0</v>
      </c>
      <c r="J24" s="466">
        <f>Input!J31</f>
        <v>0</v>
      </c>
      <c r="K24" s="465">
        <f>SUM(G24:J24)</f>
        <v>0</v>
      </c>
      <c r="L24" s="466">
        <f>Input!L31</f>
        <v>0</v>
      </c>
      <c r="M24" s="466">
        <f>Input!M31</f>
        <v>0</v>
      </c>
      <c r="N24" s="466">
        <f>Input!N31</f>
        <v>0</v>
      </c>
      <c r="O24" s="466">
        <f>Input!O31</f>
        <v>0</v>
      </c>
      <c r="P24" s="466">
        <f>Input!P31</f>
        <v>0</v>
      </c>
      <c r="Q24" s="466">
        <f>Input!Q31</f>
        <v>0</v>
      </c>
      <c r="R24" s="466">
        <f>Input!R31</f>
        <v>0</v>
      </c>
      <c r="S24" s="466">
        <f>Input!S31</f>
        <v>0</v>
      </c>
      <c r="T24" s="466">
        <f>Input!T31</f>
        <v>0</v>
      </c>
      <c r="U24" s="465">
        <f>Input!U31</f>
        <v>0</v>
      </c>
      <c r="W24" s="448" t="s">
        <v>554</v>
      </c>
      <c r="X24" s="449"/>
      <c r="Y24" s="449"/>
      <c r="Z24" s="467">
        <f>Input!D31</f>
        <v>4</v>
      </c>
      <c r="AA24" s="449"/>
      <c r="AB24" s="460">
        <f t="shared" ref="AB24:AQ24" si="11">AB206</f>
        <v>0</v>
      </c>
      <c r="AC24" s="461">
        <f t="shared" si="11"/>
        <v>0</v>
      </c>
      <c r="AD24" s="461">
        <f t="shared" si="11"/>
        <v>0</v>
      </c>
      <c r="AE24" s="461">
        <f t="shared" si="11"/>
        <v>0</v>
      </c>
      <c r="AF24" s="461">
        <f t="shared" si="11"/>
        <v>0</v>
      </c>
      <c r="AG24" s="460">
        <f t="shared" si="11"/>
        <v>0</v>
      </c>
      <c r="AH24" s="461">
        <f t="shared" si="11"/>
        <v>0</v>
      </c>
      <c r="AI24" s="461">
        <f t="shared" si="11"/>
        <v>0</v>
      </c>
      <c r="AJ24" s="461">
        <f t="shared" si="11"/>
        <v>0</v>
      </c>
      <c r="AK24" s="461">
        <f t="shared" si="11"/>
        <v>0</v>
      </c>
      <c r="AL24" s="461">
        <f t="shared" si="11"/>
        <v>0</v>
      </c>
      <c r="AM24" s="461">
        <f t="shared" si="11"/>
        <v>0</v>
      </c>
      <c r="AN24" s="461">
        <f t="shared" si="11"/>
        <v>0</v>
      </c>
      <c r="AO24" s="461">
        <f t="shared" si="11"/>
        <v>0</v>
      </c>
      <c r="AP24" s="461">
        <f t="shared" si="11"/>
        <v>0</v>
      </c>
      <c r="AQ24" s="462">
        <f t="shared" si="11"/>
        <v>0</v>
      </c>
      <c r="AR24" s="456"/>
      <c r="AS24" s="448" t="s">
        <v>554</v>
      </c>
      <c r="AT24" s="449"/>
      <c r="AU24" s="449"/>
      <c r="AV24" s="449">
        <v>5</v>
      </c>
      <c r="AW24" s="449"/>
      <c r="AX24" s="460">
        <f>$F24*$BO$8</f>
        <v>0</v>
      </c>
      <c r="AY24" s="461">
        <f>($F24*$BO$9)/4+($G24*$BO$8)/4</f>
        <v>0</v>
      </c>
      <c r="AZ24" s="461">
        <f>($F24*$BO$9)/4+($G24*$BO$8)/4+($H24*$BO$8)/3</f>
        <v>0</v>
      </c>
      <c r="BA24" s="461">
        <f>($F24*$BO$9)/4+($G24*$BO$8)/4+($H24*$BO$8)/3+($I24*$BO$8)/2</f>
        <v>0</v>
      </c>
      <c r="BB24" s="461">
        <f>($F24*$BO$9)/4+($G24*$BO$8)/4+($H24*$BO$8)/3+($I24*$BO$8)/2+($J24*$BO$8)</f>
        <v>0</v>
      </c>
      <c r="BC24" s="460">
        <f>$F24*$BO$9+$K24*$BO$8</f>
        <v>0</v>
      </c>
      <c r="BD24" s="461">
        <f>$F24*$BO$10+$K24*$BO$9+$L24*$BO$8</f>
        <v>0</v>
      </c>
      <c r="BE24" s="461">
        <f>$F24*$BO$11+$K24*$BO$10+$L24*$BO$9+$M24*$BO$8</f>
        <v>0</v>
      </c>
      <c r="BF24" s="461">
        <f>$F24*$BO$12+$K24*$BO$11+$L24*$BO$10+$M24*$BO$9+$N24*$BO$8</f>
        <v>0</v>
      </c>
      <c r="BG24" s="461">
        <f>$F24*$BO$13+$K24*$BO$12+$L24*$BO$11+$M24*$BO$10+$N24*$BO$9+$O24*$BO$8</f>
        <v>0</v>
      </c>
      <c r="BH24" s="461">
        <f>$K24*$BO$13+$L24*$BO$12+$M24*$BO$11+$N24*$BO$10+$O24*$B$9+$P24*$BO$8</f>
        <v>0</v>
      </c>
      <c r="BI24" s="461">
        <f>$L24*$BO$13+$M24*$BO$12+$N24*$BO$11+$O24*$BO$10+$P24*$BO$9+$Q24*$BO$8</f>
        <v>0</v>
      </c>
      <c r="BJ24" s="461">
        <f>$M24*$BO$13+$N24*$BO$12+$O24*$BO$11+$P24*$BO$10+$Q24*$BO$9+$R24*$BO$8</f>
        <v>0</v>
      </c>
      <c r="BK24" s="461">
        <f>$N24*$BO$13+$O24*$BO$12+$P24*$BO$11+$Q24*$BO$10+$R24*$BO$9+$S24*$BO$8</f>
        <v>0</v>
      </c>
      <c r="BL24" s="461">
        <f>$O24*$BO$13+$P24*$BO$12+$Q24*$BO$11+$R24*$BO$10+$S24*$BO$9+$T24*$BO$8</f>
        <v>0</v>
      </c>
      <c r="BM24" s="461">
        <f>$P24*$BO$13+$Q24*$BO$12+$R24*$BO$11+$S24*$BO$10+$T24*$BO$9+$U24*$BO$8</f>
        <v>0</v>
      </c>
      <c r="BN24" s="456"/>
      <c r="BO24" s="474">
        <f>SUM(BO8:BO23)</f>
        <v>1</v>
      </c>
      <c r="BP24" s="474">
        <f>SUM(BP8:BP23)</f>
        <v>1</v>
      </c>
      <c r="BQ24" s="474">
        <f>SUM(BQ8:BQ23)</f>
        <v>0.16000999999999996</v>
      </c>
      <c r="BR24" s="474">
        <f>SUM(BR8:BR23)</f>
        <v>0.99998000000000031</v>
      </c>
    </row>
    <row r="25" spans="1:72">
      <c r="A25" s="234" t="s">
        <v>555</v>
      </c>
      <c r="B25" s="235"/>
      <c r="C25" s="235"/>
      <c r="D25" s="235"/>
      <c r="E25" s="235">
        <f>Z25</f>
        <v>3</v>
      </c>
      <c r="F25" s="465">
        <f>Input!F32</f>
        <v>0</v>
      </c>
      <c r="G25" s="466">
        <f>Input!G32</f>
        <v>0</v>
      </c>
      <c r="H25" s="466">
        <f>Input!H32</f>
        <v>0</v>
      </c>
      <c r="I25" s="466">
        <f>Input!I32</f>
        <v>0</v>
      </c>
      <c r="J25" s="466">
        <f>Input!J32</f>
        <v>0</v>
      </c>
      <c r="K25" s="465">
        <f>SUM(G25:J25)</f>
        <v>0</v>
      </c>
      <c r="L25" s="466">
        <f>Input!L32</f>
        <v>0</v>
      </c>
      <c r="M25" s="466">
        <f>Input!M32</f>
        <v>0</v>
      </c>
      <c r="N25" s="466">
        <f>Input!N32</f>
        <v>0</v>
      </c>
      <c r="O25" s="466">
        <f>Input!O32</f>
        <v>0</v>
      </c>
      <c r="P25" s="466">
        <f>Input!P32</f>
        <v>0</v>
      </c>
      <c r="Q25" s="466">
        <f>Input!Q32</f>
        <v>0</v>
      </c>
      <c r="R25" s="466">
        <f>Input!R32</f>
        <v>0</v>
      </c>
      <c r="S25" s="466">
        <f>Input!S32</f>
        <v>0</v>
      </c>
      <c r="T25" s="466">
        <f>Input!T32</f>
        <v>0</v>
      </c>
      <c r="U25" s="465">
        <f>Input!U32</f>
        <v>0</v>
      </c>
      <c r="W25" s="448" t="s">
        <v>555</v>
      </c>
      <c r="X25" s="449"/>
      <c r="Y25" s="449"/>
      <c r="Z25" s="467">
        <f>Input!D32</f>
        <v>3</v>
      </c>
      <c r="AA25" s="449"/>
      <c r="AB25" s="460">
        <f t="shared" ref="AB25:AQ25" si="12">AB224</f>
        <v>0</v>
      </c>
      <c r="AC25" s="461">
        <f t="shared" si="12"/>
        <v>0</v>
      </c>
      <c r="AD25" s="461">
        <f t="shared" si="12"/>
        <v>0</v>
      </c>
      <c r="AE25" s="461">
        <f t="shared" si="12"/>
        <v>0</v>
      </c>
      <c r="AF25" s="461">
        <f t="shared" si="12"/>
        <v>0</v>
      </c>
      <c r="AG25" s="460">
        <f t="shared" si="12"/>
        <v>0</v>
      </c>
      <c r="AH25" s="461">
        <f t="shared" si="12"/>
        <v>0</v>
      </c>
      <c r="AI25" s="461">
        <f t="shared" si="12"/>
        <v>0</v>
      </c>
      <c r="AJ25" s="461">
        <f t="shared" si="12"/>
        <v>0</v>
      </c>
      <c r="AK25" s="461">
        <f t="shared" si="12"/>
        <v>0</v>
      </c>
      <c r="AL25" s="461">
        <f t="shared" si="12"/>
        <v>0</v>
      </c>
      <c r="AM25" s="461">
        <f t="shared" si="12"/>
        <v>0</v>
      </c>
      <c r="AN25" s="461">
        <f t="shared" si="12"/>
        <v>0</v>
      </c>
      <c r="AO25" s="461">
        <f t="shared" si="12"/>
        <v>0</v>
      </c>
      <c r="AP25" s="461">
        <f t="shared" si="12"/>
        <v>0</v>
      </c>
      <c r="AQ25" s="462">
        <f t="shared" si="12"/>
        <v>0</v>
      </c>
      <c r="AR25" s="456"/>
      <c r="AS25" s="448" t="s">
        <v>555</v>
      </c>
      <c r="AT25" s="449"/>
      <c r="AU25" s="449"/>
      <c r="AV25" s="449">
        <v>5</v>
      </c>
      <c r="AW25" s="449"/>
      <c r="AX25" s="460">
        <f>$F25*$BO$8</f>
        <v>0</v>
      </c>
      <c r="AY25" s="461">
        <f>($F25*$BO$9)/4+($G25*$BO$8)/4</f>
        <v>0</v>
      </c>
      <c r="AZ25" s="461">
        <f>($F25*$BO$9)/4+($G25*$BO$8)/4+($H25*$BO$8)/3</f>
        <v>0</v>
      </c>
      <c r="BA25" s="461">
        <f>($F25*$BO$9)/4+($G25*$BO$8)/4+($H25*$BO$8)/3+($I25*$BO$8)/2</f>
        <v>0</v>
      </c>
      <c r="BB25" s="461">
        <f>($F25*$BO$9)/4+($G25*$BO$8)/4+($H25*$BO$8)/3+($I25*$BO$8)/2+($J25*$BO$8)</f>
        <v>0</v>
      </c>
      <c r="BC25" s="460">
        <f>$F25*$BO$9+$K25*$BO$8</f>
        <v>0</v>
      </c>
      <c r="BD25" s="461">
        <f>$F25*$BO$10+$K25*$BO$9+$L25*$BO$8</f>
        <v>0</v>
      </c>
      <c r="BE25" s="461">
        <f>$F25*$BO$11+$K25*$BO$10+$L25*$BO$9+$M25*$BO$8</f>
        <v>0</v>
      </c>
      <c r="BF25" s="461">
        <f>$F25*$BO$12+$K25*$BO$11+$L25*$BO$10+$M25*$BO$9+$N25*$BO$8</f>
        <v>0</v>
      </c>
      <c r="BG25" s="461">
        <f>$F25*$BO$13+$K25*$BO$12+$L25*$BO$11+$M25*$BO$10+$N25*$BO$9+$O25*$BO$8</f>
        <v>0</v>
      </c>
      <c r="BH25" s="461">
        <f>$K25*$BO$13+$L25*$BO$12+$M25*$BO$11+$N25*$BO$10+$O25*$B$9+$P25*$BO$8</f>
        <v>0</v>
      </c>
      <c r="BI25" s="461">
        <f>$L25*$BO$13+$M25*$BO$12+$N25*$BO$11+$O25*$BO$10+$P25*$BO$9+$Q25*$BO$8</f>
        <v>0</v>
      </c>
      <c r="BJ25" s="461">
        <f>$M25*$BO$13+$N25*$BO$12+$O25*$BO$11+$P25*$BO$10+$Q25*$BO$9+$R25*$BO$8</f>
        <v>0</v>
      </c>
      <c r="BK25" s="461">
        <f>$N25*$BO$13+$O25*$BO$12+$P25*$BO$11+$Q25*$BO$10+$R25*$BO$9+$S25*$BO$8</f>
        <v>0</v>
      </c>
      <c r="BL25" s="461">
        <f>$O25*$BO$13+$P25*$BO$12+$Q25*$BO$11+$R25*$BO$10+$S25*$BO$9+$T25*$BO$8</f>
        <v>0</v>
      </c>
      <c r="BM25" s="461">
        <f>$P25*$BO$13+$Q25*$BO$12+$R25*$BO$11+$S25*$BO$10+$T25*$BO$9+$U25*$BO$8</f>
        <v>0</v>
      </c>
      <c r="BN25" s="456"/>
      <c r="BO25" s="472"/>
      <c r="BP25" s="472"/>
      <c r="BQ25" s="472"/>
      <c r="BR25" s="472"/>
    </row>
    <row r="26" spans="1:72">
      <c r="A26" s="234"/>
      <c r="B26" s="235"/>
      <c r="C26" s="235"/>
      <c r="D26" s="235"/>
      <c r="E26" s="235"/>
      <c r="F26" s="465"/>
      <c r="G26" s="466"/>
      <c r="H26" s="466"/>
      <c r="I26" s="466"/>
      <c r="J26" s="466"/>
      <c r="K26" s="465"/>
      <c r="L26" s="466"/>
      <c r="M26" s="466"/>
      <c r="N26" s="466"/>
      <c r="O26" s="466"/>
      <c r="P26" s="466"/>
      <c r="Q26" s="466"/>
      <c r="R26" s="466"/>
      <c r="S26" s="466"/>
      <c r="T26" s="466"/>
      <c r="U26" s="465"/>
      <c r="W26" s="448"/>
      <c r="X26" s="449"/>
      <c r="Y26" s="449"/>
      <c r="Z26" s="467"/>
      <c r="AA26" s="449"/>
      <c r="AB26" s="460"/>
      <c r="AC26" s="461"/>
      <c r="AD26" s="461"/>
      <c r="AE26" s="461"/>
      <c r="AF26" s="461"/>
      <c r="AG26" s="460"/>
      <c r="AH26" s="461"/>
      <c r="AI26" s="461"/>
      <c r="AJ26" s="461"/>
      <c r="AK26" s="461"/>
      <c r="AL26" s="461"/>
      <c r="AM26" s="461"/>
      <c r="AN26" s="461"/>
      <c r="AO26" s="461"/>
      <c r="AP26" s="461"/>
      <c r="AQ26" s="462"/>
      <c r="AR26" s="456"/>
      <c r="AS26" s="448"/>
      <c r="AT26" s="449"/>
      <c r="AU26" s="449"/>
      <c r="AV26" s="449"/>
      <c r="AW26" s="449"/>
      <c r="AX26" s="460"/>
      <c r="AY26" s="461"/>
      <c r="AZ26" s="461"/>
      <c r="BA26" s="461"/>
      <c r="BB26" s="461"/>
      <c r="BC26" s="460"/>
      <c r="BD26" s="461"/>
      <c r="BE26" s="461"/>
      <c r="BF26" s="461"/>
      <c r="BG26" s="461"/>
      <c r="BH26" s="461"/>
      <c r="BI26" s="461"/>
      <c r="BJ26" s="461"/>
      <c r="BK26" s="461"/>
      <c r="BL26" s="461"/>
      <c r="BM26" s="461"/>
      <c r="BN26" s="456"/>
      <c r="BO26" s="472"/>
      <c r="BP26" s="472"/>
      <c r="BQ26" s="472"/>
      <c r="BR26" s="472"/>
    </row>
    <row r="27" spans="1:72">
      <c r="A27" s="417" t="s">
        <v>320</v>
      </c>
      <c r="B27" s="235"/>
      <c r="C27" s="235"/>
      <c r="D27" s="235"/>
      <c r="E27" s="235">
        <f>Z27</f>
        <v>8</v>
      </c>
      <c r="F27" s="465">
        <f>Input!F33</f>
        <v>0</v>
      </c>
      <c r="G27" s="466">
        <f>Input!G33</f>
        <v>0</v>
      </c>
      <c r="H27" s="466">
        <f>Input!H33</f>
        <v>0</v>
      </c>
      <c r="I27" s="466">
        <f>Input!I33</f>
        <v>0</v>
      </c>
      <c r="J27" s="466">
        <f>Input!J33</f>
        <v>0</v>
      </c>
      <c r="K27" s="465">
        <f>SUM(G27:J27)</f>
        <v>0</v>
      </c>
      <c r="L27" s="466">
        <f>Input!L33</f>
        <v>0</v>
      </c>
      <c r="M27" s="466">
        <f>Input!M33</f>
        <v>0</v>
      </c>
      <c r="N27" s="466">
        <f>Input!N33</f>
        <v>0</v>
      </c>
      <c r="O27" s="466">
        <f>Input!O33</f>
        <v>0</v>
      </c>
      <c r="P27" s="466">
        <f>Input!P33</f>
        <v>0</v>
      </c>
      <c r="Q27" s="466">
        <f>Input!Q33</f>
        <v>0</v>
      </c>
      <c r="R27" s="466">
        <f>Input!R33</f>
        <v>0</v>
      </c>
      <c r="S27" s="466">
        <f>Input!S33</f>
        <v>0</v>
      </c>
      <c r="T27" s="466">
        <f>Input!T33</f>
        <v>0</v>
      </c>
      <c r="U27" s="465">
        <f>Input!U33</f>
        <v>0</v>
      </c>
      <c r="W27" s="464" t="s">
        <v>320</v>
      </c>
      <c r="X27" s="449"/>
      <c r="Y27" s="449"/>
      <c r="Z27" s="467">
        <f>Input!D33</f>
        <v>8</v>
      </c>
      <c r="AA27" s="449"/>
      <c r="AB27" s="460">
        <f t="shared" ref="AB27:AQ27" si="13">AB242</f>
        <v>0</v>
      </c>
      <c r="AC27" s="461">
        <f t="shared" si="13"/>
        <v>0</v>
      </c>
      <c r="AD27" s="461">
        <f t="shared" si="13"/>
        <v>0</v>
      </c>
      <c r="AE27" s="461">
        <f t="shared" si="13"/>
        <v>0</v>
      </c>
      <c r="AF27" s="461">
        <f t="shared" si="13"/>
        <v>0</v>
      </c>
      <c r="AG27" s="460">
        <f t="shared" si="13"/>
        <v>0</v>
      </c>
      <c r="AH27" s="461">
        <f t="shared" si="13"/>
        <v>0</v>
      </c>
      <c r="AI27" s="461">
        <f t="shared" si="13"/>
        <v>0</v>
      </c>
      <c r="AJ27" s="461">
        <f t="shared" si="13"/>
        <v>0</v>
      </c>
      <c r="AK27" s="461">
        <f t="shared" si="13"/>
        <v>0</v>
      </c>
      <c r="AL27" s="461">
        <f t="shared" si="13"/>
        <v>0</v>
      </c>
      <c r="AM27" s="461">
        <f t="shared" si="13"/>
        <v>0</v>
      </c>
      <c r="AN27" s="461">
        <f t="shared" si="13"/>
        <v>0</v>
      </c>
      <c r="AO27" s="461">
        <f t="shared" si="13"/>
        <v>0</v>
      </c>
      <c r="AP27" s="461">
        <f t="shared" si="13"/>
        <v>0</v>
      </c>
      <c r="AQ27" s="462">
        <f t="shared" si="13"/>
        <v>0</v>
      </c>
      <c r="AR27" s="456"/>
      <c r="AS27" s="464" t="s">
        <v>320</v>
      </c>
      <c r="AT27" s="449"/>
      <c r="AU27" s="449"/>
      <c r="AV27" s="449">
        <v>7</v>
      </c>
      <c r="AW27" s="449"/>
      <c r="AX27" s="460">
        <f>$F27*$BP$8</f>
        <v>0</v>
      </c>
      <c r="AY27" s="461">
        <f>($F27*$BP$9)/4+($G27*$BP$8)/4</f>
        <v>0</v>
      </c>
      <c r="AZ27" s="461">
        <f>($F27*$BP$9)/4+($G27*$BP$8)/4+($H27*$BP$8)/3</f>
        <v>0</v>
      </c>
      <c r="BA27" s="461">
        <f>($F27*$BP$9)/4+($G27*$BP$8)/4+($H27*$BP$8)/3+($I27*$BP$8)/2</f>
        <v>0</v>
      </c>
      <c r="BB27" s="461">
        <f>($F27*$BP$9)/4+($G27*$BP$8)/4+($H27*$BP$8)/3+($I27*$BP$8)/2+($J27*$BP$8)</f>
        <v>0</v>
      </c>
      <c r="BC27" s="460">
        <f>$F27*$BP$9+$K27*$BP$8</f>
        <v>0</v>
      </c>
      <c r="BD27" s="461">
        <f>$F27*$BP$10+$K27*$BP$9+$L27*$BP$8</f>
        <v>0</v>
      </c>
      <c r="BE27" s="461">
        <f>$F27*$BP$11+$K27*$BP$10+$L27*$BP$9+$M27*$BP$8</f>
        <v>0</v>
      </c>
      <c r="BF27" s="461">
        <f>$F27*$BP$12+$K27*$BP$11+$L27*$BP$10+$M27*$BP$9+$N27*$BP$8</f>
        <v>0</v>
      </c>
      <c r="BG27" s="461">
        <f>$F27*$BP$13+$K27*$BP$12+$L27*$BP$11+$M27*$BP$10+$N27*$BP$9+$O27*$BP$8</f>
        <v>0</v>
      </c>
      <c r="BH27" s="461">
        <f>$F27*$BP$14+$K27*$BP$13+$L27*$BP$12+$M27*$BP$11+$N27*$BP$10+$O27*$BP$9+$P27*$BP$8</f>
        <v>0</v>
      </c>
      <c r="BI27" s="461">
        <f>$F27*$BP$15+$K27*$BP$14+$L27*$BP$13+$M27*$BP$12+$N27*$BP$11+$O27*$BP$10+$P27*$BP$9+$Q27*$BP$8</f>
        <v>0</v>
      </c>
      <c r="BJ27" s="461">
        <f>$K27*$BP$15+$L27*$BP$14+$M27*$BP$13+$N27*$BP$12+$O27*$BP$11+$P27*$BP$10+$Q27*$BP$9+$R27*$BP$8</f>
        <v>0</v>
      </c>
      <c r="BK27" s="461">
        <f>$L27*$BP$15+$M27*$BP$14+$N27*$BP$13+$O27*$BP$12+$P27*$BP$11+$Q27*$BP$10+$R27*$BP$9+$S27*$BP$8</f>
        <v>0</v>
      </c>
      <c r="BL27" s="461">
        <f>$M27*$BP$15+$N27*$BP$14+$O27*$BP$13+$P27*$BP$12+$Q27*$BP$11+$R27*$BP$10+$S27*$BP$9+$T27*$BP$8</f>
        <v>0</v>
      </c>
      <c r="BM27" s="461">
        <f>$N27*$BP$15+$O27*$BP$14+$P27*$BP$13+$Q27*$BP$12+$R27*$BP$11+$S27*$BP$10+$T27*$BP$9+$U27*$BP$8</f>
        <v>0</v>
      </c>
      <c r="BN27" s="456"/>
      <c r="BO27" s="472"/>
      <c r="BP27" s="472"/>
      <c r="BQ27" s="472"/>
      <c r="BR27" s="472"/>
    </row>
    <row r="28" spans="1:72">
      <c r="A28" s="234"/>
      <c r="B28" s="235"/>
      <c r="C28" s="235"/>
      <c r="D28" s="235"/>
      <c r="E28" s="235"/>
      <c r="F28" s="465"/>
      <c r="G28" s="466"/>
      <c r="H28" s="466"/>
      <c r="I28" s="466"/>
      <c r="J28" s="466"/>
      <c r="K28" s="465"/>
      <c r="L28" s="466"/>
      <c r="M28" s="466"/>
      <c r="N28" s="466"/>
      <c r="O28" s="466"/>
      <c r="P28" s="466"/>
      <c r="Q28" s="466"/>
      <c r="R28" s="466"/>
      <c r="S28" s="466"/>
      <c r="T28" s="466"/>
      <c r="U28" s="465"/>
      <c r="W28" s="448"/>
      <c r="X28" s="449"/>
      <c r="Y28" s="449"/>
      <c r="Z28" s="467"/>
      <c r="AA28" s="449"/>
      <c r="AB28" s="460"/>
      <c r="AC28" s="461"/>
      <c r="AD28" s="461"/>
      <c r="AE28" s="461"/>
      <c r="AF28" s="461"/>
      <c r="AG28" s="460"/>
      <c r="AH28" s="461"/>
      <c r="AI28" s="461"/>
      <c r="AJ28" s="461"/>
      <c r="AK28" s="461"/>
      <c r="AL28" s="461"/>
      <c r="AM28" s="461"/>
      <c r="AN28" s="461"/>
      <c r="AO28" s="461"/>
      <c r="AP28" s="461"/>
      <c r="AQ28" s="462"/>
      <c r="AR28" s="456"/>
      <c r="AS28" s="448"/>
      <c r="AT28" s="449"/>
      <c r="AU28" s="449"/>
      <c r="AV28" s="449"/>
      <c r="AW28" s="449"/>
      <c r="AX28" s="460"/>
      <c r="AY28" s="461"/>
      <c r="AZ28" s="461"/>
      <c r="BA28" s="461"/>
      <c r="BB28" s="461"/>
      <c r="BC28" s="460"/>
      <c r="BD28" s="461"/>
      <c r="BE28" s="461"/>
      <c r="BF28" s="461"/>
      <c r="BG28" s="461"/>
      <c r="BH28" s="461"/>
      <c r="BI28" s="461"/>
      <c r="BJ28" s="461"/>
      <c r="BK28" s="461"/>
      <c r="BL28" s="461"/>
      <c r="BM28" s="461"/>
      <c r="BN28" s="456"/>
      <c r="BO28" s="472"/>
      <c r="BP28" s="472"/>
      <c r="BQ28" s="472"/>
      <c r="BR28" s="472"/>
    </row>
    <row r="29" spans="1:72">
      <c r="A29" s="417" t="s">
        <v>322</v>
      </c>
      <c r="B29" s="235"/>
      <c r="C29" s="235"/>
      <c r="D29" s="235"/>
      <c r="E29" s="235">
        <f>Z29</f>
        <v>5</v>
      </c>
      <c r="F29" s="465">
        <f>Input!F34</f>
        <v>0</v>
      </c>
      <c r="G29" s="466">
        <f>Input!G34</f>
        <v>0</v>
      </c>
      <c r="H29" s="466">
        <f>Input!H34</f>
        <v>0</v>
      </c>
      <c r="I29" s="466">
        <f>Input!I34</f>
        <v>0</v>
      </c>
      <c r="J29" s="466">
        <f>Input!J34</f>
        <v>0</v>
      </c>
      <c r="K29" s="465">
        <f>SUM(G29:J29)</f>
        <v>0</v>
      </c>
      <c r="L29" s="466">
        <f>Input!L34</f>
        <v>0</v>
      </c>
      <c r="M29" s="466">
        <f>Input!M34</f>
        <v>0</v>
      </c>
      <c r="N29" s="466">
        <f>Input!N34</f>
        <v>0</v>
      </c>
      <c r="O29" s="466">
        <f>Input!O34</f>
        <v>0</v>
      </c>
      <c r="P29" s="466">
        <f>Input!P34</f>
        <v>0</v>
      </c>
      <c r="Q29" s="466">
        <f>Input!Q34</f>
        <v>0</v>
      </c>
      <c r="R29" s="466">
        <f>Input!R34</f>
        <v>0</v>
      </c>
      <c r="S29" s="466">
        <f>Input!S34</f>
        <v>0</v>
      </c>
      <c r="T29" s="466">
        <f>Input!T34</f>
        <v>0</v>
      </c>
      <c r="U29" s="465">
        <f>Input!U34</f>
        <v>0</v>
      </c>
      <c r="W29" s="464" t="s">
        <v>322</v>
      </c>
      <c r="X29" s="449"/>
      <c r="Y29" s="449"/>
      <c r="Z29" s="467">
        <f>Input!D34</f>
        <v>5</v>
      </c>
      <c r="AA29" s="449"/>
      <c r="AB29" s="460">
        <f t="shared" ref="AB29:AQ29" si="14">AB62</f>
        <v>0</v>
      </c>
      <c r="AC29" s="461">
        <f t="shared" si="14"/>
        <v>0</v>
      </c>
      <c r="AD29" s="461">
        <f t="shared" si="14"/>
        <v>0</v>
      </c>
      <c r="AE29" s="461">
        <f t="shared" si="14"/>
        <v>0</v>
      </c>
      <c r="AF29" s="461">
        <f t="shared" si="14"/>
        <v>0</v>
      </c>
      <c r="AG29" s="460">
        <f t="shared" si="14"/>
        <v>0</v>
      </c>
      <c r="AH29" s="461">
        <f t="shared" si="14"/>
        <v>0</v>
      </c>
      <c r="AI29" s="461">
        <f t="shared" si="14"/>
        <v>0</v>
      </c>
      <c r="AJ29" s="461">
        <f t="shared" si="14"/>
        <v>0</v>
      </c>
      <c r="AK29" s="461">
        <f t="shared" si="14"/>
        <v>0</v>
      </c>
      <c r="AL29" s="461">
        <f t="shared" si="14"/>
        <v>0</v>
      </c>
      <c r="AM29" s="461">
        <f t="shared" si="14"/>
        <v>0</v>
      </c>
      <c r="AN29" s="461">
        <f t="shared" si="14"/>
        <v>0</v>
      </c>
      <c r="AO29" s="461">
        <f t="shared" si="14"/>
        <v>0</v>
      </c>
      <c r="AP29" s="461">
        <f t="shared" si="14"/>
        <v>0</v>
      </c>
      <c r="AQ29" s="462">
        <f t="shared" si="14"/>
        <v>0</v>
      </c>
      <c r="AR29" s="456"/>
      <c r="AS29" s="464" t="s">
        <v>322</v>
      </c>
      <c r="AT29" s="449"/>
      <c r="AU29" s="449"/>
      <c r="AV29" s="449">
        <v>39</v>
      </c>
      <c r="AW29" s="449"/>
      <c r="AX29" s="460">
        <f>$F29*$BQ$8</f>
        <v>0</v>
      </c>
      <c r="AY29" s="461">
        <f>($F29*$BQ$9)/4+($G29*$BQ$8)/4</f>
        <v>0</v>
      </c>
      <c r="AZ29" s="461">
        <f>($F29*$BQ$9)/4+($G29*$BQ$8)/4+($H29*$BQ$8)/3</f>
        <v>0</v>
      </c>
      <c r="BA29" s="461">
        <f>($F29*$BQ$9)/4+($G29*$BQ$8)/4+($H29*$BQ$8)/3+($I29*$BQ$8)/2</f>
        <v>0</v>
      </c>
      <c r="BB29" s="461">
        <f>($F29*$BQ$9)/4+($G29*$BQ$8)/4+($H29*$BQ$8)/3+($I29*$BQ$8)/2+($J29*$BQ$8)</f>
        <v>0</v>
      </c>
      <c r="BC29" s="460">
        <f>$F29*$BQ$9+$K29*$BQ$8</f>
        <v>0</v>
      </c>
      <c r="BD29" s="461">
        <f>$F29*$BQ$10+$K29*$BQ$9+$L29*$BQ$8</f>
        <v>0</v>
      </c>
      <c r="BE29" s="461">
        <f>$F29*$BQ$11+$K29*$BQ$10+$L29*$BQ$9+$M29*$BQ$8</f>
        <v>0</v>
      </c>
      <c r="BF29" s="461">
        <f>$F29*$BQ$12+$K29*$BQ$11+$L29*$BQ$10+$M29*$BQ$9+$N29*$BQ$8</f>
        <v>0</v>
      </c>
      <c r="BG29" s="461">
        <f>$F29*$BQ$13+$K29*$BQ$12+$L29*$BQ$11+$M29*$BQ$10+$N29*$BQ$9+$O29*$BQ$8</f>
        <v>0</v>
      </c>
      <c r="BH29" s="461">
        <f>$F29*$BQ$14+$K29*$BQ$13+$L29*$BQ$12+$M29*$BQ$11+$N29*$BQ$10+$O29*$BQ$9+$P29*$BQ$8</f>
        <v>0</v>
      </c>
      <c r="BI29" s="461">
        <f>$F29*$BQ$15+$K29*$BQ$14+$L29*$BP$13+$M29*$BQ$12+$N29*$BQ$11+$O29*$BQ$10+$P29*$BQ$9+$Q29*$BQ$8</f>
        <v>0</v>
      </c>
      <c r="BJ29" s="461">
        <f>$K29*$BQ$15+$L29*$BQ$14+$M29*$BQ$13+$N29*$BQ$12+$O29*$BQ$11+$P29*$BQ$10+$Q29*$BQ$9+$R29*$BQ$8+$F29*$BQ$16</f>
        <v>0</v>
      </c>
      <c r="BK29" s="461">
        <f>$L29*$BQ$15+$M29*$BQ$14+$N29*$BQ$13+$O29*$BQ$12+$P29*$BQ$11+$Q29*$BQ$10+$R29*$BQ$9+$S29*$BQ$8+$F29*$BQ27+$K29*$BP$16</f>
        <v>0</v>
      </c>
      <c r="BL29" s="461">
        <f>$M29*$BQ$15+$N29*$BQ$14+$O29*$BQ$13+$P29*$BQ$12+$Q29*$BQ$11+$R29*$BQ$10+$S29*$BQ$9+$T29*$BQ$8+$F29*$BQ28+K29*BQ27+L29*BQ26</f>
        <v>0</v>
      </c>
      <c r="BM29" s="461">
        <f>$N29*$BQ$15+$O29*$BQ$14+$P29*$BQ$13+$Q29*$BQ$12+$R29*$BQ$11+$S29*$BQ$10+$T29*$BQ$9+$U29*$BQ$8+F29*BQ29+K29*BQ28+L29*BQ27+M29*BQ26</f>
        <v>0</v>
      </c>
      <c r="BN29" s="456"/>
      <c r="BO29" s="472"/>
      <c r="BP29" s="472"/>
      <c r="BQ29" s="472"/>
      <c r="BR29" s="472"/>
    </row>
    <row r="30" spans="1:72">
      <c r="A30" s="234"/>
      <c r="B30" s="235"/>
      <c r="C30" s="235"/>
      <c r="D30" s="235"/>
      <c r="E30" s="235"/>
      <c r="F30" s="465"/>
      <c r="G30" s="466"/>
      <c r="H30" s="466"/>
      <c r="I30" s="466"/>
      <c r="J30" s="466"/>
      <c r="K30" s="465"/>
      <c r="L30" s="466"/>
      <c r="M30" s="466"/>
      <c r="N30" s="466"/>
      <c r="O30" s="466"/>
      <c r="P30" s="466"/>
      <c r="Q30" s="466"/>
      <c r="R30" s="466"/>
      <c r="S30" s="466"/>
      <c r="T30" s="466"/>
      <c r="U30" s="465"/>
      <c r="W30" s="448"/>
      <c r="X30" s="449"/>
      <c r="Y30" s="449"/>
      <c r="Z30" s="467"/>
      <c r="AA30" s="449"/>
      <c r="AB30" s="460"/>
      <c r="AC30" s="461"/>
      <c r="AD30" s="461"/>
      <c r="AE30" s="461"/>
      <c r="AF30" s="461"/>
      <c r="AG30" s="460"/>
      <c r="AH30" s="461"/>
      <c r="AI30" s="461"/>
      <c r="AJ30" s="461"/>
      <c r="AK30" s="461"/>
      <c r="AL30" s="461"/>
      <c r="AM30" s="461"/>
      <c r="AN30" s="461"/>
      <c r="AO30" s="461"/>
      <c r="AP30" s="461"/>
      <c r="AQ30" s="462"/>
      <c r="AR30" s="456"/>
      <c r="AS30" s="448"/>
      <c r="AT30" s="449"/>
      <c r="AU30" s="449"/>
      <c r="AV30" s="449"/>
      <c r="AW30" s="449"/>
      <c r="AX30" s="460"/>
      <c r="AY30" s="461"/>
      <c r="AZ30" s="461"/>
      <c r="BA30" s="461"/>
      <c r="BB30" s="461"/>
      <c r="BC30" s="460"/>
      <c r="BD30" s="461"/>
      <c r="BE30" s="461"/>
      <c r="BF30" s="461"/>
      <c r="BG30" s="461"/>
      <c r="BH30" s="461"/>
      <c r="BI30" s="461"/>
      <c r="BJ30" s="461"/>
      <c r="BK30" s="461"/>
      <c r="BL30" s="461"/>
      <c r="BM30" s="461"/>
      <c r="BN30" s="456"/>
      <c r="BO30" s="472"/>
      <c r="BP30" s="472"/>
      <c r="BQ30" s="472"/>
      <c r="BR30" s="472"/>
    </row>
    <row r="31" spans="1:72">
      <c r="A31" s="417" t="s">
        <v>324</v>
      </c>
      <c r="B31" s="235"/>
      <c r="C31" s="235"/>
      <c r="D31" s="235"/>
      <c r="E31" s="235"/>
      <c r="F31" s="465"/>
      <c r="G31" s="466"/>
      <c r="H31" s="466"/>
      <c r="I31" s="466"/>
      <c r="J31" s="466"/>
      <c r="K31" s="465"/>
      <c r="L31" s="466"/>
      <c r="M31" s="466"/>
      <c r="N31" s="466"/>
      <c r="O31" s="466"/>
      <c r="P31" s="466"/>
      <c r="Q31" s="466"/>
      <c r="R31" s="466"/>
      <c r="S31" s="466"/>
      <c r="T31" s="466"/>
      <c r="U31" s="465"/>
      <c r="W31" s="464" t="s">
        <v>556</v>
      </c>
      <c r="X31" s="449"/>
      <c r="Y31" s="449"/>
      <c r="Z31" s="467"/>
      <c r="AA31" s="449"/>
      <c r="AB31" s="460"/>
      <c r="AC31" s="461"/>
      <c r="AD31" s="461"/>
      <c r="AE31" s="461"/>
      <c r="AF31" s="461"/>
      <c r="AG31" s="460"/>
      <c r="AH31" s="461"/>
      <c r="AI31" s="461"/>
      <c r="AJ31" s="461"/>
      <c r="AK31" s="461"/>
      <c r="AL31" s="461"/>
      <c r="AM31" s="461"/>
      <c r="AN31" s="461"/>
      <c r="AO31" s="461"/>
      <c r="AP31" s="461"/>
      <c r="AQ31" s="462"/>
      <c r="AR31" s="456"/>
      <c r="AS31" s="464" t="s">
        <v>556</v>
      </c>
      <c r="AT31" s="449"/>
      <c r="AU31" s="449"/>
      <c r="AV31" s="449">
        <v>5</v>
      </c>
      <c r="AW31" s="449"/>
      <c r="AX31" s="460"/>
      <c r="AY31" s="461"/>
      <c r="AZ31" s="461"/>
      <c r="BA31" s="461"/>
      <c r="BB31" s="461"/>
      <c r="BC31" s="460"/>
      <c r="BD31" s="461"/>
      <c r="BE31" s="461"/>
      <c r="BF31" s="461"/>
      <c r="BG31" s="461"/>
      <c r="BH31" s="461"/>
      <c r="BI31" s="461"/>
      <c r="BJ31" s="461"/>
      <c r="BK31" s="461"/>
      <c r="BL31" s="461"/>
      <c r="BM31" s="461"/>
      <c r="BN31" s="456"/>
      <c r="BO31" s="472"/>
      <c r="BP31" s="472"/>
      <c r="BQ31" s="472"/>
      <c r="BR31" s="472"/>
    </row>
    <row r="32" spans="1:72">
      <c r="A32" s="234"/>
      <c r="B32" s="235"/>
      <c r="C32" s="235"/>
      <c r="D32" s="235"/>
      <c r="E32" s="235"/>
      <c r="F32" s="465"/>
      <c r="G32" s="466"/>
      <c r="H32" s="466"/>
      <c r="I32" s="466"/>
      <c r="J32" s="466"/>
      <c r="K32" s="465">
        <f>SUM(G32:J32)</f>
        <v>0</v>
      </c>
      <c r="L32" s="466"/>
      <c r="M32" s="466"/>
      <c r="N32" s="466"/>
      <c r="O32" s="466"/>
      <c r="P32" s="466"/>
      <c r="Q32" s="466"/>
      <c r="R32" s="466"/>
      <c r="S32" s="466"/>
      <c r="T32" s="466"/>
      <c r="U32" s="465"/>
      <c r="W32" s="448"/>
      <c r="X32" s="449"/>
      <c r="Y32" s="449"/>
      <c r="Z32" s="449"/>
      <c r="AA32" s="449"/>
      <c r="AB32" s="460"/>
      <c r="AC32" s="461"/>
      <c r="AD32" s="461"/>
      <c r="AE32" s="461"/>
      <c r="AF32" s="461"/>
      <c r="AG32" s="460"/>
      <c r="AH32" s="461"/>
      <c r="AI32" s="461"/>
      <c r="AJ32" s="461"/>
      <c r="AK32" s="461"/>
      <c r="AL32" s="461"/>
      <c r="AM32" s="461"/>
      <c r="AN32" s="461"/>
      <c r="AO32" s="461"/>
      <c r="AP32" s="461"/>
      <c r="AQ32" s="462"/>
      <c r="AR32" s="456"/>
      <c r="AS32" s="448"/>
      <c r="AT32" s="449"/>
      <c r="AU32" s="449"/>
      <c r="AV32" s="449"/>
      <c r="AW32" s="449"/>
      <c r="AX32" s="460"/>
      <c r="AY32" s="461"/>
      <c r="AZ32" s="461"/>
      <c r="BA32" s="461"/>
      <c r="BB32" s="461"/>
      <c r="BC32" s="460"/>
      <c r="BD32" s="461"/>
      <c r="BE32" s="461"/>
      <c r="BF32" s="461"/>
      <c r="BG32" s="461"/>
      <c r="BH32" s="461"/>
      <c r="BI32" s="461"/>
      <c r="BJ32" s="461"/>
      <c r="BK32" s="461"/>
      <c r="BL32" s="461"/>
      <c r="BM32" s="461"/>
      <c r="BN32" s="456"/>
      <c r="BO32" s="472"/>
      <c r="BP32" s="472"/>
      <c r="BQ32" s="472"/>
      <c r="BR32" s="472"/>
    </row>
    <row r="33" spans="1:70">
      <c r="A33" s="475" t="str">
        <f>IF(Input!B36=0,"   ",Input!B36)</f>
        <v xml:space="preserve">   </v>
      </c>
      <c r="B33" s="476"/>
      <c r="C33" s="476"/>
      <c r="D33" s="235"/>
      <c r="E33" s="235">
        <f>Z33</f>
        <v>5</v>
      </c>
      <c r="F33" s="465">
        <f>Input!F36</f>
        <v>0</v>
      </c>
      <c r="G33" s="466">
        <f>Input!G36</f>
        <v>0</v>
      </c>
      <c r="H33" s="466">
        <f>Input!H36</f>
        <v>0</v>
      </c>
      <c r="I33" s="466">
        <f>Input!I36</f>
        <v>0</v>
      </c>
      <c r="J33" s="466">
        <f>Input!J36</f>
        <v>0</v>
      </c>
      <c r="K33" s="465">
        <f>SUM(G33:J33)</f>
        <v>0</v>
      </c>
      <c r="L33" s="466">
        <f>Input!L36</f>
        <v>0</v>
      </c>
      <c r="M33" s="466">
        <f>Input!M36</f>
        <v>0</v>
      </c>
      <c r="N33" s="466">
        <f>Input!N36</f>
        <v>0</v>
      </c>
      <c r="O33" s="466">
        <f>Input!O36</f>
        <v>0</v>
      </c>
      <c r="P33" s="466">
        <f>Input!P36</f>
        <v>0</v>
      </c>
      <c r="Q33" s="466">
        <f>Input!Q36</f>
        <v>0</v>
      </c>
      <c r="R33" s="466">
        <f>Input!R36</f>
        <v>0</v>
      </c>
      <c r="S33" s="466">
        <f>Input!S36</f>
        <v>0</v>
      </c>
      <c r="T33" s="466">
        <f>Input!T36</f>
        <v>0</v>
      </c>
      <c r="U33" s="465">
        <f>Input!U36</f>
        <v>0</v>
      </c>
      <c r="W33" s="477"/>
      <c r="X33" s="478"/>
      <c r="Y33" s="478"/>
      <c r="Z33" s="467">
        <f>Input!D36</f>
        <v>5</v>
      </c>
      <c r="AA33" s="449"/>
      <c r="AB33" s="460">
        <f t="shared" ref="AB33:AQ33" si="15">AB260</f>
        <v>0</v>
      </c>
      <c r="AC33" s="461">
        <f t="shared" si="15"/>
        <v>0</v>
      </c>
      <c r="AD33" s="461">
        <f t="shared" si="15"/>
        <v>0</v>
      </c>
      <c r="AE33" s="461">
        <f t="shared" si="15"/>
        <v>0</v>
      </c>
      <c r="AF33" s="461">
        <f t="shared" si="15"/>
        <v>0</v>
      </c>
      <c r="AG33" s="460">
        <f t="shared" si="15"/>
        <v>0</v>
      </c>
      <c r="AH33" s="461">
        <f t="shared" si="15"/>
        <v>0</v>
      </c>
      <c r="AI33" s="461">
        <f t="shared" si="15"/>
        <v>0</v>
      </c>
      <c r="AJ33" s="461">
        <f t="shared" si="15"/>
        <v>0</v>
      </c>
      <c r="AK33" s="461">
        <f t="shared" si="15"/>
        <v>0</v>
      </c>
      <c r="AL33" s="461">
        <f t="shared" si="15"/>
        <v>0</v>
      </c>
      <c r="AM33" s="461">
        <f t="shared" si="15"/>
        <v>0</v>
      </c>
      <c r="AN33" s="461">
        <f t="shared" si="15"/>
        <v>0</v>
      </c>
      <c r="AO33" s="461">
        <f t="shared" si="15"/>
        <v>0</v>
      </c>
      <c r="AP33" s="461">
        <f t="shared" si="15"/>
        <v>0</v>
      </c>
      <c r="AQ33" s="462">
        <f t="shared" si="15"/>
        <v>0</v>
      </c>
      <c r="AR33" s="456"/>
      <c r="AS33" s="477"/>
      <c r="AT33" s="478"/>
      <c r="AU33" s="478"/>
      <c r="AV33" s="449"/>
      <c r="AW33" s="449"/>
      <c r="AX33" s="460">
        <f>$F33*$BO$8</f>
        <v>0</v>
      </c>
      <c r="AY33" s="461">
        <f>($F33*$BO$9)/4+($G33*$BO$8)/4</f>
        <v>0</v>
      </c>
      <c r="AZ33" s="461">
        <f>($F33*$BO$9)/4+($G33*$BO$8)/4+($H33*$BO$8)/3</f>
        <v>0</v>
      </c>
      <c r="BA33" s="461">
        <f>($F33*$BO$9)/4+($G33*$BO$8)/4+($H33*$BO$8)/3+($I33*$BO$8)/2</f>
        <v>0</v>
      </c>
      <c r="BB33" s="461">
        <f>($F33*$BO$9)/4+($G33*$BO$8)/4+($H33*$BO$8)/3+($I33*$BO$8)/2+($J33*$BO$8)</f>
        <v>0</v>
      </c>
      <c r="BC33" s="460">
        <f>$F33*$BO$9+$K33*$BO$8</f>
        <v>0</v>
      </c>
      <c r="BD33" s="461">
        <f>$F33*$BO$10+$K33*$BO$9+$L33*$BO$8</f>
        <v>0</v>
      </c>
      <c r="BE33" s="461">
        <f>$F33*$BO$11+$K33*$BO$10+$L33*$BO$9+$M33*$BO$8</f>
        <v>0</v>
      </c>
      <c r="BF33" s="461">
        <f>$F33*$BO$12+$K33*$BO$11+$L33*$BO$10+$M33*$BO$9+$N33*$BO$8</f>
        <v>0</v>
      </c>
      <c r="BG33" s="461">
        <f>$F33*$BO$13+$K33*$BO$12+$L33*$BO$11+$M33*$BO$10+$N33*$BO$9+$O33*$BO$8</f>
        <v>0</v>
      </c>
      <c r="BH33" s="461">
        <f>$K33*$BO$13+$L33*$BO$12+$M33*$BO$11+$N33*$BO$10+$O33*$B$9+$P33*$BO$8</f>
        <v>0</v>
      </c>
      <c r="BI33" s="461">
        <f>$L33*$BO$13+$M33*$BO$12+$N33*$BO$11+$O33*$BO$10+$P33*$BO$9+$Q33*$BO$8</f>
        <v>0</v>
      </c>
      <c r="BJ33" s="461">
        <f>$M33*$BO$13+$N33*$BO$12+$O33*$BO$11+$P33*$BO$10+$Q33*$BO$9+$R33*$BO$8</f>
        <v>0</v>
      </c>
      <c r="BK33" s="461">
        <f>$N33*$BO$13+$O33*$BO$12+$P33*$BO$11+$Q33*$BO$10+$R33*$BO$9+$S33*$BO$8</f>
        <v>0</v>
      </c>
      <c r="BL33" s="461">
        <f>$O33*$BO$13+$P33*$BO$12+$Q33*$BO$11+$R33*$BO$10+$S33*$BO$9+$T33*$BO$8</f>
        <v>0</v>
      </c>
      <c r="BM33" s="461">
        <f>$P33*$BO$13+$Q33*$BO$12+$R33*$BO$11+$S33*$BO$10+$T33*$BO$9+$U33*$BO$8</f>
        <v>0</v>
      </c>
      <c r="BN33" s="456"/>
      <c r="BO33" s="472"/>
      <c r="BP33" s="472"/>
      <c r="BQ33" s="472"/>
      <c r="BR33" s="472"/>
    </row>
    <row r="34" spans="1:70">
      <c r="A34" s="475" t="str">
        <f>IF(Input!B37=0,"   ",Input!B37)</f>
        <v xml:space="preserve">   </v>
      </c>
      <c r="B34" s="476"/>
      <c r="C34" s="476"/>
      <c r="D34" s="235"/>
      <c r="E34" s="235">
        <f>Z34</f>
        <v>5</v>
      </c>
      <c r="F34" s="465">
        <f>Input!F37</f>
        <v>0</v>
      </c>
      <c r="G34" s="466">
        <f>Input!G37</f>
        <v>0</v>
      </c>
      <c r="H34" s="466">
        <f>Input!H37</f>
        <v>0</v>
      </c>
      <c r="I34" s="466">
        <f>Input!I37</f>
        <v>0</v>
      </c>
      <c r="J34" s="466">
        <f>Input!J37</f>
        <v>0</v>
      </c>
      <c r="K34" s="465">
        <f>SUM(G34:J34)</f>
        <v>0</v>
      </c>
      <c r="L34" s="466">
        <f>Input!L37</f>
        <v>0</v>
      </c>
      <c r="M34" s="466">
        <f>Input!M37</f>
        <v>0</v>
      </c>
      <c r="N34" s="466">
        <f>Input!N37</f>
        <v>0</v>
      </c>
      <c r="O34" s="466">
        <f>Input!O37</f>
        <v>0</v>
      </c>
      <c r="P34" s="466">
        <f>Input!P37</f>
        <v>0</v>
      </c>
      <c r="Q34" s="466">
        <f>Input!Q37</f>
        <v>0</v>
      </c>
      <c r="R34" s="466">
        <f>Input!R37</f>
        <v>0</v>
      </c>
      <c r="S34" s="466">
        <f>Input!S37</f>
        <v>0</v>
      </c>
      <c r="T34" s="466">
        <f>Input!T37</f>
        <v>0</v>
      </c>
      <c r="U34" s="465">
        <f>Input!U37</f>
        <v>0</v>
      </c>
      <c r="W34" s="477"/>
      <c r="X34" s="478"/>
      <c r="Y34" s="478"/>
      <c r="Z34" s="467">
        <f>Input!D37</f>
        <v>5</v>
      </c>
      <c r="AA34" s="449"/>
      <c r="AB34" s="460">
        <f t="shared" ref="AB34:AQ34" si="16">AB278</f>
        <v>0</v>
      </c>
      <c r="AC34" s="461">
        <f t="shared" si="16"/>
        <v>0</v>
      </c>
      <c r="AD34" s="461">
        <f t="shared" si="16"/>
        <v>0</v>
      </c>
      <c r="AE34" s="461">
        <f t="shared" si="16"/>
        <v>0</v>
      </c>
      <c r="AF34" s="461">
        <f t="shared" si="16"/>
        <v>0</v>
      </c>
      <c r="AG34" s="460">
        <f t="shared" si="16"/>
        <v>0</v>
      </c>
      <c r="AH34" s="461">
        <f t="shared" si="16"/>
        <v>0</v>
      </c>
      <c r="AI34" s="461">
        <f t="shared" si="16"/>
        <v>0</v>
      </c>
      <c r="AJ34" s="461">
        <f t="shared" si="16"/>
        <v>0</v>
      </c>
      <c r="AK34" s="461">
        <f t="shared" si="16"/>
        <v>0</v>
      </c>
      <c r="AL34" s="461">
        <f t="shared" si="16"/>
        <v>0</v>
      </c>
      <c r="AM34" s="461">
        <f t="shared" si="16"/>
        <v>0</v>
      </c>
      <c r="AN34" s="461">
        <f t="shared" si="16"/>
        <v>0</v>
      </c>
      <c r="AO34" s="461">
        <f t="shared" si="16"/>
        <v>0</v>
      </c>
      <c r="AP34" s="461">
        <f t="shared" si="16"/>
        <v>0</v>
      </c>
      <c r="AQ34" s="462">
        <f t="shared" si="16"/>
        <v>0</v>
      </c>
      <c r="AR34" s="456"/>
      <c r="AS34" s="477"/>
      <c r="AT34" s="478"/>
      <c r="AU34" s="478"/>
      <c r="AV34" s="449"/>
      <c r="AW34" s="449"/>
      <c r="AX34" s="460">
        <f>$F34*$BO$8</f>
        <v>0</v>
      </c>
      <c r="AY34" s="461">
        <f>($F34*$BO$9)/4+($G34*$BO$8)/4</f>
        <v>0</v>
      </c>
      <c r="AZ34" s="461">
        <f>($F34*$BO$9)/4+($G34*$BO$8)/4+($H34*$BO$8)/3</f>
        <v>0</v>
      </c>
      <c r="BA34" s="461">
        <f>($F34*$BO$9)/4+($G34*$BO$8)/4+($H34*$BO$8)/3+($I34*$BO$8)/2</f>
        <v>0</v>
      </c>
      <c r="BB34" s="461">
        <f>($F34*$BO$9)/4+($G34*$BO$8)/4+($H34*$BO$8)/3+($I34*$BO$8)/2+($J34*$BO$8)</f>
        <v>0</v>
      </c>
      <c r="BC34" s="460">
        <f>$F34*$BO$9+$K34*$BO$8</f>
        <v>0</v>
      </c>
      <c r="BD34" s="461">
        <f>$F34*$BO$10+$K34*$BO$9+$L34*$BO$8</f>
        <v>0</v>
      </c>
      <c r="BE34" s="461">
        <f>$F34*$BO$11+$K34*$BO$10+$L34*$BO$9+$M34*$BO$8</f>
        <v>0</v>
      </c>
      <c r="BF34" s="461">
        <f>$F34*$BO$12+$K34*$BO$11+$L34*$BO$10+$M34*$BO$9+$N34*$BO$8</f>
        <v>0</v>
      </c>
      <c r="BG34" s="461">
        <f>$F34*$BO$13+$K34*$BO$12+$L34*$BO$11+$M34*$BO$10+$N34*$BO$9+$O34*$BO$8</f>
        <v>0</v>
      </c>
      <c r="BH34" s="461">
        <f>$K34*$BO$13+$L34*$BO$12+$M34*$BO$11+$N34*$BO$10+$O34*$B$9+$P34*$BO$8</f>
        <v>0</v>
      </c>
      <c r="BI34" s="461">
        <f>$L34*$BO$13+$M34*$BO$12+$N34*$BO$11+$O34*$BO$10+$P34*$BO$9+$Q34*$BO$8</f>
        <v>0</v>
      </c>
      <c r="BJ34" s="461">
        <f>$M34*$BO$13+$N34*$BO$12+$O34*$BO$11+$P34*$BO$10+$Q34*$BO$9+$R34*$BO$8</f>
        <v>0</v>
      </c>
      <c r="BK34" s="461">
        <f>$N34*$BO$13+$O34*$BO$12+$P34*$BO$11+$Q34*$BO$10+$R34*$BO$9+$S34*$BO$8</f>
        <v>0</v>
      </c>
      <c r="BL34" s="461">
        <f>$O34*$BO$13+$P34*$BO$12+$Q34*$BO$11+$R34*$BO$10+$S34*$BO$9+$T34*$BO$8</f>
        <v>0</v>
      </c>
      <c r="BM34" s="461">
        <f>$P34*$BO$13+$Q34*$BO$12+$R34*$BO$11+$S34*$BO$10+$T34*$BO$9+$U34*$BO$8</f>
        <v>0</v>
      </c>
      <c r="BN34" s="456"/>
      <c r="BO34" s="472"/>
      <c r="BP34" s="472"/>
      <c r="BQ34" s="472"/>
      <c r="BR34" s="472"/>
    </row>
    <row r="35" spans="1:70">
      <c r="A35" s="475" t="str">
        <f>IF(Input!B38=0,"   ",Input!B38)</f>
        <v xml:space="preserve">   </v>
      </c>
      <c r="B35" s="476"/>
      <c r="C35" s="476"/>
      <c r="D35" s="235"/>
      <c r="E35" s="235">
        <f>Z35</f>
        <v>5</v>
      </c>
      <c r="F35" s="479">
        <f>Input!F38</f>
        <v>0</v>
      </c>
      <c r="G35" s="480">
        <f>Input!G38</f>
        <v>0</v>
      </c>
      <c r="H35" s="480">
        <f>Input!H38</f>
        <v>0</v>
      </c>
      <c r="I35" s="480">
        <f>Input!I38</f>
        <v>0</v>
      </c>
      <c r="J35" s="480">
        <f>Input!J38</f>
        <v>0</v>
      </c>
      <c r="K35" s="479">
        <f>SUM(G35:J35)</f>
        <v>0</v>
      </c>
      <c r="L35" s="480">
        <f>Input!L38</f>
        <v>0</v>
      </c>
      <c r="M35" s="480">
        <f>Input!M38</f>
        <v>0</v>
      </c>
      <c r="N35" s="480">
        <f>Input!N38</f>
        <v>0</v>
      </c>
      <c r="O35" s="480">
        <f>Input!O38</f>
        <v>0</v>
      </c>
      <c r="P35" s="480">
        <f>Input!P38</f>
        <v>0</v>
      </c>
      <c r="Q35" s="480">
        <f>Input!Q38</f>
        <v>0</v>
      </c>
      <c r="R35" s="480">
        <f>Input!R38</f>
        <v>0</v>
      </c>
      <c r="S35" s="480">
        <f>Input!S38</f>
        <v>0</v>
      </c>
      <c r="T35" s="480">
        <f>Input!T38</f>
        <v>0</v>
      </c>
      <c r="U35" s="479">
        <f>Input!U38</f>
        <v>0</v>
      </c>
      <c r="W35" s="477"/>
      <c r="X35" s="478"/>
      <c r="Y35" s="478"/>
      <c r="Z35" s="467">
        <f>Input!D38</f>
        <v>5</v>
      </c>
      <c r="AA35" s="449"/>
      <c r="AB35" s="481">
        <f t="shared" ref="AB35:AQ35" si="17">AB296</f>
        <v>0</v>
      </c>
      <c r="AC35" s="482">
        <f t="shared" si="17"/>
        <v>0</v>
      </c>
      <c r="AD35" s="482">
        <f t="shared" si="17"/>
        <v>0</v>
      </c>
      <c r="AE35" s="482">
        <f t="shared" si="17"/>
        <v>0</v>
      </c>
      <c r="AF35" s="482">
        <f t="shared" si="17"/>
        <v>0</v>
      </c>
      <c r="AG35" s="481">
        <f t="shared" si="17"/>
        <v>0</v>
      </c>
      <c r="AH35" s="482">
        <f t="shared" si="17"/>
        <v>0</v>
      </c>
      <c r="AI35" s="482">
        <f t="shared" si="17"/>
        <v>0</v>
      </c>
      <c r="AJ35" s="482">
        <f t="shared" si="17"/>
        <v>0</v>
      </c>
      <c r="AK35" s="482">
        <f t="shared" si="17"/>
        <v>0</v>
      </c>
      <c r="AL35" s="482">
        <f t="shared" si="17"/>
        <v>0</v>
      </c>
      <c r="AM35" s="482">
        <f t="shared" si="17"/>
        <v>0</v>
      </c>
      <c r="AN35" s="482">
        <f t="shared" si="17"/>
        <v>0</v>
      </c>
      <c r="AO35" s="482">
        <f t="shared" si="17"/>
        <v>0</v>
      </c>
      <c r="AP35" s="482">
        <f t="shared" si="17"/>
        <v>0</v>
      </c>
      <c r="AQ35" s="483">
        <f t="shared" si="17"/>
        <v>0</v>
      </c>
      <c r="AR35" s="456"/>
      <c r="AS35" s="477"/>
      <c r="AT35" s="478"/>
      <c r="AU35" s="478"/>
      <c r="AV35" s="449"/>
      <c r="AW35" s="449"/>
      <c r="AX35" s="481">
        <f>$F35*$BO$8</f>
        <v>0</v>
      </c>
      <c r="AY35" s="482">
        <f>($F35*$BO$9)/4+($G35*$BO$8)/4</f>
        <v>0</v>
      </c>
      <c r="AZ35" s="482">
        <f>($F35*$BO$9)/4+($G35*$BO$8)/4+($H35*$BO$8)/3</f>
        <v>0</v>
      </c>
      <c r="BA35" s="482">
        <f>($F35*$BO$9)/4+($G35*$BO$8)/4+($H35*$BO$8)/3+($I35*$BO$8)/2</f>
        <v>0</v>
      </c>
      <c r="BB35" s="482">
        <f>($F35*$BO$9)/4+($G35*$BO$8)/4+($H35*$BO$8)/3+($I35*$BO$8)/2+($J35*$BO$8)</f>
        <v>0</v>
      </c>
      <c r="BC35" s="481">
        <f>$F35*$BO$9+$K35*$BO$8</f>
        <v>0</v>
      </c>
      <c r="BD35" s="482">
        <f>$F35*$BO$10+$K35*$BO$9+$L35*$BO$8</f>
        <v>0</v>
      </c>
      <c r="BE35" s="482">
        <f>$F35*$BO$11+$K35*$BO$10+$L35*$BO$9+$M35*$BO$8</f>
        <v>0</v>
      </c>
      <c r="BF35" s="482">
        <f>$F35*$BO$12+$K35*$BO$11+$L35*$BO$10+$M35*$BO$9+$N35*$BO$8</f>
        <v>0</v>
      </c>
      <c r="BG35" s="482">
        <f>$F35*$BO$13+$K35*$BO$12+$L35*$BO$11+$M35*$BO$10+$N35*$BO$9+$O35*$BO$8</f>
        <v>0</v>
      </c>
      <c r="BH35" s="482">
        <f>$K35*$BO$13+$L35*$BO$12+$M35*$BO$11+$N35*$BO$10+$O35*$B$9+$P35*$BO$8</f>
        <v>0</v>
      </c>
      <c r="BI35" s="482">
        <f>$L35*$BO$13+$M35*$BO$12+$N35*$BO$11+$O35*$BO$10+$P35*$BO$9+$Q35*$BO$8</f>
        <v>0</v>
      </c>
      <c r="BJ35" s="482">
        <f>$M35*$BO$13+$N35*$BO$12+$O35*$BO$11+$P35*$BO$10+$Q35*$BO$9+$R35*$BO$8</f>
        <v>0</v>
      </c>
      <c r="BK35" s="482">
        <f>$N35*$BO$13+$O35*$BO$12+$P35*$BO$11+$Q35*$BO$10+$R35*$BO$9+$S35*$BO$8</f>
        <v>0</v>
      </c>
      <c r="BL35" s="482">
        <f>$O35*$BO$13+$P35*$BO$12+$Q35*$BO$11+$R35*$BO$10+$S35*$BO$9+$T35*$BO$8</f>
        <v>0</v>
      </c>
      <c r="BM35" s="483">
        <f>$P35*$BO$13+$Q35*$BO$12+$R35*$BO$11+$S35*$BO$10+$T35*$BO$9+$U35*$BO$8</f>
        <v>0</v>
      </c>
      <c r="BN35" s="456"/>
      <c r="BO35" s="472"/>
      <c r="BP35" s="472"/>
      <c r="BQ35" s="472"/>
      <c r="BR35" s="472"/>
    </row>
    <row r="36" spans="1:70">
      <c r="A36" s="234"/>
      <c r="B36" s="235"/>
      <c r="C36" s="235"/>
      <c r="D36" s="235"/>
      <c r="E36" s="235"/>
      <c r="F36" s="465"/>
      <c r="G36" s="466"/>
      <c r="H36" s="466"/>
      <c r="I36" s="466"/>
      <c r="J36" s="466"/>
      <c r="K36" s="465"/>
      <c r="L36" s="466"/>
      <c r="M36" s="466"/>
      <c r="N36" s="466"/>
      <c r="O36" s="466"/>
      <c r="P36" s="466"/>
      <c r="Q36" s="466"/>
      <c r="R36" s="466"/>
      <c r="S36" s="466"/>
      <c r="T36" s="466"/>
      <c r="U36" s="465"/>
      <c r="W36" s="448"/>
      <c r="X36" s="449"/>
      <c r="Y36" s="449"/>
      <c r="Z36" s="449"/>
      <c r="AA36" s="449"/>
      <c r="AB36" s="460"/>
      <c r="AC36" s="461"/>
      <c r="AD36" s="461"/>
      <c r="AE36" s="461"/>
      <c r="AF36" s="461"/>
      <c r="AG36" s="460"/>
      <c r="AH36" s="461"/>
      <c r="AI36" s="461"/>
      <c r="AJ36" s="461"/>
      <c r="AK36" s="461"/>
      <c r="AL36" s="461"/>
      <c r="AM36" s="461"/>
      <c r="AN36" s="461"/>
      <c r="AO36" s="461"/>
      <c r="AP36" s="461"/>
      <c r="AQ36" s="462"/>
      <c r="AR36" s="456"/>
      <c r="AS36" s="448"/>
      <c r="AT36" s="449"/>
      <c r="AU36" s="449"/>
      <c r="AV36" s="449"/>
      <c r="AW36" s="449"/>
      <c r="AX36" s="460"/>
      <c r="AY36" s="461"/>
      <c r="AZ36" s="461"/>
      <c r="BA36" s="461"/>
      <c r="BB36" s="461"/>
      <c r="BC36" s="460"/>
      <c r="BD36" s="461"/>
      <c r="BE36" s="461"/>
      <c r="BF36" s="461"/>
      <c r="BG36" s="461"/>
      <c r="BH36" s="461"/>
      <c r="BI36" s="461"/>
      <c r="BJ36" s="461"/>
      <c r="BK36" s="461"/>
      <c r="BL36" s="461"/>
      <c r="BM36" s="462"/>
      <c r="BN36" s="456"/>
      <c r="BO36" s="472"/>
      <c r="BP36" s="472"/>
      <c r="BQ36" s="472"/>
      <c r="BR36" s="472"/>
    </row>
    <row r="37" spans="1:70">
      <c r="A37" s="234" t="s">
        <v>557</v>
      </c>
      <c r="B37" s="235"/>
      <c r="C37" s="235"/>
      <c r="D37" s="235"/>
      <c r="E37" s="235"/>
      <c r="F37" s="465">
        <f t="shared" ref="F37:U37" si="18">SUM(F11:F35)</f>
        <v>0</v>
      </c>
      <c r="G37" s="466">
        <f t="shared" si="18"/>
        <v>0</v>
      </c>
      <c r="H37" s="466">
        <f t="shared" si="18"/>
        <v>0</v>
      </c>
      <c r="I37" s="466">
        <f t="shared" si="18"/>
        <v>0</v>
      </c>
      <c r="J37" s="466" t="e">
        <f t="shared" si="18"/>
        <v>#REF!</v>
      </c>
      <c r="K37" s="465" t="e">
        <f t="shared" si="18"/>
        <v>#REF!</v>
      </c>
      <c r="L37" s="466" t="e">
        <f t="shared" si="18"/>
        <v>#REF!</v>
      </c>
      <c r="M37" s="466" t="e">
        <f t="shared" si="18"/>
        <v>#REF!</v>
      </c>
      <c r="N37" s="466" t="e">
        <f t="shared" si="18"/>
        <v>#REF!</v>
      </c>
      <c r="O37" s="466" t="e">
        <f t="shared" si="18"/>
        <v>#REF!</v>
      </c>
      <c r="P37" s="466" t="e">
        <f t="shared" si="18"/>
        <v>#REF!</v>
      </c>
      <c r="Q37" s="466">
        <f t="shared" si="18"/>
        <v>0</v>
      </c>
      <c r="R37" s="466">
        <f t="shared" si="18"/>
        <v>0</v>
      </c>
      <c r="S37" s="466">
        <f t="shared" si="18"/>
        <v>0</v>
      </c>
      <c r="T37" s="466">
        <f t="shared" si="18"/>
        <v>0</v>
      </c>
      <c r="U37" s="465">
        <f t="shared" si="18"/>
        <v>0</v>
      </c>
      <c r="W37" s="448" t="s">
        <v>558</v>
      </c>
      <c r="X37" s="449"/>
      <c r="Y37" s="449"/>
      <c r="Z37" s="449"/>
      <c r="AA37" s="449"/>
      <c r="AB37" s="460">
        <f t="shared" ref="AB37:AQ37" si="19">SUM(AB11:AB35)</f>
        <v>0</v>
      </c>
      <c r="AC37" s="461">
        <f t="shared" si="19"/>
        <v>0</v>
      </c>
      <c r="AD37" s="461">
        <f t="shared" si="19"/>
        <v>0</v>
      </c>
      <c r="AE37" s="461">
        <f t="shared" si="19"/>
        <v>0</v>
      </c>
      <c r="AF37" s="461" t="e">
        <f t="shared" si="19"/>
        <v>#REF!</v>
      </c>
      <c r="AG37" s="460" t="e">
        <f t="shared" si="19"/>
        <v>#REF!</v>
      </c>
      <c r="AH37" s="461" t="e">
        <f t="shared" si="19"/>
        <v>#REF!</v>
      </c>
      <c r="AI37" s="461" t="e">
        <f t="shared" si="19"/>
        <v>#REF!</v>
      </c>
      <c r="AJ37" s="461" t="e">
        <f t="shared" si="19"/>
        <v>#REF!</v>
      </c>
      <c r="AK37" s="461" t="e">
        <f t="shared" si="19"/>
        <v>#REF!</v>
      </c>
      <c r="AL37" s="461" t="e">
        <f t="shared" si="19"/>
        <v>#REF!</v>
      </c>
      <c r="AM37" s="461" t="e">
        <f t="shared" si="19"/>
        <v>#REF!</v>
      </c>
      <c r="AN37" s="461" t="e">
        <f t="shared" si="19"/>
        <v>#REF!</v>
      </c>
      <c r="AO37" s="461" t="e">
        <f t="shared" si="19"/>
        <v>#REF!</v>
      </c>
      <c r="AP37" s="461" t="e">
        <f t="shared" si="19"/>
        <v>#REF!</v>
      </c>
      <c r="AQ37" s="462" t="e">
        <f t="shared" si="19"/>
        <v>#REF!</v>
      </c>
      <c r="AR37" s="456"/>
      <c r="AS37" s="448" t="s">
        <v>559</v>
      </c>
      <c r="AT37" s="449"/>
      <c r="AU37" s="449"/>
      <c r="AV37" s="449"/>
      <c r="AW37" s="449"/>
      <c r="AX37" s="460">
        <f t="shared" ref="AX37:BM37" si="20">SUM(AX11:AX35)</f>
        <v>0</v>
      </c>
      <c r="AY37" s="461">
        <f t="shared" si="20"/>
        <v>0</v>
      </c>
      <c r="AZ37" s="461">
        <f t="shared" si="20"/>
        <v>0</v>
      </c>
      <c r="BA37" s="461">
        <f t="shared" si="20"/>
        <v>0</v>
      </c>
      <c r="BB37" s="461" t="e">
        <f t="shared" si="20"/>
        <v>#REF!</v>
      </c>
      <c r="BC37" s="460" t="e">
        <f t="shared" si="20"/>
        <v>#REF!</v>
      </c>
      <c r="BD37" s="461" t="e">
        <f t="shared" si="20"/>
        <v>#REF!</v>
      </c>
      <c r="BE37" s="461" t="e">
        <f t="shared" si="20"/>
        <v>#REF!</v>
      </c>
      <c r="BF37" s="461" t="e">
        <f t="shared" si="20"/>
        <v>#REF!</v>
      </c>
      <c r="BG37" s="461" t="e">
        <f t="shared" si="20"/>
        <v>#REF!</v>
      </c>
      <c r="BH37" s="461" t="e">
        <f t="shared" si="20"/>
        <v>#REF!</v>
      </c>
      <c r="BI37" s="461" t="e">
        <f t="shared" si="20"/>
        <v>#REF!</v>
      </c>
      <c r="BJ37" s="461" t="e">
        <f t="shared" si="20"/>
        <v>#REF!</v>
      </c>
      <c r="BK37" s="461" t="e">
        <f t="shared" si="20"/>
        <v>#REF!</v>
      </c>
      <c r="BL37" s="461" t="e">
        <f t="shared" si="20"/>
        <v>#REF!</v>
      </c>
      <c r="BM37" s="462" t="e">
        <f t="shared" si="20"/>
        <v>#REF!</v>
      </c>
      <c r="BN37" s="456"/>
      <c r="BO37" s="472"/>
      <c r="BP37" s="472"/>
      <c r="BQ37" s="472"/>
      <c r="BR37" s="472"/>
    </row>
    <row r="38" spans="1:70">
      <c r="A38" s="234"/>
      <c r="B38" s="235"/>
      <c r="C38" s="235"/>
      <c r="D38" s="235"/>
      <c r="E38" s="235"/>
      <c r="F38" s="465"/>
      <c r="G38" s="466"/>
      <c r="H38" s="466"/>
      <c r="I38" s="466"/>
      <c r="J38" s="466"/>
      <c r="K38" s="465"/>
      <c r="L38" s="466"/>
      <c r="M38" s="466"/>
      <c r="N38" s="466"/>
      <c r="O38" s="466"/>
      <c r="P38" s="466"/>
      <c r="Q38" s="466"/>
      <c r="R38" s="466"/>
      <c r="S38" s="466"/>
      <c r="T38" s="466"/>
      <c r="U38" s="465"/>
      <c r="W38" s="484" t="s">
        <v>560</v>
      </c>
      <c r="X38" s="213"/>
      <c r="Y38" s="213"/>
      <c r="Z38" s="485">
        <f>'Cash Flow'!D33</f>
        <v>0.38900000000000001</v>
      </c>
      <c r="AA38" s="213"/>
      <c r="AB38" s="486">
        <f t="shared" ref="AB38:AQ38" si="21">AB37*$Z38</f>
        <v>0</v>
      </c>
      <c r="AC38" s="487">
        <f t="shared" si="21"/>
        <v>0</v>
      </c>
      <c r="AD38" s="487">
        <f t="shared" si="21"/>
        <v>0</v>
      </c>
      <c r="AE38" s="487">
        <f t="shared" si="21"/>
        <v>0</v>
      </c>
      <c r="AF38" s="487" t="e">
        <f t="shared" si="21"/>
        <v>#REF!</v>
      </c>
      <c r="AG38" s="486" t="e">
        <f t="shared" si="21"/>
        <v>#REF!</v>
      </c>
      <c r="AH38" s="487" t="e">
        <f t="shared" si="21"/>
        <v>#REF!</v>
      </c>
      <c r="AI38" s="487" t="e">
        <f t="shared" si="21"/>
        <v>#REF!</v>
      </c>
      <c r="AJ38" s="487" t="e">
        <f t="shared" si="21"/>
        <v>#REF!</v>
      </c>
      <c r="AK38" s="487" t="e">
        <f t="shared" si="21"/>
        <v>#REF!</v>
      </c>
      <c r="AL38" s="487" t="e">
        <f t="shared" si="21"/>
        <v>#REF!</v>
      </c>
      <c r="AM38" s="487" t="e">
        <f t="shared" si="21"/>
        <v>#REF!</v>
      </c>
      <c r="AN38" s="487" t="e">
        <f t="shared" si="21"/>
        <v>#REF!</v>
      </c>
      <c r="AO38" s="487" t="e">
        <f t="shared" si="21"/>
        <v>#REF!</v>
      </c>
      <c r="AP38" s="487" t="e">
        <f t="shared" si="21"/>
        <v>#REF!</v>
      </c>
      <c r="AQ38" s="488" t="e">
        <f t="shared" si="21"/>
        <v>#REF!</v>
      </c>
      <c r="AR38" s="489"/>
      <c r="AS38" s="484" t="s">
        <v>561</v>
      </c>
      <c r="AT38" s="213"/>
      <c r="AU38" s="213"/>
      <c r="AV38" s="485">
        <f>'Cash Flow'!D33</f>
        <v>0.38900000000000001</v>
      </c>
      <c r="AW38" s="213"/>
      <c r="AX38" s="486">
        <f t="shared" ref="AX38:BM38" si="22">AX37*$AV38</f>
        <v>0</v>
      </c>
      <c r="AY38" s="487">
        <f t="shared" si="22"/>
        <v>0</v>
      </c>
      <c r="AZ38" s="487">
        <f t="shared" si="22"/>
        <v>0</v>
      </c>
      <c r="BA38" s="487">
        <f t="shared" si="22"/>
        <v>0</v>
      </c>
      <c r="BB38" s="487" t="e">
        <f t="shared" si="22"/>
        <v>#REF!</v>
      </c>
      <c r="BC38" s="486" t="e">
        <f t="shared" si="22"/>
        <v>#REF!</v>
      </c>
      <c r="BD38" s="487" t="e">
        <f t="shared" si="22"/>
        <v>#REF!</v>
      </c>
      <c r="BE38" s="487" t="e">
        <f t="shared" si="22"/>
        <v>#REF!</v>
      </c>
      <c r="BF38" s="487" t="e">
        <f t="shared" si="22"/>
        <v>#REF!</v>
      </c>
      <c r="BG38" s="487" t="e">
        <f t="shared" si="22"/>
        <v>#REF!</v>
      </c>
      <c r="BH38" s="487" t="e">
        <f t="shared" si="22"/>
        <v>#REF!</v>
      </c>
      <c r="BI38" s="487" t="e">
        <f t="shared" si="22"/>
        <v>#REF!</v>
      </c>
      <c r="BJ38" s="487" t="e">
        <f t="shared" si="22"/>
        <v>#REF!</v>
      </c>
      <c r="BK38" s="487" t="e">
        <f t="shared" si="22"/>
        <v>#REF!</v>
      </c>
      <c r="BL38" s="487" t="e">
        <f t="shared" si="22"/>
        <v>#REF!</v>
      </c>
      <c r="BM38" s="488" t="e">
        <f t="shared" si="22"/>
        <v>#REF!</v>
      </c>
      <c r="BN38" s="456"/>
      <c r="BO38" s="472"/>
      <c r="BP38" s="472"/>
      <c r="BQ38" s="472"/>
      <c r="BR38" s="472"/>
    </row>
    <row r="39" spans="1:70">
      <c r="A39" s="234" t="s">
        <v>562</v>
      </c>
      <c r="B39" s="235"/>
      <c r="C39" s="235"/>
      <c r="D39" s="235"/>
      <c r="E39" s="235"/>
      <c r="F39" s="479">
        <f>Input!F39</f>
        <v>0</v>
      </c>
      <c r="G39" s="480">
        <f>Input!G39</f>
        <v>0</v>
      </c>
      <c r="H39" s="480">
        <f>Input!H39</f>
        <v>0</v>
      </c>
      <c r="I39" s="480">
        <f>Input!I39</f>
        <v>0</v>
      </c>
      <c r="J39" s="480">
        <f>Input!J39</f>
        <v>0</v>
      </c>
      <c r="K39" s="479">
        <f>SUM(G39:J39)</f>
        <v>0</v>
      </c>
      <c r="L39" s="480">
        <f>Input!L39</f>
        <v>0</v>
      </c>
      <c r="M39" s="480">
        <f>Input!M39</f>
        <v>0</v>
      </c>
      <c r="N39" s="480">
        <f>Input!N39</f>
        <v>0</v>
      </c>
      <c r="O39" s="480">
        <f>Input!O39</f>
        <v>0</v>
      </c>
      <c r="P39" s="480">
        <f>Input!P39</f>
        <v>0</v>
      </c>
      <c r="Q39" s="480">
        <f>Input!Q39</f>
        <v>0</v>
      </c>
      <c r="R39" s="480">
        <f>Input!R39</f>
        <v>0</v>
      </c>
      <c r="S39" s="480">
        <f>Input!S39</f>
        <v>0</v>
      </c>
      <c r="T39" s="480">
        <f>Input!T39</f>
        <v>0</v>
      </c>
      <c r="U39" s="479">
        <f>Input!U39</f>
        <v>0</v>
      </c>
      <c r="W39" s="472"/>
      <c r="X39" s="472"/>
      <c r="Y39" s="472"/>
      <c r="Z39" s="472"/>
      <c r="AA39" s="472"/>
      <c r="AB39" s="472"/>
      <c r="AC39" s="472"/>
      <c r="AD39" s="472"/>
      <c r="AE39" s="472"/>
      <c r="AF39" s="472"/>
      <c r="AG39" s="472"/>
      <c r="AH39" s="472"/>
      <c r="AI39" s="472"/>
      <c r="AJ39" s="472"/>
      <c r="AK39" s="472"/>
      <c r="AL39" s="472"/>
      <c r="AM39" s="472"/>
      <c r="AN39" s="472"/>
      <c r="AO39" s="472"/>
      <c r="AP39" s="472"/>
      <c r="AQ39" s="490"/>
      <c r="AR39" s="456"/>
      <c r="AS39" s="472"/>
      <c r="AT39" s="472"/>
      <c r="AU39" s="472"/>
      <c r="AV39" s="472"/>
      <c r="AW39" s="472"/>
      <c r="AX39" s="472"/>
      <c r="AY39" s="472"/>
      <c r="AZ39" s="472"/>
      <c r="BA39" s="472"/>
      <c r="BB39" s="472"/>
      <c r="BC39" s="472"/>
      <c r="BD39" s="472"/>
      <c r="BE39" s="472"/>
      <c r="BF39" s="472"/>
      <c r="BG39" s="472"/>
      <c r="BH39" s="472"/>
      <c r="BI39" s="472"/>
      <c r="BJ39" s="472"/>
      <c r="BK39" s="472"/>
      <c r="BL39" s="472"/>
      <c r="BM39" s="490"/>
      <c r="BN39" s="456"/>
      <c r="BO39" s="472"/>
      <c r="BP39" s="472"/>
      <c r="BQ39" s="472"/>
      <c r="BR39" s="472"/>
    </row>
    <row r="40" spans="1:70">
      <c r="A40" s="234"/>
      <c r="B40" s="235"/>
      <c r="C40" s="235"/>
      <c r="D40" s="235"/>
      <c r="E40" s="235"/>
      <c r="F40" s="408"/>
      <c r="G40" s="466"/>
      <c r="H40" s="466"/>
      <c r="I40" s="466"/>
      <c r="J40" s="466"/>
      <c r="K40" s="465"/>
      <c r="L40" s="466"/>
      <c r="M40" s="466"/>
      <c r="N40" s="466"/>
      <c r="O40" s="466"/>
      <c r="P40" s="466"/>
      <c r="Q40" s="466"/>
      <c r="R40" s="466"/>
      <c r="S40" s="466"/>
      <c r="T40" s="466"/>
      <c r="U40" s="465"/>
      <c r="W40" s="472"/>
      <c r="X40" s="472"/>
      <c r="Y40" s="472"/>
      <c r="Z40" s="472"/>
      <c r="AA40" s="472"/>
      <c r="AB40" s="472"/>
      <c r="AC40" s="472"/>
      <c r="AD40" s="472"/>
      <c r="AE40" s="472"/>
      <c r="AF40" s="472"/>
      <c r="AG40" s="472"/>
      <c r="AH40" s="472"/>
      <c r="AI40" s="472"/>
      <c r="AJ40" s="472"/>
      <c r="AK40" s="472"/>
      <c r="AL40" s="472"/>
      <c r="AM40" s="472"/>
      <c r="AN40" s="472"/>
      <c r="AO40" s="472"/>
      <c r="AP40" s="472"/>
      <c r="AQ40" s="490"/>
      <c r="AR40" s="456"/>
      <c r="AS40" s="472"/>
      <c r="AT40" s="472"/>
      <c r="AU40" s="472"/>
      <c r="AV40" s="472"/>
      <c r="AW40" s="472"/>
      <c r="AX40" s="472"/>
      <c r="AY40" s="472"/>
      <c r="AZ40" s="472"/>
      <c r="BA40" s="472"/>
      <c r="BB40" s="472"/>
      <c r="BC40" s="472"/>
      <c r="BD40" s="472"/>
      <c r="BE40" s="472"/>
      <c r="BF40" s="472"/>
      <c r="BG40" s="472"/>
      <c r="BH40" s="472"/>
      <c r="BI40" s="472"/>
      <c r="BJ40" s="472"/>
      <c r="BK40" s="472"/>
      <c r="BL40" s="472"/>
      <c r="BM40" s="490"/>
      <c r="BN40" s="456"/>
      <c r="BO40" s="472"/>
      <c r="BP40" s="472"/>
      <c r="BQ40" s="472"/>
      <c r="BR40" s="472"/>
    </row>
    <row r="41" spans="1:70" ht="13.5" thickBot="1">
      <c r="A41" s="234" t="s">
        <v>563</v>
      </c>
      <c r="B41" s="235"/>
      <c r="C41" s="235"/>
      <c r="D41" s="235"/>
      <c r="E41" s="235"/>
      <c r="F41" s="420">
        <f t="shared" ref="F41:U41" si="23">+F39+F37</f>
        <v>0</v>
      </c>
      <c r="G41" s="491">
        <f t="shared" si="23"/>
        <v>0</v>
      </c>
      <c r="H41" s="491">
        <f t="shared" si="23"/>
        <v>0</v>
      </c>
      <c r="I41" s="491">
        <f t="shared" si="23"/>
        <v>0</v>
      </c>
      <c r="J41" s="491" t="e">
        <f t="shared" si="23"/>
        <v>#REF!</v>
      </c>
      <c r="K41" s="492" t="e">
        <f t="shared" si="23"/>
        <v>#REF!</v>
      </c>
      <c r="L41" s="491" t="e">
        <f t="shared" si="23"/>
        <v>#REF!</v>
      </c>
      <c r="M41" s="491" t="e">
        <f t="shared" si="23"/>
        <v>#REF!</v>
      </c>
      <c r="N41" s="491" t="e">
        <f t="shared" si="23"/>
        <v>#REF!</v>
      </c>
      <c r="O41" s="491" t="e">
        <f t="shared" si="23"/>
        <v>#REF!</v>
      </c>
      <c r="P41" s="491" t="e">
        <f t="shared" si="23"/>
        <v>#REF!</v>
      </c>
      <c r="Q41" s="491">
        <f t="shared" si="23"/>
        <v>0</v>
      </c>
      <c r="R41" s="491">
        <f t="shared" si="23"/>
        <v>0</v>
      </c>
      <c r="S41" s="491">
        <f t="shared" si="23"/>
        <v>0</v>
      </c>
      <c r="T41" s="491">
        <f t="shared" si="23"/>
        <v>0</v>
      </c>
      <c r="U41" s="492">
        <f t="shared" si="23"/>
        <v>0</v>
      </c>
      <c r="W41" s="472"/>
      <c r="X41" s="472"/>
      <c r="Y41" s="472"/>
      <c r="Z41" s="472"/>
      <c r="AA41" s="472"/>
      <c r="AB41" s="472"/>
      <c r="AC41" s="472"/>
      <c r="AD41" s="472"/>
      <c r="AE41" s="472"/>
      <c r="AF41" s="472"/>
      <c r="AG41" s="472"/>
      <c r="AH41" s="472"/>
      <c r="AI41" s="472"/>
      <c r="AJ41" s="472"/>
      <c r="AK41" s="472"/>
      <c r="AL41" s="472"/>
      <c r="AM41" s="472"/>
      <c r="AN41" s="472"/>
      <c r="AO41" s="472"/>
      <c r="AP41" s="472"/>
      <c r="AQ41" s="490"/>
      <c r="AR41" s="456"/>
      <c r="AS41" s="472"/>
      <c r="AT41" s="472"/>
      <c r="AU41" s="472"/>
      <c r="AV41" s="472"/>
      <c r="AW41" s="472"/>
      <c r="AX41" s="472"/>
      <c r="AY41" s="472"/>
      <c r="AZ41" s="472"/>
      <c r="BA41" s="472"/>
      <c r="BB41" s="472"/>
      <c r="BC41" s="472"/>
      <c r="BD41" s="472"/>
      <c r="BE41" s="472"/>
      <c r="BF41" s="472"/>
      <c r="BG41" s="472"/>
      <c r="BH41" s="472"/>
      <c r="BI41" s="472"/>
      <c r="BJ41" s="472"/>
      <c r="BK41" s="472"/>
      <c r="BL41" s="472"/>
      <c r="BM41" s="490"/>
      <c r="BN41" s="456"/>
      <c r="BO41" s="472"/>
      <c r="BP41" s="472"/>
      <c r="BQ41" s="472"/>
      <c r="BR41" s="472"/>
    </row>
    <row r="42" spans="1:70" ht="13.5" thickTop="1">
      <c r="A42" s="241"/>
      <c r="B42" s="242"/>
      <c r="C42" s="242"/>
      <c r="D42" s="242"/>
      <c r="E42" s="242"/>
      <c r="F42" s="360"/>
      <c r="G42" s="493"/>
      <c r="H42" s="493"/>
      <c r="I42" s="493"/>
      <c r="J42" s="493"/>
      <c r="K42" s="493"/>
      <c r="L42" s="493"/>
      <c r="M42" s="493"/>
      <c r="N42" s="493"/>
      <c r="O42" s="493"/>
      <c r="P42" s="493"/>
      <c r="Q42" s="493"/>
      <c r="R42" s="493"/>
      <c r="S42" s="493"/>
      <c r="T42" s="493"/>
      <c r="U42" s="494"/>
      <c r="AR42" s="250"/>
      <c r="BN42" s="250"/>
    </row>
    <row r="43" spans="1:70">
      <c r="A43" s="495" t="s">
        <v>531</v>
      </c>
      <c r="B43" s="235"/>
      <c r="C43" s="235"/>
      <c r="D43" s="235"/>
      <c r="E43" s="235"/>
      <c r="F43" s="235"/>
      <c r="G43" s="496"/>
      <c r="H43" s="496"/>
      <c r="I43" s="496"/>
      <c r="J43" s="496"/>
      <c r="K43" s="496"/>
      <c r="L43" s="496"/>
      <c r="M43" s="496"/>
      <c r="N43" s="496"/>
      <c r="O43" s="496"/>
      <c r="P43" s="496"/>
      <c r="Q43" s="496"/>
      <c r="R43" s="496"/>
      <c r="S43" s="496"/>
      <c r="T43" s="496"/>
      <c r="U43" s="497"/>
      <c r="AB43" s="439" t="s">
        <v>511</v>
      </c>
      <c r="AC43" s="440" t="s">
        <v>291</v>
      </c>
      <c r="AD43" s="66"/>
      <c r="AE43" s="66" t="e">
        <f>AE6</f>
        <v>#REF!</v>
      </c>
      <c r="AF43" s="66"/>
      <c r="AG43" s="439" t="s">
        <v>292</v>
      </c>
      <c r="AH43" s="66" t="s">
        <v>293</v>
      </c>
      <c r="AI43" s="66"/>
      <c r="AJ43" s="66"/>
      <c r="AK43" s="66"/>
      <c r="AL43" s="66"/>
      <c r="AM43" s="66"/>
      <c r="AN43" s="66"/>
      <c r="AO43" s="66"/>
      <c r="AP43" s="66"/>
      <c r="AQ43" s="67"/>
      <c r="AR43" s="250"/>
      <c r="BN43" s="250"/>
    </row>
    <row r="44" spans="1:70">
      <c r="A44" s="234" t="s">
        <v>564</v>
      </c>
      <c r="B44" s="235"/>
      <c r="C44" s="235"/>
      <c r="D44" s="235"/>
      <c r="E44" s="235"/>
      <c r="F44" s="235"/>
      <c r="G44" s="496"/>
      <c r="H44" s="496"/>
      <c r="I44" s="496"/>
      <c r="J44" s="496"/>
      <c r="K44" s="496"/>
      <c r="L44" s="496"/>
      <c r="M44" s="496"/>
      <c r="N44" s="496"/>
      <c r="O44" s="496"/>
      <c r="P44" s="496"/>
      <c r="Q44" s="496"/>
      <c r="R44" s="496"/>
      <c r="S44" s="496"/>
      <c r="T44" s="496"/>
      <c r="U44" s="497"/>
      <c r="X44" s="250"/>
      <c r="Y44" s="250"/>
      <c r="Z44" s="250"/>
      <c r="AA44" s="250"/>
      <c r="AB44" s="451" t="s">
        <v>293</v>
      </c>
      <c r="AC44" s="70" t="s">
        <v>295</v>
      </c>
      <c r="AD44" s="70" t="s">
        <v>296</v>
      </c>
      <c r="AE44" s="70" t="s">
        <v>297</v>
      </c>
      <c r="AF44" s="70" t="s">
        <v>298</v>
      </c>
      <c r="AG44" s="451" t="e">
        <f>AE43</f>
        <v>#REF!</v>
      </c>
      <c r="AH44" s="70" t="e">
        <f t="shared" ref="AH44:AQ44" si="24">AG44+1</f>
        <v>#REF!</v>
      </c>
      <c r="AI44" s="70" t="e">
        <f t="shared" si="24"/>
        <v>#REF!</v>
      </c>
      <c r="AJ44" s="70" t="e">
        <f t="shared" si="24"/>
        <v>#REF!</v>
      </c>
      <c r="AK44" s="70" t="e">
        <f t="shared" si="24"/>
        <v>#REF!</v>
      </c>
      <c r="AL44" s="70" t="e">
        <f t="shared" si="24"/>
        <v>#REF!</v>
      </c>
      <c r="AM44" s="70" t="e">
        <f t="shared" si="24"/>
        <v>#REF!</v>
      </c>
      <c r="AN44" s="70" t="e">
        <f t="shared" si="24"/>
        <v>#REF!</v>
      </c>
      <c r="AO44" s="70" t="e">
        <f t="shared" si="24"/>
        <v>#REF!</v>
      </c>
      <c r="AP44" s="70" t="e">
        <f t="shared" si="24"/>
        <v>#REF!</v>
      </c>
      <c r="AQ44" s="72" t="e">
        <f t="shared" si="24"/>
        <v>#REF!</v>
      </c>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row>
    <row r="45" spans="1:70">
      <c r="A45" s="234"/>
      <c r="B45" s="235"/>
      <c r="C45" s="235"/>
      <c r="D45" s="235"/>
      <c r="E45" s="235"/>
      <c r="F45" s="235"/>
      <c r="G45" s="496"/>
      <c r="H45" s="496"/>
      <c r="I45" s="496"/>
      <c r="J45" s="496"/>
      <c r="K45" s="496"/>
      <c r="L45" s="496"/>
      <c r="M45" s="496"/>
      <c r="N45" s="496"/>
      <c r="O45" s="496"/>
      <c r="P45" s="496"/>
      <c r="Q45" s="496"/>
      <c r="R45" s="496"/>
      <c r="S45" s="496"/>
      <c r="T45" s="496"/>
      <c r="U45" s="497"/>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row>
    <row r="46" spans="1:70">
      <c r="A46" s="234"/>
      <c r="B46" s="235"/>
      <c r="C46" s="235"/>
      <c r="D46" s="235"/>
      <c r="E46" s="235"/>
      <c r="F46" s="235"/>
      <c r="G46" s="496"/>
      <c r="H46" s="496"/>
      <c r="I46" s="496"/>
      <c r="J46" s="496"/>
      <c r="K46" s="496"/>
      <c r="L46" s="496"/>
      <c r="M46" s="496"/>
      <c r="N46" s="496"/>
      <c r="O46" s="496"/>
      <c r="P46" s="496"/>
      <c r="Q46" s="496"/>
      <c r="R46" s="496"/>
      <c r="S46" s="496"/>
      <c r="T46" s="496"/>
      <c r="U46" s="497"/>
      <c r="W46" s="441" t="s">
        <v>565</v>
      </c>
      <c r="X46" s="456"/>
      <c r="Y46" s="456"/>
      <c r="Z46" s="456"/>
      <c r="AA46" s="498" t="s">
        <v>566</v>
      </c>
      <c r="AB46" s="456"/>
      <c r="AC46" s="456"/>
      <c r="AD46" s="456"/>
      <c r="AE46" s="456"/>
      <c r="AF46" s="456"/>
      <c r="AG46" s="456"/>
      <c r="AH46" s="456"/>
      <c r="AI46" s="456"/>
      <c r="AJ46" s="456"/>
      <c r="AK46" s="456"/>
      <c r="AL46" s="456"/>
      <c r="AM46" s="456"/>
      <c r="AN46" s="456"/>
      <c r="AO46" s="456"/>
      <c r="AP46" s="456"/>
      <c r="AQ46" s="456"/>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row>
    <row r="47" spans="1:70">
      <c r="A47" s="234"/>
      <c r="B47" s="235"/>
      <c r="C47" s="235"/>
      <c r="D47" s="235"/>
      <c r="E47" s="235"/>
      <c r="F47" s="235"/>
      <c r="G47" s="496"/>
      <c r="H47" s="496"/>
      <c r="I47" s="496"/>
      <c r="J47" s="496"/>
      <c r="K47" s="496"/>
      <c r="L47" s="496"/>
      <c r="M47" s="496"/>
      <c r="N47" s="496"/>
      <c r="O47" s="496"/>
      <c r="P47" s="496"/>
      <c r="Q47" s="496"/>
      <c r="R47" s="496"/>
      <c r="S47" s="496"/>
      <c r="T47" s="496"/>
      <c r="U47" s="497"/>
      <c r="W47" s="499" t="s">
        <v>567</v>
      </c>
      <c r="X47" s="456"/>
      <c r="Y47" s="456"/>
      <c r="Z47" s="500" t="s">
        <v>300</v>
      </c>
      <c r="AA47" s="500" t="s">
        <v>568</v>
      </c>
      <c r="AB47" s="456"/>
      <c r="AC47" s="456"/>
      <c r="AD47" s="456"/>
      <c r="AE47" s="456"/>
      <c r="AF47" s="456"/>
      <c r="AG47" s="456"/>
      <c r="AH47" s="456"/>
      <c r="AI47" s="456"/>
      <c r="AJ47" s="456"/>
      <c r="AK47" s="456"/>
      <c r="AL47" s="456"/>
      <c r="AM47" s="456"/>
      <c r="AN47" s="456"/>
      <c r="AO47" s="456"/>
      <c r="AP47" s="456"/>
      <c r="AQ47" s="456"/>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row>
    <row r="48" spans="1:70">
      <c r="A48" s="234"/>
      <c r="B48" s="235"/>
      <c r="C48" s="235"/>
      <c r="D48" s="235"/>
      <c r="E48" s="235"/>
      <c r="F48" s="235"/>
      <c r="G48" s="496"/>
      <c r="H48" s="496"/>
      <c r="I48" s="496"/>
      <c r="J48" s="496"/>
      <c r="K48" s="496"/>
      <c r="L48" s="496"/>
      <c r="M48" s="496"/>
      <c r="N48" s="496"/>
      <c r="O48" s="496"/>
      <c r="P48" s="496"/>
      <c r="Q48" s="496"/>
      <c r="R48" s="496"/>
      <c r="S48" s="496"/>
      <c r="T48" s="496"/>
      <c r="U48" s="497"/>
      <c r="W48" s="456"/>
      <c r="X48" s="456"/>
      <c r="Y48" s="456"/>
      <c r="Z48" s="456"/>
      <c r="AA48" s="456"/>
      <c r="AB48" s="456"/>
      <c r="AC48" s="456"/>
      <c r="AD48" s="456"/>
      <c r="AE48" s="456"/>
      <c r="AF48" s="456"/>
      <c r="AG48" s="456"/>
      <c r="AH48" s="456"/>
      <c r="AI48" s="456"/>
      <c r="AJ48" s="456"/>
      <c r="AK48" s="456"/>
      <c r="AL48" s="456"/>
      <c r="AM48" s="456"/>
      <c r="AN48" s="456"/>
      <c r="AO48" s="456"/>
      <c r="AP48" s="456"/>
      <c r="AQ48" s="456"/>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row>
    <row r="49" spans="1:46">
      <c r="A49" s="234"/>
      <c r="B49" s="235"/>
      <c r="C49" s="235"/>
      <c r="D49" s="235"/>
      <c r="E49" s="235"/>
      <c r="F49" s="235"/>
      <c r="G49" s="496"/>
      <c r="H49" s="496"/>
      <c r="I49" s="496"/>
      <c r="J49" s="496"/>
      <c r="K49" s="496"/>
      <c r="L49" s="496"/>
      <c r="M49" s="496"/>
      <c r="N49" s="496"/>
      <c r="O49" s="496"/>
      <c r="P49" s="496"/>
      <c r="Q49" s="496"/>
      <c r="R49" s="496"/>
      <c r="S49" s="496"/>
      <c r="T49" s="496"/>
      <c r="U49" s="497"/>
      <c r="W49" s="456" t="str">
        <f>$F$6</f>
        <v>PRIOR</v>
      </c>
      <c r="X49" s="472"/>
      <c r="Y49" s="472"/>
      <c r="Z49" s="472">
        <f t="shared" ref="Z49:Z60" si="25">$Z$29</f>
        <v>5</v>
      </c>
      <c r="AA49" s="501">
        <f>F29</f>
        <v>0</v>
      </c>
      <c r="AB49" s="502">
        <f>ROUND($AA49/($Z49*2),0)</f>
        <v>0</v>
      </c>
      <c r="AC49" s="502">
        <f>ROUND(($AA49/($Z49))/4,0)</f>
        <v>0</v>
      </c>
      <c r="AD49" s="502">
        <f>ROUND(($AA49/($Z49))/4,0)</f>
        <v>0</v>
      </c>
      <c r="AE49" s="502">
        <f>ROUND(($AA49/($Z49))/4,0)</f>
        <v>0</v>
      </c>
      <c r="AF49" s="502">
        <f>ROUND(($AA49/($Z49))/4,0)</f>
        <v>0</v>
      </c>
      <c r="AG49" s="501">
        <f>SUM(AC49:AF49)</f>
        <v>0</v>
      </c>
      <c r="AH49" s="502">
        <f>IF($AG49+$AB49&lt;($AA49*(1-(1/($Z49*2)))),$AA49/$Z49,$AA49*($Z49*2))</f>
        <v>0</v>
      </c>
      <c r="AI49" s="502">
        <f>IF($AB49+SUM($AG49:AH49)&gt;=$AA49,0,IF(SUM($AG49:AH49)+$AB49&lt;($AA49*(1-(1/($Z49*2)))),$AA49/$Z49,$AA49/($Z49*2)))</f>
        <v>0</v>
      </c>
      <c r="AJ49" s="502">
        <f>IF($AB49+SUM($AG49:AI49)&gt;=$AA49,0,IF(SUM($AG49:AI49)+$AB49&lt;($AA49*(1-(1/($Z49*2)))),$AA49/$Z49,$AA49/($Z49*2)))</f>
        <v>0</v>
      </c>
      <c r="AK49" s="502">
        <f>IF($AB49+SUM($AG49:AJ49)&gt;=$AA49,0,IF(SUM($AG49:AJ49)+$AB49&lt;($AA49*(1-(1/($Z49*2)))),$AA49/$Z49,$AA49/($Z49*2)))</f>
        <v>0</v>
      </c>
      <c r="AL49" s="502">
        <f>IF($AB49+SUM($AG49:AK49)&gt;=$AA49,0,IF(SUM($AG49:AK49)+$AB49&lt;($AA49*(1-(1/($Z49*2)))),$AA49/$Z49,$AA49/($Z49*2)))</f>
        <v>0</v>
      </c>
      <c r="AM49" s="502">
        <f>IF($AB49+SUM($AG49:AL49)&gt;=$AA49,0,IF(SUM($AG49:AL49)+$AB49&lt;($AA49*(1-(1/($Z49*2)))),$AA49/$Z49,$AA49/($Z49*2)))</f>
        <v>0</v>
      </c>
      <c r="AN49" s="502">
        <f>IF($AB49+SUM($AG49:AM49)&gt;=$AA49,0,IF(SUM($AG49:AM49)+$AB49&lt;($AA49*(1-(1/($Z49*2)))),$AA49/$Z49,$AA49/($Z49*2)))</f>
        <v>0</v>
      </c>
      <c r="AO49" s="502">
        <f>IF($AB49+SUM($AG49:AN49)&gt;=$AA49,0,IF(SUM($AG49:AN49)+$AB49&lt;($AA49*(1-(1/($Z49*2)))),$AA49/$Z49,$AA49/($Z49*2)))</f>
        <v>0</v>
      </c>
      <c r="AP49" s="502">
        <f>IF($AB49+SUM($AG49:AO49)&gt;=$AA49,0,IF(SUM($AG49:AO49)+$AB49&lt;($AA49*(1-(1/($Z49*2)))),$AA49/$Z49,$AA49/($Z49*2)))</f>
        <v>0</v>
      </c>
      <c r="AQ49" s="502">
        <f>IF($AB49+SUM($AG49:AP49)&gt;=$AA49,0,IF(SUM($AG49:AP49)+$AB49&lt;($AA49*(1-(1/($Z49*2)))),$AA49/$Z49,$AA49/($Z49*2)))</f>
        <v>0</v>
      </c>
      <c r="AT49" s="416">
        <f>AB49+SUM(AG49:AQ49)</f>
        <v>0</v>
      </c>
    </row>
    <row r="50" spans="1:46">
      <c r="A50" s="241"/>
      <c r="B50" s="242"/>
      <c r="C50" s="242"/>
      <c r="D50" s="242"/>
      <c r="E50" s="242"/>
      <c r="F50" s="242"/>
      <c r="G50" s="503"/>
      <c r="H50" s="503"/>
      <c r="I50" s="503"/>
      <c r="J50" s="503"/>
      <c r="K50" s="503"/>
      <c r="L50" s="503"/>
      <c r="M50" s="503"/>
      <c r="N50" s="503"/>
      <c r="O50" s="503"/>
      <c r="P50" s="503"/>
      <c r="Q50" s="503"/>
      <c r="R50" s="503"/>
      <c r="S50" s="503"/>
      <c r="T50" s="503"/>
      <c r="U50" s="504"/>
      <c r="W50" s="456" t="e">
        <f>$I$6</f>
        <v>#REF!</v>
      </c>
      <c r="X50" s="472"/>
      <c r="Y50" s="472"/>
      <c r="Z50" s="472">
        <f t="shared" si="25"/>
        <v>5</v>
      </c>
      <c r="AA50" s="501">
        <f>K29</f>
        <v>0</v>
      </c>
      <c r="AB50" s="505"/>
      <c r="AC50" s="501">
        <f>((G29/($Z50*2))/4)</f>
        <v>0</v>
      </c>
      <c r="AD50" s="501">
        <f>((G29/($Z50*2))/4)+((H29/($Z50*2))/3)</f>
        <v>0</v>
      </c>
      <c r="AE50" s="501">
        <f>((G29/($Z50*2))/4)+((H29/($Z50*2))/3)+((I29/($Z50*2))/2)</f>
        <v>0</v>
      </c>
      <c r="AF50" s="501">
        <f>((G29/($Z50*2))/4)+((H29/($Z50*2))/3)++((I29/($Z50*2))/2)+J29/($Z50*2)</f>
        <v>0</v>
      </c>
      <c r="AG50" s="501">
        <f>AA50/(Z50*2)</f>
        <v>0</v>
      </c>
      <c r="AH50" s="502">
        <f>IF($AG50+$AB50&lt;($AA50*(1-(1/($Z50*2)))),$AA50/$Z50,$AA50*($Z50*2))</f>
        <v>0</v>
      </c>
      <c r="AI50" s="502">
        <f>IF($AB50+SUM($AG50:AH50)&gt;=$AA50,0,IF(SUM($AG50:AH50)+$AB50&lt;($AA50*(1-(1/($Z50*2)))),$AA50/$Z50,$AA50/($Z50*2)))</f>
        <v>0</v>
      </c>
      <c r="AJ50" s="502">
        <f>IF($AB50+SUM($AG50:AI50)&gt;=$AA50,0,IF(SUM($AG50:AI50)+$AB50&lt;($AA50*(1-(1/($Z50*2)))),$AA50/$Z50,$AA50/($Z50*2)))</f>
        <v>0</v>
      </c>
      <c r="AK50" s="502">
        <f>IF($AB50+SUM($AG50:AJ50)&gt;=$AA50,0,IF(SUM($AG50:AJ50)+$AB50&lt;($AA50*(1-(1/($Z50*2)))),$AA50/$Z50,$AA50/($Z50*2)))</f>
        <v>0</v>
      </c>
      <c r="AL50" s="502">
        <f>IF($AB50+SUM($AG50:AK50)&gt;=$AA50,0,IF(SUM($AG50:AK50)+$AB50&lt;($AA50*(1-(1/($Z50*2)))),$AA50/$Z50,$AA50/($Z50*2)))</f>
        <v>0</v>
      </c>
      <c r="AM50" s="502">
        <f>IF($AB50+SUM($AG50:AL50)&gt;=$AA50,0,IF(SUM($AG50:AL50)+$AB50&lt;($AA50*(1-(1/($Z50*2)))),$AA50/$Z50,$AA50/($Z50*2)))</f>
        <v>0</v>
      </c>
      <c r="AN50" s="502">
        <f>IF($AB50+SUM($AG50:AM50)&gt;=$AA50,0,IF(SUM($AG50:AM50)+$AB50&lt;($AA50*(1-(1/($Z50*2)))),$AA50/$Z50,$AA50/($Z50*2)))</f>
        <v>0</v>
      </c>
      <c r="AO50" s="502">
        <f>IF($AB50+SUM($AG50:AN50)&gt;=$AA50,0,IF(SUM($AG50:AN50)+$AB50&lt;($AA50*(1-(1/($Z50*2)))),$AA50/$Z50,$AA50/($Z50*2)))</f>
        <v>0</v>
      </c>
      <c r="AP50" s="502">
        <f>IF($AB50+SUM($AG50:AO50)&gt;=$AA50,0,IF(SUM($AG50:AO50)+$AB50&lt;($AA50*(1-(1/($Z50*2)))),$AA50/$Z50,$AA50/($Z50*2)))</f>
        <v>0</v>
      </c>
      <c r="AQ50" s="502">
        <f>IF($AB50+SUM($AG50:AP50)&gt;=$AA50,0,IF(SUM($AG50:AP50)+$AB50&lt;($AA50*(1-(1/($Z50*2)))),$AA50/$Z50,$AA50/($Z50*2)))</f>
        <v>0</v>
      </c>
    </row>
    <row r="51" spans="1:46">
      <c r="A51" s="235"/>
      <c r="B51" s="235"/>
      <c r="C51" s="235"/>
      <c r="D51" s="235"/>
      <c r="E51" s="235"/>
      <c r="F51" s="235"/>
      <c r="G51" s="496"/>
      <c r="H51" s="496"/>
      <c r="I51" s="496"/>
      <c r="J51" s="496"/>
      <c r="K51" s="496"/>
      <c r="L51" s="496"/>
      <c r="M51" s="496"/>
      <c r="N51" s="496"/>
      <c r="O51" s="496"/>
      <c r="P51" s="496"/>
      <c r="Q51" s="496"/>
      <c r="R51" s="496"/>
      <c r="S51" s="496"/>
      <c r="T51" s="496"/>
      <c r="U51" s="496"/>
      <c r="W51" s="472" t="e">
        <f>$W$50+1</f>
        <v>#REF!</v>
      </c>
      <c r="X51" s="472"/>
      <c r="Y51" s="472"/>
      <c r="Z51" s="472">
        <f t="shared" si="25"/>
        <v>5</v>
      </c>
      <c r="AA51" s="501">
        <f>+L29</f>
        <v>0</v>
      </c>
      <c r="AB51" s="505"/>
      <c r="AC51" s="505"/>
      <c r="AD51" s="505"/>
      <c r="AE51" s="505"/>
      <c r="AF51" s="505"/>
      <c r="AG51" s="505"/>
      <c r="AH51" s="501">
        <f>$AA51/(Z51*2)</f>
        <v>0</v>
      </c>
      <c r="AI51" s="502">
        <f>IF($AB51+SUM($AG51:AH51)&gt;=$AA51,0,IF(SUM($AG51:AH51)+$AB51&lt;($AA51*(1-(1/($Z51*2)))),$AA51/$Z51,$AA51/($Z51*2)))</f>
        <v>0</v>
      </c>
      <c r="AJ51" s="502">
        <f>IF($AB51+SUM($AG51:AI51)&gt;=$AA51,0,IF(SUM($AG51:AI51)+$AB51&lt;($AA51*(1-(1/($Z51*2)))),$AA51/$Z51,$AA51/($Z51*2)))</f>
        <v>0</v>
      </c>
      <c r="AK51" s="502">
        <f>IF($AB51+SUM($AG51:AJ51)&gt;=$AA51,0,IF(SUM($AG51:AJ51)+$AB51&lt;($AA51*(1-(1/($Z51*2)))),$AA51/$Z51,$AA51/($Z51*2)))</f>
        <v>0</v>
      </c>
      <c r="AL51" s="502">
        <f>IF($AB51+SUM($AG51:AK51)&gt;=$AA51,0,IF(SUM($AG51:AK51)+$AB51&lt;($AA51*(1-(1/($Z51*2)))),$AA51/$Z51,$AA51/($Z51*2)))</f>
        <v>0</v>
      </c>
      <c r="AM51" s="502">
        <f>IF($AB51+SUM($AG51:AL51)&gt;=$AA51,0,IF(SUM($AG51:AL51)+$AB51&lt;($AA51*(1-(1/($Z51*2)))),$AA51/$Z51,$AA51/($Z51*2)))</f>
        <v>0</v>
      </c>
      <c r="AN51" s="502">
        <f>IF($AB51+SUM($AG51:AM51)&gt;=$AA51,0,IF(SUM($AG51:AM51)+$AB51&lt;($AA51*(1-(1/($Z51*2)))),$AA51/$Z51,$AA51/($Z51*2)))</f>
        <v>0</v>
      </c>
      <c r="AO51" s="502">
        <f>IF($AB51+SUM($AG51:AN51)&gt;=$AA51,0,IF(SUM($AG51:AN51)+$AB51&lt;($AA51*(1-(1/($Z51*2)))),$AA51/$Z51,$AA51/($Z51*2)))</f>
        <v>0</v>
      </c>
      <c r="AP51" s="502">
        <f>IF($AB51+SUM($AG51:AO51)&gt;=$AA51,0,IF(SUM($AG51:AO51)+$AB51&lt;($AA51*(1-(1/($Z51*2)))),$AA51/$Z51,$AA51/($Z51*2)))</f>
        <v>0</v>
      </c>
      <c r="AQ51" s="502">
        <f>IF($AB51+SUM($AG51:AP51)&gt;=$AA51,0,IF(SUM($AG51:AP51)+$AB51&lt;($AA51*(1-(1/($Z51*2)))),$AA51/$Z51,$AA51/($Z51*2)))</f>
        <v>0</v>
      </c>
    </row>
    <row r="52" spans="1:46">
      <c r="A52" s="235"/>
      <c r="B52" s="235"/>
      <c r="C52" s="235"/>
      <c r="D52" s="235"/>
      <c r="E52" s="235"/>
      <c r="F52" s="235"/>
      <c r="G52" s="496"/>
      <c r="H52" s="496"/>
      <c r="I52" s="496"/>
      <c r="J52" s="496"/>
      <c r="K52" s="496"/>
      <c r="L52" s="496"/>
      <c r="M52" s="496"/>
      <c r="N52" s="496"/>
      <c r="O52" s="496"/>
      <c r="P52" s="496"/>
      <c r="Q52" s="496"/>
      <c r="R52" s="496"/>
      <c r="S52" s="496"/>
      <c r="T52" s="496"/>
      <c r="U52" s="496"/>
      <c r="W52" s="472" t="e">
        <f>$W$51+1</f>
        <v>#REF!</v>
      </c>
      <c r="X52" s="472"/>
      <c r="Y52" s="472"/>
      <c r="Z52" s="472">
        <f t="shared" si="25"/>
        <v>5</v>
      </c>
      <c r="AA52" s="501">
        <f>M29</f>
        <v>0</v>
      </c>
      <c r="AB52" s="505"/>
      <c r="AC52" s="505"/>
      <c r="AD52" s="505"/>
      <c r="AE52" s="505"/>
      <c r="AF52" s="505"/>
      <c r="AG52" s="505"/>
      <c r="AH52" s="506"/>
      <c r="AI52" s="501">
        <f>AA52/(Z52*2)</f>
        <v>0</v>
      </c>
      <c r="AJ52" s="502">
        <f>IF($AB52+SUM($AG52:AI52)&gt;=$AA52,0,IF(SUM($AG52:AI52)+$AB52&lt;($AA52*(1-(1/($Z52*2)))),$AA52/$Z52,$AA52/($Z52*2)))</f>
        <v>0</v>
      </c>
      <c r="AK52" s="502">
        <f>IF($AB52+SUM($AG52:AJ52)&gt;=$AA52,0,IF(SUM($AG52:AJ52)+$AB52&lt;($AA52*(1-(1/($Z52*2)))),$AA52/$Z52,$AA52/($Z52*2)))</f>
        <v>0</v>
      </c>
      <c r="AL52" s="502">
        <f>IF($AB52+SUM($AG52:AK52)&gt;=$AA52,0,IF(SUM($AG52:AK52)+$AB52&lt;($AA52*(1-(1/($Z52*2)))),$AA52/$Z52,$AA52/($Z52*2)))</f>
        <v>0</v>
      </c>
      <c r="AM52" s="502">
        <f>IF($AB52+SUM($AG52:AL52)&gt;=$AA52,0,IF(SUM($AG52:AL52)+$AB52&lt;($AA52*(1-(1/($Z52*2)))),$AA52/$Z52,$AA52/($Z52*2)))</f>
        <v>0</v>
      </c>
      <c r="AN52" s="502">
        <f>IF($AB52+SUM($AG52:AM52)&gt;=$AA52,0,IF(SUM($AG52:AM52)+$AB52&lt;($AA52*(1-(1/($Z52*2)))),$AA52/$Z52,$AA52/($Z52*2)))</f>
        <v>0</v>
      </c>
      <c r="AO52" s="502">
        <f>IF($AB52+SUM($AG52:AN52)&gt;=$AA52,0,IF(SUM($AG52:AN52)+$AB52&lt;($AA52*(1-(1/($Z52*2)))),$AA52/$Z52,$AA52/($Z52*2)))</f>
        <v>0</v>
      </c>
      <c r="AP52" s="502">
        <f>IF($AB52+SUM($AG52:AO52)&gt;=$AA52,0,IF(SUM($AG52:AO52)+$AB52&lt;($AA52*(1-(1/($Z52*2)))),$AA52/$Z52,$AA52/($Z52*2)))</f>
        <v>0</v>
      </c>
      <c r="AQ52" s="502">
        <f>IF($AB52+SUM($AG52:AP52)&gt;=$AA52,0,IF(SUM($AG52:AP52)+$AB52&lt;($AA52*(1-(1/($Z52*2)))),$AA52/$Z52,$AA52/($Z52*2)))</f>
        <v>0</v>
      </c>
    </row>
    <row r="53" spans="1:46">
      <c r="A53" s="507"/>
      <c r="B53" s="235"/>
      <c r="C53" s="235"/>
      <c r="D53" s="235"/>
      <c r="E53" s="235"/>
      <c r="F53" s="235"/>
      <c r="G53" s="496"/>
      <c r="H53" s="496"/>
      <c r="I53" s="496"/>
      <c r="J53" s="496"/>
      <c r="K53" s="496"/>
      <c r="L53" s="496"/>
      <c r="M53" s="496"/>
      <c r="N53" s="496"/>
      <c r="O53" s="496"/>
      <c r="P53" s="496"/>
      <c r="Q53" s="496"/>
      <c r="R53" s="496"/>
      <c r="S53" s="496"/>
      <c r="T53" s="496"/>
      <c r="U53" s="496"/>
      <c r="W53" s="472" t="e">
        <f>$W$52+1</f>
        <v>#REF!</v>
      </c>
      <c r="X53" s="472"/>
      <c r="Y53" s="472"/>
      <c r="Z53" s="472">
        <f t="shared" si="25"/>
        <v>5</v>
      </c>
      <c r="AA53" s="501">
        <f>N29</f>
        <v>0</v>
      </c>
      <c r="AB53" s="505"/>
      <c r="AC53" s="505"/>
      <c r="AD53" s="505"/>
      <c r="AE53" s="505"/>
      <c r="AF53" s="505"/>
      <c r="AG53" s="505"/>
      <c r="AH53" s="506"/>
      <c r="AI53" s="506"/>
      <c r="AJ53" s="501">
        <f>AA53/(Z53*2)</f>
        <v>0</v>
      </c>
      <c r="AK53" s="502">
        <f>IF($AB53+SUM($AG53:AJ53)&gt;=$AA53,0,IF(SUM($AG53:AJ53)+$AB53&lt;($AA53*(1-(1/($Z53*2)))),$AA53/$Z53,$AA53/($Z53*2)))</f>
        <v>0</v>
      </c>
      <c r="AL53" s="502">
        <f>IF($AB53+SUM($AG53:AK53)&gt;=$AA53,0,IF(SUM($AG53:AK53)+$AB53&lt;($AA53*(1-(1/($Z53*2)))),$AA53/$Z53,$AA53/($Z53*2)))</f>
        <v>0</v>
      </c>
      <c r="AM53" s="502">
        <f>IF($AB53+SUM($AG53:AL53)&gt;=$AA53,0,IF(SUM($AG53:AL53)+$AB53&lt;($AA53*(1-(1/($Z53*2)))),$AA53/$Z53,$AA53/($Z53*2)))</f>
        <v>0</v>
      </c>
      <c r="AN53" s="502">
        <f>IF($AB53+SUM($AG53:AM53)&gt;=$AA53,0,IF(SUM($AG53:AM53)+$AB53&lt;($AA53*(1-(1/($Z53*2)))),$AA53/$Z53,$AA53/($Z53*2)))</f>
        <v>0</v>
      </c>
      <c r="AO53" s="502">
        <f>IF($AB53+SUM($AG53:AN53)&gt;=$AA53,0,IF(SUM($AG53:AN53)+$AB53&lt;($AA53*(1-(1/($Z53*2)))),$AA53/$Z53,$AA53/($Z53*2)))</f>
        <v>0</v>
      </c>
      <c r="AP53" s="502">
        <f>IF($AB53+SUM($AG53:AO53)&gt;=$AA53,0,IF(SUM($AG53:AO53)+$AB53&lt;($AA53*(1-(1/($Z53*2)))),$AA53/$Z53,$AA53/($Z53*2)))</f>
        <v>0</v>
      </c>
      <c r="AQ53" s="502">
        <f>IF($AB53+SUM($AG53:AP53)&gt;=$AA53,0,IF(SUM($AG53:AP53)+$AB53&lt;($AA53*(1-(1/($Z53*2)))),$AA53/$Z53,$AA53/($Z53*2)))</f>
        <v>0</v>
      </c>
    </row>
    <row r="54" spans="1:46">
      <c r="A54" s="235"/>
      <c r="B54" s="235"/>
      <c r="C54" s="235"/>
      <c r="D54" s="235"/>
      <c r="E54" s="235"/>
      <c r="F54" s="235"/>
      <c r="G54" s="496"/>
      <c r="H54" s="496"/>
      <c r="I54" s="496"/>
      <c r="J54" s="496"/>
      <c r="K54" s="496"/>
      <c r="L54" s="496"/>
      <c r="M54" s="496"/>
      <c r="N54" s="496"/>
      <c r="O54" s="496"/>
      <c r="P54" s="496"/>
      <c r="Q54" s="496"/>
      <c r="R54" s="496"/>
      <c r="S54" s="496"/>
      <c r="T54" s="496"/>
      <c r="U54" s="397" t="str">
        <f>"PAGE "&amp;B61&amp; " of "&amp;Input!$C$13</f>
        <v>PAGE 3 of 8</v>
      </c>
      <c r="W54" s="472" t="e">
        <f>$W$53+1</f>
        <v>#REF!</v>
      </c>
      <c r="X54" s="472"/>
      <c r="Y54" s="472"/>
      <c r="Z54" s="472">
        <f t="shared" si="25"/>
        <v>5</v>
      </c>
      <c r="AA54" s="501">
        <f>O29</f>
        <v>0</v>
      </c>
      <c r="AB54" s="505"/>
      <c r="AC54" s="505"/>
      <c r="AD54" s="505"/>
      <c r="AE54" s="505"/>
      <c r="AF54" s="505"/>
      <c r="AG54" s="505"/>
      <c r="AH54" s="506"/>
      <c r="AI54" s="506"/>
      <c r="AJ54" s="506"/>
      <c r="AK54" s="501">
        <f>AA54/(Z54*2)</f>
        <v>0</v>
      </c>
      <c r="AL54" s="502">
        <f>IF($AB54+SUM($AG54:AK54)&gt;=$AA54,0,IF(SUM($AG54:AK54)+$AB54&lt;($AA54*(1-(1/($Z54*2)))),$AA54/$Z54,$AA54/($Z54*2)))</f>
        <v>0</v>
      </c>
      <c r="AM54" s="502">
        <f>IF($AB54+SUM($AG54:AL54)&gt;=$AA54,0,IF(SUM($AG54:AL54)+$AB54&lt;($AA54*(1-(1/($Z54*2)))),$AA54/$Z54,$AA54/($Z54*2)))</f>
        <v>0</v>
      </c>
      <c r="AN54" s="502">
        <f>IF($AB54+SUM($AG54:AM54)&gt;=$AA54,0,IF(SUM($AG54:AM54)+$AB54&lt;($AA54*(1-(1/($Z54*2)))),$AA54/$Z54,$AA54/($Z54*2)))</f>
        <v>0</v>
      </c>
      <c r="AO54" s="502">
        <f>IF($AB54+SUM($AG54:AN54)&gt;=$AA54,0,IF(SUM($AG54:AN54)+$AB54&lt;($AA54*(1-(1/($Z54*2)))),$AA54/$Z54,$AA54/($Z54*2)))</f>
        <v>0</v>
      </c>
      <c r="AP54" s="502">
        <f>IF($AB54+SUM($AG54:AO54)&gt;=$AA54,0,IF(SUM($AG54:AO54)+$AB54&lt;($AA54*(1-(1/($Z54*2)))),$AA54/$Z54,$AA54/($Z54*2)))</f>
        <v>0</v>
      </c>
      <c r="AQ54" s="502">
        <f>IF($AB54+SUM($AG54:AP54)&gt;=$AA54,0,IF(SUM($AG54:AP54)+$AB54&lt;($AA54*(1-(1/($Z54*2)))),$AA54/$Z54,$AA54/($Z54*2)))</f>
        <v>0</v>
      </c>
    </row>
    <row r="55" spans="1:46">
      <c r="A55" s="508"/>
      <c r="E55" s="509"/>
      <c r="G55" s="510"/>
      <c r="H55" s="510"/>
      <c r="I55" s="510"/>
      <c r="J55" s="510"/>
      <c r="K55" s="510"/>
      <c r="L55" s="510"/>
      <c r="M55" s="510"/>
      <c r="N55" s="510"/>
      <c r="O55" s="510"/>
      <c r="P55" s="510"/>
      <c r="Q55" s="510"/>
      <c r="R55" s="510"/>
      <c r="S55" s="510"/>
      <c r="T55" s="510"/>
      <c r="U55" s="510"/>
      <c r="W55" s="472" t="e">
        <f>$W$54+1</f>
        <v>#REF!</v>
      </c>
      <c r="X55" s="472"/>
      <c r="Y55" s="472"/>
      <c r="Z55" s="472">
        <f t="shared" si="25"/>
        <v>5</v>
      </c>
      <c r="AA55" s="501">
        <f>P29</f>
        <v>0</v>
      </c>
      <c r="AB55" s="505"/>
      <c r="AC55" s="505"/>
      <c r="AD55" s="505"/>
      <c r="AE55" s="505"/>
      <c r="AF55" s="505"/>
      <c r="AG55" s="505"/>
      <c r="AH55" s="506"/>
      <c r="AI55" s="506"/>
      <c r="AJ55" s="506"/>
      <c r="AK55" s="506"/>
      <c r="AL55" s="501">
        <f>AA55/(Z55*2)</f>
        <v>0</v>
      </c>
      <c r="AM55" s="502">
        <f>IF($AB55+SUM($AG55:AL55)&gt;=$AA55,0,IF(SUM($AG55:AL55)+$AB55&lt;($AA55*(1-(1/($Z55*2)))),$AA55/$Z55,$AA55/($Z55*2)))</f>
        <v>0</v>
      </c>
      <c r="AN55" s="502">
        <f>IF($AB55+SUM($AG55:AM55)&gt;=$AA55,0,IF(SUM($AG55:AM55)+$AB55&lt;($AA55*(1-(1/($Z55*2)))),$AA55/$Z55,$AA55/($Z55*2)))</f>
        <v>0</v>
      </c>
      <c r="AO55" s="502">
        <f>IF($AB55+SUM($AG55:AN55)&gt;=$AA55,0,IF(SUM($AG55:AN55)+$AB55&lt;($AA55*(1-(1/($Z55*2)))),$AA55/$Z55,$AA55/($Z55*2)))</f>
        <v>0</v>
      </c>
      <c r="AP55" s="502">
        <f>IF($AB55+SUM($AG55:AO55)&gt;=$AA55,0,IF(SUM($AG55:AO55)+$AB55&lt;($AA55*(1-(1/($Z55*2)))),$AA55/$Z55,$AA55/($Z55*2)))</f>
        <v>0</v>
      </c>
      <c r="AQ55" s="502">
        <f>IF($AB55+SUM($AG55:AP55)&gt;=$AA55,0,IF(SUM($AG55:AP55)+$AB55&lt;($AA55*(1-(1/($Z55*2)))),$AA55/$Z55,$AA55/($Z55*2)))</f>
        <v>0</v>
      </c>
    </row>
    <row r="56" spans="1:46">
      <c r="G56" s="510"/>
      <c r="H56" s="510"/>
      <c r="I56" s="510"/>
      <c r="J56" s="510"/>
      <c r="K56" s="510"/>
      <c r="L56" s="510"/>
      <c r="M56" s="510"/>
      <c r="N56" s="510"/>
      <c r="O56" s="510"/>
      <c r="P56" s="510"/>
      <c r="Q56" s="510"/>
      <c r="R56" s="510"/>
      <c r="S56" s="510"/>
      <c r="T56" s="510"/>
      <c r="U56" s="510"/>
      <c r="W56" s="472" t="e">
        <f>$W$55+1</f>
        <v>#REF!</v>
      </c>
      <c r="X56" s="472"/>
      <c r="Y56" s="472"/>
      <c r="Z56" s="472">
        <f t="shared" si="25"/>
        <v>5</v>
      </c>
      <c r="AA56" s="501">
        <f>Q29</f>
        <v>0</v>
      </c>
      <c r="AB56" s="505"/>
      <c r="AC56" s="505"/>
      <c r="AD56" s="505"/>
      <c r="AE56" s="505"/>
      <c r="AF56" s="505"/>
      <c r="AG56" s="505"/>
      <c r="AH56" s="506"/>
      <c r="AI56" s="506"/>
      <c r="AJ56" s="506"/>
      <c r="AK56" s="506"/>
      <c r="AL56" s="506"/>
      <c r="AM56" s="501">
        <f>AA56/(Z56*2)</f>
        <v>0</v>
      </c>
      <c r="AN56" s="502">
        <f>IF($AB56+SUM($AG56:AM56)&gt;=$AA56,0,IF(SUM($AG56:AM56)+$AB56&lt;($AA56*(1-(1/($Z56*2)))),$AA56/$Z56,$AA56/($Z56*2)))</f>
        <v>0</v>
      </c>
      <c r="AO56" s="502">
        <f>IF($AB56+SUM($AG56:AN56)&gt;=$AA56,0,IF(SUM($AG56:AN56)+$AB56&lt;($AA56*(1-(1/($Z56*2)))),$AA56/$Z56,$AA56/($Z56*2)))</f>
        <v>0</v>
      </c>
      <c r="AP56" s="502">
        <f>IF($AB56+SUM($AG56:AO56)&gt;=$AA56,0,IF(SUM($AG56:AO56)+$AB56&lt;($AA56*(1-(1/($Z56*2)))),$AA56/$Z56,$AA56/($Z56*2)))</f>
        <v>0</v>
      </c>
      <c r="AQ56" s="502">
        <f>IF($AB56+SUM($AG56:AP56)&gt;=$AA56,0,IF(SUM($AG56:AP56)+$AB56&lt;($AA56*(1-(1/($Z56*2)))),$AA56/$Z56,$AA56/($Z56*2)))</f>
        <v>0</v>
      </c>
    </row>
    <row r="57" spans="1:46">
      <c r="A57" s="417"/>
      <c r="G57" s="510"/>
      <c r="H57" s="510"/>
      <c r="I57" s="510"/>
      <c r="J57" s="510"/>
      <c r="K57" s="510"/>
      <c r="L57" s="510"/>
      <c r="M57" s="510"/>
      <c r="N57" s="510"/>
      <c r="O57" s="510"/>
      <c r="P57" s="510"/>
      <c r="Q57" s="510"/>
      <c r="R57" s="510"/>
      <c r="S57" s="510"/>
      <c r="T57" s="510"/>
      <c r="U57" s="510"/>
      <c r="W57" s="472" t="e">
        <f>$W$56+1</f>
        <v>#REF!</v>
      </c>
      <c r="X57" s="472"/>
      <c r="Y57" s="472"/>
      <c r="Z57" s="472">
        <f t="shared" si="25"/>
        <v>5</v>
      </c>
      <c r="AA57" s="501">
        <f>R29</f>
        <v>0</v>
      </c>
      <c r="AB57" s="505"/>
      <c r="AC57" s="505"/>
      <c r="AD57" s="505"/>
      <c r="AE57" s="505"/>
      <c r="AF57" s="505"/>
      <c r="AG57" s="505"/>
      <c r="AH57" s="506"/>
      <c r="AI57" s="506"/>
      <c r="AJ57" s="506"/>
      <c r="AK57" s="506"/>
      <c r="AL57" s="506"/>
      <c r="AM57" s="506"/>
      <c r="AN57" s="501">
        <f>AA57/(Z57*2)</f>
        <v>0</v>
      </c>
      <c r="AO57" s="502">
        <f>IF($AB57+SUM($AG57:AN57)&gt;=$AA57,0,IF(SUM($AG57:AN57)+$AB57&lt;($AA57*(1-(1/($Z57*2)))),$AA57/$Z57,$AA57/($Z57*2)))</f>
        <v>0</v>
      </c>
      <c r="AP57" s="502">
        <f>IF($AB57+SUM($AG57:AO57)&gt;=$AA57,0,IF(SUM($AG57:AO57)+$AB57&lt;($AA57*(1-(1/($Z57*2)))),$AA57/$Z57,$AA57/($Z57*2)))</f>
        <v>0</v>
      </c>
      <c r="AQ57" s="502">
        <f>IF($AB57+SUM($AG57:AP57)&gt;=$AA57,0,IF(SUM($AG57:AP57)+$AB57&lt;($AA57*(1-(1/($Z57*2)))),$AA57/$Z57,$AA57/($Z57*2)))</f>
        <v>0</v>
      </c>
    </row>
    <row r="58" spans="1:46">
      <c r="A58" s="234"/>
      <c r="G58" s="510"/>
      <c r="H58" s="510"/>
      <c r="I58" s="510"/>
      <c r="J58" s="510"/>
      <c r="K58" s="510">
        <f>IF(F12-F58&gt;0,F12/E58,F12-F58)</f>
        <v>0</v>
      </c>
      <c r="L58" s="510"/>
      <c r="M58" s="510"/>
      <c r="N58" s="510"/>
      <c r="O58" s="510"/>
      <c r="P58" s="510"/>
      <c r="Q58" s="510"/>
      <c r="R58" s="510"/>
      <c r="S58" s="510"/>
      <c r="T58" s="510"/>
      <c r="U58" s="510"/>
      <c r="W58" s="472" t="e">
        <f>$W$57+1</f>
        <v>#REF!</v>
      </c>
      <c r="X58" s="472"/>
      <c r="Y58" s="472"/>
      <c r="Z58" s="472">
        <f t="shared" si="25"/>
        <v>5</v>
      </c>
      <c r="AA58" s="501">
        <f>S29</f>
        <v>0</v>
      </c>
      <c r="AB58" s="505"/>
      <c r="AC58" s="505"/>
      <c r="AD58" s="505"/>
      <c r="AE58" s="505"/>
      <c r="AF58" s="505"/>
      <c r="AG58" s="505"/>
      <c r="AH58" s="506"/>
      <c r="AI58" s="506"/>
      <c r="AJ58" s="506"/>
      <c r="AK58" s="506"/>
      <c r="AL58" s="506"/>
      <c r="AM58" s="506"/>
      <c r="AN58" s="506"/>
      <c r="AO58" s="501">
        <f>AA58/(Z58*2)</f>
        <v>0</v>
      </c>
      <c r="AP58" s="502">
        <f>IF($AB58+SUM($AG58:AO58)&gt;=$AA58,0,IF(SUM($AG58:AO58)+$AB58&lt;($AA58*(1-(1/($Z58*2)))),$AA58/$Z58,$AA58/($Z58*2)))</f>
        <v>0</v>
      </c>
      <c r="AQ58" s="502">
        <f>IF($AB58+SUM($AG58:AP58)&gt;=$AA58,0,IF(SUM($AG58:AP58)+$AB58&lt;($AA58*(1-(1/($Z58*2)))),$AA58/$Z58,$AA58/($Z58*2)))</f>
        <v>0</v>
      </c>
    </row>
    <row r="59" spans="1:46">
      <c r="A59" s="234"/>
      <c r="G59" s="510"/>
      <c r="H59" s="510"/>
      <c r="I59" s="510"/>
      <c r="J59" s="510"/>
      <c r="K59" s="510"/>
      <c r="L59" s="510"/>
      <c r="M59" s="510"/>
      <c r="N59" s="510"/>
      <c r="O59" s="510"/>
      <c r="P59" s="510"/>
      <c r="Q59" s="510"/>
      <c r="R59" s="510"/>
      <c r="S59" s="510"/>
      <c r="T59" s="510"/>
      <c r="U59" s="510"/>
      <c r="W59" s="472" t="e">
        <f>$W$58+1</f>
        <v>#REF!</v>
      </c>
      <c r="X59" s="472"/>
      <c r="Y59" s="472"/>
      <c r="Z59" s="472">
        <f t="shared" si="25"/>
        <v>5</v>
      </c>
      <c r="AA59" s="501">
        <f>T29</f>
        <v>0</v>
      </c>
      <c r="AB59" s="505"/>
      <c r="AC59" s="505"/>
      <c r="AD59" s="505"/>
      <c r="AE59" s="505"/>
      <c r="AF59" s="505"/>
      <c r="AG59" s="505"/>
      <c r="AH59" s="506"/>
      <c r="AI59" s="506"/>
      <c r="AJ59" s="506"/>
      <c r="AK59" s="506"/>
      <c r="AL59" s="506"/>
      <c r="AM59" s="506"/>
      <c r="AN59" s="506"/>
      <c r="AO59" s="506"/>
      <c r="AP59" s="501">
        <f>AA59/(Z59*2)</f>
        <v>0</v>
      </c>
      <c r="AQ59" s="502">
        <f>IF($AB59+SUM($AG59:AP59)&gt;=$AA59,0,IF(SUM($AG59:AP59)+$AB59&lt;($AA59*(1-(1/($Z59*2)))),$AA59/$Z59,$AA59/($Z59*2)))</f>
        <v>0</v>
      </c>
    </row>
    <row r="60" spans="1:46">
      <c r="A60" s="234"/>
      <c r="G60" s="510"/>
      <c r="H60" s="510"/>
      <c r="I60" s="510"/>
      <c r="J60" s="510"/>
      <c r="K60" s="510"/>
      <c r="L60" s="510"/>
      <c r="M60" s="510"/>
      <c r="N60" s="510"/>
      <c r="O60" s="510"/>
      <c r="P60" s="510"/>
      <c r="Q60" s="510"/>
      <c r="R60" s="510"/>
      <c r="S60" s="510"/>
      <c r="T60" s="510"/>
      <c r="U60" s="510"/>
      <c r="W60" s="472" t="e">
        <f>$W$59+1</f>
        <v>#REF!</v>
      </c>
      <c r="X60" s="472"/>
      <c r="Y60" s="472"/>
      <c r="Z60" s="472">
        <f t="shared" si="25"/>
        <v>5</v>
      </c>
      <c r="AA60" s="501">
        <f>U29</f>
        <v>0</v>
      </c>
      <c r="AB60" s="505"/>
      <c r="AC60" s="505"/>
      <c r="AD60" s="505"/>
      <c r="AE60" s="505"/>
      <c r="AF60" s="505"/>
      <c r="AG60" s="505"/>
      <c r="AH60" s="506"/>
      <c r="AI60" s="506"/>
      <c r="AJ60" s="506"/>
      <c r="AK60" s="506"/>
      <c r="AL60" s="506"/>
      <c r="AM60" s="506"/>
      <c r="AN60" s="506"/>
      <c r="AO60" s="506"/>
      <c r="AP60" s="506"/>
      <c r="AQ60" s="501">
        <f>AA60/(Z60*2)</f>
        <v>0</v>
      </c>
    </row>
    <row r="61" spans="1:46">
      <c r="A61" s="398" t="s">
        <v>510</v>
      </c>
      <c r="B61" s="398">
        <v>3</v>
      </c>
      <c r="G61" s="510"/>
      <c r="H61" s="510"/>
      <c r="I61" s="510"/>
      <c r="J61" s="510"/>
      <c r="K61" s="510"/>
      <c r="L61" s="510"/>
      <c r="M61" s="510"/>
      <c r="N61" s="510"/>
      <c r="O61" s="510"/>
      <c r="P61" s="510"/>
      <c r="Q61" s="510"/>
      <c r="R61" s="510"/>
      <c r="S61" s="510"/>
      <c r="T61" s="510"/>
      <c r="U61" s="510"/>
      <c r="W61" s="472"/>
      <c r="X61" s="472"/>
      <c r="Y61" s="472"/>
      <c r="Z61" s="472"/>
      <c r="AA61" s="472"/>
      <c r="AB61" s="472"/>
      <c r="AC61" s="472"/>
      <c r="AD61" s="472"/>
      <c r="AE61" s="472"/>
      <c r="AF61" s="472"/>
      <c r="AG61" s="472"/>
      <c r="AH61" s="472"/>
      <c r="AI61" s="472"/>
      <c r="AJ61" s="472"/>
      <c r="AK61" s="472"/>
      <c r="AL61" s="472"/>
      <c r="AM61" s="472"/>
      <c r="AN61" s="472"/>
      <c r="AO61" s="472"/>
      <c r="AP61" s="472"/>
      <c r="AQ61" s="472"/>
    </row>
    <row r="62" spans="1:46">
      <c r="A62" s="234"/>
      <c r="G62" s="510"/>
      <c r="H62" s="510"/>
      <c r="I62" s="510"/>
      <c r="J62" s="510"/>
      <c r="K62" s="510"/>
      <c r="L62" s="510"/>
      <c r="M62" s="510"/>
      <c r="N62" s="510"/>
      <c r="O62" s="510"/>
      <c r="P62" s="510"/>
      <c r="Q62" s="510"/>
      <c r="R62" s="510"/>
      <c r="S62" s="510"/>
      <c r="T62" s="510"/>
      <c r="U62" s="510"/>
      <c r="W62" s="511" t="s">
        <v>134</v>
      </c>
      <c r="X62" s="511"/>
      <c r="Y62" s="511"/>
      <c r="Z62" s="511"/>
      <c r="AA62" s="512">
        <f t="shared" ref="AA62:AQ62" si="26">SUM(AA49:AA61)</f>
        <v>0</v>
      </c>
      <c r="AB62" s="512">
        <f t="shared" si="26"/>
        <v>0</v>
      </c>
      <c r="AC62" s="512">
        <f t="shared" si="26"/>
        <v>0</v>
      </c>
      <c r="AD62" s="512">
        <f t="shared" si="26"/>
        <v>0</v>
      </c>
      <c r="AE62" s="512">
        <f t="shared" si="26"/>
        <v>0</v>
      </c>
      <c r="AF62" s="512">
        <f t="shared" si="26"/>
        <v>0</v>
      </c>
      <c r="AG62" s="512">
        <f t="shared" si="26"/>
        <v>0</v>
      </c>
      <c r="AH62" s="512">
        <f t="shared" si="26"/>
        <v>0</v>
      </c>
      <c r="AI62" s="512">
        <f t="shared" si="26"/>
        <v>0</v>
      </c>
      <c r="AJ62" s="512">
        <f t="shared" si="26"/>
        <v>0</v>
      </c>
      <c r="AK62" s="512">
        <f t="shared" si="26"/>
        <v>0</v>
      </c>
      <c r="AL62" s="512">
        <f t="shared" si="26"/>
        <v>0</v>
      </c>
      <c r="AM62" s="512">
        <f t="shared" si="26"/>
        <v>0</v>
      </c>
      <c r="AN62" s="512">
        <f t="shared" si="26"/>
        <v>0</v>
      </c>
      <c r="AO62" s="512">
        <f t="shared" si="26"/>
        <v>0</v>
      </c>
      <c r="AP62" s="512">
        <f t="shared" si="26"/>
        <v>0</v>
      </c>
      <c r="AQ62" s="512">
        <f t="shared" si="26"/>
        <v>0</v>
      </c>
    </row>
    <row r="63" spans="1:46">
      <c r="A63" s="234"/>
    </row>
    <row r="64" spans="1:46">
      <c r="A64" s="234"/>
      <c r="W64" s="441" t="s">
        <v>565</v>
      </c>
      <c r="X64" s="456"/>
      <c r="Y64" s="456"/>
      <c r="Z64" s="456"/>
      <c r="AA64" s="498" t="s">
        <v>566</v>
      </c>
      <c r="AB64" s="456"/>
      <c r="AC64" s="456"/>
      <c r="AD64" s="456"/>
      <c r="AE64" s="456"/>
      <c r="AF64" s="456"/>
      <c r="AG64" s="456"/>
      <c r="AH64" s="456"/>
      <c r="AI64" s="456"/>
      <c r="AJ64" s="456"/>
      <c r="AK64" s="456"/>
      <c r="AL64" s="456"/>
      <c r="AM64" s="456"/>
      <c r="AN64" s="456"/>
      <c r="AO64" s="456"/>
      <c r="AP64" s="456"/>
      <c r="AQ64" s="456"/>
    </row>
    <row r="65" spans="1:43">
      <c r="A65" s="417"/>
      <c r="W65" s="499" t="s">
        <v>569</v>
      </c>
      <c r="X65" s="456"/>
      <c r="Y65" s="456"/>
      <c r="Z65" s="500" t="s">
        <v>300</v>
      </c>
      <c r="AA65" s="500" t="s">
        <v>568</v>
      </c>
      <c r="AB65" s="456"/>
      <c r="AC65" s="456"/>
      <c r="AD65" s="456"/>
      <c r="AE65" s="456"/>
      <c r="AF65" s="456"/>
      <c r="AG65" s="456"/>
      <c r="AH65" s="456"/>
      <c r="AI65" s="456"/>
      <c r="AJ65" s="456"/>
      <c r="AK65" s="456"/>
      <c r="AL65" s="456"/>
      <c r="AM65" s="456"/>
      <c r="AN65" s="456"/>
      <c r="AO65" s="456"/>
      <c r="AP65" s="456"/>
      <c r="AQ65" s="456"/>
    </row>
    <row r="66" spans="1:43">
      <c r="A66" s="234"/>
      <c r="W66" s="456"/>
      <c r="X66" s="456"/>
      <c r="Y66" s="456"/>
      <c r="Z66" s="456"/>
      <c r="AA66" s="456"/>
      <c r="AB66" s="456"/>
      <c r="AC66" s="456"/>
      <c r="AD66" s="456"/>
      <c r="AE66" s="456"/>
      <c r="AF66" s="456"/>
      <c r="AG66" s="456"/>
      <c r="AH66" s="456"/>
      <c r="AI66" s="456"/>
      <c r="AJ66" s="456"/>
      <c r="AK66" s="456"/>
      <c r="AL66" s="456"/>
      <c r="AM66" s="456"/>
      <c r="AN66" s="456"/>
      <c r="AO66" s="456"/>
      <c r="AP66" s="456"/>
      <c r="AQ66" s="456"/>
    </row>
    <row r="67" spans="1:43">
      <c r="A67" s="417"/>
      <c r="W67" s="456" t="str">
        <f>$F$6</f>
        <v>PRIOR</v>
      </c>
      <c r="X67" s="472"/>
      <c r="Y67" s="472"/>
      <c r="Z67" s="472">
        <f>Z12</f>
        <v>10</v>
      </c>
      <c r="AA67" s="501">
        <f>F12</f>
        <v>0</v>
      </c>
      <c r="AB67" s="502">
        <f>ROUND($AA67/($Z67*2),0)</f>
        <v>0</v>
      </c>
      <c r="AC67" s="502">
        <f>ROUND(($AA67/($Z67))/4,0)</f>
        <v>0</v>
      </c>
      <c r="AD67" s="502">
        <f>ROUND(($AA67/($Z67))/4,0)</f>
        <v>0</v>
      </c>
      <c r="AE67" s="502">
        <f>ROUND(($AA67/($Z67))/4,0)</f>
        <v>0</v>
      </c>
      <c r="AF67" s="502">
        <f>ROUND(($AA67/($Z67))/4,0)</f>
        <v>0</v>
      </c>
      <c r="AG67" s="501">
        <f>SUM(AC67:AF67)</f>
        <v>0</v>
      </c>
      <c r="AH67" s="502">
        <f>IF($AG67+$AB67&lt;($AA67*(1-(1/($Z67*2)))),$AA67/$Z67,$AA67*($Z67*2))</f>
        <v>0</v>
      </c>
      <c r="AI67" s="502">
        <f>IF($AB67+SUM($AG67:AH67)&gt;=$AA67,0,IF(SUM($AG67:AH67)+$AB67&lt;($AA67*(1-(1/($Z67*2)))),$AA67/$Z67,$AA67/($Z67*2)))</f>
        <v>0</v>
      </c>
      <c r="AJ67" s="502">
        <f>IF($AB67+SUM($AG67:AI67)&gt;=$AA67,0,IF(SUM($AG67:AI67)+$AB67&lt;($AA67*(1-(1/($Z67*2)))),$AA67/$Z67,$AA67/($Z67*2)))</f>
        <v>0</v>
      </c>
      <c r="AK67" s="502">
        <f>IF($AB67+SUM($AG67:AJ67)&gt;=$AA67,0,IF(SUM($AG67:AJ67)+$AB67&lt;($AA67*(1-(1/($Z67*2)))),$AA67/$Z67,$AA67/($Z67*2)))</f>
        <v>0</v>
      </c>
      <c r="AL67" s="502">
        <f>IF($AB67+SUM($AG67:AK67)&gt;=$AA67,0,IF(SUM($AG67:AK67)+$AB67&lt;($AA67*(1-(1/($Z67*2)))),$AA67/$Z67,$AA67/($Z67*2)))</f>
        <v>0</v>
      </c>
      <c r="AM67" s="502">
        <f>IF($AB67+SUM($AG67:AL67)&gt;=$AA67,0,IF(SUM($AG67:AL67)+$AB67&lt;($AA67*(1-(1/($Z67*2)))),$AA67/$Z67,$AA67/($Z67*2)))</f>
        <v>0</v>
      </c>
      <c r="AN67" s="502">
        <f>IF($AB67+SUM($AG67:AM67)&gt;=$AA67,0,IF(SUM($AG67:AM67)+$AB67&lt;($AA67*(1-(1/($Z67*2)))),$AA67/$Z67,$AA67/($Z67*2)))</f>
        <v>0</v>
      </c>
      <c r="AO67" s="502">
        <f>IF($AB67+SUM($AG67:AN67)&gt;=$AA67,0,IF(SUM($AG67:AN67)+$AB67&lt;($AA67*(1-(1/($Z67*2)))),$AA67/$Z67,$AA67/($Z67*2)))</f>
        <v>0</v>
      </c>
      <c r="AP67" s="502">
        <f>IF($AB67+SUM($AG67:AO67)&gt;=$AA67,0,IF(SUM($AG67:AO67)+$AB67&lt;($AA67*(1-(1/($Z67*2)))),$AA67/$Z67,$AA67/($Z67*2)))</f>
        <v>0</v>
      </c>
      <c r="AQ67" s="502">
        <f>IF($AB67+SUM($AG67:AP67)&gt;=$AA67,0,IF(SUM($AG67:AP67)+$AB67&lt;($AA67*(1-(1/($Z67*2)))),$AA67/$Z67,$AA67/($Z67*2)))</f>
        <v>0</v>
      </c>
    </row>
    <row r="68" spans="1:43">
      <c r="A68" s="234"/>
      <c r="W68" s="456" t="e">
        <f>$I$6</f>
        <v>#REF!</v>
      </c>
      <c r="X68" s="472"/>
      <c r="Y68" s="472"/>
      <c r="Z68" s="472">
        <f t="shared" ref="Z68:Z78" si="27">Z67</f>
        <v>10</v>
      </c>
      <c r="AA68" s="501">
        <f>K12</f>
        <v>0</v>
      </c>
      <c r="AB68" s="505"/>
      <c r="AC68" s="501">
        <f>((G12/($Z68*2))/4)</f>
        <v>0</v>
      </c>
      <c r="AD68" s="501">
        <f>((G12/($Z68*2))/4)+((H12/($Z68*2))/3)</f>
        <v>0</v>
      </c>
      <c r="AE68" s="501">
        <f>((G12/($Z68*2))/4)+((H12/($Z68*2))/3)+((I12/($Z68*2))/2)</f>
        <v>0</v>
      </c>
      <c r="AF68" s="501">
        <f>((G12/($Z68*2))/4)+((H12/($Z68*2))/3)++((I12/($Z68*2))/2)+J12/($Z68*2)</f>
        <v>0</v>
      </c>
      <c r="AG68" s="501">
        <f>AA68/(Z68*2)</f>
        <v>0</v>
      </c>
      <c r="AH68" s="502">
        <f>IF($AG68+$AB68&lt;($AA68*(1-(1/($Z68*2)))),$AA68/$Z68,$AA68*($Z68*2))</f>
        <v>0</v>
      </c>
      <c r="AI68" s="502">
        <f>IF($AB68+SUM($AG68:AH68)&gt;=$AA68,0,IF(SUM($AG68:AH68)+$AB68&lt;($AA68*(1-(1/($Z68*2)))),$AA68/$Z68,$AA68/($Z68*2)))</f>
        <v>0</v>
      </c>
      <c r="AJ68" s="502">
        <f>IF($AB68+SUM($AG68:AI68)&gt;=$AA68,0,IF(SUM($AG68:AI68)+$AB68&lt;($AA68*(1-(1/($Z68*2)))),$AA68/$Z68,$AA68/($Z68*2)))</f>
        <v>0</v>
      </c>
      <c r="AK68" s="502">
        <f>IF($AB68+SUM($AG68:AJ68)&gt;=$AA68,0,IF(SUM($AG68:AJ68)+$AB68&lt;($AA68*(1-(1/($Z68*2)))),$AA68/$Z68,$AA68/($Z68*2)))</f>
        <v>0</v>
      </c>
      <c r="AL68" s="502">
        <f>IF($AB68+SUM($AG68:AK68)&gt;=$AA68,0,IF(SUM($AG68:AK68)+$AB68&lt;($AA68*(1-(1/($Z68*2)))),$AA68/$Z68,$AA68/($Z68*2)))</f>
        <v>0</v>
      </c>
      <c r="AM68" s="502">
        <f>IF($AB68+SUM($AG68:AL68)&gt;=$AA68,0,IF(SUM($AG68:AL68)+$AB68&lt;($AA68*(1-(1/($Z68*2)))),$AA68/$Z68,$AA68/($Z68*2)))</f>
        <v>0</v>
      </c>
      <c r="AN68" s="502">
        <f>IF($AB68+SUM($AG68:AM68)&gt;=$AA68,0,IF(SUM($AG68:AM68)+$AB68&lt;($AA68*(1-(1/($Z68*2)))),$AA68/$Z68,$AA68/($Z68*2)))</f>
        <v>0</v>
      </c>
      <c r="AO68" s="502">
        <f>IF($AB68+SUM($AG68:AN68)&gt;=$AA68,0,IF(SUM($AG68:AN68)+$AB68&lt;($AA68*(1-(1/($Z68*2)))),$AA68/$Z68,$AA68/($Z68*2)))</f>
        <v>0</v>
      </c>
      <c r="AP68" s="502">
        <f>IF($AB68+SUM($AG68:AO68)&gt;=$AA68,0,IF(SUM($AG68:AO68)+$AB68&lt;($AA68*(1-(1/($Z68*2)))),$AA68/$Z68,$AA68/($Z68*2)))</f>
        <v>0</v>
      </c>
      <c r="AQ68" s="502">
        <f>IF($AB68+SUM($AG68:AP68)&gt;=$AA68,0,IF(SUM($AG68:AP68)+$AB68&lt;($AA68*(1-(1/($Z68*2)))),$AA68/$Z68,$AA68/($Z68*2)))</f>
        <v>0</v>
      </c>
    </row>
    <row r="69" spans="1:43">
      <c r="A69" s="234"/>
      <c r="W69" s="472" t="e">
        <f>$W$50+1</f>
        <v>#REF!</v>
      </c>
      <c r="X69" s="472"/>
      <c r="Y69" s="472"/>
      <c r="Z69" s="472">
        <f t="shared" si="27"/>
        <v>10</v>
      </c>
      <c r="AA69" s="501">
        <f>+L12</f>
        <v>0</v>
      </c>
      <c r="AB69" s="505"/>
      <c r="AC69" s="505"/>
      <c r="AD69" s="505"/>
      <c r="AE69" s="505"/>
      <c r="AF69" s="505"/>
      <c r="AG69" s="505"/>
      <c r="AH69" s="501">
        <f>$AA69/(Z69*2)</f>
        <v>0</v>
      </c>
      <c r="AI69" s="502">
        <f>IF($AB69+SUM($AG69:AH69)&gt;=$AA69,0,IF(SUM($AG69:AH69)+$AB69&lt;($AA69*(1-(1/($Z69*2)))),$AA69/$Z69,$AA69/($Z69*2)))</f>
        <v>0</v>
      </c>
      <c r="AJ69" s="502">
        <f>IF($AB69+SUM($AG69:AI69)&gt;=$AA69,0,IF(SUM($AG69:AI69)+$AB69&lt;($AA69*(1-(1/($Z69*2)))),$AA69/$Z69,$AA69/($Z69*2)))</f>
        <v>0</v>
      </c>
      <c r="AK69" s="502">
        <f>IF($AB69+SUM($AG69:AJ69)&gt;=$AA69,0,IF(SUM($AG69:AJ69)+$AB69&lt;($AA69*(1-(1/($Z69*2)))),$AA69/$Z69,$AA69/($Z69*2)))</f>
        <v>0</v>
      </c>
      <c r="AL69" s="502">
        <f>IF($AB69+SUM($AG69:AK69)&gt;=$AA69,0,IF(SUM($AG69:AK69)+$AB69&lt;($AA69*(1-(1/($Z69*2)))),$AA69/$Z69,$AA69/($Z69*2)))</f>
        <v>0</v>
      </c>
      <c r="AM69" s="502">
        <f>IF($AB69+SUM($AG69:AL69)&gt;=$AA69,0,IF(SUM($AG69:AL69)+$AB69&lt;($AA69*(1-(1/($Z69*2)))),$AA69/$Z69,$AA69/($Z69*2)))</f>
        <v>0</v>
      </c>
      <c r="AN69" s="502">
        <f>IF($AB69+SUM($AG69:AM69)&gt;=$AA69,0,IF(SUM($AG69:AM69)+$AB69&lt;($AA69*(1-(1/($Z69*2)))),$AA69/$Z69,$AA69/($Z69*2)))</f>
        <v>0</v>
      </c>
      <c r="AO69" s="502">
        <f>IF($AB69+SUM($AG69:AN69)&gt;=$AA69,0,IF(SUM($AG69:AN69)+$AB69&lt;($AA69*(1-(1/($Z69*2)))),$AA69/$Z69,$AA69/($Z69*2)))</f>
        <v>0</v>
      </c>
      <c r="AP69" s="502">
        <f>IF($AB69+SUM($AG69:AO69)&gt;=$AA69,0,IF(SUM($AG69:AO69)+$AB69&lt;($AA69*(1-(1/($Z69*2)))),$AA69/$Z69,$AA69/($Z69*2)))</f>
        <v>0</v>
      </c>
      <c r="AQ69" s="502">
        <f>IF($AB69+SUM($AG69:AP69)&gt;=$AA69,0,IF(SUM($AG69:AP69)+$AB69&lt;($AA69*(1-(1/($Z69*2)))),$AA69/$Z69,$AA69/($Z69*2)))</f>
        <v>0</v>
      </c>
    </row>
    <row r="70" spans="1:43">
      <c r="A70" s="234"/>
      <c r="W70" s="472" t="e">
        <f>$W$51+1</f>
        <v>#REF!</v>
      </c>
      <c r="X70" s="472"/>
      <c r="Y70" s="472"/>
      <c r="Z70" s="472">
        <f t="shared" si="27"/>
        <v>10</v>
      </c>
      <c r="AA70" s="501">
        <f>M12</f>
        <v>0</v>
      </c>
      <c r="AB70" s="505"/>
      <c r="AC70" s="505"/>
      <c r="AD70" s="505"/>
      <c r="AE70" s="505"/>
      <c r="AF70" s="505"/>
      <c r="AG70" s="505"/>
      <c r="AH70" s="506"/>
      <c r="AI70" s="501">
        <f>AA70/(Z70*2)</f>
        <v>0</v>
      </c>
      <c r="AJ70" s="502">
        <f>IF($AB70+SUM($AG70:AI70)&gt;=$AA70,0,IF(SUM($AG70:AI70)+$AB70&lt;($AA70*(1-(1/($Z70*2)))),$AA70/$Z70,$AA70/($Z70*2)))</f>
        <v>0</v>
      </c>
      <c r="AK70" s="502">
        <f>IF($AB70+SUM($AG70:AJ70)&gt;=$AA70,0,IF(SUM($AG70:AJ70)+$AB70&lt;($AA70*(1-(1/($Z70*2)))),$AA70/$Z70,$AA70/($Z70*2)))</f>
        <v>0</v>
      </c>
      <c r="AL70" s="502">
        <f>IF($AB70+SUM($AG70:AK70)&gt;=$AA70,0,IF(SUM($AG70:AK70)+$AB70&lt;($AA70*(1-(1/($Z70*2)))),$AA70/$Z70,$AA70/($Z70*2)))</f>
        <v>0</v>
      </c>
      <c r="AM70" s="502">
        <f>IF($AB70+SUM($AG70:AL70)&gt;=$AA70,0,IF(SUM($AG70:AL70)+$AB70&lt;($AA70*(1-(1/($Z70*2)))),$AA70/$Z70,$AA70/($Z70*2)))</f>
        <v>0</v>
      </c>
      <c r="AN70" s="502">
        <f>IF($AB70+SUM($AG70:AM70)&gt;=$AA70,0,IF(SUM($AG70:AM70)+$AB70&lt;($AA70*(1-(1/($Z70*2)))),$AA70/$Z70,$AA70/($Z70*2)))</f>
        <v>0</v>
      </c>
      <c r="AO70" s="502">
        <f>IF($AB70+SUM($AG70:AN70)&gt;=$AA70,0,IF(SUM($AG70:AN70)+$AB70&lt;($AA70*(1-(1/($Z70*2)))),$AA70/$Z70,$AA70/($Z70*2)))</f>
        <v>0</v>
      </c>
      <c r="AP70" s="502">
        <f>IF($AB70+SUM($AG70:AO70)&gt;=$AA70,0,IF(SUM($AG70:AO70)+$AB70&lt;($AA70*(1-(1/($Z70*2)))),$AA70/$Z70,$AA70/($Z70*2)))</f>
        <v>0</v>
      </c>
      <c r="AQ70" s="502">
        <f>IF($AB70+SUM($AG70:AP70)&gt;=$AA70,0,IF(SUM($AG70:AP70)+$AB70&lt;($AA70*(1-(1/($Z70*2)))),$AA70/$Z70,$AA70/($Z70*2)))</f>
        <v>0</v>
      </c>
    </row>
    <row r="71" spans="1:43">
      <c r="A71" s="417"/>
      <c r="W71" s="472" t="e">
        <f>$W$52+1</f>
        <v>#REF!</v>
      </c>
      <c r="X71" s="472"/>
      <c r="Y71" s="472"/>
      <c r="Z71" s="472">
        <f t="shared" si="27"/>
        <v>10</v>
      </c>
      <c r="AA71" s="501">
        <f>N12</f>
        <v>0</v>
      </c>
      <c r="AB71" s="505"/>
      <c r="AC71" s="505"/>
      <c r="AD71" s="505"/>
      <c r="AE71" s="505"/>
      <c r="AF71" s="505"/>
      <c r="AG71" s="505"/>
      <c r="AH71" s="506"/>
      <c r="AI71" s="506"/>
      <c r="AJ71" s="501">
        <f>AA71/(Z71*2)</f>
        <v>0</v>
      </c>
      <c r="AK71" s="502">
        <f>IF($AB71+SUM($AG71:AJ71)&gt;=$AA71,0,IF(SUM($AG71:AJ71)+$AB71&lt;($AA71*(1-(1/($Z71*2)))),$AA71/$Z71,$AA71/($Z71*2)))</f>
        <v>0</v>
      </c>
      <c r="AL71" s="502">
        <f>IF($AB71+SUM($AG71:AK71)&gt;=$AA71,0,IF(SUM($AG71:AK71)+$AB71&lt;($AA71*(1-(1/($Z71*2)))),$AA71/$Z71,$AA71/($Z71*2)))</f>
        <v>0</v>
      </c>
      <c r="AM71" s="502">
        <f>IF($AB71+SUM($AG71:AL71)&gt;=$AA71,0,IF(SUM($AG71:AL71)+$AB71&lt;($AA71*(1-(1/($Z71*2)))),$AA71/$Z71,$AA71/($Z71*2)))</f>
        <v>0</v>
      </c>
      <c r="AN71" s="502">
        <f>IF($AB71+SUM($AG71:AM71)&gt;=$AA71,0,IF(SUM($AG71:AM71)+$AB71&lt;($AA71*(1-(1/($Z71*2)))),$AA71/$Z71,$AA71/($Z71*2)))</f>
        <v>0</v>
      </c>
      <c r="AO71" s="502">
        <f>IF($AB71+SUM($AG71:AN71)&gt;=$AA71,0,IF(SUM($AG71:AN71)+$AB71&lt;($AA71*(1-(1/($Z71*2)))),$AA71/$Z71,$AA71/($Z71*2)))</f>
        <v>0</v>
      </c>
      <c r="AP71" s="502">
        <f>IF($AB71+SUM($AG71:AO71)&gt;=$AA71,0,IF(SUM($AG71:AO71)+$AB71&lt;($AA71*(1-(1/($Z71*2)))),$AA71/$Z71,$AA71/($Z71*2)))</f>
        <v>0</v>
      </c>
      <c r="AQ71" s="502">
        <f>IF($AB71+SUM($AG71:AP71)&gt;=$AA71,0,IF(SUM($AG71:AP71)+$AB71&lt;($AA71*(1-(1/($Z71*2)))),$AA71/$Z71,$AA71/($Z71*2)))</f>
        <v>0</v>
      </c>
    </row>
    <row r="72" spans="1:43">
      <c r="A72" s="234"/>
      <c r="W72" s="472" t="e">
        <f>$W$53+1</f>
        <v>#REF!</v>
      </c>
      <c r="X72" s="472"/>
      <c r="Y72" s="472"/>
      <c r="Z72" s="472">
        <f t="shared" si="27"/>
        <v>10</v>
      </c>
      <c r="AA72" s="501">
        <f>O12</f>
        <v>0</v>
      </c>
      <c r="AB72" s="505"/>
      <c r="AC72" s="505"/>
      <c r="AD72" s="505"/>
      <c r="AE72" s="505"/>
      <c r="AF72" s="505"/>
      <c r="AG72" s="505"/>
      <c r="AH72" s="506"/>
      <c r="AI72" s="506"/>
      <c r="AJ72" s="506"/>
      <c r="AK72" s="501">
        <f>AA72/(Z72*2)</f>
        <v>0</v>
      </c>
      <c r="AL72" s="502">
        <f>IF($AB72+SUM($AG72:AK72)&gt;=$AA72,0,IF(SUM($AG72:AK72)+$AB72&lt;($AA72*(1-(1/($Z72*2)))),$AA72/$Z72,$AA72/($Z72*2)))</f>
        <v>0</v>
      </c>
      <c r="AM72" s="502">
        <f>IF($AB72+SUM($AG72:AL72)&gt;=$AA72,0,IF(SUM($AG72:AL72)+$AB72&lt;($AA72*(1-(1/($Z72*2)))),$AA72/$Z72,$AA72/($Z72*2)))</f>
        <v>0</v>
      </c>
      <c r="AN72" s="502">
        <f>IF($AB72+SUM($AG72:AM72)&gt;=$AA72,0,IF(SUM($AG72:AM72)+$AB72&lt;($AA72*(1-(1/($Z72*2)))),$AA72/$Z72,$AA72/($Z72*2)))</f>
        <v>0</v>
      </c>
      <c r="AO72" s="502">
        <f>IF($AB72+SUM($AG72:AN72)&gt;=$AA72,0,IF(SUM($AG72:AN72)+$AB72&lt;($AA72*(1-(1/($Z72*2)))),$AA72/$Z72,$AA72/($Z72*2)))</f>
        <v>0</v>
      </c>
      <c r="AP72" s="502">
        <f>IF($AB72+SUM($AG72:AO72)&gt;=$AA72,0,IF(SUM($AG72:AO72)+$AB72&lt;($AA72*(1-(1/($Z72*2)))),$AA72/$Z72,$AA72/($Z72*2)))</f>
        <v>0</v>
      </c>
      <c r="AQ72" s="502">
        <f>IF($AB72+SUM($AG72:AP72)&gt;=$AA72,0,IF(SUM($AG72:AP72)+$AB72&lt;($AA72*(1-(1/($Z72*2)))),$AA72/$Z72,$AA72/($Z72*2)))</f>
        <v>0</v>
      </c>
    </row>
    <row r="73" spans="1:43">
      <c r="A73" s="417"/>
      <c r="W73" s="472" t="e">
        <f>$W$54+1</f>
        <v>#REF!</v>
      </c>
      <c r="X73" s="472"/>
      <c r="Y73" s="472"/>
      <c r="Z73" s="472">
        <f t="shared" si="27"/>
        <v>10</v>
      </c>
      <c r="AA73" s="501">
        <f>P12</f>
        <v>0</v>
      </c>
      <c r="AB73" s="505"/>
      <c r="AC73" s="505"/>
      <c r="AD73" s="505"/>
      <c r="AE73" s="505"/>
      <c r="AF73" s="505"/>
      <c r="AG73" s="505"/>
      <c r="AH73" s="506"/>
      <c r="AI73" s="506"/>
      <c r="AJ73" s="506"/>
      <c r="AK73" s="506"/>
      <c r="AL73" s="501">
        <f>AA73/(Z73*2)</f>
        <v>0</v>
      </c>
      <c r="AM73" s="502">
        <f>IF($AB73+SUM($AG73:AL73)&gt;=$AA73,0,IF(SUM($AG73:AL73)+$AB73&lt;($AA73*(1-(1/($Z73*2)))),$AA73/$Z73,$AA73/($Z73*2)))</f>
        <v>0</v>
      </c>
      <c r="AN73" s="502">
        <f>IF($AB73+SUM($AG73:AM73)&gt;=$AA73,0,IF(SUM($AG73:AM73)+$AB73&lt;($AA73*(1-(1/($Z73*2)))),$AA73/$Z73,$AA73/($Z73*2)))</f>
        <v>0</v>
      </c>
      <c r="AO73" s="502">
        <f>IF($AB73+SUM($AG73:AN73)&gt;=$AA73,0,IF(SUM($AG73:AN73)+$AB73&lt;($AA73*(1-(1/($Z73*2)))),$AA73/$Z73,$AA73/($Z73*2)))</f>
        <v>0</v>
      </c>
      <c r="AP73" s="502">
        <f>IF($AB73+SUM($AG73:AO73)&gt;=$AA73,0,IF(SUM($AG73:AO73)+$AB73&lt;($AA73*(1-(1/($Z73*2)))),$AA73/$Z73,$AA73/($Z73*2)))</f>
        <v>0</v>
      </c>
      <c r="AQ73" s="502">
        <f>IF($AB73+SUM($AG73:AP73)&gt;=$AA73,0,IF(SUM($AG73:AP73)+$AB73&lt;($AA73*(1-(1/($Z73*2)))),$AA73/$Z73,$AA73/($Z73*2)))</f>
        <v>0</v>
      </c>
    </row>
    <row r="74" spans="1:43">
      <c r="A74" s="234"/>
      <c r="W74" s="472" t="e">
        <f>$W$55+1</f>
        <v>#REF!</v>
      </c>
      <c r="X74" s="472"/>
      <c r="Y74" s="472"/>
      <c r="Z74" s="472">
        <f t="shared" si="27"/>
        <v>10</v>
      </c>
      <c r="AA74" s="501">
        <f>Q12</f>
        <v>0</v>
      </c>
      <c r="AB74" s="505"/>
      <c r="AC74" s="505"/>
      <c r="AD74" s="505"/>
      <c r="AE74" s="505"/>
      <c r="AF74" s="505"/>
      <c r="AG74" s="505"/>
      <c r="AH74" s="506"/>
      <c r="AI74" s="506"/>
      <c r="AJ74" s="506"/>
      <c r="AK74" s="506"/>
      <c r="AL74" s="506"/>
      <c r="AM74" s="501">
        <f>AA74/(Z74*2)</f>
        <v>0</v>
      </c>
      <c r="AN74" s="502">
        <f>IF($AB74+SUM($AG74:AM74)&gt;=$AA74,0,IF(SUM($AG74:AM74)+$AB74&lt;($AA74*(1-(1/($Z74*2)))),$AA74/$Z74,$AA74/($Z74*2)))</f>
        <v>0</v>
      </c>
      <c r="AO74" s="502">
        <f>IF($AB74+SUM($AG74:AN74)&gt;=$AA74,0,IF(SUM($AG74:AN74)+$AB74&lt;($AA74*(1-(1/($Z74*2)))),$AA74/$Z74,$AA74/($Z74*2)))</f>
        <v>0</v>
      </c>
      <c r="AP74" s="502">
        <f>IF($AB74+SUM($AG74:AO74)&gt;=$AA74,0,IF(SUM($AG74:AO74)+$AB74&lt;($AA74*(1-(1/($Z74*2)))),$AA74/$Z74,$AA74/($Z74*2)))</f>
        <v>0</v>
      </c>
      <c r="AQ74" s="502">
        <f>IF($AB74+SUM($AG74:AP74)&gt;=$AA74,0,IF(SUM($AG74:AP74)+$AB74&lt;($AA74*(1-(1/($Z74*2)))),$AA74/$Z74,$AA74/($Z74*2)))</f>
        <v>0</v>
      </c>
    </row>
    <row r="75" spans="1:43">
      <c r="A75" s="417"/>
      <c r="W75" s="472" t="e">
        <f>$W$56+1</f>
        <v>#REF!</v>
      </c>
      <c r="X75" s="472"/>
      <c r="Y75" s="472"/>
      <c r="Z75" s="472">
        <f t="shared" si="27"/>
        <v>10</v>
      </c>
      <c r="AA75" s="501">
        <f>R12</f>
        <v>0</v>
      </c>
      <c r="AB75" s="505"/>
      <c r="AC75" s="505"/>
      <c r="AD75" s="505"/>
      <c r="AE75" s="505"/>
      <c r="AF75" s="505"/>
      <c r="AG75" s="505"/>
      <c r="AH75" s="506"/>
      <c r="AI75" s="506"/>
      <c r="AJ75" s="506"/>
      <c r="AK75" s="506"/>
      <c r="AL75" s="506"/>
      <c r="AM75" s="506"/>
      <c r="AN75" s="501">
        <f>AA75/(Z75*2)</f>
        <v>0</v>
      </c>
      <c r="AO75" s="502">
        <f>IF($AB75+SUM($AG75:AN75)&gt;=$AA75,0,IF(SUM($AG75:AN75)+$AB75&lt;($AA75*(1-(1/($Z75*2)))),$AA75/$Z75,$AA75/($Z75*2)))</f>
        <v>0</v>
      </c>
      <c r="AP75" s="502">
        <f>IF($AB75+SUM($AG75:AO75)&gt;=$AA75,0,IF(SUM($AG75:AO75)+$AB75&lt;($AA75*(1-(1/($Z75*2)))),$AA75/$Z75,$AA75/($Z75*2)))</f>
        <v>0</v>
      </c>
      <c r="AQ75" s="502">
        <f>IF($AB75+SUM($AG75:AP75)&gt;=$AA75,0,IF(SUM($AG75:AP75)+$AB75&lt;($AA75*(1-(1/($Z75*2)))),$AA75/$Z75,$AA75/($Z75*2)))</f>
        <v>0</v>
      </c>
    </row>
    <row r="76" spans="1:43">
      <c r="A76" s="234"/>
      <c r="W76" s="472" t="e">
        <f>$W$57+1</f>
        <v>#REF!</v>
      </c>
      <c r="X76" s="472"/>
      <c r="Y76" s="472"/>
      <c r="Z76" s="472">
        <f t="shared" si="27"/>
        <v>10</v>
      </c>
      <c r="AA76" s="501">
        <f>S12</f>
        <v>0</v>
      </c>
      <c r="AB76" s="505"/>
      <c r="AC76" s="505"/>
      <c r="AD76" s="505"/>
      <c r="AE76" s="505"/>
      <c r="AF76" s="505"/>
      <c r="AG76" s="505"/>
      <c r="AH76" s="506"/>
      <c r="AI76" s="506"/>
      <c r="AJ76" s="506"/>
      <c r="AK76" s="506"/>
      <c r="AL76" s="506"/>
      <c r="AM76" s="506"/>
      <c r="AN76" s="506"/>
      <c r="AO76" s="501">
        <f>AA76/(Z76*2)</f>
        <v>0</v>
      </c>
      <c r="AP76" s="502">
        <f>IF($AB76+SUM($AG76:AO76)&gt;=$AA76,0,IF(SUM($AG76:AO76)+$AB76&lt;($AA76*(1-(1/($Z76*2)))),$AA76/$Z76,$AA76/($Z76*2)))</f>
        <v>0</v>
      </c>
      <c r="AQ76" s="502">
        <f>IF($AB76+SUM($AG76:AP76)&gt;=$AA76,0,IF(SUM($AG76:AP76)+$AB76&lt;($AA76*(1-(1/($Z76*2)))),$AA76/$Z76,$AA76/($Z76*2)))</f>
        <v>0</v>
      </c>
    </row>
    <row r="77" spans="1:43">
      <c r="A77" s="475"/>
      <c r="W77" s="472" t="e">
        <f>$W$58+1</f>
        <v>#REF!</v>
      </c>
      <c r="X77" s="472"/>
      <c r="Y77" s="472"/>
      <c r="Z77" s="472">
        <f t="shared" si="27"/>
        <v>10</v>
      </c>
      <c r="AA77" s="501">
        <f>T12</f>
        <v>0</v>
      </c>
      <c r="AB77" s="505"/>
      <c r="AC77" s="505"/>
      <c r="AD77" s="505"/>
      <c r="AE77" s="505"/>
      <c r="AF77" s="505"/>
      <c r="AG77" s="505"/>
      <c r="AH77" s="506"/>
      <c r="AI77" s="506"/>
      <c r="AJ77" s="506"/>
      <c r="AK77" s="506"/>
      <c r="AL77" s="506"/>
      <c r="AM77" s="506"/>
      <c r="AN77" s="506"/>
      <c r="AO77" s="506"/>
      <c r="AP77" s="501">
        <f>AA77/(Z77*2)</f>
        <v>0</v>
      </c>
      <c r="AQ77" s="502">
        <f>IF($AB77+SUM($AG77:AP77)&gt;=$AA77,0,IF(SUM($AG77:AP77)+$AB77&lt;($AA77*(1-(1/($Z77*2)))),$AA77/$Z77,$AA77/($Z77*2)))</f>
        <v>0</v>
      </c>
    </row>
    <row r="78" spans="1:43">
      <c r="A78" s="475"/>
      <c r="W78" s="472" t="e">
        <f>$W$59+1</f>
        <v>#REF!</v>
      </c>
      <c r="X78" s="472"/>
      <c r="Y78" s="472"/>
      <c r="Z78" s="472">
        <f t="shared" si="27"/>
        <v>10</v>
      </c>
      <c r="AA78" s="501">
        <f>U12</f>
        <v>0</v>
      </c>
      <c r="AB78" s="505"/>
      <c r="AC78" s="505"/>
      <c r="AD78" s="505"/>
      <c r="AE78" s="505"/>
      <c r="AF78" s="505"/>
      <c r="AG78" s="505"/>
      <c r="AH78" s="506"/>
      <c r="AI78" s="506"/>
      <c r="AJ78" s="506"/>
      <c r="AK78" s="506"/>
      <c r="AL78" s="506"/>
      <c r="AM78" s="506"/>
      <c r="AN78" s="506"/>
      <c r="AO78" s="506"/>
      <c r="AP78" s="506"/>
      <c r="AQ78" s="501">
        <f>AA78/(Z78*2)</f>
        <v>0</v>
      </c>
    </row>
    <row r="79" spans="1:43">
      <c r="A79" s="475"/>
      <c r="W79" s="472"/>
      <c r="X79" s="472"/>
      <c r="Y79" s="472"/>
      <c r="Z79" s="472"/>
      <c r="AA79" s="472"/>
      <c r="AB79" s="472"/>
      <c r="AC79" s="472"/>
      <c r="AD79" s="472"/>
      <c r="AE79" s="472"/>
      <c r="AF79" s="472"/>
      <c r="AG79" s="472"/>
      <c r="AH79" s="472"/>
      <c r="AI79" s="472"/>
      <c r="AJ79" s="472"/>
      <c r="AK79" s="472"/>
      <c r="AL79" s="472"/>
      <c r="AM79" s="472"/>
      <c r="AN79" s="472"/>
      <c r="AO79" s="472"/>
      <c r="AP79" s="472"/>
      <c r="AQ79" s="472"/>
    </row>
    <row r="80" spans="1:43">
      <c r="A80" s="234"/>
      <c r="W80" s="511" t="s">
        <v>134</v>
      </c>
      <c r="X80" s="511"/>
      <c r="Y80" s="511"/>
      <c r="Z80" s="511"/>
      <c r="AA80" s="512">
        <f t="shared" ref="AA80:AQ80" si="28">SUM(AA67:AA79)</f>
        <v>0</v>
      </c>
      <c r="AB80" s="512">
        <f t="shared" si="28"/>
        <v>0</v>
      </c>
      <c r="AC80" s="512">
        <f t="shared" si="28"/>
        <v>0</v>
      </c>
      <c r="AD80" s="512">
        <f t="shared" si="28"/>
        <v>0</v>
      </c>
      <c r="AE80" s="512">
        <f t="shared" si="28"/>
        <v>0</v>
      </c>
      <c r="AF80" s="512">
        <f t="shared" si="28"/>
        <v>0</v>
      </c>
      <c r="AG80" s="512">
        <f t="shared" si="28"/>
        <v>0</v>
      </c>
      <c r="AH80" s="512">
        <f t="shared" si="28"/>
        <v>0</v>
      </c>
      <c r="AI80" s="512">
        <f t="shared" si="28"/>
        <v>0</v>
      </c>
      <c r="AJ80" s="512">
        <f t="shared" si="28"/>
        <v>0</v>
      </c>
      <c r="AK80" s="512">
        <f t="shared" si="28"/>
        <v>0</v>
      </c>
      <c r="AL80" s="512">
        <f t="shared" si="28"/>
        <v>0</v>
      </c>
      <c r="AM80" s="512">
        <f t="shared" si="28"/>
        <v>0</v>
      </c>
      <c r="AN80" s="512">
        <f t="shared" si="28"/>
        <v>0</v>
      </c>
      <c r="AO80" s="512">
        <f t="shared" si="28"/>
        <v>0</v>
      </c>
      <c r="AP80" s="512">
        <f t="shared" si="28"/>
        <v>0</v>
      </c>
      <c r="AQ80" s="512">
        <f t="shared" si="28"/>
        <v>0</v>
      </c>
    </row>
    <row r="81" spans="1:43">
      <c r="A81" s="234"/>
    </row>
    <row r="82" spans="1:43">
      <c r="A82" s="234"/>
      <c r="W82" s="441" t="s">
        <v>565</v>
      </c>
      <c r="X82" s="456"/>
      <c r="Y82" s="456"/>
      <c r="Z82" s="456"/>
      <c r="AA82" s="498" t="s">
        <v>566</v>
      </c>
      <c r="AB82" s="456"/>
      <c r="AC82" s="456"/>
      <c r="AD82" s="456"/>
      <c r="AE82" s="456"/>
      <c r="AF82" s="456"/>
      <c r="AG82" s="456"/>
      <c r="AH82" s="456"/>
      <c r="AI82" s="456"/>
      <c r="AJ82" s="456"/>
      <c r="AK82" s="456"/>
      <c r="AL82" s="456"/>
      <c r="AM82" s="456"/>
      <c r="AN82" s="456"/>
      <c r="AO82" s="456"/>
      <c r="AP82" s="456"/>
      <c r="AQ82" s="456"/>
    </row>
    <row r="83" spans="1:43">
      <c r="A83" s="234"/>
      <c r="W83" s="499" t="s">
        <v>570</v>
      </c>
      <c r="X83" s="456"/>
      <c r="Y83" s="456"/>
      <c r="Z83" s="500" t="s">
        <v>300</v>
      </c>
      <c r="AA83" s="500" t="s">
        <v>568</v>
      </c>
      <c r="AB83" s="456"/>
      <c r="AC83" s="456"/>
      <c r="AD83" s="456"/>
      <c r="AE83" s="456"/>
      <c r="AF83" s="456"/>
      <c r="AG83" s="456"/>
      <c r="AH83" s="456"/>
      <c r="AI83" s="456"/>
      <c r="AJ83" s="456"/>
      <c r="AK83" s="456"/>
      <c r="AL83" s="456"/>
      <c r="AM83" s="456"/>
      <c r="AN83" s="456"/>
      <c r="AO83" s="456"/>
      <c r="AP83" s="456"/>
      <c r="AQ83" s="456"/>
    </row>
    <row r="84" spans="1:43">
      <c r="A84" s="234"/>
      <c r="W84" s="456"/>
      <c r="X84" s="456"/>
      <c r="Y84" s="456"/>
      <c r="Z84" s="456"/>
      <c r="AA84" s="456"/>
      <c r="AB84" s="456"/>
      <c r="AC84" s="456"/>
      <c r="AD84" s="456"/>
      <c r="AE84" s="456"/>
      <c r="AF84" s="456"/>
      <c r="AG84" s="456"/>
      <c r="AH84" s="456"/>
      <c r="AI84" s="456"/>
      <c r="AJ84" s="456"/>
      <c r="AK84" s="456"/>
      <c r="AL84" s="456"/>
      <c r="AM84" s="456"/>
      <c r="AN84" s="456"/>
      <c r="AO84" s="456"/>
      <c r="AP84" s="456"/>
      <c r="AQ84" s="456"/>
    </row>
    <row r="85" spans="1:43">
      <c r="A85" s="234"/>
      <c r="W85" s="456" t="str">
        <f>$F$6</f>
        <v>PRIOR</v>
      </c>
      <c r="X85" s="472"/>
      <c r="Y85" s="472"/>
      <c r="Z85" s="472">
        <f>Z13</f>
        <v>6</v>
      </c>
      <c r="AA85" s="501">
        <f>F13</f>
        <v>0</v>
      </c>
      <c r="AB85" s="502">
        <f>ROUND($AA85/($Z85*2),0)</f>
        <v>0</v>
      </c>
      <c r="AC85" s="502">
        <f>ROUND(($AA85/($Z85))/4,0)</f>
        <v>0</v>
      </c>
      <c r="AD85" s="502">
        <f>ROUND(($AA85/($Z85))/4,0)</f>
        <v>0</v>
      </c>
      <c r="AE85" s="502">
        <f>ROUND(($AA85/($Z85))/4,0)</f>
        <v>0</v>
      </c>
      <c r="AF85" s="502">
        <f>ROUND(($AA85/($Z85))/4,0)</f>
        <v>0</v>
      </c>
      <c r="AG85" s="501">
        <f>SUM(AC85:AF85)</f>
        <v>0</v>
      </c>
      <c r="AH85" s="502">
        <f>IF($AG85+$AB85&lt;($AA85*(1-(1/($Z85*2)))),$AA85/$Z85,$AA85*($Z85*2))</f>
        <v>0</v>
      </c>
      <c r="AI85" s="502">
        <f>IF($AB85+SUM($AG85:AH85)&gt;=$AA85,0,IF(SUM($AG85:AH85)+$AB85&lt;($AA85*(1-(1/($Z85*2)))),$AA85/$Z85,$AA85/($Z85*2)))</f>
        <v>0</v>
      </c>
      <c r="AJ85" s="502">
        <f>IF($AB85+SUM($AG85:AI85)&gt;=$AA85,0,IF(SUM($AG85:AI85)+$AB85&lt;($AA85*(1-(1/($Z85*2)))),$AA85/$Z85,$AA85/($Z85*2)))</f>
        <v>0</v>
      </c>
      <c r="AK85" s="502">
        <f>IF($AB85+SUM($AG85:AJ85)&gt;=$AA85,0,IF(SUM($AG85:AJ85)+$AB85&lt;($AA85*(1-(1/($Z85*2)))),$AA85/$Z85,$AA85/($Z85*2)))</f>
        <v>0</v>
      </c>
      <c r="AL85" s="502">
        <f>IF($AB85+SUM($AG85:AK85)&gt;=$AA85,0,IF(SUM($AG85:AK85)+$AB85&lt;($AA85*(1-(1/($Z85*2)))),$AA85/$Z85,$AA85/($Z85*2)))</f>
        <v>0</v>
      </c>
      <c r="AM85" s="502">
        <f>IF($AB85+SUM($AG85:AL85)&gt;=$AA85,0,IF(SUM($AG85:AL85)+$AB85&lt;($AA85*(1-(1/($Z85*2)))),$AA85/$Z85,$AA85/($Z85*2)))</f>
        <v>0</v>
      </c>
      <c r="AN85" s="502">
        <f>IF($AB85+SUM($AG85:AM85)&gt;=$AA85,0,IF(SUM($AG85:AM85)+$AB85&lt;($AA85*(1-(1/($Z85*2)))),$AA85/$Z85,$AA85/($Z85*2)))</f>
        <v>0</v>
      </c>
      <c r="AO85" s="502">
        <f>IF($AB85+SUM($AG85:AN85)&gt;=$AA85,0,IF(SUM($AG85:AN85)+$AB85&lt;($AA85*(1-(1/($Z85*2)))),$AA85/$Z85,$AA85/($Z85*2)))</f>
        <v>0</v>
      </c>
      <c r="AP85" s="502">
        <f>IF($AB85+SUM($AG85:AO85)&gt;=$AA85,0,IF(SUM($AG85:AO85)+$AB85&lt;($AA85*(1-(1/($Z85*2)))),$AA85/$Z85,$AA85/($Z85*2)))</f>
        <v>0</v>
      </c>
      <c r="AQ85" s="502">
        <f>IF($AB85+SUM($AG85:AP85)&gt;=$AA85,0,IF(SUM($AG85:AP85)+$AB85&lt;($AA85*(1-(1/($Z85*2)))),$AA85/$Z85,$AA85/($Z85*2)))</f>
        <v>0</v>
      </c>
    </row>
    <row r="86" spans="1:43">
      <c r="A86" s="241"/>
      <c r="W86" s="456" t="e">
        <f>$I$6</f>
        <v>#REF!</v>
      </c>
      <c r="X86" s="472"/>
      <c r="Y86" s="472"/>
      <c r="Z86" s="472">
        <f t="shared" ref="Z86:Z96" si="29">Z85</f>
        <v>6</v>
      </c>
      <c r="AA86" s="501">
        <f>K13</f>
        <v>0</v>
      </c>
      <c r="AB86" s="505"/>
      <c r="AC86" s="501">
        <f>((G13/($Z86*2))/4)</f>
        <v>0</v>
      </c>
      <c r="AD86" s="501">
        <f>((G13/($Z86*2))/4)+((H13/($Z86*2))/3)</f>
        <v>0</v>
      </c>
      <c r="AE86" s="501">
        <f>((G13/($Z86*2))/4)+((H13/($Z86*2))/3)+((I13/($Z86*2))/2)</f>
        <v>0</v>
      </c>
      <c r="AF86" s="501">
        <f>((G13/($Z86*2))/4)+((H13/($Z86*2))/3)++((I13/($Z86*2))/2)+J13/($Z86*2)</f>
        <v>0</v>
      </c>
      <c r="AG86" s="501">
        <f>AA86/(Z86*2)</f>
        <v>0</v>
      </c>
      <c r="AH86" s="502">
        <f>IF($AG86+$AB86&lt;($AA86*(1-(1/($Z86*2)))),$AA86/$Z86,$AA86*($Z86*2))</f>
        <v>0</v>
      </c>
      <c r="AI86" s="502">
        <f>IF($AB86+SUM($AG86:AH86)&gt;=$AA86,0,IF(SUM($AG86:AH86)+$AB86&lt;($AA86*(1-(1/($Z86*2)))),$AA86/$Z86,$AA86/($Z86*2)))</f>
        <v>0</v>
      </c>
      <c r="AJ86" s="502">
        <f>IF($AB86+SUM($AG86:AI86)&gt;=$AA86,0,IF(SUM($AG86:AI86)+$AB86&lt;($AA86*(1-(1/($Z86*2)))),$AA86/$Z86,$AA86/($Z86*2)))</f>
        <v>0</v>
      </c>
      <c r="AK86" s="502">
        <f>IF($AB86+SUM($AG86:AJ86)&gt;=$AA86,0,IF(SUM($AG86:AJ86)+$AB86&lt;($AA86*(1-(1/($Z86*2)))),$AA86/$Z86,$AA86/($Z86*2)))</f>
        <v>0</v>
      </c>
      <c r="AL86" s="502">
        <f>IF($AB86+SUM($AG86:AK86)&gt;=$AA86,0,IF(SUM($AG86:AK86)+$AB86&lt;($AA86*(1-(1/($Z86*2)))),$AA86/$Z86,$AA86/($Z86*2)))</f>
        <v>0</v>
      </c>
      <c r="AM86" s="502">
        <f>IF($AB86+SUM($AG86:AL86)&gt;=$AA86,0,IF(SUM($AG86:AL86)+$AB86&lt;($AA86*(1-(1/($Z86*2)))),$AA86/$Z86,$AA86/($Z86*2)))</f>
        <v>0</v>
      </c>
      <c r="AN86" s="502">
        <f>IF($AB86+SUM($AG86:AM86)&gt;=$AA86,0,IF(SUM($AG86:AM86)+$AB86&lt;($AA86*(1-(1/($Z86*2)))),$AA86/$Z86,$AA86/($Z86*2)))</f>
        <v>0</v>
      </c>
      <c r="AO86" s="502">
        <f>IF($AB86+SUM($AG86:AN86)&gt;=$AA86,0,IF(SUM($AG86:AN86)+$AB86&lt;($AA86*(1-(1/($Z86*2)))),$AA86/$Z86,$AA86/($Z86*2)))</f>
        <v>0</v>
      </c>
      <c r="AP86" s="502">
        <f>IF($AB86+SUM($AG86:AO86)&gt;=$AA86,0,IF(SUM($AG86:AO86)+$AB86&lt;($AA86*(1-(1/($Z86*2)))),$AA86/$Z86,$AA86/($Z86*2)))</f>
        <v>0</v>
      </c>
      <c r="AQ86" s="502">
        <f>IF($AB86+SUM($AG86:AP86)&gt;=$AA86,0,IF(SUM($AG86:AP86)+$AB86&lt;($AA86*(1-(1/($Z86*2)))),$AA86/$Z86,$AA86/($Z86*2)))</f>
        <v>0</v>
      </c>
    </row>
    <row r="87" spans="1:43">
      <c r="W87" s="472" t="e">
        <f>$W$50+1</f>
        <v>#REF!</v>
      </c>
      <c r="X87" s="472"/>
      <c r="Y87" s="472"/>
      <c r="Z87" s="472">
        <f t="shared" si="29"/>
        <v>6</v>
      </c>
      <c r="AA87" s="501">
        <f>+L13</f>
        <v>0</v>
      </c>
      <c r="AB87" s="505"/>
      <c r="AC87" s="505"/>
      <c r="AD87" s="505"/>
      <c r="AE87" s="505"/>
      <c r="AF87" s="505"/>
      <c r="AG87" s="505"/>
      <c r="AH87" s="501">
        <f>$AA87/(Z87*2)</f>
        <v>0</v>
      </c>
      <c r="AI87" s="502">
        <f>IF($AB87+SUM($AG87:AH87)&gt;=$AA87,0,IF(SUM($AG87:AH87)+$AB87&lt;($AA87*(1-(1/($Z87*2)))),$AA87/$Z87,$AA87/($Z87*2)))</f>
        <v>0</v>
      </c>
      <c r="AJ87" s="502">
        <f>IF($AB87+SUM($AG87:AI87)&gt;=$AA87,0,IF(SUM($AG87:AI87)+$AB87&lt;($AA87*(1-(1/($Z87*2)))),$AA87/$Z87,$AA87/($Z87*2)))</f>
        <v>0</v>
      </c>
      <c r="AK87" s="502">
        <f>IF($AB87+SUM($AG87:AJ87)&gt;=$AA87,0,IF(SUM($AG87:AJ87)+$AB87&lt;($AA87*(1-(1/($Z87*2)))),$AA87/$Z87,$AA87/($Z87*2)))</f>
        <v>0</v>
      </c>
      <c r="AL87" s="502">
        <f>IF($AB87+SUM($AG87:AK87)&gt;=$AA87,0,IF(SUM($AG87:AK87)+$AB87&lt;($AA87*(1-(1/($Z87*2)))),$AA87/$Z87,$AA87/($Z87*2)))</f>
        <v>0</v>
      </c>
      <c r="AM87" s="502">
        <f>IF($AB87+SUM($AG87:AL87)&gt;=$AA87,0,IF(SUM($AG87:AL87)+$AB87&lt;($AA87*(1-(1/($Z87*2)))),$AA87/$Z87,$AA87/($Z87*2)))</f>
        <v>0</v>
      </c>
      <c r="AN87" s="502">
        <f>IF($AB87+SUM($AG87:AM87)&gt;=$AA87,0,IF(SUM($AG87:AM87)+$AB87&lt;($AA87*(1-(1/($Z87*2)))),$AA87/$Z87,$AA87/($Z87*2)))</f>
        <v>0</v>
      </c>
      <c r="AO87" s="502">
        <f>IF($AB87+SUM($AG87:AN87)&gt;=$AA87,0,IF(SUM($AG87:AN87)+$AB87&lt;($AA87*(1-(1/($Z87*2)))),$AA87/$Z87,$AA87/($Z87*2)))</f>
        <v>0</v>
      </c>
      <c r="AP87" s="502">
        <f>IF($AB87+SUM($AG87:AO87)&gt;=$AA87,0,IF(SUM($AG87:AO87)+$AB87&lt;($AA87*(1-(1/($Z87*2)))),$AA87/$Z87,$AA87/($Z87*2)))</f>
        <v>0</v>
      </c>
      <c r="AQ87" s="502">
        <f>IF($AB87+SUM($AG87:AP87)&gt;=$AA87,0,IF(SUM($AG87:AP87)+$AB87&lt;($AA87*(1-(1/($Z87*2)))),$AA87/$Z87,$AA87/($Z87*2)))</f>
        <v>0</v>
      </c>
    </row>
    <row r="88" spans="1:43">
      <c r="W88" s="472" t="e">
        <f>$W$51+1</f>
        <v>#REF!</v>
      </c>
      <c r="X88" s="472"/>
      <c r="Y88" s="472"/>
      <c r="Z88" s="472">
        <f t="shared" si="29"/>
        <v>6</v>
      </c>
      <c r="AA88" s="501">
        <f>M13</f>
        <v>0</v>
      </c>
      <c r="AB88" s="505"/>
      <c r="AC88" s="505"/>
      <c r="AD88" s="505"/>
      <c r="AE88" s="505"/>
      <c r="AF88" s="505"/>
      <c r="AG88" s="505"/>
      <c r="AH88" s="506"/>
      <c r="AI88" s="501">
        <f>AA88/(Z88*2)</f>
        <v>0</v>
      </c>
      <c r="AJ88" s="502">
        <f>IF($AB88+SUM($AG88:AI88)&gt;=$AA88,0,IF(SUM($AG88:AI88)+$AB88&lt;($AA88*(1-(1/($Z88*2)))),$AA88/$Z88,$AA88/($Z88*2)))</f>
        <v>0</v>
      </c>
      <c r="AK88" s="502">
        <f>IF($AB88+SUM($AG88:AJ88)&gt;=$AA88,0,IF(SUM($AG88:AJ88)+$AB88&lt;($AA88*(1-(1/($Z88*2)))),$AA88/$Z88,$AA88/($Z88*2)))</f>
        <v>0</v>
      </c>
      <c r="AL88" s="502">
        <f>IF($AB88+SUM($AG88:AK88)&gt;=$AA88,0,IF(SUM($AG88:AK88)+$AB88&lt;($AA88*(1-(1/($Z88*2)))),$AA88/$Z88,$AA88/($Z88*2)))</f>
        <v>0</v>
      </c>
      <c r="AM88" s="502">
        <f>IF($AB88+SUM($AG88:AL88)&gt;=$AA88,0,IF(SUM($AG88:AL88)+$AB88&lt;($AA88*(1-(1/($Z88*2)))),$AA88/$Z88,$AA88/($Z88*2)))</f>
        <v>0</v>
      </c>
      <c r="AN88" s="502">
        <f>IF($AB88+SUM($AG88:AM88)&gt;=$AA88,0,IF(SUM($AG88:AM88)+$AB88&lt;($AA88*(1-(1/($Z88*2)))),$AA88/$Z88,$AA88/($Z88*2)))</f>
        <v>0</v>
      </c>
      <c r="AO88" s="502">
        <f>IF($AB88+SUM($AG88:AN88)&gt;=$AA88,0,IF(SUM($AG88:AN88)+$AB88&lt;($AA88*(1-(1/($Z88*2)))),$AA88/$Z88,$AA88/($Z88*2)))</f>
        <v>0</v>
      </c>
      <c r="AP88" s="502">
        <f>IF($AB88+SUM($AG88:AO88)&gt;=$AA88,0,IF(SUM($AG88:AO88)+$AB88&lt;($AA88*(1-(1/($Z88*2)))),$AA88/$Z88,$AA88/($Z88*2)))</f>
        <v>0</v>
      </c>
      <c r="AQ88" s="502">
        <f>IF($AB88+SUM($AG88:AP88)&gt;=$AA88,0,IF(SUM($AG88:AP88)+$AB88&lt;($AA88*(1-(1/($Z88*2)))),$AA88/$Z88,$AA88/($Z88*2)))</f>
        <v>0</v>
      </c>
    </row>
    <row r="89" spans="1:43">
      <c r="W89" s="472" t="e">
        <f>$W$52+1</f>
        <v>#REF!</v>
      </c>
      <c r="X89" s="472"/>
      <c r="Y89" s="472"/>
      <c r="Z89" s="472">
        <f t="shared" si="29"/>
        <v>6</v>
      </c>
      <c r="AA89" s="501">
        <f>N13</f>
        <v>0</v>
      </c>
      <c r="AB89" s="505"/>
      <c r="AC89" s="505"/>
      <c r="AD89" s="505"/>
      <c r="AE89" s="505"/>
      <c r="AF89" s="505"/>
      <c r="AG89" s="505"/>
      <c r="AH89" s="506"/>
      <c r="AI89" s="506"/>
      <c r="AJ89" s="501">
        <f>AA89/(Z89*2)</f>
        <v>0</v>
      </c>
      <c r="AK89" s="502">
        <f>IF($AB89+SUM($AG89:AJ89)&gt;=$AA89,0,IF(SUM($AG89:AJ89)+$AB89&lt;($AA89*(1-(1/($Z89*2)))),$AA89/$Z89,$AA89/($Z89*2)))</f>
        <v>0</v>
      </c>
      <c r="AL89" s="502">
        <f>IF($AB89+SUM($AG89:AK89)&gt;=$AA89,0,IF(SUM($AG89:AK89)+$AB89&lt;($AA89*(1-(1/($Z89*2)))),$AA89/$Z89,$AA89/($Z89*2)))</f>
        <v>0</v>
      </c>
      <c r="AM89" s="502">
        <f>IF($AB89+SUM($AG89:AL89)&gt;=$AA89,0,IF(SUM($AG89:AL89)+$AB89&lt;($AA89*(1-(1/($Z89*2)))),$AA89/$Z89,$AA89/($Z89*2)))</f>
        <v>0</v>
      </c>
      <c r="AN89" s="502">
        <f>IF($AB89+SUM($AG89:AM89)&gt;=$AA89,0,IF(SUM($AG89:AM89)+$AB89&lt;($AA89*(1-(1/($Z89*2)))),$AA89/$Z89,$AA89/($Z89*2)))</f>
        <v>0</v>
      </c>
      <c r="AO89" s="502">
        <f>IF($AB89+SUM($AG89:AN89)&gt;=$AA89,0,IF(SUM($AG89:AN89)+$AB89&lt;($AA89*(1-(1/($Z89*2)))),$AA89/$Z89,$AA89/($Z89*2)))</f>
        <v>0</v>
      </c>
      <c r="AP89" s="502">
        <f>IF($AB89+SUM($AG89:AO89)&gt;=$AA89,0,IF(SUM($AG89:AO89)+$AB89&lt;($AA89*(1-(1/($Z89*2)))),$AA89/$Z89,$AA89/($Z89*2)))</f>
        <v>0</v>
      </c>
      <c r="AQ89" s="502">
        <f>IF($AB89+SUM($AG89:AP89)&gt;=$AA89,0,IF(SUM($AG89:AP89)+$AB89&lt;($AA89*(1-(1/($Z89*2)))),$AA89/$Z89,$AA89/($Z89*2)))</f>
        <v>0</v>
      </c>
    </row>
    <row r="90" spans="1:43">
      <c r="W90" s="472" t="e">
        <f>$W$53+1</f>
        <v>#REF!</v>
      </c>
      <c r="X90" s="472"/>
      <c r="Y90" s="472"/>
      <c r="Z90" s="472">
        <f t="shared" si="29"/>
        <v>6</v>
      </c>
      <c r="AA90" s="501">
        <f>O13</f>
        <v>0</v>
      </c>
      <c r="AB90" s="505"/>
      <c r="AC90" s="505"/>
      <c r="AD90" s="505"/>
      <c r="AE90" s="505"/>
      <c r="AF90" s="505"/>
      <c r="AG90" s="505"/>
      <c r="AH90" s="506"/>
      <c r="AI90" s="506"/>
      <c r="AJ90" s="506"/>
      <c r="AK90" s="501">
        <f>AA90/(Z90*2)</f>
        <v>0</v>
      </c>
      <c r="AL90" s="502">
        <f>IF($AB90+SUM($AG90:AK90)&gt;=$AA90,0,IF(SUM($AG90:AK90)+$AB90&lt;($AA90*(1-(1/($Z90*2)))),$AA90/$Z90,$AA90/($Z90*2)))</f>
        <v>0</v>
      </c>
      <c r="AM90" s="502">
        <f>IF($AB90+SUM($AG90:AL90)&gt;=$AA90,0,IF(SUM($AG90:AL90)+$AB90&lt;($AA90*(1-(1/($Z90*2)))),$AA90/$Z90,$AA90/($Z90*2)))</f>
        <v>0</v>
      </c>
      <c r="AN90" s="502">
        <f>IF($AB90+SUM($AG90:AM90)&gt;=$AA90,0,IF(SUM($AG90:AM90)+$AB90&lt;($AA90*(1-(1/($Z90*2)))),$AA90/$Z90,$AA90/($Z90*2)))</f>
        <v>0</v>
      </c>
      <c r="AO90" s="502">
        <f>IF($AB90+SUM($AG90:AN90)&gt;=$AA90,0,IF(SUM($AG90:AN90)+$AB90&lt;($AA90*(1-(1/($Z90*2)))),$AA90/$Z90,$AA90/($Z90*2)))</f>
        <v>0</v>
      </c>
      <c r="AP90" s="502">
        <f>IF($AB90+SUM($AG90:AO90)&gt;=$AA90,0,IF(SUM($AG90:AO90)+$AB90&lt;($AA90*(1-(1/($Z90*2)))),$AA90/$Z90,$AA90/($Z90*2)))</f>
        <v>0</v>
      </c>
      <c r="AQ90" s="502">
        <f>IF($AB90+SUM($AG90:AP90)&gt;=$AA90,0,IF(SUM($AG90:AP90)+$AB90&lt;($AA90*(1-(1/($Z90*2)))),$AA90/$Z90,$AA90/($Z90*2)))</f>
        <v>0</v>
      </c>
    </row>
    <row r="91" spans="1:43">
      <c r="W91" s="472" t="e">
        <f>$W$54+1</f>
        <v>#REF!</v>
      </c>
      <c r="X91" s="472"/>
      <c r="Y91" s="472"/>
      <c r="Z91" s="472">
        <f t="shared" si="29"/>
        <v>6</v>
      </c>
      <c r="AA91" s="501">
        <f>P13</f>
        <v>0</v>
      </c>
      <c r="AB91" s="505"/>
      <c r="AC91" s="505"/>
      <c r="AD91" s="505"/>
      <c r="AE91" s="505"/>
      <c r="AF91" s="505"/>
      <c r="AG91" s="505"/>
      <c r="AH91" s="506"/>
      <c r="AI91" s="506"/>
      <c r="AJ91" s="506"/>
      <c r="AK91" s="506"/>
      <c r="AL91" s="501">
        <f>AA91/(Z91*2)</f>
        <v>0</v>
      </c>
      <c r="AM91" s="502">
        <f>IF($AB91+SUM($AG91:AL91)&gt;=$AA91,0,IF(SUM($AG91:AL91)+$AB91&lt;($AA91*(1-(1/($Z91*2)))),$AA91/$Z91,$AA91/($Z91*2)))</f>
        <v>0</v>
      </c>
      <c r="AN91" s="502">
        <f>IF($AB91+SUM($AG91:AM91)&gt;=$AA91,0,IF(SUM($AG91:AM91)+$AB91&lt;($AA91*(1-(1/($Z91*2)))),$AA91/$Z91,$AA91/($Z91*2)))</f>
        <v>0</v>
      </c>
      <c r="AO91" s="502">
        <f>IF($AB91+SUM($AG91:AN91)&gt;=$AA91,0,IF(SUM($AG91:AN91)+$AB91&lt;($AA91*(1-(1/($Z91*2)))),$AA91/$Z91,$AA91/($Z91*2)))</f>
        <v>0</v>
      </c>
      <c r="AP91" s="502">
        <f>IF($AB91+SUM($AG91:AO91)&gt;=$AA91,0,IF(SUM($AG91:AO91)+$AB91&lt;($AA91*(1-(1/($Z91*2)))),$AA91/$Z91,$AA91/($Z91*2)))</f>
        <v>0</v>
      </c>
      <c r="AQ91" s="502">
        <f>IF($AB91+SUM($AG91:AP91)&gt;=$AA91,0,IF(SUM($AG91:AP91)+$AB91&lt;($AA91*(1-(1/($Z91*2)))),$AA91/$Z91,$AA91/($Z91*2)))</f>
        <v>0</v>
      </c>
    </row>
    <row r="92" spans="1:43">
      <c r="W92" s="472" t="e">
        <f>$W$55+1</f>
        <v>#REF!</v>
      </c>
      <c r="X92" s="472"/>
      <c r="Y92" s="472"/>
      <c r="Z92" s="472">
        <f t="shared" si="29"/>
        <v>6</v>
      </c>
      <c r="AA92" s="501">
        <f>Q13</f>
        <v>0</v>
      </c>
      <c r="AB92" s="505"/>
      <c r="AC92" s="505"/>
      <c r="AD92" s="505"/>
      <c r="AE92" s="505"/>
      <c r="AF92" s="505"/>
      <c r="AG92" s="505"/>
      <c r="AH92" s="506"/>
      <c r="AI92" s="506"/>
      <c r="AJ92" s="506"/>
      <c r="AK92" s="506"/>
      <c r="AL92" s="506"/>
      <c r="AM92" s="501">
        <f>AA92/(Z92*2)</f>
        <v>0</v>
      </c>
      <c r="AN92" s="502">
        <f>IF($AB92+SUM($AG92:AM92)&gt;=$AA92,0,IF(SUM($AG92:AM92)+$AB92&lt;($AA92*(1-(1/($Z92*2)))),$AA92/$Z92,$AA92/($Z92*2)))</f>
        <v>0</v>
      </c>
      <c r="AO92" s="502">
        <f>IF($AB92+SUM($AG92:AN92)&gt;=$AA92,0,IF(SUM($AG92:AN92)+$AB92&lt;($AA92*(1-(1/($Z92*2)))),$AA92/$Z92,$AA92/($Z92*2)))</f>
        <v>0</v>
      </c>
      <c r="AP92" s="502">
        <f>IF($AB92+SUM($AG92:AO92)&gt;=$AA92,0,IF(SUM($AG92:AO92)+$AB92&lt;($AA92*(1-(1/($Z92*2)))),$AA92/$Z92,$AA92/($Z92*2)))</f>
        <v>0</v>
      </c>
      <c r="AQ92" s="502">
        <f>IF($AB92+SUM($AG92:AP92)&gt;=$AA92,0,IF(SUM($AG92:AP92)+$AB92&lt;($AA92*(1-(1/($Z92*2)))),$AA92/$Z92,$AA92/($Z92*2)))</f>
        <v>0</v>
      </c>
    </row>
    <row r="93" spans="1:43">
      <c r="W93" s="472" t="e">
        <f>$W$56+1</f>
        <v>#REF!</v>
      </c>
      <c r="X93" s="472"/>
      <c r="Y93" s="472"/>
      <c r="Z93" s="472">
        <f t="shared" si="29"/>
        <v>6</v>
      </c>
      <c r="AA93" s="501">
        <f>R13</f>
        <v>0</v>
      </c>
      <c r="AB93" s="505"/>
      <c r="AC93" s="505"/>
      <c r="AD93" s="505"/>
      <c r="AE93" s="505"/>
      <c r="AF93" s="505"/>
      <c r="AG93" s="505"/>
      <c r="AH93" s="506"/>
      <c r="AI93" s="506"/>
      <c r="AJ93" s="506"/>
      <c r="AK93" s="506"/>
      <c r="AL93" s="506"/>
      <c r="AM93" s="506"/>
      <c r="AN93" s="501">
        <f>AA93/(Z93*2)</f>
        <v>0</v>
      </c>
      <c r="AO93" s="502">
        <f>IF($AB93+SUM($AG93:AN93)&gt;=$AA93,0,IF(SUM($AG93:AN93)+$AB93&lt;($AA93*(1-(1/($Z93*2)))),$AA93/$Z93,$AA93/($Z93*2)))</f>
        <v>0</v>
      </c>
      <c r="AP93" s="502">
        <f>IF($AB93+SUM($AG93:AO93)&gt;=$AA93,0,IF(SUM($AG93:AO93)+$AB93&lt;($AA93*(1-(1/($Z93*2)))),$AA93/$Z93,$AA93/($Z93*2)))</f>
        <v>0</v>
      </c>
      <c r="AQ93" s="502">
        <f>IF($AB93+SUM($AG93:AP93)&gt;=$AA93,0,IF(SUM($AG93:AP93)+$AB93&lt;($AA93*(1-(1/($Z93*2)))),$AA93/$Z93,$AA93/($Z93*2)))</f>
        <v>0</v>
      </c>
    </row>
    <row r="94" spans="1:43">
      <c r="W94" s="472" t="e">
        <f>$W$57+1</f>
        <v>#REF!</v>
      </c>
      <c r="X94" s="472"/>
      <c r="Y94" s="472"/>
      <c r="Z94" s="472">
        <f t="shared" si="29"/>
        <v>6</v>
      </c>
      <c r="AA94" s="501">
        <f>S13</f>
        <v>0</v>
      </c>
      <c r="AB94" s="505"/>
      <c r="AC94" s="505"/>
      <c r="AD94" s="505"/>
      <c r="AE94" s="505"/>
      <c r="AF94" s="505"/>
      <c r="AG94" s="505"/>
      <c r="AH94" s="506"/>
      <c r="AI94" s="506"/>
      <c r="AJ94" s="506"/>
      <c r="AK94" s="506"/>
      <c r="AL94" s="506"/>
      <c r="AM94" s="506"/>
      <c r="AN94" s="506"/>
      <c r="AO94" s="501">
        <f>AA94/(Z94*2)</f>
        <v>0</v>
      </c>
      <c r="AP94" s="502">
        <f>IF($AB94+SUM($AG94:AO94)&gt;=$AA94,0,IF(SUM($AG94:AO94)+$AB94&lt;($AA94*(1-(1/($Z94*2)))),$AA94/$Z94,$AA94/($Z94*2)))</f>
        <v>0</v>
      </c>
      <c r="AQ94" s="502">
        <f>IF($AB94+SUM($AG94:AP94)&gt;=$AA94,0,IF(SUM($AG94:AP94)+$AB94&lt;($AA94*(1-(1/($Z94*2)))),$AA94/$Z94,$AA94/($Z94*2)))</f>
        <v>0</v>
      </c>
    </row>
    <row r="95" spans="1:43">
      <c r="W95" s="472" t="e">
        <f>$W$58+1</f>
        <v>#REF!</v>
      </c>
      <c r="X95" s="472"/>
      <c r="Y95" s="472"/>
      <c r="Z95" s="472">
        <f t="shared" si="29"/>
        <v>6</v>
      </c>
      <c r="AA95" s="501">
        <f>T13</f>
        <v>0</v>
      </c>
      <c r="AB95" s="505"/>
      <c r="AC95" s="505"/>
      <c r="AD95" s="505"/>
      <c r="AE95" s="505"/>
      <c r="AF95" s="505"/>
      <c r="AG95" s="505"/>
      <c r="AH95" s="506"/>
      <c r="AI95" s="506"/>
      <c r="AJ95" s="506"/>
      <c r="AK95" s="506"/>
      <c r="AL95" s="506"/>
      <c r="AM95" s="506"/>
      <c r="AN95" s="506"/>
      <c r="AO95" s="506"/>
      <c r="AP95" s="501">
        <f>AA95/(Z95*2)</f>
        <v>0</v>
      </c>
      <c r="AQ95" s="502">
        <f>IF($AB95+SUM($AG95:AP95)&gt;=$AA95,0,IF(SUM($AG95:AP95)+$AB95&lt;($AA95*(1-(1/($Z95*2)))),$AA95/$Z95,$AA95/($Z95*2)))</f>
        <v>0</v>
      </c>
    </row>
    <row r="96" spans="1:43">
      <c r="W96" s="472" t="e">
        <f>$W$59+1</f>
        <v>#REF!</v>
      </c>
      <c r="X96" s="472"/>
      <c r="Y96" s="472"/>
      <c r="Z96" s="472">
        <f t="shared" si="29"/>
        <v>6</v>
      </c>
      <c r="AA96" s="501">
        <f>U13</f>
        <v>0</v>
      </c>
      <c r="AB96" s="505"/>
      <c r="AC96" s="505"/>
      <c r="AD96" s="505"/>
      <c r="AE96" s="505"/>
      <c r="AF96" s="505"/>
      <c r="AG96" s="505"/>
      <c r="AH96" s="506"/>
      <c r="AI96" s="506"/>
      <c r="AJ96" s="506"/>
      <c r="AK96" s="506"/>
      <c r="AL96" s="506"/>
      <c r="AM96" s="506"/>
      <c r="AN96" s="506"/>
      <c r="AO96" s="506"/>
      <c r="AP96" s="506"/>
      <c r="AQ96" s="501">
        <f>AA96/(Z96*2)</f>
        <v>0</v>
      </c>
    </row>
    <row r="97" spans="23:43">
      <c r="W97" s="472"/>
      <c r="X97" s="472"/>
      <c r="Y97" s="472"/>
      <c r="Z97" s="472"/>
      <c r="AA97" s="472"/>
      <c r="AB97" s="472"/>
      <c r="AC97" s="472"/>
      <c r="AD97" s="472"/>
      <c r="AE97" s="472"/>
      <c r="AF97" s="472"/>
      <c r="AG97" s="472"/>
      <c r="AH97" s="472"/>
      <c r="AI97" s="472"/>
      <c r="AJ97" s="472"/>
      <c r="AK97" s="472"/>
      <c r="AL97" s="472"/>
      <c r="AM97" s="472"/>
      <c r="AN97" s="472"/>
      <c r="AO97" s="472"/>
      <c r="AP97" s="472"/>
      <c r="AQ97" s="472"/>
    </row>
    <row r="98" spans="23:43">
      <c r="W98" s="511" t="s">
        <v>134</v>
      </c>
      <c r="X98" s="511"/>
      <c r="Y98" s="511"/>
      <c r="Z98" s="511"/>
      <c r="AA98" s="512">
        <f t="shared" ref="AA98:AQ98" si="30">SUM(AA85:AA97)</f>
        <v>0</v>
      </c>
      <c r="AB98" s="512">
        <f t="shared" si="30"/>
        <v>0</v>
      </c>
      <c r="AC98" s="512">
        <f t="shared" si="30"/>
        <v>0</v>
      </c>
      <c r="AD98" s="512">
        <f t="shared" si="30"/>
        <v>0</v>
      </c>
      <c r="AE98" s="512">
        <f t="shared" si="30"/>
        <v>0</v>
      </c>
      <c r="AF98" s="512">
        <f t="shared" si="30"/>
        <v>0</v>
      </c>
      <c r="AG98" s="512">
        <f t="shared" si="30"/>
        <v>0</v>
      </c>
      <c r="AH98" s="512">
        <f t="shared" si="30"/>
        <v>0</v>
      </c>
      <c r="AI98" s="512">
        <f t="shared" si="30"/>
        <v>0</v>
      </c>
      <c r="AJ98" s="512">
        <f t="shared" si="30"/>
        <v>0</v>
      </c>
      <c r="AK98" s="512">
        <f t="shared" si="30"/>
        <v>0</v>
      </c>
      <c r="AL98" s="512">
        <f t="shared" si="30"/>
        <v>0</v>
      </c>
      <c r="AM98" s="512">
        <f t="shared" si="30"/>
        <v>0</v>
      </c>
      <c r="AN98" s="512">
        <f t="shared" si="30"/>
        <v>0</v>
      </c>
      <c r="AO98" s="512">
        <f t="shared" si="30"/>
        <v>0</v>
      </c>
      <c r="AP98" s="512">
        <f t="shared" si="30"/>
        <v>0</v>
      </c>
      <c r="AQ98" s="512">
        <f t="shared" si="30"/>
        <v>0</v>
      </c>
    </row>
    <row r="100" spans="23:43">
      <c r="W100" s="441" t="s">
        <v>565</v>
      </c>
      <c r="X100" s="456"/>
      <c r="Y100" s="456"/>
      <c r="Z100" s="456"/>
      <c r="AA100" s="498" t="s">
        <v>566</v>
      </c>
      <c r="AB100" s="456"/>
      <c r="AC100" s="456"/>
      <c r="AD100" s="456"/>
      <c r="AE100" s="456"/>
      <c r="AF100" s="456"/>
      <c r="AG100" s="456"/>
      <c r="AH100" s="456"/>
      <c r="AI100" s="456"/>
      <c r="AJ100" s="456"/>
      <c r="AK100" s="456"/>
      <c r="AL100" s="456"/>
      <c r="AM100" s="456"/>
      <c r="AN100" s="456"/>
      <c r="AO100" s="456"/>
      <c r="AP100" s="456"/>
      <c r="AQ100" s="456"/>
    </row>
    <row r="101" spans="23:43">
      <c r="W101" s="499" t="s">
        <v>571</v>
      </c>
      <c r="X101" s="456"/>
      <c r="Y101" s="456"/>
      <c r="Z101" s="500" t="s">
        <v>300</v>
      </c>
      <c r="AA101" s="500" t="s">
        <v>568</v>
      </c>
      <c r="AB101" s="456"/>
      <c r="AC101" s="456"/>
      <c r="AD101" s="456"/>
      <c r="AE101" s="456"/>
      <c r="AF101" s="456"/>
      <c r="AG101" s="456"/>
      <c r="AH101" s="456"/>
      <c r="AI101" s="456"/>
      <c r="AJ101" s="456"/>
      <c r="AK101" s="456"/>
      <c r="AL101" s="456"/>
      <c r="AM101" s="456"/>
      <c r="AN101" s="456"/>
      <c r="AO101" s="456"/>
      <c r="AP101" s="456"/>
      <c r="AQ101" s="456"/>
    </row>
    <row r="102" spans="23:43">
      <c r="W102" s="456"/>
      <c r="X102" s="456"/>
      <c r="Y102" s="456"/>
      <c r="Z102" s="456"/>
      <c r="AA102" s="456"/>
      <c r="AB102" s="456"/>
      <c r="AC102" s="456"/>
      <c r="AD102" s="456"/>
      <c r="AE102" s="456"/>
      <c r="AF102" s="456"/>
      <c r="AG102" s="456"/>
      <c r="AH102" s="456"/>
      <c r="AI102" s="456"/>
      <c r="AJ102" s="456"/>
      <c r="AK102" s="456"/>
      <c r="AL102" s="456"/>
      <c r="AM102" s="456"/>
      <c r="AN102" s="456"/>
      <c r="AO102" s="456"/>
      <c r="AP102" s="456"/>
      <c r="AQ102" s="456"/>
    </row>
    <row r="103" spans="23:43">
      <c r="W103" s="456" t="str">
        <f>$F$6</f>
        <v>PRIOR</v>
      </c>
      <c r="X103" s="472"/>
      <c r="Y103" s="472"/>
      <c r="Z103" s="472">
        <f>Z16</f>
        <v>5</v>
      </c>
      <c r="AA103" s="501">
        <f>F16</f>
        <v>0</v>
      </c>
      <c r="AB103" s="502">
        <f>ROUND($AA103/($Z103*2),0)</f>
        <v>0</v>
      </c>
      <c r="AC103" s="502">
        <f>ROUND(($AA103/($Z103))/4,0)</f>
        <v>0</v>
      </c>
      <c r="AD103" s="502">
        <f>ROUND(($AA103/($Z103))/4,0)</f>
        <v>0</v>
      </c>
      <c r="AE103" s="502">
        <f>ROUND(($AA103/($Z103))/4,0)</f>
        <v>0</v>
      </c>
      <c r="AF103" s="502">
        <f>ROUND(($AA103/($Z103))/4,0)</f>
        <v>0</v>
      </c>
      <c r="AG103" s="501">
        <f>SUM(AC103:AF103)</f>
        <v>0</v>
      </c>
      <c r="AH103" s="502">
        <f>IF($AG103+$AB103&lt;($AA103*(1-(1/($Z103*2)))),$AA103/$Z103,$AA103*($Z103*2))</f>
        <v>0</v>
      </c>
      <c r="AI103" s="502">
        <f>IF($AB103+SUM($AG103:AH103)&gt;=$AA103,0,IF(SUM($AG103:AH103)+$AB103&lt;($AA103*(1-(1/($Z103*2)))),$AA103/$Z103,$AA103/($Z103*2)))</f>
        <v>0</v>
      </c>
      <c r="AJ103" s="502">
        <f>IF($AB103+SUM($AG103:AI103)&gt;=$AA103,0,IF(SUM($AG103:AI103)+$AB103&lt;($AA103*(1-(1/($Z103*2)))),$AA103/$Z103,$AA103/($Z103*2)))</f>
        <v>0</v>
      </c>
      <c r="AK103" s="502">
        <f>IF($AB103+SUM($AG103:AJ103)&gt;=$AA103,0,IF(SUM($AG103:AJ103)+$AB103&lt;($AA103*(1-(1/($Z103*2)))),$AA103/$Z103,$AA103/($Z103*2)))</f>
        <v>0</v>
      </c>
      <c r="AL103" s="502">
        <f>IF($AB103+SUM($AG103:AK103)&gt;=$AA103,0,IF(SUM($AG103:AK103)+$AB103&lt;($AA103*(1-(1/($Z103*2)))),$AA103/$Z103,$AA103/($Z103*2)))</f>
        <v>0</v>
      </c>
      <c r="AM103" s="502">
        <f>IF($AB103+SUM($AG103:AL103)&gt;=$AA103,0,IF(SUM($AG103:AL103)+$AB103&lt;($AA103*(1-(1/($Z103*2)))),$AA103/$Z103,$AA103/($Z103*2)))</f>
        <v>0</v>
      </c>
      <c r="AN103" s="502">
        <f>IF($AB103+SUM($AG103:AM103)&gt;=$AA103,0,IF(SUM($AG103:AM103)+$AB103&lt;($AA103*(1-(1/($Z103*2)))),$AA103/$Z103,$AA103/($Z103*2)))</f>
        <v>0</v>
      </c>
      <c r="AO103" s="502">
        <f>IF($AB103+SUM($AG103:AN103)&gt;=$AA103,0,IF(SUM($AG103:AN103)+$AB103&lt;($AA103*(1-(1/($Z103*2)))),$AA103/$Z103,$AA103/($Z103*2)))</f>
        <v>0</v>
      </c>
      <c r="AP103" s="502">
        <f>IF($AB103+SUM($AG103:AO103)&gt;=$AA103,0,IF(SUM($AG103:AO103)+$AB103&lt;($AA103*(1-(1/($Z103*2)))),$AA103/$Z103,$AA103/($Z103*2)))</f>
        <v>0</v>
      </c>
      <c r="AQ103" s="502">
        <f>IF($AB103+SUM($AG103:AP103)&gt;=$AA103,0,IF(SUM($AG103:AP103)+$AB103&lt;($AA103*(1-(1/($Z103*2)))),$AA103/$Z103,$AA103/($Z103*2)))</f>
        <v>0</v>
      </c>
    </row>
    <row r="104" spans="23:43">
      <c r="W104" s="456" t="e">
        <f>$I$6</f>
        <v>#REF!</v>
      </c>
      <c r="X104" s="472"/>
      <c r="Y104" s="472"/>
      <c r="Z104" s="472">
        <f t="shared" ref="Z104:Z114" si="31">Z103</f>
        <v>5</v>
      </c>
      <c r="AA104" s="501" t="e">
        <f>K16</f>
        <v>#REF!</v>
      </c>
      <c r="AB104" s="505"/>
      <c r="AC104" s="501">
        <f>((G16/($Z104*2))/4)</f>
        <v>0</v>
      </c>
      <c r="AD104" s="501">
        <f>((G16/($Z104*2))/4)+((H16/($Z104*2))/3)</f>
        <v>0</v>
      </c>
      <c r="AE104" s="501">
        <f>((G16/($Z104*2))/4)+((H16/($Z104*2))/3)+((I16/($Z104*2))/2)</f>
        <v>0</v>
      </c>
      <c r="AF104" s="501" t="e">
        <f>((G16/($Z104*2))/4)+((H16/($Z104*2))/3)++((I16/($Z104*2))/2)+J16/($Z104*2)</f>
        <v>#REF!</v>
      </c>
      <c r="AG104" s="501" t="e">
        <f>AA104/(Z104*2)</f>
        <v>#REF!</v>
      </c>
      <c r="AH104" s="502" t="e">
        <f>IF($AG104+$AB104&lt;($AA104*(1-(1/($Z104*2)))),$AA104/$Z104,$AA104*($Z104*2))</f>
        <v>#REF!</v>
      </c>
      <c r="AI104" s="502" t="e">
        <f>IF($AB104+SUM($AG104:AH104)&gt;=$AA104,0,IF(SUM($AG104:AH104)+$AB104&lt;($AA104*(1-(1/($Z104*2)))),$AA104/$Z104,$AA104/($Z104*2)))</f>
        <v>#REF!</v>
      </c>
      <c r="AJ104" s="502" t="e">
        <f>IF($AB104+SUM($AG104:AI104)&gt;=$AA104,0,IF(SUM($AG104:AI104)+$AB104&lt;($AA104*(1-(1/($Z104*2)))),$AA104/$Z104,$AA104/($Z104*2)))</f>
        <v>#REF!</v>
      </c>
      <c r="AK104" s="502" t="e">
        <f>IF($AB104+SUM($AG104:AJ104)&gt;=$AA104,0,IF(SUM($AG104:AJ104)+$AB104&lt;($AA104*(1-(1/($Z104*2)))),$AA104/$Z104,$AA104/($Z104*2)))</f>
        <v>#REF!</v>
      </c>
      <c r="AL104" s="502" t="e">
        <f>IF($AB104+SUM($AG104:AK104)&gt;=$AA104,0,IF(SUM($AG104:AK104)+$AB104&lt;($AA104*(1-(1/($Z104*2)))),$AA104/$Z104,$AA104/($Z104*2)))</f>
        <v>#REF!</v>
      </c>
      <c r="AM104" s="502" t="e">
        <f>IF($AB104+SUM($AG104:AL104)&gt;=$AA104,0,IF(SUM($AG104:AL104)+$AB104&lt;($AA104*(1-(1/($Z104*2)))),$AA104/$Z104,$AA104/($Z104*2)))</f>
        <v>#REF!</v>
      </c>
      <c r="AN104" s="502" t="e">
        <f>IF($AB104+SUM($AG104:AM104)&gt;=$AA104,0,IF(SUM($AG104:AM104)+$AB104&lt;($AA104*(1-(1/($Z104*2)))),$AA104/$Z104,$AA104/($Z104*2)))</f>
        <v>#REF!</v>
      </c>
      <c r="AO104" s="502" t="e">
        <f>IF($AB104+SUM($AG104:AN104)&gt;=$AA104,0,IF(SUM($AG104:AN104)+$AB104&lt;($AA104*(1-(1/($Z104*2)))),$AA104/$Z104,$AA104/($Z104*2)))</f>
        <v>#REF!</v>
      </c>
      <c r="AP104" s="502" t="e">
        <f>IF($AB104+SUM($AG104:AO104)&gt;=$AA104,0,IF(SUM($AG104:AO104)+$AB104&lt;($AA104*(1-(1/($Z104*2)))),$AA104/$Z104,$AA104/($Z104*2)))</f>
        <v>#REF!</v>
      </c>
      <c r="AQ104" s="502" t="e">
        <f>IF($AB104+SUM($AG104:AP104)&gt;=$AA104,0,IF(SUM($AG104:AP104)+$AB104&lt;($AA104*(1-(1/($Z104*2)))),$AA104/$Z104,$AA104/($Z104*2)))</f>
        <v>#REF!</v>
      </c>
    </row>
    <row r="105" spans="23:43">
      <c r="W105" s="472" t="e">
        <f>$W$50+1</f>
        <v>#REF!</v>
      </c>
      <c r="X105" s="472"/>
      <c r="Y105" s="472"/>
      <c r="Z105" s="472">
        <f t="shared" si="31"/>
        <v>5</v>
      </c>
      <c r="AA105" s="501" t="e">
        <f>+L16</f>
        <v>#REF!</v>
      </c>
      <c r="AB105" s="505"/>
      <c r="AC105" s="505"/>
      <c r="AD105" s="505"/>
      <c r="AE105" s="505"/>
      <c r="AF105" s="505"/>
      <c r="AG105" s="505"/>
      <c r="AH105" s="501" t="e">
        <f>$AA105/(Z105*2)</f>
        <v>#REF!</v>
      </c>
      <c r="AI105" s="502" t="e">
        <f>IF($AB105+SUM($AG105:AH105)&gt;=$AA105,0,IF(SUM($AG105:AH105)+$AB105&lt;($AA105*(1-(1/($Z105*2)))),$AA105/$Z105,$AA105/($Z105*2)))</f>
        <v>#REF!</v>
      </c>
      <c r="AJ105" s="502" t="e">
        <f>IF($AB105+SUM($AG105:AI105)&gt;=$AA105,0,IF(SUM($AG105:AI105)+$AB105&lt;($AA105*(1-(1/($Z105*2)))),$AA105/$Z105,$AA105/($Z105*2)))</f>
        <v>#REF!</v>
      </c>
      <c r="AK105" s="502" t="e">
        <f>IF($AB105+SUM($AG105:AJ105)&gt;=$AA105,0,IF(SUM($AG105:AJ105)+$AB105&lt;($AA105*(1-(1/($Z105*2)))),$AA105/$Z105,$AA105/($Z105*2)))</f>
        <v>#REF!</v>
      </c>
      <c r="AL105" s="502" t="e">
        <f>IF($AB105+SUM($AG105:AK105)&gt;=$AA105,0,IF(SUM($AG105:AK105)+$AB105&lt;($AA105*(1-(1/($Z105*2)))),$AA105/$Z105,$AA105/($Z105*2)))</f>
        <v>#REF!</v>
      </c>
      <c r="AM105" s="502" t="e">
        <f>IF($AB105+SUM($AG105:AL105)&gt;=$AA105,0,IF(SUM($AG105:AL105)+$AB105&lt;($AA105*(1-(1/($Z105*2)))),$AA105/$Z105,$AA105/($Z105*2)))</f>
        <v>#REF!</v>
      </c>
      <c r="AN105" s="502" t="e">
        <f>IF($AB105+SUM($AG105:AM105)&gt;=$AA105,0,IF(SUM($AG105:AM105)+$AB105&lt;($AA105*(1-(1/($Z105*2)))),$AA105/$Z105,$AA105/($Z105*2)))</f>
        <v>#REF!</v>
      </c>
      <c r="AO105" s="502" t="e">
        <f>IF($AB105+SUM($AG105:AN105)&gt;=$AA105,0,IF(SUM($AG105:AN105)+$AB105&lt;($AA105*(1-(1/($Z105*2)))),$AA105/$Z105,$AA105/($Z105*2)))</f>
        <v>#REF!</v>
      </c>
      <c r="AP105" s="502" t="e">
        <f>IF($AB105+SUM($AG105:AO105)&gt;=$AA105,0,IF(SUM($AG105:AO105)+$AB105&lt;($AA105*(1-(1/($Z105*2)))),$AA105/$Z105,$AA105/($Z105*2)))</f>
        <v>#REF!</v>
      </c>
      <c r="AQ105" s="502" t="e">
        <f>IF($AB105+SUM($AG105:AP105)&gt;=$AA105,0,IF(SUM($AG105:AP105)+$AB105&lt;($AA105*(1-(1/($Z105*2)))),$AA105/$Z105,$AA105/($Z105*2)))</f>
        <v>#REF!</v>
      </c>
    </row>
    <row r="106" spans="23:43">
      <c r="W106" s="472" t="e">
        <f>$W$51+1</f>
        <v>#REF!</v>
      </c>
      <c r="X106" s="472"/>
      <c r="Y106" s="472"/>
      <c r="Z106" s="472">
        <f t="shared" si="31"/>
        <v>5</v>
      </c>
      <c r="AA106" s="501" t="e">
        <f>M16</f>
        <v>#REF!</v>
      </c>
      <c r="AB106" s="505"/>
      <c r="AC106" s="505"/>
      <c r="AD106" s="505"/>
      <c r="AE106" s="505"/>
      <c r="AF106" s="505"/>
      <c r="AG106" s="505"/>
      <c r="AH106" s="506"/>
      <c r="AI106" s="501" t="e">
        <f>AA106/(Z106*2)</f>
        <v>#REF!</v>
      </c>
      <c r="AJ106" s="502" t="e">
        <f>IF($AB106+SUM($AG106:AI106)&gt;=$AA106,0,IF(SUM($AG106:AI106)+$AB106&lt;($AA106*(1-(1/($Z106*2)))),$AA106/$Z106,$AA106/($Z106*2)))</f>
        <v>#REF!</v>
      </c>
      <c r="AK106" s="502" t="e">
        <f>IF($AB106+SUM($AG106:AJ106)&gt;=$AA106,0,IF(SUM($AG106:AJ106)+$AB106&lt;($AA106*(1-(1/($Z106*2)))),$AA106/$Z106,$AA106/($Z106*2)))</f>
        <v>#REF!</v>
      </c>
      <c r="AL106" s="502" t="e">
        <f>IF($AB106+SUM($AG106:AK106)&gt;=$AA106,0,IF(SUM($AG106:AK106)+$AB106&lt;($AA106*(1-(1/($Z106*2)))),$AA106/$Z106,$AA106/($Z106*2)))</f>
        <v>#REF!</v>
      </c>
      <c r="AM106" s="502" t="e">
        <f>IF($AB106+SUM($AG106:AL106)&gt;=$AA106,0,IF(SUM($AG106:AL106)+$AB106&lt;($AA106*(1-(1/($Z106*2)))),$AA106/$Z106,$AA106/($Z106*2)))</f>
        <v>#REF!</v>
      </c>
      <c r="AN106" s="502" t="e">
        <f>IF($AB106+SUM($AG106:AM106)&gt;=$AA106,0,IF(SUM($AG106:AM106)+$AB106&lt;($AA106*(1-(1/($Z106*2)))),$AA106/$Z106,$AA106/($Z106*2)))</f>
        <v>#REF!</v>
      </c>
      <c r="AO106" s="502" t="e">
        <f>IF($AB106+SUM($AG106:AN106)&gt;=$AA106,0,IF(SUM($AG106:AN106)+$AB106&lt;($AA106*(1-(1/($Z106*2)))),$AA106/$Z106,$AA106/($Z106*2)))</f>
        <v>#REF!</v>
      </c>
      <c r="AP106" s="502" t="e">
        <f>IF($AB106+SUM($AG106:AO106)&gt;=$AA106,0,IF(SUM($AG106:AO106)+$AB106&lt;($AA106*(1-(1/($Z106*2)))),$AA106/$Z106,$AA106/($Z106*2)))</f>
        <v>#REF!</v>
      </c>
      <c r="AQ106" s="502" t="e">
        <f>IF($AB106+SUM($AG106:AP106)&gt;=$AA106,0,IF(SUM($AG106:AP106)+$AB106&lt;($AA106*(1-(1/($Z106*2)))),$AA106/$Z106,$AA106/($Z106*2)))</f>
        <v>#REF!</v>
      </c>
    </row>
    <row r="107" spans="23:43">
      <c r="W107" s="472" t="e">
        <f>$W$52+1</f>
        <v>#REF!</v>
      </c>
      <c r="X107" s="472"/>
      <c r="Y107" s="472"/>
      <c r="Z107" s="472">
        <f t="shared" si="31"/>
        <v>5</v>
      </c>
      <c r="AA107" s="501" t="e">
        <f>N16</f>
        <v>#REF!</v>
      </c>
      <c r="AB107" s="505"/>
      <c r="AC107" s="505"/>
      <c r="AD107" s="505"/>
      <c r="AE107" s="505"/>
      <c r="AF107" s="505"/>
      <c r="AG107" s="505"/>
      <c r="AH107" s="506"/>
      <c r="AI107" s="506"/>
      <c r="AJ107" s="501" t="e">
        <f>AA107/(Z107*2)</f>
        <v>#REF!</v>
      </c>
      <c r="AK107" s="502" t="e">
        <f>IF($AB107+SUM($AG107:AJ107)&gt;=$AA107,0,IF(SUM($AG107:AJ107)+$AB107&lt;($AA107*(1-(1/($Z107*2)))),$AA107/$Z107,$AA107/($Z107*2)))</f>
        <v>#REF!</v>
      </c>
      <c r="AL107" s="502" t="e">
        <f>IF($AB107+SUM($AG107:AK107)&gt;=$AA107,0,IF(SUM($AG107:AK107)+$AB107&lt;($AA107*(1-(1/($Z107*2)))),$AA107/$Z107,$AA107/($Z107*2)))</f>
        <v>#REF!</v>
      </c>
      <c r="AM107" s="502" t="e">
        <f>IF($AB107+SUM($AG107:AL107)&gt;=$AA107,0,IF(SUM($AG107:AL107)+$AB107&lt;($AA107*(1-(1/($Z107*2)))),$AA107/$Z107,$AA107/($Z107*2)))</f>
        <v>#REF!</v>
      </c>
      <c r="AN107" s="502" t="e">
        <f>IF($AB107+SUM($AG107:AM107)&gt;=$AA107,0,IF(SUM($AG107:AM107)+$AB107&lt;($AA107*(1-(1/($Z107*2)))),$AA107/$Z107,$AA107/($Z107*2)))</f>
        <v>#REF!</v>
      </c>
      <c r="AO107" s="502" t="e">
        <f>IF($AB107+SUM($AG107:AN107)&gt;=$AA107,0,IF(SUM($AG107:AN107)+$AB107&lt;($AA107*(1-(1/($Z107*2)))),$AA107/$Z107,$AA107/($Z107*2)))</f>
        <v>#REF!</v>
      </c>
      <c r="AP107" s="502" t="e">
        <f>IF($AB107+SUM($AG107:AO107)&gt;=$AA107,0,IF(SUM($AG107:AO107)+$AB107&lt;($AA107*(1-(1/($Z107*2)))),$AA107/$Z107,$AA107/($Z107*2)))</f>
        <v>#REF!</v>
      </c>
      <c r="AQ107" s="502" t="e">
        <f>IF($AB107+SUM($AG107:AP107)&gt;=$AA107,0,IF(SUM($AG107:AP107)+$AB107&lt;($AA107*(1-(1/($Z107*2)))),$AA107/$Z107,$AA107/($Z107*2)))</f>
        <v>#REF!</v>
      </c>
    </row>
    <row r="108" spans="23:43">
      <c r="W108" s="472" t="e">
        <f>$W$53+1</f>
        <v>#REF!</v>
      </c>
      <c r="X108" s="472"/>
      <c r="Y108" s="472"/>
      <c r="Z108" s="472">
        <f t="shared" si="31"/>
        <v>5</v>
      </c>
      <c r="AA108" s="501" t="e">
        <f>O16</f>
        <v>#REF!</v>
      </c>
      <c r="AB108" s="505"/>
      <c r="AC108" s="505"/>
      <c r="AD108" s="505"/>
      <c r="AE108" s="505"/>
      <c r="AF108" s="505"/>
      <c r="AG108" s="505"/>
      <c r="AH108" s="506"/>
      <c r="AI108" s="506"/>
      <c r="AJ108" s="506"/>
      <c r="AK108" s="501" t="e">
        <f>AA108/(Z108*2)</f>
        <v>#REF!</v>
      </c>
      <c r="AL108" s="502" t="e">
        <f>IF($AB108+SUM($AG108:AK108)&gt;=$AA108,0,IF(SUM($AG108:AK108)+$AB108&lt;($AA108*(1-(1/($Z108*2)))),$AA108/$Z108,$AA108/($Z108*2)))</f>
        <v>#REF!</v>
      </c>
      <c r="AM108" s="502" t="e">
        <f>IF($AB108+SUM($AG108:AL108)&gt;=$AA108,0,IF(SUM($AG108:AL108)+$AB108&lt;($AA108*(1-(1/($Z108*2)))),$AA108/$Z108,$AA108/($Z108*2)))</f>
        <v>#REF!</v>
      </c>
      <c r="AN108" s="502" t="e">
        <f>IF($AB108+SUM($AG108:AM108)&gt;=$AA108,0,IF(SUM($AG108:AM108)+$AB108&lt;($AA108*(1-(1/($Z108*2)))),$AA108/$Z108,$AA108/($Z108*2)))</f>
        <v>#REF!</v>
      </c>
      <c r="AO108" s="502" t="e">
        <f>IF($AB108+SUM($AG108:AN108)&gt;=$AA108,0,IF(SUM($AG108:AN108)+$AB108&lt;($AA108*(1-(1/($Z108*2)))),$AA108/$Z108,$AA108/($Z108*2)))</f>
        <v>#REF!</v>
      </c>
      <c r="AP108" s="502" t="e">
        <f>IF($AB108+SUM($AG108:AO108)&gt;=$AA108,0,IF(SUM($AG108:AO108)+$AB108&lt;($AA108*(1-(1/($Z108*2)))),$AA108/$Z108,$AA108/($Z108*2)))</f>
        <v>#REF!</v>
      </c>
      <c r="AQ108" s="502" t="e">
        <f>IF($AB108+SUM($AG108:AP108)&gt;=$AA108,0,IF(SUM($AG108:AP108)+$AB108&lt;($AA108*(1-(1/($Z108*2)))),$AA108/$Z108,$AA108/($Z108*2)))</f>
        <v>#REF!</v>
      </c>
    </row>
    <row r="109" spans="23:43">
      <c r="W109" s="472" t="e">
        <f>$W$54+1</f>
        <v>#REF!</v>
      </c>
      <c r="X109" s="472"/>
      <c r="Y109" s="472"/>
      <c r="Z109" s="472">
        <f t="shared" si="31"/>
        <v>5</v>
      </c>
      <c r="AA109" s="501" t="e">
        <f>P16</f>
        <v>#REF!</v>
      </c>
      <c r="AB109" s="505"/>
      <c r="AC109" s="505"/>
      <c r="AD109" s="505"/>
      <c r="AE109" s="505"/>
      <c r="AF109" s="505"/>
      <c r="AG109" s="505"/>
      <c r="AH109" s="506"/>
      <c r="AI109" s="506"/>
      <c r="AJ109" s="506"/>
      <c r="AK109" s="506"/>
      <c r="AL109" s="501" t="e">
        <f>AA109/(Z109*2)</f>
        <v>#REF!</v>
      </c>
      <c r="AM109" s="502" t="e">
        <f>IF($AB109+SUM($AG109:AL109)&gt;=$AA109,0,IF(SUM($AG109:AL109)+$AB109&lt;($AA109*(1-(1/($Z109*2)))),$AA109/$Z109,$AA109/($Z109*2)))</f>
        <v>#REF!</v>
      </c>
      <c r="AN109" s="502" t="e">
        <f>IF($AB109+SUM($AG109:AM109)&gt;=$AA109,0,IF(SUM($AG109:AM109)+$AB109&lt;($AA109*(1-(1/($Z109*2)))),$AA109/$Z109,$AA109/($Z109*2)))</f>
        <v>#REF!</v>
      </c>
      <c r="AO109" s="502" t="e">
        <f>IF($AB109+SUM($AG109:AN109)&gt;=$AA109,0,IF(SUM($AG109:AN109)+$AB109&lt;($AA109*(1-(1/($Z109*2)))),$AA109/$Z109,$AA109/($Z109*2)))</f>
        <v>#REF!</v>
      </c>
      <c r="AP109" s="502" t="e">
        <f>IF($AB109+SUM($AG109:AO109)&gt;=$AA109,0,IF(SUM($AG109:AO109)+$AB109&lt;($AA109*(1-(1/($Z109*2)))),$AA109/$Z109,$AA109/($Z109*2)))</f>
        <v>#REF!</v>
      </c>
      <c r="AQ109" s="502" t="e">
        <f>IF($AB109+SUM($AG109:AP109)&gt;=$AA109,0,IF(SUM($AG109:AP109)+$AB109&lt;($AA109*(1-(1/($Z109*2)))),$AA109/$Z109,$AA109/($Z109*2)))</f>
        <v>#REF!</v>
      </c>
    </row>
    <row r="110" spans="23:43">
      <c r="W110" s="472" t="e">
        <f>$W$55+1</f>
        <v>#REF!</v>
      </c>
      <c r="X110" s="472"/>
      <c r="Y110" s="472"/>
      <c r="Z110" s="472">
        <f t="shared" si="31"/>
        <v>5</v>
      </c>
      <c r="AA110" s="501">
        <f>Q16</f>
        <v>0</v>
      </c>
      <c r="AB110" s="505"/>
      <c r="AC110" s="505"/>
      <c r="AD110" s="505"/>
      <c r="AE110" s="505"/>
      <c r="AF110" s="505"/>
      <c r="AG110" s="505"/>
      <c r="AH110" s="506"/>
      <c r="AI110" s="506"/>
      <c r="AJ110" s="506"/>
      <c r="AK110" s="506"/>
      <c r="AL110" s="506"/>
      <c r="AM110" s="501">
        <f>AA110/(Z110*2)</f>
        <v>0</v>
      </c>
      <c r="AN110" s="502">
        <f>IF($AB110+SUM($AG110:AM110)&gt;=$AA110,0,IF(SUM($AG110:AM110)+$AB110&lt;($AA110*(1-(1/($Z110*2)))),$AA110/$Z110,$AA110/($Z110*2)))</f>
        <v>0</v>
      </c>
      <c r="AO110" s="502">
        <f>IF($AB110+SUM($AG110:AN110)&gt;=$AA110,0,IF(SUM($AG110:AN110)+$AB110&lt;($AA110*(1-(1/($Z110*2)))),$AA110/$Z110,$AA110/($Z110*2)))</f>
        <v>0</v>
      </c>
      <c r="AP110" s="502">
        <f>IF($AB110+SUM($AG110:AO110)&gt;=$AA110,0,IF(SUM($AG110:AO110)+$AB110&lt;($AA110*(1-(1/($Z110*2)))),$AA110/$Z110,$AA110/($Z110*2)))</f>
        <v>0</v>
      </c>
      <c r="AQ110" s="502">
        <f>IF($AB110+SUM($AG110:AP110)&gt;=$AA110,0,IF(SUM($AG110:AP110)+$AB110&lt;($AA110*(1-(1/($Z110*2)))),$AA110/$Z110,$AA110/($Z110*2)))</f>
        <v>0</v>
      </c>
    </row>
    <row r="111" spans="23:43">
      <c r="W111" s="472" t="e">
        <f>$W$56+1</f>
        <v>#REF!</v>
      </c>
      <c r="X111" s="472"/>
      <c r="Y111" s="472"/>
      <c r="Z111" s="472">
        <f t="shared" si="31"/>
        <v>5</v>
      </c>
      <c r="AA111" s="501">
        <f>R16</f>
        <v>0</v>
      </c>
      <c r="AB111" s="505"/>
      <c r="AC111" s="505"/>
      <c r="AD111" s="505"/>
      <c r="AE111" s="505"/>
      <c r="AF111" s="505"/>
      <c r="AG111" s="505"/>
      <c r="AH111" s="506"/>
      <c r="AI111" s="506"/>
      <c r="AJ111" s="506"/>
      <c r="AK111" s="506"/>
      <c r="AL111" s="506"/>
      <c r="AM111" s="506"/>
      <c r="AN111" s="501">
        <f>AA111/(Z111*2)</f>
        <v>0</v>
      </c>
      <c r="AO111" s="502">
        <f>IF($AB111+SUM($AG111:AN111)&gt;=$AA111,0,IF(SUM($AG111:AN111)+$AB111&lt;($AA111*(1-(1/($Z111*2)))),$AA111/$Z111,$AA111/($Z111*2)))</f>
        <v>0</v>
      </c>
      <c r="AP111" s="502">
        <f>IF($AB111+SUM($AG111:AO111)&gt;=$AA111,0,IF(SUM($AG111:AO111)+$AB111&lt;($AA111*(1-(1/($Z111*2)))),$AA111/$Z111,$AA111/($Z111*2)))</f>
        <v>0</v>
      </c>
      <c r="AQ111" s="502">
        <f>IF($AB111+SUM($AG111:AP111)&gt;=$AA111,0,IF(SUM($AG111:AP111)+$AB111&lt;($AA111*(1-(1/($Z111*2)))),$AA111/$Z111,$AA111/($Z111*2)))</f>
        <v>0</v>
      </c>
    </row>
    <row r="112" spans="23:43">
      <c r="W112" s="472" t="e">
        <f>$W$57+1</f>
        <v>#REF!</v>
      </c>
      <c r="X112" s="472"/>
      <c r="Y112" s="472"/>
      <c r="Z112" s="472">
        <f t="shared" si="31"/>
        <v>5</v>
      </c>
      <c r="AA112" s="501">
        <f>S16</f>
        <v>0</v>
      </c>
      <c r="AB112" s="505"/>
      <c r="AC112" s="505"/>
      <c r="AD112" s="505"/>
      <c r="AE112" s="505"/>
      <c r="AF112" s="505"/>
      <c r="AG112" s="505"/>
      <c r="AH112" s="506"/>
      <c r="AI112" s="506"/>
      <c r="AJ112" s="506"/>
      <c r="AK112" s="506"/>
      <c r="AL112" s="506"/>
      <c r="AM112" s="506"/>
      <c r="AN112" s="506"/>
      <c r="AO112" s="501">
        <f>AA112/(Z112*2)</f>
        <v>0</v>
      </c>
      <c r="AP112" s="502">
        <f>IF($AB112+SUM($AG112:AO112)&gt;=$AA112,0,IF(SUM($AG112:AO112)+$AB112&lt;($AA112*(1-(1/($Z112*2)))),$AA112/$Z112,$AA112/($Z112*2)))</f>
        <v>0</v>
      </c>
      <c r="AQ112" s="502">
        <f>IF($AB112+SUM($AG112:AP112)&gt;=$AA112,0,IF(SUM($AG112:AP112)+$AB112&lt;($AA112*(1-(1/($Z112*2)))),$AA112/$Z112,$AA112/($Z112*2)))</f>
        <v>0</v>
      </c>
    </row>
    <row r="113" spans="23:43">
      <c r="W113" s="472" t="e">
        <f>$W$58+1</f>
        <v>#REF!</v>
      </c>
      <c r="X113" s="472"/>
      <c r="Y113" s="472"/>
      <c r="Z113" s="472">
        <f t="shared" si="31"/>
        <v>5</v>
      </c>
      <c r="AA113" s="501">
        <f>T16</f>
        <v>0</v>
      </c>
      <c r="AB113" s="505"/>
      <c r="AC113" s="505"/>
      <c r="AD113" s="505"/>
      <c r="AE113" s="505"/>
      <c r="AF113" s="505"/>
      <c r="AG113" s="505"/>
      <c r="AH113" s="506"/>
      <c r="AI113" s="506"/>
      <c r="AJ113" s="506"/>
      <c r="AK113" s="506"/>
      <c r="AL113" s="506"/>
      <c r="AM113" s="506"/>
      <c r="AN113" s="506"/>
      <c r="AO113" s="506"/>
      <c r="AP113" s="501">
        <f>AA113/(Z113*2)</f>
        <v>0</v>
      </c>
      <c r="AQ113" s="502">
        <f>IF($AB113+SUM($AG113:AP113)&gt;=$AA113,0,IF(SUM($AG113:AP113)+$AB113&lt;($AA113*(1-(1/($Z113*2)))),$AA113/$Z113,$AA113/($Z113*2)))</f>
        <v>0</v>
      </c>
    </row>
    <row r="114" spans="23:43">
      <c r="W114" s="472" t="e">
        <f>$W$59+1</f>
        <v>#REF!</v>
      </c>
      <c r="X114" s="472"/>
      <c r="Y114" s="472"/>
      <c r="Z114" s="472">
        <f t="shared" si="31"/>
        <v>5</v>
      </c>
      <c r="AA114" s="501">
        <f>U16</f>
        <v>0</v>
      </c>
      <c r="AB114" s="505"/>
      <c r="AC114" s="505"/>
      <c r="AD114" s="505"/>
      <c r="AE114" s="505"/>
      <c r="AF114" s="505"/>
      <c r="AG114" s="505"/>
      <c r="AH114" s="506"/>
      <c r="AI114" s="506"/>
      <c r="AJ114" s="506"/>
      <c r="AK114" s="506"/>
      <c r="AL114" s="506"/>
      <c r="AM114" s="506"/>
      <c r="AN114" s="506"/>
      <c r="AO114" s="506"/>
      <c r="AP114" s="506"/>
      <c r="AQ114" s="501">
        <f>AA114/(Z114*2)</f>
        <v>0</v>
      </c>
    </row>
    <row r="115" spans="23:43">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row>
    <row r="116" spans="23:43">
      <c r="W116" s="511" t="s">
        <v>134</v>
      </c>
      <c r="X116" s="511"/>
      <c r="Y116" s="511"/>
      <c r="Z116" s="511"/>
      <c r="AA116" s="512" t="e">
        <f t="shared" ref="AA116:AQ116" si="32">SUM(AA103:AA115)</f>
        <v>#REF!</v>
      </c>
      <c r="AB116" s="512">
        <f t="shared" si="32"/>
        <v>0</v>
      </c>
      <c r="AC116" s="512">
        <f t="shared" si="32"/>
        <v>0</v>
      </c>
      <c r="AD116" s="512">
        <f t="shared" si="32"/>
        <v>0</v>
      </c>
      <c r="AE116" s="512">
        <f t="shared" si="32"/>
        <v>0</v>
      </c>
      <c r="AF116" s="512" t="e">
        <f t="shared" si="32"/>
        <v>#REF!</v>
      </c>
      <c r="AG116" s="512" t="e">
        <f t="shared" si="32"/>
        <v>#REF!</v>
      </c>
      <c r="AH116" s="512" t="e">
        <f t="shared" si="32"/>
        <v>#REF!</v>
      </c>
      <c r="AI116" s="512" t="e">
        <f t="shared" si="32"/>
        <v>#REF!</v>
      </c>
      <c r="AJ116" s="512" t="e">
        <f t="shared" si="32"/>
        <v>#REF!</v>
      </c>
      <c r="AK116" s="512" t="e">
        <f t="shared" si="32"/>
        <v>#REF!</v>
      </c>
      <c r="AL116" s="512" t="e">
        <f t="shared" si="32"/>
        <v>#REF!</v>
      </c>
      <c r="AM116" s="512" t="e">
        <f t="shared" si="32"/>
        <v>#REF!</v>
      </c>
      <c r="AN116" s="512" t="e">
        <f t="shared" si="32"/>
        <v>#REF!</v>
      </c>
      <c r="AO116" s="512" t="e">
        <f t="shared" si="32"/>
        <v>#REF!</v>
      </c>
      <c r="AP116" s="512" t="e">
        <f t="shared" si="32"/>
        <v>#REF!</v>
      </c>
      <c r="AQ116" s="512" t="e">
        <f t="shared" si="32"/>
        <v>#REF!</v>
      </c>
    </row>
    <row r="118" spans="23:43">
      <c r="W118" s="441" t="s">
        <v>565</v>
      </c>
      <c r="X118" s="456"/>
      <c r="Y118" s="456"/>
      <c r="Z118" s="456"/>
      <c r="AA118" s="498" t="s">
        <v>566</v>
      </c>
      <c r="AB118" s="456"/>
      <c r="AC118" s="456"/>
      <c r="AD118" s="456"/>
      <c r="AE118" s="456"/>
      <c r="AF118" s="456"/>
      <c r="AG118" s="456"/>
      <c r="AH118" s="456"/>
      <c r="AI118" s="456"/>
      <c r="AJ118" s="456"/>
      <c r="AK118" s="456"/>
      <c r="AL118" s="456"/>
      <c r="AM118" s="456"/>
      <c r="AN118" s="456"/>
      <c r="AO118" s="456"/>
      <c r="AP118" s="456"/>
      <c r="AQ118" s="456"/>
    </row>
    <row r="119" spans="23:43">
      <c r="W119" s="499" t="s">
        <v>572</v>
      </c>
      <c r="X119" s="456"/>
      <c r="Y119" s="456"/>
      <c r="Z119" s="500" t="s">
        <v>300</v>
      </c>
      <c r="AA119" s="500" t="s">
        <v>568</v>
      </c>
      <c r="AB119" s="456"/>
      <c r="AC119" s="456"/>
      <c r="AD119" s="456"/>
      <c r="AE119" s="456"/>
      <c r="AF119" s="456"/>
      <c r="AG119" s="456"/>
      <c r="AH119" s="456"/>
      <c r="AI119" s="456"/>
      <c r="AJ119" s="456"/>
      <c r="AK119" s="456"/>
      <c r="AL119" s="456"/>
      <c r="AM119" s="456"/>
      <c r="AN119" s="456"/>
      <c r="AO119" s="456"/>
      <c r="AP119" s="456"/>
      <c r="AQ119" s="456"/>
    </row>
    <row r="120" spans="23:43">
      <c r="W120" s="456"/>
      <c r="X120" s="456"/>
      <c r="Y120" s="456"/>
      <c r="Z120" s="456"/>
      <c r="AA120" s="456"/>
      <c r="AB120" s="456"/>
      <c r="AC120" s="456"/>
      <c r="AD120" s="456"/>
      <c r="AE120" s="456"/>
      <c r="AF120" s="456"/>
      <c r="AG120" s="456"/>
      <c r="AH120" s="456"/>
      <c r="AI120" s="456"/>
      <c r="AJ120" s="456"/>
      <c r="AK120" s="456"/>
      <c r="AL120" s="456"/>
      <c r="AM120" s="456"/>
      <c r="AN120" s="456"/>
      <c r="AO120" s="456"/>
      <c r="AP120" s="456"/>
      <c r="AQ120" s="456"/>
    </row>
    <row r="121" spans="23:43">
      <c r="W121" s="456" t="str">
        <f>$F$6</f>
        <v>PRIOR</v>
      </c>
      <c r="X121" s="472"/>
      <c r="Y121" s="472"/>
      <c r="Z121" s="472">
        <f>Z17</f>
        <v>5</v>
      </c>
      <c r="AA121" s="501">
        <f>F17</f>
        <v>0</v>
      </c>
      <c r="AB121" s="502">
        <f>ROUND($AA121/($Z121*2),0)</f>
        <v>0</v>
      </c>
      <c r="AC121" s="502">
        <f>ROUND(($AA121/($Z121))/4,0)</f>
        <v>0</v>
      </c>
      <c r="AD121" s="502">
        <f>ROUND(($AA121/($Z121))/4,0)</f>
        <v>0</v>
      </c>
      <c r="AE121" s="502">
        <f>ROUND(($AA121/($Z121))/4,0)</f>
        <v>0</v>
      </c>
      <c r="AF121" s="502">
        <f>ROUND(($AA121/($Z121))/4,0)</f>
        <v>0</v>
      </c>
      <c r="AG121" s="501">
        <f>SUM(AC121:AF121)</f>
        <v>0</v>
      </c>
      <c r="AH121" s="502">
        <f>IF($AG121+$AB121&lt;($AA121*(1-(1/($Z121*2)))),$AA121/$Z121,$AA121*($Z121*2))</f>
        <v>0</v>
      </c>
      <c r="AI121" s="502">
        <f>IF($AB121+SUM($AG121:AH121)&gt;=$AA121,0,IF(SUM($AG121:AH121)+$AB121&lt;($AA121*(1-(1/($Z121*2)))),$AA121/$Z121,$AA121/($Z121*2)))</f>
        <v>0</v>
      </c>
      <c r="AJ121" s="502">
        <f>IF($AB121+SUM($AG121:AI121)&gt;=$AA121,0,IF(SUM($AG121:AI121)+$AB121&lt;($AA121*(1-(1/($Z121*2)))),$AA121/$Z121,$AA121/($Z121*2)))</f>
        <v>0</v>
      </c>
      <c r="AK121" s="502">
        <f>IF($AB121+SUM($AG121:AJ121)&gt;=$AA121,0,IF(SUM($AG121:AJ121)+$AB121&lt;($AA121*(1-(1/($Z121*2)))),$AA121/$Z121,$AA121/($Z121*2)))</f>
        <v>0</v>
      </c>
      <c r="AL121" s="502">
        <f>IF($AB121+SUM($AG121:AK121)&gt;=$AA121,0,IF(SUM($AG121:AK121)+$AB121&lt;($AA121*(1-(1/($Z121*2)))),$AA121/$Z121,$AA121/($Z121*2)))</f>
        <v>0</v>
      </c>
      <c r="AM121" s="502">
        <f>IF($AB121+SUM($AG121:AL121)&gt;=$AA121,0,IF(SUM($AG121:AL121)+$AB121&lt;($AA121*(1-(1/($Z121*2)))),$AA121/$Z121,$AA121/($Z121*2)))</f>
        <v>0</v>
      </c>
      <c r="AN121" s="502">
        <f>IF($AB121+SUM($AG121:AM121)&gt;=$AA121,0,IF(SUM($AG121:AM121)+$AB121&lt;($AA121*(1-(1/($Z121*2)))),$AA121/$Z121,$AA121/($Z121*2)))</f>
        <v>0</v>
      </c>
      <c r="AO121" s="502">
        <f>IF($AB121+SUM($AG121:AN121)&gt;=$AA121,0,IF(SUM($AG121:AN121)+$AB121&lt;($AA121*(1-(1/($Z121*2)))),$AA121/$Z121,$AA121/($Z121*2)))</f>
        <v>0</v>
      </c>
      <c r="AP121" s="502">
        <f>IF($AB121+SUM($AG121:AO121)&gt;=$AA121,0,IF(SUM($AG121:AO121)+$AB121&lt;($AA121*(1-(1/($Z121*2)))),$AA121/$Z121,$AA121/($Z121*2)))</f>
        <v>0</v>
      </c>
      <c r="AQ121" s="502">
        <f>IF($AB121+SUM($AG121:AP121)&gt;=$AA121,0,IF(SUM($AG121:AP121)+$AB121&lt;($AA121*(1-(1/($Z121*2)))),$AA121/$Z121,$AA121/($Z121*2)))</f>
        <v>0</v>
      </c>
    </row>
    <row r="122" spans="23:43">
      <c r="W122" s="456" t="e">
        <f>$I$6</f>
        <v>#REF!</v>
      </c>
      <c r="X122" s="472"/>
      <c r="Y122" s="472"/>
      <c r="Z122" s="472">
        <f t="shared" ref="Z122:Z132" si="33">Z121</f>
        <v>5</v>
      </c>
      <c r="AA122" s="501">
        <f>K17</f>
        <v>0</v>
      </c>
      <c r="AB122" s="505"/>
      <c r="AC122" s="501">
        <f>((G17/($Z122*2))/4)</f>
        <v>0</v>
      </c>
      <c r="AD122" s="501">
        <f>((G17/($Z122*2))/4)+((H17/($Z122*2))/3)</f>
        <v>0</v>
      </c>
      <c r="AE122" s="501">
        <f>((G17/($Z122*2))/4)+((H17/($Z122*2))/3)+((I17/($Z122*2))/2)</f>
        <v>0</v>
      </c>
      <c r="AF122" s="501">
        <f>((G17/($Z122*2))/4)+((H17/($Z122*2))/3)++((I17/($Z122*2))/2)+J17/($Z122*2)</f>
        <v>0</v>
      </c>
      <c r="AG122" s="501">
        <f>AA122/(Z122*2)</f>
        <v>0</v>
      </c>
      <c r="AH122" s="502">
        <f>IF($AG122+$AB122&lt;($AA122*(1-(1/($Z122*2)))),$AA122/$Z122,$AA122*($Z122*2))</f>
        <v>0</v>
      </c>
      <c r="AI122" s="502">
        <f>IF($AB122+SUM($AG122:AH122)&gt;=$AA122,0,IF(SUM($AG122:AH122)+$AB122&lt;($AA122*(1-(1/($Z122*2)))),$AA122/$Z122,$AA122/($Z122*2)))</f>
        <v>0</v>
      </c>
      <c r="AJ122" s="502">
        <f>IF($AB122+SUM($AG122:AI122)&gt;=$AA122,0,IF(SUM($AG122:AI122)+$AB122&lt;($AA122*(1-(1/($Z122*2)))),$AA122/$Z122,$AA122/($Z122*2)))</f>
        <v>0</v>
      </c>
      <c r="AK122" s="502">
        <f>IF($AB122+SUM($AG122:AJ122)&gt;=$AA122,0,IF(SUM($AG122:AJ122)+$AB122&lt;($AA122*(1-(1/($Z122*2)))),$AA122/$Z122,$AA122/($Z122*2)))</f>
        <v>0</v>
      </c>
      <c r="AL122" s="502">
        <f>IF($AB122+SUM($AG122:AK122)&gt;=$AA122,0,IF(SUM($AG122:AK122)+$AB122&lt;($AA122*(1-(1/($Z122*2)))),$AA122/$Z122,$AA122/($Z122*2)))</f>
        <v>0</v>
      </c>
      <c r="AM122" s="502">
        <f>IF($AB122+SUM($AG122:AL122)&gt;=$AA122,0,IF(SUM($AG122:AL122)+$AB122&lt;($AA122*(1-(1/($Z122*2)))),$AA122/$Z122,$AA122/($Z122*2)))</f>
        <v>0</v>
      </c>
      <c r="AN122" s="502">
        <f>IF($AB122+SUM($AG122:AM122)&gt;=$AA122,0,IF(SUM($AG122:AM122)+$AB122&lt;($AA122*(1-(1/($Z122*2)))),$AA122/$Z122,$AA122/($Z122*2)))</f>
        <v>0</v>
      </c>
      <c r="AO122" s="502">
        <f>IF($AB122+SUM($AG122:AN122)&gt;=$AA122,0,IF(SUM($AG122:AN122)+$AB122&lt;($AA122*(1-(1/($Z122*2)))),$AA122/$Z122,$AA122/($Z122*2)))</f>
        <v>0</v>
      </c>
      <c r="AP122" s="502">
        <f>IF($AB122+SUM($AG122:AO122)&gt;=$AA122,0,IF(SUM($AG122:AO122)+$AB122&lt;($AA122*(1-(1/($Z122*2)))),$AA122/$Z122,$AA122/($Z122*2)))</f>
        <v>0</v>
      </c>
      <c r="AQ122" s="502">
        <f>IF($AB122+SUM($AG122:AP122)&gt;=$AA122,0,IF(SUM($AG122:AP122)+$AB122&lt;($AA122*(1-(1/($Z122*2)))),$AA122/$Z122,$AA122/($Z122*2)))</f>
        <v>0</v>
      </c>
    </row>
    <row r="123" spans="23:43">
      <c r="W123" s="472" t="e">
        <f>$W$50+1</f>
        <v>#REF!</v>
      </c>
      <c r="X123" s="472"/>
      <c r="Y123" s="472"/>
      <c r="Z123" s="472">
        <f t="shared" si="33"/>
        <v>5</v>
      </c>
      <c r="AA123" s="501">
        <f>+L17</f>
        <v>0</v>
      </c>
      <c r="AB123" s="505"/>
      <c r="AC123" s="505"/>
      <c r="AD123" s="505"/>
      <c r="AE123" s="505"/>
      <c r="AF123" s="505"/>
      <c r="AG123" s="505"/>
      <c r="AH123" s="501">
        <f>$AA123/(Z123*2)</f>
        <v>0</v>
      </c>
      <c r="AI123" s="502">
        <f>IF($AB123+SUM($AG123:AH123)&gt;=$AA123,0,IF(SUM($AG123:AH123)+$AB123&lt;($AA123*(1-(1/($Z123*2)))),$AA123/$Z123,$AA123/($Z123*2)))</f>
        <v>0</v>
      </c>
      <c r="AJ123" s="502">
        <f>IF($AB123+SUM($AG123:AI123)&gt;=$AA123,0,IF(SUM($AG123:AI123)+$AB123&lt;($AA123*(1-(1/($Z123*2)))),$AA123/$Z123,$AA123/($Z123*2)))</f>
        <v>0</v>
      </c>
      <c r="AK123" s="502">
        <f>IF($AB123+SUM($AG123:AJ123)&gt;=$AA123,0,IF(SUM($AG123:AJ123)+$AB123&lt;($AA123*(1-(1/($Z123*2)))),$AA123/$Z123,$AA123/($Z123*2)))</f>
        <v>0</v>
      </c>
      <c r="AL123" s="502">
        <f>IF($AB123+SUM($AG123:AK123)&gt;=$AA123,0,IF(SUM($AG123:AK123)+$AB123&lt;($AA123*(1-(1/($Z123*2)))),$AA123/$Z123,$AA123/($Z123*2)))</f>
        <v>0</v>
      </c>
      <c r="AM123" s="502">
        <f>IF($AB123+SUM($AG123:AL123)&gt;=$AA123,0,IF(SUM($AG123:AL123)+$AB123&lt;($AA123*(1-(1/($Z123*2)))),$AA123/$Z123,$AA123/($Z123*2)))</f>
        <v>0</v>
      </c>
      <c r="AN123" s="502">
        <f>IF($AB123+SUM($AG123:AM123)&gt;=$AA123,0,IF(SUM($AG123:AM123)+$AB123&lt;($AA123*(1-(1/($Z123*2)))),$AA123/$Z123,$AA123/($Z123*2)))</f>
        <v>0</v>
      </c>
      <c r="AO123" s="502">
        <f>IF($AB123+SUM($AG123:AN123)&gt;=$AA123,0,IF(SUM($AG123:AN123)+$AB123&lt;($AA123*(1-(1/($Z123*2)))),$AA123/$Z123,$AA123/($Z123*2)))</f>
        <v>0</v>
      </c>
      <c r="AP123" s="502">
        <f>IF($AB123+SUM($AG123:AO123)&gt;=$AA123,0,IF(SUM($AG123:AO123)+$AB123&lt;($AA123*(1-(1/($Z123*2)))),$AA123/$Z123,$AA123/($Z123*2)))</f>
        <v>0</v>
      </c>
      <c r="AQ123" s="502">
        <f>IF($AB123+SUM($AG123:AP123)&gt;=$AA123,0,IF(SUM($AG123:AP123)+$AB123&lt;($AA123*(1-(1/($Z123*2)))),$AA123/$Z123,$AA123/($Z123*2)))</f>
        <v>0</v>
      </c>
    </row>
    <row r="124" spans="23:43">
      <c r="W124" s="472" t="e">
        <f>$W$51+1</f>
        <v>#REF!</v>
      </c>
      <c r="X124" s="472"/>
      <c r="Y124" s="472"/>
      <c r="Z124" s="472">
        <f t="shared" si="33"/>
        <v>5</v>
      </c>
      <c r="AA124" s="501">
        <f>M17</f>
        <v>0</v>
      </c>
      <c r="AB124" s="505"/>
      <c r="AC124" s="505"/>
      <c r="AD124" s="505"/>
      <c r="AE124" s="505"/>
      <c r="AF124" s="505"/>
      <c r="AG124" s="505"/>
      <c r="AH124" s="506"/>
      <c r="AI124" s="501">
        <f>AA124/(Z124*2)</f>
        <v>0</v>
      </c>
      <c r="AJ124" s="502">
        <f>IF($AB124+SUM($AG124:AI124)&gt;=$AA124,0,IF(SUM($AG124:AI124)+$AB124&lt;($AA124*(1-(1/($Z124*2)))),$AA124/$Z124,$AA124/($Z124*2)))</f>
        <v>0</v>
      </c>
      <c r="AK124" s="502">
        <f>IF($AB124+SUM($AG124:AJ124)&gt;=$AA124,0,IF(SUM($AG124:AJ124)+$AB124&lt;($AA124*(1-(1/($Z124*2)))),$AA124/$Z124,$AA124/($Z124*2)))</f>
        <v>0</v>
      </c>
      <c r="AL124" s="502">
        <f>IF($AB124+SUM($AG124:AK124)&gt;=$AA124,0,IF(SUM($AG124:AK124)+$AB124&lt;($AA124*(1-(1/($Z124*2)))),$AA124/$Z124,$AA124/($Z124*2)))</f>
        <v>0</v>
      </c>
      <c r="AM124" s="502">
        <f>IF($AB124+SUM($AG124:AL124)&gt;=$AA124,0,IF(SUM($AG124:AL124)+$AB124&lt;($AA124*(1-(1/($Z124*2)))),$AA124/$Z124,$AA124/($Z124*2)))</f>
        <v>0</v>
      </c>
      <c r="AN124" s="502">
        <f>IF($AB124+SUM($AG124:AM124)&gt;=$AA124,0,IF(SUM($AG124:AM124)+$AB124&lt;($AA124*(1-(1/($Z124*2)))),$AA124/$Z124,$AA124/($Z124*2)))</f>
        <v>0</v>
      </c>
      <c r="AO124" s="502">
        <f>IF($AB124+SUM($AG124:AN124)&gt;=$AA124,0,IF(SUM($AG124:AN124)+$AB124&lt;($AA124*(1-(1/($Z124*2)))),$AA124/$Z124,$AA124/($Z124*2)))</f>
        <v>0</v>
      </c>
      <c r="AP124" s="502">
        <f>IF($AB124+SUM($AG124:AO124)&gt;=$AA124,0,IF(SUM($AG124:AO124)+$AB124&lt;($AA124*(1-(1/($Z124*2)))),$AA124/$Z124,$AA124/($Z124*2)))</f>
        <v>0</v>
      </c>
      <c r="AQ124" s="502">
        <f>IF($AB124+SUM($AG124:AP124)&gt;=$AA124,0,IF(SUM($AG124:AP124)+$AB124&lt;($AA124*(1-(1/($Z124*2)))),$AA124/$Z124,$AA124/($Z124*2)))</f>
        <v>0</v>
      </c>
    </row>
    <row r="125" spans="23:43">
      <c r="W125" s="472" t="e">
        <f>$W$52+1</f>
        <v>#REF!</v>
      </c>
      <c r="X125" s="472"/>
      <c r="Y125" s="472"/>
      <c r="Z125" s="472">
        <f t="shared" si="33"/>
        <v>5</v>
      </c>
      <c r="AA125" s="501">
        <f>N17</f>
        <v>0</v>
      </c>
      <c r="AB125" s="505"/>
      <c r="AC125" s="505"/>
      <c r="AD125" s="505"/>
      <c r="AE125" s="505"/>
      <c r="AF125" s="505"/>
      <c r="AG125" s="505"/>
      <c r="AH125" s="506"/>
      <c r="AI125" s="506"/>
      <c r="AJ125" s="501">
        <f>AA125/(Z125*2)</f>
        <v>0</v>
      </c>
      <c r="AK125" s="502">
        <f>IF($AB125+SUM($AG125:AJ125)&gt;=$AA125,0,IF(SUM($AG125:AJ125)+$AB125&lt;($AA125*(1-(1/($Z125*2)))),$AA125/$Z125,$AA125/($Z125*2)))</f>
        <v>0</v>
      </c>
      <c r="AL125" s="502">
        <f>IF($AB125+SUM($AG125:AK125)&gt;=$AA125,0,IF(SUM($AG125:AK125)+$AB125&lt;($AA125*(1-(1/($Z125*2)))),$AA125/$Z125,$AA125/($Z125*2)))</f>
        <v>0</v>
      </c>
      <c r="AM125" s="502">
        <f>IF($AB125+SUM($AG125:AL125)&gt;=$AA125,0,IF(SUM($AG125:AL125)+$AB125&lt;($AA125*(1-(1/($Z125*2)))),$AA125/$Z125,$AA125/($Z125*2)))</f>
        <v>0</v>
      </c>
      <c r="AN125" s="502">
        <f>IF($AB125+SUM($AG125:AM125)&gt;=$AA125,0,IF(SUM($AG125:AM125)+$AB125&lt;($AA125*(1-(1/($Z125*2)))),$AA125/$Z125,$AA125/($Z125*2)))</f>
        <v>0</v>
      </c>
      <c r="AO125" s="502">
        <f>IF($AB125+SUM($AG125:AN125)&gt;=$AA125,0,IF(SUM($AG125:AN125)+$AB125&lt;($AA125*(1-(1/($Z125*2)))),$AA125/$Z125,$AA125/($Z125*2)))</f>
        <v>0</v>
      </c>
      <c r="AP125" s="502">
        <f>IF($AB125+SUM($AG125:AO125)&gt;=$AA125,0,IF(SUM($AG125:AO125)+$AB125&lt;($AA125*(1-(1/($Z125*2)))),$AA125/$Z125,$AA125/($Z125*2)))</f>
        <v>0</v>
      </c>
      <c r="AQ125" s="502">
        <f>IF($AB125+SUM($AG125:AP125)&gt;=$AA125,0,IF(SUM($AG125:AP125)+$AB125&lt;($AA125*(1-(1/($Z125*2)))),$AA125/$Z125,$AA125/($Z125*2)))</f>
        <v>0</v>
      </c>
    </row>
    <row r="126" spans="23:43">
      <c r="W126" s="472" t="e">
        <f>$W$53+1</f>
        <v>#REF!</v>
      </c>
      <c r="X126" s="472"/>
      <c r="Y126" s="472"/>
      <c r="Z126" s="472">
        <f t="shared" si="33"/>
        <v>5</v>
      </c>
      <c r="AA126" s="501">
        <f>O17</f>
        <v>0</v>
      </c>
      <c r="AB126" s="505"/>
      <c r="AC126" s="505"/>
      <c r="AD126" s="505"/>
      <c r="AE126" s="505"/>
      <c r="AF126" s="505"/>
      <c r="AG126" s="505"/>
      <c r="AH126" s="506"/>
      <c r="AI126" s="506"/>
      <c r="AJ126" s="506"/>
      <c r="AK126" s="501">
        <f>AA126/(Z126*2)</f>
        <v>0</v>
      </c>
      <c r="AL126" s="502">
        <f>IF($AB126+SUM($AG126:AK126)&gt;=$AA126,0,IF(SUM($AG126:AK126)+$AB126&lt;($AA126*(1-(1/($Z126*2)))),$AA126/$Z126,$AA126/($Z126*2)))</f>
        <v>0</v>
      </c>
      <c r="AM126" s="502">
        <f>IF($AB126+SUM($AG126:AL126)&gt;=$AA126,0,IF(SUM($AG126:AL126)+$AB126&lt;($AA126*(1-(1/($Z126*2)))),$AA126/$Z126,$AA126/($Z126*2)))</f>
        <v>0</v>
      </c>
      <c r="AN126" s="502">
        <f>IF($AB126+SUM($AG126:AM126)&gt;=$AA126,0,IF(SUM($AG126:AM126)+$AB126&lt;($AA126*(1-(1/($Z126*2)))),$AA126/$Z126,$AA126/($Z126*2)))</f>
        <v>0</v>
      </c>
      <c r="AO126" s="502">
        <f>IF($AB126+SUM($AG126:AN126)&gt;=$AA126,0,IF(SUM($AG126:AN126)+$AB126&lt;($AA126*(1-(1/($Z126*2)))),$AA126/$Z126,$AA126/($Z126*2)))</f>
        <v>0</v>
      </c>
      <c r="AP126" s="502">
        <f>IF($AB126+SUM($AG126:AO126)&gt;=$AA126,0,IF(SUM($AG126:AO126)+$AB126&lt;($AA126*(1-(1/($Z126*2)))),$AA126/$Z126,$AA126/($Z126*2)))</f>
        <v>0</v>
      </c>
      <c r="AQ126" s="502">
        <f>IF($AB126+SUM($AG126:AP126)&gt;=$AA126,0,IF(SUM($AG126:AP126)+$AB126&lt;($AA126*(1-(1/($Z126*2)))),$AA126/$Z126,$AA126/($Z126*2)))</f>
        <v>0</v>
      </c>
    </row>
    <row r="127" spans="23:43">
      <c r="W127" s="472" t="e">
        <f>$W$54+1</f>
        <v>#REF!</v>
      </c>
      <c r="X127" s="472"/>
      <c r="Y127" s="472"/>
      <c r="Z127" s="472">
        <f t="shared" si="33"/>
        <v>5</v>
      </c>
      <c r="AA127" s="501">
        <f>P17</f>
        <v>0</v>
      </c>
      <c r="AB127" s="505"/>
      <c r="AC127" s="505"/>
      <c r="AD127" s="505"/>
      <c r="AE127" s="505"/>
      <c r="AF127" s="505"/>
      <c r="AG127" s="505"/>
      <c r="AH127" s="506"/>
      <c r="AI127" s="506"/>
      <c r="AJ127" s="506"/>
      <c r="AK127" s="506"/>
      <c r="AL127" s="501">
        <f>AA127/(Z127*2)</f>
        <v>0</v>
      </c>
      <c r="AM127" s="502">
        <f>IF($AB127+SUM($AG127:AL127)&gt;=$AA127,0,IF(SUM($AG127:AL127)+$AB127&lt;($AA127*(1-(1/($Z127*2)))),$AA127/$Z127,$AA127/($Z127*2)))</f>
        <v>0</v>
      </c>
      <c r="AN127" s="502">
        <f>IF($AB127+SUM($AG127:AM127)&gt;=$AA127,0,IF(SUM($AG127:AM127)+$AB127&lt;($AA127*(1-(1/($Z127*2)))),$AA127/$Z127,$AA127/($Z127*2)))</f>
        <v>0</v>
      </c>
      <c r="AO127" s="502">
        <f>IF($AB127+SUM($AG127:AN127)&gt;=$AA127,0,IF(SUM($AG127:AN127)+$AB127&lt;($AA127*(1-(1/($Z127*2)))),$AA127/$Z127,$AA127/($Z127*2)))</f>
        <v>0</v>
      </c>
      <c r="AP127" s="502">
        <f>IF($AB127+SUM($AG127:AO127)&gt;=$AA127,0,IF(SUM($AG127:AO127)+$AB127&lt;($AA127*(1-(1/($Z127*2)))),$AA127/$Z127,$AA127/($Z127*2)))</f>
        <v>0</v>
      </c>
      <c r="AQ127" s="502">
        <f>IF($AB127+SUM($AG127:AP127)&gt;=$AA127,0,IF(SUM($AG127:AP127)+$AB127&lt;($AA127*(1-(1/($Z127*2)))),$AA127/$Z127,$AA127/($Z127*2)))</f>
        <v>0</v>
      </c>
    </row>
    <row r="128" spans="23:43">
      <c r="W128" s="472" t="e">
        <f>$W$55+1</f>
        <v>#REF!</v>
      </c>
      <c r="X128" s="472"/>
      <c r="Y128" s="472"/>
      <c r="Z128" s="472">
        <f t="shared" si="33"/>
        <v>5</v>
      </c>
      <c r="AA128" s="501">
        <f>Q17</f>
        <v>0</v>
      </c>
      <c r="AB128" s="505"/>
      <c r="AC128" s="505"/>
      <c r="AD128" s="505"/>
      <c r="AE128" s="505"/>
      <c r="AF128" s="505"/>
      <c r="AG128" s="505"/>
      <c r="AH128" s="506"/>
      <c r="AI128" s="506"/>
      <c r="AJ128" s="506"/>
      <c r="AK128" s="506"/>
      <c r="AL128" s="506"/>
      <c r="AM128" s="501">
        <f>AA128/(Z128*2)</f>
        <v>0</v>
      </c>
      <c r="AN128" s="502">
        <f>IF($AB128+SUM($AG128:AM128)&gt;=$AA128,0,IF(SUM($AG128:AM128)+$AB128&lt;($AA128*(1-(1/($Z128*2)))),$AA128/$Z128,$AA128/($Z128*2)))</f>
        <v>0</v>
      </c>
      <c r="AO128" s="502">
        <f>IF($AB128+SUM($AG128:AN128)&gt;=$AA128,0,IF(SUM($AG128:AN128)+$AB128&lt;($AA128*(1-(1/($Z128*2)))),$AA128/$Z128,$AA128/($Z128*2)))</f>
        <v>0</v>
      </c>
      <c r="AP128" s="502">
        <f>IF($AB128+SUM($AG128:AO128)&gt;=$AA128,0,IF(SUM($AG128:AO128)+$AB128&lt;($AA128*(1-(1/($Z128*2)))),$AA128/$Z128,$AA128/($Z128*2)))</f>
        <v>0</v>
      </c>
      <c r="AQ128" s="502">
        <f>IF($AB128+SUM($AG128:AP128)&gt;=$AA128,0,IF(SUM($AG128:AP128)+$AB128&lt;($AA128*(1-(1/($Z128*2)))),$AA128/$Z128,$AA128/($Z128*2)))</f>
        <v>0</v>
      </c>
    </row>
    <row r="129" spans="23:43">
      <c r="W129" s="472" t="e">
        <f>$W$56+1</f>
        <v>#REF!</v>
      </c>
      <c r="X129" s="472"/>
      <c r="Y129" s="472"/>
      <c r="Z129" s="472">
        <f t="shared" si="33"/>
        <v>5</v>
      </c>
      <c r="AA129" s="501">
        <f>R17</f>
        <v>0</v>
      </c>
      <c r="AB129" s="505"/>
      <c r="AC129" s="505"/>
      <c r="AD129" s="505"/>
      <c r="AE129" s="505"/>
      <c r="AF129" s="505"/>
      <c r="AG129" s="505"/>
      <c r="AH129" s="506"/>
      <c r="AI129" s="506"/>
      <c r="AJ129" s="506"/>
      <c r="AK129" s="506"/>
      <c r="AL129" s="506"/>
      <c r="AM129" s="506"/>
      <c r="AN129" s="501">
        <f>AA129/(Z129*2)</f>
        <v>0</v>
      </c>
      <c r="AO129" s="502">
        <f>IF($AB129+SUM($AG129:AN129)&gt;=$AA129,0,IF(SUM($AG129:AN129)+$AB129&lt;($AA129*(1-(1/($Z129*2)))),$AA129/$Z129,$AA129/($Z129*2)))</f>
        <v>0</v>
      </c>
      <c r="AP129" s="502">
        <f>IF($AB129+SUM($AG129:AO129)&gt;=$AA129,0,IF(SUM($AG129:AO129)+$AB129&lt;($AA129*(1-(1/($Z129*2)))),$AA129/$Z129,$AA129/($Z129*2)))</f>
        <v>0</v>
      </c>
      <c r="AQ129" s="502">
        <f>IF($AB129+SUM($AG129:AP129)&gt;=$AA129,0,IF(SUM($AG129:AP129)+$AB129&lt;($AA129*(1-(1/($Z129*2)))),$AA129/$Z129,$AA129/($Z129*2)))</f>
        <v>0</v>
      </c>
    </row>
    <row r="130" spans="23:43">
      <c r="W130" s="472" t="e">
        <f>$W$57+1</f>
        <v>#REF!</v>
      </c>
      <c r="X130" s="472"/>
      <c r="Y130" s="472"/>
      <c r="Z130" s="472">
        <f t="shared" si="33"/>
        <v>5</v>
      </c>
      <c r="AA130" s="501">
        <f>S17</f>
        <v>0</v>
      </c>
      <c r="AB130" s="505"/>
      <c r="AC130" s="505"/>
      <c r="AD130" s="505"/>
      <c r="AE130" s="505"/>
      <c r="AF130" s="505"/>
      <c r="AG130" s="505"/>
      <c r="AH130" s="506"/>
      <c r="AI130" s="506"/>
      <c r="AJ130" s="506"/>
      <c r="AK130" s="506"/>
      <c r="AL130" s="506"/>
      <c r="AM130" s="506"/>
      <c r="AN130" s="506"/>
      <c r="AO130" s="501">
        <f>AA130/(Z130*2)</f>
        <v>0</v>
      </c>
      <c r="AP130" s="502">
        <f>IF($AB130+SUM($AG130:AO130)&gt;=$AA130,0,IF(SUM($AG130:AO130)+$AB130&lt;($AA130*(1-(1/($Z130*2)))),$AA130/$Z130,$AA130/($Z130*2)))</f>
        <v>0</v>
      </c>
      <c r="AQ130" s="502">
        <f>IF($AB130+SUM($AG130:AP130)&gt;=$AA130,0,IF(SUM($AG130:AP130)+$AB130&lt;($AA130*(1-(1/($Z130*2)))),$AA130/$Z130,$AA130/($Z130*2)))</f>
        <v>0</v>
      </c>
    </row>
    <row r="131" spans="23:43">
      <c r="W131" s="472" t="e">
        <f>$W$58+1</f>
        <v>#REF!</v>
      </c>
      <c r="X131" s="472"/>
      <c r="Y131" s="472"/>
      <c r="Z131" s="472">
        <f t="shared" si="33"/>
        <v>5</v>
      </c>
      <c r="AA131" s="501">
        <f>T17</f>
        <v>0</v>
      </c>
      <c r="AB131" s="505"/>
      <c r="AC131" s="505"/>
      <c r="AD131" s="505"/>
      <c r="AE131" s="505"/>
      <c r="AF131" s="505"/>
      <c r="AG131" s="505"/>
      <c r="AH131" s="506"/>
      <c r="AI131" s="506"/>
      <c r="AJ131" s="506"/>
      <c r="AK131" s="506"/>
      <c r="AL131" s="506"/>
      <c r="AM131" s="506"/>
      <c r="AN131" s="506"/>
      <c r="AO131" s="506"/>
      <c r="AP131" s="501">
        <f>AA131/(Z131*2)</f>
        <v>0</v>
      </c>
      <c r="AQ131" s="502">
        <f>IF($AB131+SUM($AG131:AP131)&gt;=$AA131,0,IF(SUM($AG131:AP131)+$AB131&lt;($AA131*(1-(1/($Z131*2)))),$AA131/$Z131,$AA131/($Z131*2)))</f>
        <v>0</v>
      </c>
    </row>
    <row r="132" spans="23:43">
      <c r="W132" s="472" t="e">
        <f>$W$59+1</f>
        <v>#REF!</v>
      </c>
      <c r="X132" s="472"/>
      <c r="Y132" s="472"/>
      <c r="Z132" s="472">
        <f t="shared" si="33"/>
        <v>5</v>
      </c>
      <c r="AA132" s="501">
        <f>U17</f>
        <v>0</v>
      </c>
      <c r="AB132" s="505"/>
      <c r="AC132" s="505"/>
      <c r="AD132" s="505"/>
      <c r="AE132" s="505"/>
      <c r="AF132" s="505"/>
      <c r="AG132" s="505"/>
      <c r="AH132" s="506"/>
      <c r="AI132" s="506"/>
      <c r="AJ132" s="506"/>
      <c r="AK132" s="506"/>
      <c r="AL132" s="506"/>
      <c r="AM132" s="506"/>
      <c r="AN132" s="506"/>
      <c r="AO132" s="506"/>
      <c r="AP132" s="506"/>
      <c r="AQ132" s="501">
        <f>AA132/(Z132*2)</f>
        <v>0</v>
      </c>
    </row>
    <row r="133" spans="23:43">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row>
    <row r="134" spans="23:43">
      <c r="W134" s="511" t="s">
        <v>134</v>
      </c>
      <c r="X134" s="511"/>
      <c r="Y134" s="511"/>
      <c r="Z134" s="511"/>
      <c r="AA134" s="512">
        <f t="shared" ref="AA134:AQ134" si="34">SUM(AA121:AA133)</f>
        <v>0</v>
      </c>
      <c r="AB134" s="512">
        <f t="shared" si="34"/>
        <v>0</v>
      </c>
      <c r="AC134" s="512">
        <f t="shared" si="34"/>
        <v>0</v>
      </c>
      <c r="AD134" s="512">
        <f t="shared" si="34"/>
        <v>0</v>
      </c>
      <c r="AE134" s="512">
        <f t="shared" si="34"/>
        <v>0</v>
      </c>
      <c r="AF134" s="512">
        <f t="shared" si="34"/>
        <v>0</v>
      </c>
      <c r="AG134" s="512">
        <f t="shared" si="34"/>
        <v>0</v>
      </c>
      <c r="AH134" s="512">
        <f t="shared" si="34"/>
        <v>0</v>
      </c>
      <c r="AI134" s="512">
        <f t="shared" si="34"/>
        <v>0</v>
      </c>
      <c r="AJ134" s="512">
        <f t="shared" si="34"/>
        <v>0</v>
      </c>
      <c r="AK134" s="512">
        <f t="shared" si="34"/>
        <v>0</v>
      </c>
      <c r="AL134" s="512">
        <f t="shared" si="34"/>
        <v>0</v>
      </c>
      <c r="AM134" s="512">
        <f t="shared" si="34"/>
        <v>0</v>
      </c>
      <c r="AN134" s="512">
        <f t="shared" si="34"/>
        <v>0</v>
      </c>
      <c r="AO134" s="512">
        <f t="shared" si="34"/>
        <v>0</v>
      </c>
      <c r="AP134" s="512">
        <f t="shared" si="34"/>
        <v>0</v>
      </c>
      <c r="AQ134" s="512">
        <f t="shared" si="34"/>
        <v>0</v>
      </c>
    </row>
    <row r="136" spans="23:43">
      <c r="W136" s="441" t="s">
        <v>565</v>
      </c>
      <c r="X136" s="456"/>
      <c r="Y136" s="456"/>
      <c r="Z136" s="456"/>
      <c r="AA136" s="498" t="s">
        <v>566</v>
      </c>
      <c r="AB136" s="456"/>
      <c r="AC136" s="456"/>
      <c r="AD136" s="456"/>
      <c r="AE136" s="456"/>
      <c r="AF136" s="456"/>
      <c r="AG136" s="456"/>
      <c r="AH136" s="456"/>
      <c r="AI136" s="456"/>
      <c r="AJ136" s="456"/>
      <c r="AK136" s="456"/>
      <c r="AL136" s="456"/>
      <c r="AM136" s="456"/>
      <c r="AN136" s="456"/>
      <c r="AO136" s="456"/>
      <c r="AP136" s="456"/>
      <c r="AQ136" s="456"/>
    </row>
    <row r="137" spans="23:43">
      <c r="W137" s="499" t="s">
        <v>309</v>
      </c>
      <c r="X137" s="456"/>
      <c r="Y137" s="456"/>
      <c r="Z137" s="500" t="s">
        <v>300</v>
      </c>
      <c r="AA137" s="500" t="s">
        <v>568</v>
      </c>
      <c r="AB137" s="456"/>
      <c r="AC137" s="456"/>
      <c r="AD137" s="456"/>
      <c r="AE137" s="456"/>
      <c r="AF137" s="456"/>
      <c r="AG137" s="456"/>
      <c r="AH137" s="456"/>
      <c r="AI137" s="456"/>
      <c r="AJ137" s="456"/>
      <c r="AK137" s="456"/>
      <c r="AL137" s="456"/>
      <c r="AM137" s="456"/>
      <c r="AN137" s="456"/>
      <c r="AO137" s="456"/>
      <c r="AP137" s="456"/>
      <c r="AQ137" s="456"/>
    </row>
    <row r="138" spans="23:43">
      <c r="W138" s="456"/>
      <c r="X138" s="456"/>
      <c r="Y138" s="456"/>
      <c r="Z138" s="456"/>
      <c r="AA138" s="456"/>
      <c r="AB138" s="456"/>
      <c r="AC138" s="456"/>
      <c r="AD138" s="456"/>
      <c r="AE138" s="456"/>
      <c r="AF138" s="456"/>
      <c r="AG138" s="456"/>
      <c r="AH138" s="456"/>
      <c r="AI138" s="456"/>
      <c r="AJ138" s="456"/>
      <c r="AK138" s="456"/>
      <c r="AL138" s="456"/>
      <c r="AM138" s="456"/>
      <c r="AN138" s="456"/>
      <c r="AO138" s="456"/>
      <c r="AP138" s="456"/>
      <c r="AQ138" s="456"/>
    </row>
    <row r="139" spans="23:43">
      <c r="W139" s="456" t="str">
        <f>$F$6</f>
        <v>PRIOR</v>
      </c>
      <c r="X139" s="472"/>
      <c r="Y139" s="472"/>
      <c r="Z139" s="472">
        <f>Z19</f>
        <v>40</v>
      </c>
      <c r="AA139" s="501">
        <f>F19</f>
        <v>0</v>
      </c>
      <c r="AB139" s="502">
        <f>ROUND($AA139/($Z139*2),0)</f>
        <v>0</v>
      </c>
      <c r="AC139" s="502">
        <f>ROUND(($AA139/($Z139))/4,0)</f>
        <v>0</v>
      </c>
      <c r="AD139" s="502">
        <f>ROUND(($AA139/($Z139))/4,0)</f>
        <v>0</v>
      </c>
      <c r="AE139" s="502">
        <f>ROUND(($AA139/($Z139))/4,0)</f>
        <v>0</v>
      </c>
      <c r="AF139" s="502">
        <f>ROUND(($AA139/($Z139))/4,0)</f>
        <v>0</v>
      </c>
      <c r="AG139" s="501">
        <f>SUM(AC139:AF139)</f>
        <v>0</v>
      </c>
      <c r="AH139" s="502">
        <f>IF($AG139+$AB139&lt;($AA139*(1-(1/($Z139*2)))),$AA139/$Z139,$AA139*($Z139*2))</f>
        <v>0</v>
      </c>
      <c r="AI139" s="502">
        <f>IF($AB139+SUM($AG139:AH139)&gt;=$AA139,0,IF(SUM($AG139:AH139)+$AB139&lt;($AA139*(1-(1/($Z139*2)))),$AA139/$Z139,$AA139/($Z139*2)))</f>
        <v>0</v>
      </c>
      <c r="AJ139" s="502">
        <f>IF($AB139+SUM($AG139:AI139)&gt;=$AA139,0,IF(SUM($AG139:AI139)+$AB139&lt;($AA139*(1-(1/($Z139*2)))),$AA139/$Z139,$AA139/($Z139*2)))</f>
        <v>0</v>
      </c>
      <c r="AK139" s="502">
        <f>IF($AB139+SUM($AG139:AJ139)&gt;=$AA139,0,IF(SUM($AG139:AJ139)+$AB139&lt;($AA139*(1-(1/($Z139*2)))),$AA139/$Z139,$AA139/($Z139*2)))</f>
        <v>0</v>
      </c>
      <c r="AL139" s="502">
        <f>IF($AB139+SUM($AG139:AK139)&gt;=$AA139,0,IF(SUM($AG139:AK139)+$AB139&lt;($AA139*(1-(1/($Z139*2)))),$AA139/$Z139,$AA139/($Z139*2)))</f>
        <v>0</v>
      </c>
      <c r="AM139" s="502">
        <f>IF($AB139+SUM($AG139:AL139)&gt;=$AA139,0,IF(SUM($AG139:AL139)+$AB139&lt;($AA139*(1-(1/($Z139*2)))),$AA139/$Z139,$AA139/($Z139*2)))</f>
        <v>0</v>
      </c>
      <c r="AN139" s="502">
        <f>IF($AB139+SUM($AG139:AM139)&gt;=$AA139,0,IF(SUM($AG139:AM139)+$AB139&lt;($AA139*(1-(1/($Z139*2)))),$AA139/$Z139,$AA139/($Z139*2)))</f>
        <v>0</v>
      </c>
      <c r="AO139" s="502">
        <f>IF($AB139+SUM($AG139:AN139)&gt;=$AA139,0,IF(SUM($AG139:AN139)+$AB139&lt;($AA139*(1-(1/($Z139*2)))),$AA139/$Z139,$AA139/($Z139*2)))</f>
        <v>0</v>
      </c>
      <c r="AP139" s="502">
        <f>IF($AB139+SUM($AG139:AO139)&gt;=$AA139,0,IF(SUM($AG139:AO139)+$AB139&lt;($AA139*(1-(1/($Z139*2)))),$AA139/$Z139,$AA139/($Z139*2)))</f>
        <v>0</v>
      </c>
      <c r="AQ139" s="502">
        <f>IF($AB139+SUM($AG139:AP139)&gt;=$AA139,0,IF(SUM($AG139:AP139)+$AB139&lt;($AA139*(1-(1/($Z139*2)))),$AA139/$Z139,$AA139/($Z139*2)))</f>
        <v>0</v>
      </c>
    </row>
    <row r="140" spans="23:43">
      <c r="W140" s="456" t="e">
        <f>$I$6</f>
        <v>#REF!</v>
      </c>
      <c r="X140" s="472"/>
      <c r="Y140" s="472"/>
      <c r="Z140" s="472">
        <f t="shared" ref="Z140:Z150" si="35">Z139</f>
        <v>40</v>
      </c>
      <c r="AA140" s="501">
        <f>K19</f>
        <v>0</v>
      </c>
      <c r="AB140" s="505"/>
      <c r="AC140" s="501">
        <f>((G19/($Z140*2))/4)</f>
        <v>0</v>
      </c>
      <c r="AD140" s="501">
        <f>((G19/($Z140*2))/4)+((H19/($Z140*2))/3)</f>
        <v>0</v>
      </c>
      <c r="AE140" s="501">
        <f>((G19/($Z140*2))/4)+((H19/($Z140*2))/3)+((I19/($Z140*2))/2)</f>
        <v>0</v>
      </c>
      <c r="AF140" s="501">
        <f>((G19/($Z140*2))/4)+((H19/($Z140*2))/3)++((I19/($Z140*2))/2)+J19/($Z140*2)</f>
        <v>0</v>
      </c>
      <c r="AG140" s="501">
        <f>AA140/(Z140*2)</f>
        <v>0</v>
      </c>
      <c r="AH140" s="502">
        <f>IF($AG140+$AB140&lt;($AA140*(1-(1/($Z140*2)))),$AA140/$Z140,$AA140*($Z140*2))</f>
        <v>0</v>
      </c>
      <c r="AI140" s="502">
        <f>IF($AB140+SUM($AG140:AH140)&gt;=$AA140,0,IF(SUM($AG140:AH140)+$AB140&lt;($AA140*(1-(1/($Z140*2)))),$AA140/$Z140,$AA140/($Z140*2)))</f>
        <v>0</v>
      </c>
      <c r="AJ140" s="502">
        <f>IF($AB140+SUM($AG140:AI140)&gt;=$AA140,0,IF(SUM($AG140:AI140)+$AB140&lt;($AA140*(1-(1/($Z140*2)))),$AA140/$Z140,$AA140/($Z140*2)))</f>
        <v>0</v>
      </c>
      <c r="AK140" s="502">
        <f>IF($AB140+SUM($AG140:AJ140)&gt;=$AA140,0,IF(SUM($AG140:AJ140)+$AB140&lt;($AA140*(1-(1/($Z140*2)))),$AA140/$Z140,$AA140/($Z140*2)))</f>
        <v>0</v>
      </c>
      <c r="AL140" s="502">
        <f>IF($AB140+SUM($AG140:AK140)&gt;=$AA140,0,IF(SUM($AG140:AK140)+$AB140&lt;($AA140*(1-(1/($Z140*2)))),$AA140/$Z140,$AA140/($Z140*2)))</f>
        <v>0</v>
      </c>
      <c r="AM140" s="502">
        <f>IF($AB140+SUM($AG140:AL140)&gt;=$AA140,0,IF(SUM($AG140:AL140)+$AB140&lt;($AA140*(1-(1/($Z140*2)))),$AA140/$Z140,$AA140/($Z140*2)))</f>
        <v>0</v>
      </c>
      <c r="AN140" s="502">
        <f>IF($AB140+SUM($AG140:AM140)&gt;=$AA140,0,IF(SUM($AG140:AM140)+$AB140&lt;($AA140*(1-(1/($Z140*2)))),$AA140/$Z140,$AA140/($Z140*2)))</f>
        <v>0</v>
      </c>
      <c r="AO140" s="502">
        <f>IF($AB140+SUM($AG140:AN140)&gt;=$AA140,0,IF(SUM($AG140:AN140)+$AB140&lt;($AA140*(1-(1/($Z140*2)))),$AA140/$Z140,$AA140/($Z140*2)))</f>
        <v>0</v>
      </c>
      <c r="AP140" s="502">
        <f>IF($AB140+SUM($AG140:AO140)&gt;=$AA140,0,IF(SUM($AG140:AO140)+$AB140&lt;($AA140*(1-(1/($Z140*2)))),$AA140/$Z140,$AA140/($Z140*2)))</f>
        <v>0</v>
      </c>
      <c r="AQ140" s="502">
        <f>IF($AB140+SUM($AG140:AP140)&gt;=$AA140,0,IF(SUM($AG140:AP140)+$AB140&lt;($AA140*(1-(1/($Z140*2)))),$AA140/$Z140,$AA140/($Z140*2)))</f>
        <v>0</v>
      </c>
    </row>
    <row r="141" spans="23:43">
      <c r="W141" s="472" t="e">
        <f>$W$50+1</f>
        <v>#REF!</v>
      </c>
      <c r="X141" s="472"/>
      <c r="Y141" s="472"/>
      <c r="Z141" s="472">
        <f t="shared" si="35"/>
        <v>40</v>
      </c>
      <c r="AA141" s="501">
        <f>+L19</f>
        <v>0</v>
      </c>
      <c r="AB141" s="505"/>
      <c r="AC141" s="505"/>
      <c r="AD141" s="505"/>
      <c r="AE141" s="505"/>
      <c r="AF141" s="505"/>
      <c r="AG141" s="505"/>
      <c r="AH141" s="501">
        <f>$AA141/(Z141*2)</f>
        <v>0</v>
      </c>
      <c r="AI141" s="502">
        <f>IF($AB141+SUM($AG141:AH141)&gt;=$AA141,0,IF(SUM($AG141:AH141)+$AB141&lt;($AA141*(1-(1/($Z141*2)))),$AA141/$Z141,$AA141/($Z141*2)))</f>
        <v>0</v>
      </c>
      <c r="AJ141" s="502">
        <f>IF($AB141+SUM($AG141:AI141)&gt;=$AA141,0,IF(SUM($AG141:AI141)+$AB141&lt;($AA141*(1-(1/($Z141*2)))),$AA141/$Z141,$AA141/($Z141*2)))</f>
        <v>0</v>
      </c>
      <c r="AK141" s="502">
        <f>IF($AB141+SUM($AG141:AJ141)&gt;=$AA141,0,IF(SUM($AG141:AJ141)+$AB141&lt;($AA141*(1-(1/($Z141*2)))),$AA141/$Z141,$AA141/($Z141*2)))</f>
        <v>0</v>
      </c>
      <c r="AL141" s="502">
        <f>IF($AB141+SUM($AG141:AK141)&gt;=$AA141,0,IF(SUM($AG141:AK141)+$AB141&lt;($AA141*(1-(1/($Z141*2)))),$AA141/$Z141,$AA141/($Z141*2)))</f>
        <v>0</v>
      </c>
      <c r="AM141" s="502">
        <f>IF($AB141+SUM($AG141:AL141)&gt;=$AA141,0,IF(SUM($AG141:AL141)+$AB141&lt;($AA141*(1-(1/($Z141*2)))),$AA141/$Z141,$AA141/($Z141*2)))</f>
        <v>0</v>
      </c>
      <c r="AN141" s="502">
        <f>IF($AB141+SUM($AG141:AM141)&gt;=$AA141,0,IF(SUM($AG141:AM141)+$AB141&lt;($AA141*(1-(1/($Z141*2)))),$AA141/$Z141,$AA141/($Z141*2)))</f>
        <v>0</v>
      </c>
      <c r="AO141" s="502">
        <f>IF($AB141+SUM($AG141:AN141)&gt;=$AA141,0,IF(SUM($AG141:AN141)+$AB141&lt;($AA141*(1-(1/($Z141*2)))),$AA141/$Z141,$AA141/($Z141*2)))</f>
        <v>0</v>
      </c>
      <c r="AP141" s="502">
        <f>IF($AB141+SUM($AG141:AO141)&gt;=$AA141,0,IF(SUM($AG141:AO141)+$AB141&lt;($AA141*(1-(1/($Z141*2)))),$AA141/$Z141,$AA141/($Z141*2)))</f>
        <v>0</v>
      </c>
      <c r="AQ141" s="502">
        <f>IF($AB141+SUM($AG141:AP141)&gt;=$AA141,0,IF(SUM($AG141:AP141)+$AB141&lt;($AA141*(1-(1/($Z141*2)))),$AA141/$Z141,$AA141/($Z141*2)))</f>
        <v>0</v>
      </c>
    </row>
    <row r="142" spans="23:43">
      <c r="W142" s="472" t="e">
        <f>$W$51+1</f>
        <v>#REF!</v>
      </c>
      <c r="X142" s="472"/>
      <c r="Y142" s="472"/>
      <c r="Z142" s="472">
        <f t="shared" si="35"/>
        <v>40</v>
      </c>
      <c r="AA142" s="501">
        <f>M19</f>
        <v>0</v>
      </c>
      <c r="AB142" s="505"/>
      <c r="AC142" s="505"/>
      <c r="AD142" s="505"/>
      <c r="AE142" s="505"/>
      <c r="AF142" s="505"/>
      <c r="AG142" s="505"/>
      <c r="AH142" s="506"/>
      <c r="AI142" s="501">
        <f>AA142/(Z142*2)</f>
        <v>0</v>
      </c>
      <c r="AJ142" s="502">
        <f>IF($AB142+SUM($AG142:AI142)&gt;=$AA142,0,IF(SUM($AG142:AI142)+$AB142&lt;($AA142*(1-(1/($Z142*2)))),$AA142/$Z142,$AA142/($Z142*2)))</f>
        <v>0</v>
      </c>
      <c r="AK142" s="502">
        <f>IF($AB142+SUM($AG142:AJ142)&gt;=$AA142,0,IF(SUM($AG142:AJ142)+$AB142&lt;($AA142*(1-(1/($Z142*2)))),$AA142/$Z142,$AA142/($Z142*2)))</f>
        <v>0</v>
      </c>
      <c r="AL142" s="502">
        <f>IF($AB142+SUM($AG142:AK142)&gt;=$AA142,0,IF(SUM($AG142:AK142)+$AB142&lt;($AA142*(1-(1/($Z142*2)))),$AA142/$Z142,$AA142/($Z142*2)))</f>
        <v>0</v>
      </c>
      <c r="AM142" s="502">
        <f>IF($AB142+SUM($AG142:AL142)&gt;=$AA142,0,IF(SUM($AG142:AL142)+$AB142&lt;($AA142*(1-(1/($Z142*2)))),$AA142/$Z142,$AA142/($Z142*2)))</f>
        <v>0</v>
      </c>
      <c r="AN142" s="502">
        <f>IF($AB142+SUM($AG142:AM142)&gt;=$AA142,0,IF(SUM($AG142:AM142)+$AB142&lt;($AA142*(1-(1/($Z142*2)))),$AA142/$Z142,$AA142/($Z142*2)))</f>
        <v>0</v>
      </c>
      <c r="AO142" s="502">
        <f>IF($AB142+SUM($AG142:AN142)&gt;=$AA142,0,IF(SUM($AG142:AN142)+$AB142&lt;($AA142*(1-(1/($Z142*2)))),$AA142/$Z142,$AA142/($Z142*2)))</f>
        <v>0</v>
      </c>
      <c r="AP142" s="502">
        <f>IF($AB142+SUM($AG142:AO142)&gt;=$AA142,0,IF(SUM($AG142:AO142)+$AB142&lt;($AA142*(1-(1/($Z142*2)))),$AA142/$Z142,$AA142/($Z142*2)))</f>
        <v>0</v>
      </c>
      <c r="AQ142" s="502">
        <f>IF($AB142+SUM($AG142:AP142)&gt;=$AA142,0,IF(SUM($AG142:AP142)+$AB142&lt;($AA142*(1-(1/($Z142*2)))),$AA142/$Z142,$AA142/($Z142*2)))</f>
        <v>0</v>
      </c>
    </row>
    <row r="143" spans="23:43">
      <c r="W143" s="472" t="e">
        <f>$W$52+1</f>
        <v>#REF!</v>
      </c>
      <c r="X143" s="472"/>
      <c r="Y143" s="472"/>
      <c r="Z143" s="472">
        <f t="shared" si="35"/>
        <v>40</v>
      </c>
      <c r="AA143" s="501">
        <f>N19</f>
        <v>0</v>
      </c>
      <c r="AB143" s="505"/>
      <c r="AC143" s="505"/>
      <c r="AD143" s="505"/>
      <c r="AE143" s="505"/>
      <c r="AF143" s="505"/>
      <c r="AG143" s="505"/>
      <c r="AH143" s="506"/>
      <c r="AI143" s="506"/>
      <c r="AJ143" s="501">
        <f>AA143/(Z143*2)</f>
        <v>0</v>
      </c>
      <c r="AK143" s="502">
        <f>IF($AB143+SUM($AG143:AJ143)&gt;=$AA143,0,IF(SUM($AG143:AJ143)+$AB143&lt;($AA143*(1-(1/($Z143*2)))),$AA143/$Z143,$AA143/($Z143*2)))</f>
        <v>0</v>
      </c>
      <c r="AL143" s="502">
        <f>IF($AB143+SUM($AG143:AK143)&gt;=$AA143,0,IF(SUM($AG143:AK143)+$AB143&lt;($AA143*(1-(1/($Z143*2)))),$AA143/$Z143,$AA143/($Z143*2)))</f>
        <v>0</v>
      </c>
      <c r="AM143" s="502">
        <f>IF($AB143+SUM($AG143:AL143)&gt;=$AA143,0,IF(SUM($AG143:AL143)+$AB143&lt;($AA143*(1-(1/($Z143*2)))),$AA143/$Z143,$AA143/($Z143*2)))</f>
        <v>0</v>
      </c>
      <c r="AN143" s="502">
        <f>IF($AB143+SUM($AG143:AM143)&gt;=$AA143,0,IF(SUM($AG143:AM143)+$AB143&lt;($AA143*(1-(1/($Z143*2)))),$AA143/$Z143,$AA143/($Z143*2)))</f>
        <v>0</v>
      </c>
      <c r="AO143" s="502">
        <f>IF($AB143+SUM($AG143:AN143)&gt;=$AA143,0,IF(SUM($AG143:AN143)+$AB143&lt;($AA143*(1-(1/($Z143*2)))),$AA143/$Z143,$AA143/($Z143*2)))</f>
        <v>0</v>
      </c>
      <c r="AP143" s="502">
        <f>IF($AB143+SUM($AG143:AO143)&gt;=$AA143,0,IF(SUM($AG143:AO143)+$AB143&lt;($AA143*(1-(1/($Z143*2)))),$AA143/$Z143,$AA143/($Z143*2)))</f>
        <v>0</v>
      </c>
      <c r="AQ143" s="502">
        <f>IF($AB143+SUM($AG143:AP143)&gt;=$AA143,0,IF(SUM($AG143:AP143)+$AB143&lt;($AA143*(1-(1/($Z143*2)))),$AA143/$Z143,$AA143/($Z143*2)))</f>
        <v>0</v>
      </c>
    </row>
    <row r="144" spans="23:43">
      <c r="W144" s="472" t="e">
        <f>$W$53+1</f>
        <v>#REF!</v>
      </c>
      <c r="X144" s="472"/>
      <c r="Y144" s="472"/>
      <c r="Z144" s="472">
        <f t="shared" si="35"/>
        <v>40</v>
      </c>
      <c r="AA144" s="501">
        <f>O19</f>
        <v>0</v>
      </c>
      <c r="AB144" s="505"/>
      <c r="AC144" s="505"/>
      <c r="AD144" s="505"/>
      <c r="AE144" s="505"/>
      <c r="AF144" s="505"/>
      <c r="AG144" s="505"/>
      <c r="AH144" s="506"/>
      <c r="AI144" s="506"/>
      <c r="AJ144" s="506"/>
      <c r="AK144" s="501">
        <f>AA144/(Z144*2)</f>
        <v>0</v>
      </c>
      <c r="AL144" s="502">
        <f>IF($AB144+SUM($AG144:AK144)&gt;=$AA144,0,IF(SUM($AG144:AK144)+$AB144&lt;($AA144*(1-(1/($Z144*2)))),$AA144/$Z144,$AA144/($Z144*2)))</f>
        <v>0</v>
      </c>
      <c r="AM144" s="502">
        <f>IF($AB144+SUM($AG144:AL144)&gt;=$AA144,0,IF(SUM($AG144:AL144)+$AB144&lt;($AA144*(1-(1/($Z144*2)))),$AA144/$Z144,$AA144/($Z144*2)))</f>
        <v>0</v>
      </c>
      <c r="AN144" s="502">
        <f>IF($AB144+SUM($AG144:AM144)&gt;=$AA144,0,IF(SUM($AG144:AM144)+$AB144&lt;($AA144*(1-(1/($Z144*2)))),$AA144/$Z144,$AA144/($Z144*2)))</f>
        <v>0</v>
      </c>
      <c r="AO144" s="502">
        <f>IF($AB144+SUM($AG144:AN144)&gt;=$AA144,0,IF(SUM($AG144:AN144)+$AB144&lt;($AA144*(1-(1/($Z144*2)))),$AA144/$Z144,$AA144/($Z144*2)))</f>
        <v>0</v>
      </c>
      <c r="AP144" s="502">
        <f>IF($AB144+SUM($AG144:AO144)&gt;=$AA144,0,IF(SUM($AG144:AO144)+$AB144&lt;($AA144*(1-(1/($Z144*2)))),$AA144/$Z144,$AA144/($Z144*2)))</f>
        <v>0</v>
      </c>
      <c r="AQ144" s="502">
        <f>IF($AB144+SUM($AG144:AP144)&gt;=$AA144,0,IF(SUM($AG144:AP144)+$AB144&lt;($AA144*(1-(1/($Z144*2)))),$AA144/$Z144,$AA144/($Z144*2)))</f>
        <v>0</v>
      </c>
    </row>
    <row r="145" spans="23:43">
      <c r="W145" s="472" t="e">
        <f>$W$54+1</f>
        <v>#REF!</v>
      </c>
      <c r="X145" s="472"/>
      <c r="Y145" s="472"/>
      <c r="Z145" s="472">
        <f t="shared" si="35"/>
        <v>40</v>
      </c>
      <c r="AA145" s="501">
        <f>P19</f>
        <v>0</v>
      </c>
      <c r="AB145" s="505"/>
      <c r="AC145" s="505"/>
      <c r="AD145" s="505"/>
      <c r="AE145" s="505"/>
      <c r="AF145" s="505"/>
      <c r="AG145" s="505"/>
      <c r="AH145" s="506"/>
      <c r="AI145" s="506"/>
      <c r="AJ145" s="506"/>
      <c r="AK145" s="506"/>
      <c r="AL145" s="501">
        <f>AA145/(Z145*2)</f>
        <v>0</v>
      </c>
      <c r="AM145" s="502">
        <f>IF($AB145+SUM($AG145:AL145)&gt;=$AA145,0,IF(SUM($AG145:AL145)+$AB145&lt;($AA145*(1-(1/($Z145*2)))),$AA145/$Z145,$AA145/($Z145*2)))</f>
        <v>0</v>
      </c>
      <c r="AN145" s="502">
        <f>IF($AB145+SUM($AG145:AM145)&gt;=$AA145,0,IF(SUM($AG145:AM145)+$AB145&lt;($AA145*(1-(1/($Z145*2)))),$AA145/$Z145,$AA145/($Z145*2)))</f>
        <v>0</v>
      </c>
      <c r="AO145" s="502">
        <f>IF($AB145+SUM($AG145:AN145)&gt;=$AA145,0,IF(SUM($AG145:AN145)+$AB145&lt;($AA145*(1-(1/($Z145*2)))),$AA145/$Z145,$AA145/($Z145*2)))</f>
        <v>0</v>
      </c>
      <c r="AP145" s="502">
        <f>IF($AB145+SUM($AG145:AO145)&gt;=$AA145,0,IF(SUM($AG145:AO145)+$AB145&lt;($AA145*(1-(1/($Z145*2)))),$AA145/$Z145,$AA145/($Z145*2)))</f>
        <v>0</v>
      </c>
      <c r="AQ145" s="502">
        <f>IF($AB145+SUM($AG145:AP145)&gt;=$AA145,0,IF(SUM($AG145:AP145)+$AB145&lt;($AA145*(1-(1/($Z145*2)))),$AA145/$Z145,$AA145/($Z145*2)))</f>
        <v>0</v>
      </c>
    </row>
    <row r="146" spans="23:43">
      <c r="W146" s="472" t="e">
        <f>$W$55+1</f>
        <v>#REF!</v>
      </c>
      <c r="X146" s="472"/>
      <c r="Y146" s="472"/>
      <c r="Z146" s="472">
        <f t="shared" si="35"/>
        <v>40</v>
      </c>
      <c r="AA146" s="501">
        <f>Q19</f>
        <v>0</v>
      </c>
      <c r="AB146" s="505"/>
      <c r="AC146" s="505"/>
      <c r="AD146" s="505"/>
      <c r="AE146" s="505"/>
      <c r="AF146" s="505"/>
      <c r="AG146" s="505"/>
      <c r="AH146" s="506"/>
      <c r="AI146" s="506"/>
      <c r="AJ146" s="506"/>
      <c r="AK146" s="506"/>
      <c r="AL146" s="506"/>
      <c r="AM146" s="501">
        <f>AA146/(Z146*2)</f>
        <v>0</v>
      </c>
      <c r="AN146" s="502">
        <f>IF($AB146+SUM($AG146:AM146)&gt;=$AA146,0,IF(SUM($AG146:AM146)+$AB146&lt;($AA146*(1-(1/($Z146*2)))),$AA146/$Z146,$AA146/($Z146*2)))</f>
        <v>0</v>
      </c>
      <c r="AO146" s="502">
        <f>IF($AB146+SUM($AG146:AN146)&gt;=$AA146,0,IF(SUM($AG146:AN146)+$AB146&lt;($AA146*(1-(1/($Z146*2)))),$AA146/$Z146,$AA146/($Z146*2)))</f>
        <v>0</v>
      </c>
      <c r="AP146" s="502">
        <f>IF($AB146+SUM($AG146:AO146)&gt;=$AA146,0,IF(SUM($AG146:AO146)+$AB146&lt;($AA146*(1-(1/($Z146*2)))),$AA146/$Z146,$AA146/($Z146*2)))</f>
        <v>0</v>
      </c>
      <c r="AQ146" s="502">
        <f>IF($AB146+SUM($AG146:AP146)&gt;=$AA146,0,IF(SUM($AG146:AP146)+$AB146&lt;($AA146*(1-(1/($Z146*2)))),$AA146/$Z146,$AA146/($Z146*2)))</f>
        <v>0</v>
      </c>
    </row>
    <row r="147" spans="23:43">
      <c r="W147" s="472" t="e">
        <f>$W$56+1</f>
        <v>#REF!</v>
      </c>
      <c r="X147" s="472"/>
      <c r="Y147" s="472"/>
      <c r="Z147" s="472">
        <f t="shared" si="35"/>
        <v>40</v>
      </c>
      <c r="AA147" s="501">
        <f>R19</f>
        <v>0</v>
      </c>
      <c r="AB147" s="505"/>
      <c r="AC147" s="505"/>
      <c r="AD147" s="505"/>
      <c r="AE147" s="505"/>
      <c r="AF147" s="505"/>
      <c r="AG147" s="505"/>
      <c r="AH147" s="506"/>
      <c r="AI147" s="506"/>
      <c r="AJ147" s="506"/>
      <c r="AK147" s="506"/>
      <c r="AL147" s="506"/>
      <c r="AM147" s="506"/>
      <c r="AN147" s="501">
        <f>AA147/(Z147*2)</f>
        <v>0</v>
      </c>
      <c r="AO147" s="502">
        <f>IF($AB147+SUM($AG147:AN147)&gt;=$AA147,0,IF(SUM($AG147:AN147)+$AB147&lt;($AA147*(1-(1/($Z147*2)))),$AA147/$Z147,$AA147/($Z147*2)))</f>
        <v>0</v>
      </c>
      <c r="AP147" s="502">
        <f>IF($AB147+SUM($AG147:AO147)&gt;=$AA147,0,IF(SUM($AG147:AO147)+$AB147&lt;($AA147*(1-(1/($Z147*2)))),$AA147/$Z147,$AA147/($Z147*2)))</f>
        <v>0</v>
      </c>
      <c r="AQ147" s="502">
        <f>IF($AB147+SUM($AG147:AP147)&gt;=$AA147,0,IF(SUM($AG147:AP147)+$AB147&lt;($AA147*(1-(1/($Z147*2)))),$AA147/$Z147,$AA147/($Z147*2)))</f>
        <v>0</v>
      </c>
    </row>
    <row r="148" spans="23:43">
      <c r="W148" s="472" t="e">
        <f>$W$57+1</f>
        <v>#REF!</v>
      </c>
      <c r="X148" s="472"/>
      <c r="Y148" s="472"/>
      <c r="Z148" s="472">
        <f t="shared" si="35"/>
        <v>40</v>
      </c>
      <c r="AA148" s="501">
        <f>S19</f>
        <v>0</v>
      </c>
      <c r="AB148" s="505"/>
      <c r="AC148" s="505"/>
      <c r="AD148" s="505"/>
      <c r="AE148" s="505"/>
      <c r="AF148" s="505"/>
      <c r="AG148" s="505"/>
      <c r="AH148" s="506"/>
      <c r="AI148" s="506"/>
      <c r="AJ148" s="506"/>
      <c r="AK148" s="506"/>
      <c r="AL148" s="506"/>
      <c r="AM148" s="506"/>
      <c r="AN148" s="506"/>
      <c r="AO148" s="501">
        <f>AA148/(Z148*2)</f>
        <v>0</v>
      </c>
      <c r="AP148" s="502">
        <f>IF($AB148+SUM($AG148:AO148)&gt;=$AA148,0,IF(SUM($AG148:AO148)+$AB148&lt;($AA148*(1-(1/($Z148*2)))),$AA148/$Z148,$AA148/($Z148*2)))</f>
        <v>0</v>
      </c>
      <c r="AQ148" s="502">
        <f>IF($AB148+SUM($AG148:AP148)&gt;=$AA148,0,IF(SUM($AG148:AP148)+$AB148&lt;($AA148*(1-(1/($Z148*2)))),$AA148/$Z148,$AA148/($Z148*2)))</f>
        <v>0</v>
      </c>
    </row>
    <row r="149" spans="23:43">
      <c r="W149" s="472" t="e">
        <f>$W$58+1</f>
        <v>#REF!</v>
      </c>
      <c r="X149" s="472"/>
      <c r="Y149" s="472"/>
      <c r="Z149" s="472">
        <f t="shared" si="35"/>
        <v>40</v>
      </c>
      <c r="AA149" s="501">
        <f>T19</f>
        <v>0</v>
      </c>
      <c r="AB149" s="505"/>
      <c r="AC149" s="505"/>
      <c r="AD149" s="505"/>
      <c r="AE149" s="505"/>
      <c r="AF149" s="505"/>
      <c r="AG149" s="505"/>
      <c r="AH149" s="506"/>
      <c r="AI149" s="506"/>
      <c r="AJ149" s="506"/>
      <c r="AK149" s="506"/>
      <c r="AL149" s="506"/>
      <c r="AM149" s="506"/>
      <c r="AN149" s="506"/>
      <c r="AO149" s="506"/>
      <c r="AP149" s="501">
        <f>AA149/(Z149*2)</f>
        <v>0</v>
      </c>
      <c r="AQ149" s="502">
        <f>IF($AB149+SUM($AG149:AP149)&gt;=$AA149,0,IF(SUM($AG149:AP149)+$AB149&lt;($AA149*(1-(1/($Z149*2)))),$AA149/$Z149,$AA149/($Z149*2)))</f>
        <v>0</v>
      </c>
    </row>
    <row r="150" spans="23:43">
      <c r="W150" s="472" t="e">
        <f>$W$59+1</f>
        <v>#REF!</v>
      </c>
      <c r="X150" s="472"/>
      <c r="Y150" s="472"/>
      <c r="Z150" s="472">
        <f t="shared" si="35"/>
        <v>40</v>
      </c>
      <c r="AA150" s="501">
        <f>U19</f>
        <v>0</v>
      </c>
      <c r="AB150" s="505"/>
      <c r="AC150" s="505"/>
      <c r="AD150" s="505"/>
      <c r="AE150" s="505"/>
      <c r="AF150" s="505"/>
      <c r="AG150" s="505"/>
      <c r="AH150" s="506"/>
      <c r="AI150" s="506"/>
      <c r="AJ150" s="506"/>
      <c r="AK150" s="506"/>
      <c r="AL150" s="506"/>
      <c r="AM150" s="506"/>
      <c r="AN150" s="506"/>
      <c r="AO150" s="506"/>
      <c r="AP150" s="506"/>
      <c r="AQ150" s="501">
        <f>AA150/(Z150*2)</f>
        <v>0</v>
      </c>
    </row>
    <row r="151" spans="23:43">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row>
    <row r="152" spans="23:43">
      <c r="W152" s="511" t="s">
        <v>134</v>
      </c>
      <c r="X152" s="511"/>
      <c r="Y152" s="511"/>
      <c r="Z152" s="511"/>
      <c r="AA152" s="512">
        <f t="shared" ref="AA152:AQ152" si="36">SUM(AA139:AA151)</f>
        <v>0</v>
      </c>
      <c r="AB152" s="512">
        <f t="shared" si="36"/>
        <v>0</v>
      </c>
      <c r="AC152" s="512">
        <f t="shared" si="36"/>
        <v>0</v>
      </c>
      <c r="AD152" s="512">
        <f t="shared" si="36"/>
        <v>0</v>
      </c>
      <c r="AE152" s="512">
        <f t="shared" si="36"/>
        <v>0</v>
      </c>
      <c r="AF152" s="512">
        <f t="shared" si="36"/>
        <v>0</v>
      </c>
      <c r="AG152" s="512">
        <f t="shared" si="36"/>
        <v>0</v>
      </c>
      <c r="AH152" s="512">
        <f t="shared" si="36"/>
        <v>0</v>
      </c>
      <c r="AI152" s="512">
        <f t="shared" si="36"/>
        <v>0</v>
      </c>
      <c r="AJ152" s="512">
        <f t="shared" si="36"/>
        <v>0</v>
      </c>
      <c r="AK152" s="512">
        <f t="shared" si="36"/>
        <v>0</v>
      </c>
      <c r="AL152" s="512">
        <f t="shared" si="36"/>
        <v>0</v>
      </c>
      <c r="AM152" s="512">
        <f t="shared" si="36"/>
        <v>0</v>
      </c>
      <c r="AN152" s="512">
        <f t="shared" si="36"/>
        <v>0</v>
      </c>
      <c r="AO152" s="512">
        <f t="shared" si="36"/>
        <v>0</v>
      </c>
      <c r="AP152" s="512">
        <f t="shared" si="36"/>
        <v>0</v>
      </c>
      <c r="AQ152" s="512">
        <f t="shared" si="36"/>
        <v>0</v>
      </c>
    </row>
    <row r="154" spans="23:43">
      <c r="W154" s="441" t="s">
        <v>565</v>
      </c>
      <c r="X154" s="456"/>
      <c r="Y154" s="456"/>
      <c r="Z154" s="456"/>
      <c r="AA154" s="498" t="s">
        <v>566</v>
      </c>
      <c r="AB154" s="456"/>
      <c r="AC154" s="456"/>
      <c r="AD154" s="456"/>
      <c r="AE154" s="456"/>
      <c r="AF154" s="456"/>
      <c r="AG154" s="456"/>
      <c r="AH154" s="456"/>
      <c r="AI154" s="456"/>
      <c r="AJ154" s="456"/>
      <c r="AK154" s="456"/>
      <c r="AL154" s="456"/>
      <c r="AM154" s="456"/>
      <c r="AN154" s="456"/>
      <c r="AO154" s="456"/>
      <c r="AP154" s="456"/>
      <c r="AQ154" s="456"/>
    </row>
    <row r="155" spans="23:43">
      <c r="W155" s="499" t="s">
        <v>311</v>
      </c>
      <c r="X155" s="456"/>
      <c r="Y155" s="456"/>
      <c r="Z155" s="500" t="s">
        <v>300</v>
      </c>
      <c r="AA155" s="500" t="s">
        <v>568</v>
      </c>
      <c r="AB155" s="456"/>
      <c r="AC155" s="456"/>
      <c r="AD155" s="456"/>
      <c r="AE155" s="456"/>
      <c r="AF155" s="456"/>
      <c r="AG155" s="456"/>
      <c r="AH155" s="456"/>
      <c r="AI155" s="456"/>
      <c r="AJ155" s="456"/>
      <c r="AK155" s="456"/>
      <c r="AL155" s="456"/>
      <c r="AM155" s="456"/>
      <c r="AN155" s="456"/>
      <c r="AO155" s="456"/>
      <c r="AP155" s="456"/>
      <c r="AQ155" s="456"/>
    </row>
    <row r="156" spans="23:43">
      <c r="W156" s="456"/>
      <c r="X156" s="456"/>
      <c r="Y156" s="456"/>
      <c r="Z156" s="456"/>
      <c r="AA156" s="456"/>
      <c r="AB156" s="456"/>
      <c r="AC156" s="456"/>
      <c r="AD156" s="456"/>
      <c r="AE156" s="456"/>
      <c r="AF156" s="456"/>
      <c r="AG156" s="456"/>
      <c r="AH156" s="456"/>
      <c r="AI156" s="456"/>
      <c r="AJ156" s="456"/>
      <c r="AK156" s="456"/>
      <c r="AL156" s="456"/>
      <c r="AM156" s="456"/>
      <c r="AN156" s="456"/>
      <c r="AO156" s="456"/>
      <c r="AP156" s="456"/>
      <c r="AQ156" s="456"/>
    </row>
    <row r="157" spans="23:43">
      <c r="W157" s="456" t="str">
        <f>$F$6</f>
        <v>PRIOR</v>
      </c>
      <c r="X157" s="472"/>
      <c r="Y157" s="472"/>
      <c r="Z157" s="472">
        <f>Z20</f>
        <v>10</v>
      </c>
      <c r="AA157" s="501">
        <f>F20</f>
        <v>0</v>
      </c>
      <c r="AB157" s="502">
        <f>ROUND($AA157/($Z157*2),0)</f>
        <v>0</v>
      </c>
      <c r="AC157" s="502">
        <f>ROUND(($AA157/($Z157))/4,0)</f>
        <v>0</v>
      </c>
      <c r="AD157" s="502">
        <f>ROUND(($AA157/($Z157))/4,0)</f>
        <v>0</v>
      </c>
      <c r="AE157" s="502">
        <f>ROUND(($AA157/($Z157))/4,0)</f>
        <v>0</v>
      </c>
      <c r="AF157" s="502">
        <f>ROUND(($AA157/($Z157))/4,0)</f>
        <v>0</v>
      </c>
      <c r="AG157" s="501">
        <f>SUM(AC157:AF157)</f>
        <v>0</v>
      </c>
      <c r="AH157" s="502">
        <f>IF($AG157+$AB157&lt;($AA157*(1-(1/($Z157*2)))),$AA157/$Z157,$AA157*($Z157*2))</f>
        <v>0</v>
      </c>
      <c r="AI157" s="502">
        <f>IF($AB157+SUM($AG157:AH157)&gt;=$AA157,0,IF(SUM($AG157:AH157)+$AB157&lt;($AA157*(1-(1/($Z157*2)))),$AA157/$Z157,$AA157/($Z157*2)))</f>
        <v>0</v>
      </c>
      <c r="AJ157" s="502">
        <f>IF($AB157+SUM($AG157:AI157)&gt;=$AA157,0,IF(SUM($AG157:AI157)+$AB157&lt;($AA157*(1-(1/($Z157*2)))),$AA157/$Z157,$AA157/($Z157*2)))</f>
        <v>0</v>
      </c>
      <c r="AK157" s="502">
        <f>IF($AB157+SUM($AG157:AJ157)&gt;=$AA157,0,IF(SUM($AG157:AJ157)+$AB157&lt;($AA157*(1-(1/($Z157*2)))),$AA157/$Z157,$AA157/($Z157*2)))</f>
        <v>0</v>
      </c>
      <c r="AL157" s="502">
        <f>IF($AB157+SUM($AG157:AK157)&gt;=$AA157,0,IF(SUM($AG157:AK157)+$AB157&lt;($AA157*(1-(1/($Z157*2)))),$AA157/$Z157,$AA157/($Z157*2)))</f>
        <v>0</v>
      </c>
      <c r="AM157" s="502">
        <f>IF($AB157+SUM($AG157:AL157)&gt;=$AA157,0,IF(SUM($AG157:AL157)+$AB157&lt;($AA157*(1-(1/($Z157*2)))),$AA157/$Z157,$AA157/($Z157*2)))</f>
        <v>0</v>
      </c>
      <c r="AN157" s="502">
        <f>IF($AB157+SUM($AG157:AM157)&gt;=$AA157,0,IF(SUM($AG157:AM157)+$AB157&lt;($AA157*(1-(1/($Z157*2)))),$AA157/$Z157,$AA157/($Z157*2)))</f>
        <v>0</v>
      </c>
      <c r="AO157" s="502">
        <f>IF($AB157+SUM($AG157:AN157)&gt;=$AA157,0,IF(SUM($AG157:AN157)+$AB157&lt;($AA157*(1-(1/($Z157*2)))),$AA157/$Z157,$AA157/($Z157*2)))</f>
        <v>0</v>
      </c>
      <c r="AP157" s="502">
        <f>IF($AB157+SUM($AG157:AO157)&gt;=$AA157,0,IF(SUM($AG157:AO157)+$AB157&lt;($AA157*(1-(1/($Z157*2)))),$AA157/$Z157,$AA157/($Z157*2)))</f>
        <v>0</v>
      </c>
      <c r="AQ157" s="502">
        <f>IF($AB157+SUM($AG157:AP157)&gt;=$AA157,0,IF(SUM($AG157:AP157)+$AB157&lt;($AA157*(1-(1/($Z157*2)))),$AA157/$Z157,$AA157/($Z157*2)))</f>
        <v>0</v>
      </c>
    </row>
    <row r="158" spans="23:43">
      <c r="W158" s="456" t="e">
        <f>$I$6</f>
        <v>#REF!</v>
      </c>
      <c r="X158" s="472"/>
      <c r="Y158" s="472"/>
      <c r="Z158" s="472">
        <f t="shared" ref="Z158:Z168" si="37">Z157</f>
        <v>10</v>
      </c>
      <c r="AA158" s="501">
        <f>K20</f>
        <v>0</v>
      </c>
      <c r="AB158" s="505"/>
      <c r="AC158" s="501">
        <f>((G20/($Z158*2))/4)</f>
        <v>0</v>
      </c>
      <c r="AD158" s="501">
        <f>((G20/($Z158*2))/4)+((H20/($Z158*2))/3)</f>
        <v>0</v>
      </c>
      <c r="AE158" s="501">
        <f>((G20/($Z158*2))/4)+((H20/($Z158*2))/3)+((I20/($Z158*2))/2)</f>
        <v>0</v>
      </c>
      <c r="AF158" s="501">
        <f>((G20/($Z158*2))/4)+((H20/($Z158*2))/3)++((I20/($Z158*2))/2)+J20/($Z158*2)</f>
        <v>0</v>
      </c>
      <c r="AG158" s="501">
        <f>AA158/(Z158*2)</f>
        <v>0</v>
      </c>
      <c r="AH158" s="502">
        <f>IF($AG158+$AB158&lt;($AA158*(1-(1/($Z158*2)))),$AA158/$Z158,$AA158*($Z158*2))</f>
        <v>0</v>
      </c>
      <c r="AI158" s="502">
        <f>IF($AB158+SUM($AG158:AH158)&gt;=$AA158,0,IF(SUM($AG158:AH158)+$AB158&lt;($AA158*(1-(1/($Z158*2)))),$AA158/$Z158,$AA158/($Z158*2)))</f>
        <v>0</v>
      </c>
      <c r="AJ158" s="502">
        <f>IF($AB158+SUM($AG158:AI158)&gt;=$AA158,0,IF(SUM($AG158:AI158)+$AB158&lt;($AA158*(1-(1/($Z158*2)))),$AA158/$Z158,$AA158/($Z158*2)))</f>
        <v>0</v>
      </c>
      <c r="AK158" s="502">
        <f>IF($AB158+SUM($AG158:AJ158)&gt;=$AA158,0,IF(SUM($AG158:AJ158)+$AB158&lt;($AA158*(1-(1/($Z158*2)))),$AA158/$Z158,$AA158/($Z158*2)))</f>
        <v>0</v>
      </c>
      <c r="AL158" s="502">
        <f>IF($AB158+SUM($AG158:AK158)&gt;=$AA158,0,IF(SUM($AG158:AK158)+$AB158&lt;($AA158*(1-(1/($Z158*2)))),$AA158/$Z158,$AA158/($Z158*2)))</f>
        <v>0</v>
      </c>
      <c r="AM158" s="502">
        <f>IF($AB158+SUM($AG158:AL158)&gt;=$AA158,0,IF(SUM($AG158:AL158)+$AB158&lt;($AA158*(1-(1/($Z158*2)))),$AA158/$Z158,$AA158/($Z158*2)))</f>
        <v>0</v>
      </c>
      <c r="AN158" s="502">
        <f>IF($AB158+SUM($AG158:AM158)&gt;=$AA158,0,IF(SUM($AG158:AM158)+$AB158&lt;($AA158*(1-(1/($Z158*2)))),$AA158/$Z158,$AA158/($Z158*2)))</f>
        <v>0</v>
      </c>
      <c r="AO158" s="502">
        <f>IF($AB158+SUM($AG158:AN158)&gt;=$AA158,0,IF(SUM($AG158:AN158)+$AB158&lt;($AA158*(1-(1/($Z158*2)))),$AA158/$Z158,$AA158/($Z158*2)))</f>
        <v>0</v>
      </c>
      <c r="AP158" s="502">
        <f>IF($AB158+SUM($AG158:AO158)&gt;=$AA158,0,IF(SUM($AG158:AO158)+$AB158&lt;($AA158*(1-(1/($Z158*2)))),$AA158/$Z158,$AA158/($Z158*2)))</f>
        <v>0</v>
      </c>
      <c r="AQ158" s="502">
        <f>IF($AB158+SUM($AG158:AP158)&gt;=$AA158,0,IF(SUM($AG158:AP158)+$AB158&lt;($AA158*(1-(1/($Z158*2)))),$AA158/$Z158,$AA158/($Z158*2)))</f>
        <v>0</v>
      </c>
    </row>
    <row r="159" spans="23:43">
      <c r="W159" s="472" t="e">
        <f>$W$50+1</f>
        <v>#REF!</v>
      </c>
      <c r="X159" s="472"/>
      <c r="Y159" s="472"/>
      <c r="Z159" s="472">
        <f t="shared" si="37"/>
        <v>10</v>
      </c>
      <c r="AA159" s="501">
        <f>+L20</f>
        <v>0</v>
      </c>
      <c r="AB159" s="505"/>
      <c r="AC159" s="505"/>
      <c r="AD159" s="505"/>
      <c r="AE159" s="505"/>
      <c r="AF159" s="505"/>
      <c r="AG159" s="505"/>
      <c r="AH159" s="501">
        <f>$AA159/(Z159*2)</f>
        <v>0</v>
      </c>
      <c r="AI159" s="502">
        <f>IF($AB159+SUM($AG159:AH159)&gt;=$AA159,0,IF(SUM($AG159:AH159)+$AB159&lt;($AA159*(1-(1/($Z159*2)))),$AA159/$Z159,$AA159/($Z159*2)))</f>
        <v>0</v>
      </c>
      <c r="AJ159" s="502">
        <f>IF($AB159+SUM($AG159:AI159)&gt;=$AA159,0,IF(SUM($AG159:AI159)+$AB159&lt;($AA159*(1-(1/($Z159*2)))),$AA159/$Z159,$AA159/($Z159*2)))</f>
        <v>0</v>
      </c>
      <c r="AK159" s="502">
        <f>IF($AB159+SUM($AG159:AJ159)&gt;=$AA159,0,IF(SUM($AG159:AJ159)+$AB159&lt;($AA159*(1-(1/($Z159*2)))),$AA159/$Z159,$AA159/($Z159*2)))</f>
        <v>0</v>
      </c>
      <c r="AL159" s="502">
        <f>IF($AB159+SUM($AG159:AK159)&gt;=$AA159,0,IF(SUM($AG159:AK159)+$AB159&lt;($AA159*(1-(1/($Z159*2)))),$AA159/$Z159,$AA159/($Z159*2)))</f>
        <v>0</v>
      </c>
      <c r="AM159" s="502">
        <f>IF($AB159+SUM($AG159:AL159)&gt;=$AA159,0,IF(SUM($AG159:AL159)+$AB159&lt;($AA159*(1-(1/($Z159*2)))),$AA159/$Z159,$AA159/($Z159*2)))</f>
        <v>0</v>
      </c>
      <c r="AN159" s="502">
        <f>IF($AB159+SUM($AG159:AM159)&gt;=$AA159,0,IF(SUM($AG159:AM159)+$AB159&lt;($AA159*(1-(1/($Z159*2)))),$AA159/$Z159,$AA159/($Z159*2)))</f>
        <v>0</v>
      </c>
      <c r="AO159" s="502">
        <f>IF($AB159+SUM($AG159:AN159)&gt;=$AA159,0,IF(SUM($AG159:AN159)+$AB159&lt;($AA159*(1-(1/($Z159*2)))),$AA159/$Z159,$AA159/($Z159*2)))</f>
        <v>0</v>
      </c>
      <c r="AP159" s="502">
        <f>IF($AB159+SUM($AG159:AO159)&gt;=$AA159,0,IF(SUM($AG159:AO159)+$AB159&lt;($AA159*(1-(1/($Z159*2)))),$AA159/$Z159,$AA159/($Z159*2)))</f>
        <v>0</v>
      </c>
      <c r="AQ159" s="502">
        <f>IF($AB159+SUM($AG159:AP159)&gt;=$AA159,0,IF(SUM($AG159:AP159)+$AB159&lt;($AA159*(1-(1/($Z159*2)))),$AA159/$Z159,$AA159/($Z159*2)))</f>
        <v>0</v>
      </c>
    </row>
    <row r="160" spans="23:43">
      <c r="W160" s="472" t="e">
        <f>$W$51+1</f>
        <v>#REF!</v>
      </c>
      <c r="X160" s="472"/>
      <c r="Y160" s="472"/>
      <c r="Z160" s="472">
        <f t="shared" si="37"/>
        <v>10</v>
      </c>
      <c r="AA160" s="501">
        <f>M20</f>
        <v>0</v>
      </c>
      <c r="AB160" s="505"/>
      <c r="AC160" s="505"/>
      <c r="AD160" s="505"/>
      <c r="AE160" s="505"/>
      <c r="AF160" s="505"/>
      <c r="AG160" s="505"/>
      <c r="AH160" s="506"/>
      <c r="AI160" s="501">
        <f>AA160/(Z160*2)</f>
        <v>0</v>
      </c>
      <c r="AJ160" s="502">
        <f>IF($AB160+SUM($AG160:AI160)&gt;=$AA160,0,IF(SUM($AG160:AI160)+$AB160&lt;($AA160*(1-(1/($Z160*2)))),$AA160/$Z160,$AA160/($Z160*2)))</f>
        <v>0</v>
      </c>
      <c r="AK160" s="502">
        <f>IF($AB160+SUM($AG160:AJ160)&gt;=$AA160,0,IF(SUM($AG160:AJ160)+$AB160&lt;($AA160*(1-(1/($Z160*2)))),$AA160/$Z160,$AA160/($Z160*2)))</f>
        <v>0</v>
      </c>
      <c r="AL160" s="502">
        <f>IF($AB160+SUM($AG160:AK160)&gt;=$AA160,0,IF(SUM($AG160:AK160)+$AB160&lt;($AA160*(1-(1/($Z160*2)))),$AA160/$Z160,$AA160/($Z160*2)))</f>
        <v>0</v>
      </c>
      <c r="AM160" s="502">
        <f>IF($AB160+SUM($AG160:AL160)&gt;=$AA160,0,IF(SUM($AG160:AL160)+$AB160&lt;($AA160*(1-(1/($Z160*2)))),$AA160/$Z160,$AA160/($Z160*2)))</f>
        <v>0</v>
      </c>
      <c r="AN160" s="502">
        <f>IF($AB160+SUM($AG160:AM160)&gt;=$AA160,0,IF(SUM($AG160:AM160)+$AB160&lt;($AA160*(1-(1/($Z160*2)))),$AA160/$Z160,$AA160/($Z160*2)))</f>
        <v>0</v>
      </c>
      <c r="AO160" s="502">
        <f>IF($AB160+SUM($AG160:AN160)&gt;=$AA160,0,IF(SUM($AG160:AN160)+$AB160&lt;($AA160*(1-(1/($Z160*2)))),$AA160/$Z160,$AA160/($Z160*2)))</f>
        <v>0</v>
      </c>
      <c r="AP160" s="502">
        <f>IF($AB160+SUM($AG160:AO160)&gt;=$AA160,0,IF(SUM($AG160:AO160)+$AB160&lt;($AA160*(1-(1/($Z160*2)))),$AA160/$Z160,$AA160/($Z160*2)))</f>
        <v>0</v>
      </c>
      <c r="AQ160" s="502">
        <f>IF($AB160+SUM($AG160:AP160)&gt;=$AA160,0,IF(SUM($AG160:AP160)+$AB160&lt;($AA160*(1-(1/($Z160*2)))),$AA160/$Z160,$AA160/($Z160*2)))</f>
        <v>0</v>
      </c>
    </row>
    <row r="161" spans="23:43">
      <c r="W161" s="472" t="e">
        <f>$W$52+1</f>
        <v>#REF!</v>
      </c>
      <c r="X161" s="472"/>
      <c r="Y161" s="472"/>
      <c r="Z161" s="472">
        <f t="shared" si="37"/>
        <v>10</v>
      </c>
      <c r="AA161" s="501">
        <f>N20</f>
        <v>0</v>
      </c>
      <c r="AB161" s="505"/>
      <c r="AC161" s="505"/>
      <c r="AD161" s="505"/>
      <c r="AE161" s="505"/>
      <c r="AF161" s="505"/>
      <c r="AG161" s="505"/>
      <c r="AH161" s="506"/>
      <c r="AI161" s="506"/>
      <c r="AJ161" s="501">
        <f>AA161/(Z161*2)</f>
        <v>0</v>
      </c>
      <c r="AK161" s="502">
        <f>IF($AB161+SUM($AG161:AJ161)&gt;=$AA161,0,IF(SUM($AG161:AJ161)+$AB161&lt;($AA161*(1-(1/($Z161*2)))),$AA161/$Z161,$AA161/($Z161*2)))</f>
        <v>0</v>
      </c>
      <c r="AL161" s="502">
        <f>IF($AB161+SUM($AG161:AK161)&gt;=$AA161,0,IF(SUM($AG161:AK161)+$AB161&lt;($AA161*(1-(1/($Z161*2)))),$AA161/$Z161,$AA161/($Z161*2)))</f>
        <v>0</v>
      </c>
      <c r="AM161" s="502">
        <f>IF($AB161+SUM($AG161:AL161)&gt;=$AA161,0,IF(SUM($AG161:AL161)+$AB161&lt;($AA161*(1-(1/($Z161*2)))),$AA161/$Z161,$AA161/($Z161*2)))</f>
        <v>0</v>
      </c>
      <c r="AN161" s="502">
        <f>IF($AB161+SUM($AG161:AM161)&gt;=$AA161,0,IF(SUM($AG161:AM161)+$AB161&lt;($AA161*(1-(1/($Z161*2)))),$AA161/$Z161,$AA161/($Z161*2)))</f>
        <v>0</v>
      </c>
      <c r="AO161" s="502">
        <f>IF($AB161+SUM($AG161:AN161)&gt;=$AA161,0,IF(SUM($AG161:AN161)+$AB161&lt;($AA161*(1-(1/($Z161*2)))),$AA161/$Z161,$AA161/($Z161*2)))</f>
        <v>0</v>
      </c>
      <c r="AP161" s="502">
        <f>IF($AB161+SUM($AG161:AO161)&gt;=$AA161,0,IF(SUM($AG161:AO161)+$AB161&lt;($AA161*(1-(1/($Z161*2)))),$AA161/$Z161,$AA161/($Z161*2)))</f>
        <v>0</v>
      </c>
      <c r="AQ161" s="502">
        <f>IF($AB161+SUM($AG161:AP161)&gt;=$AA161,0,IF(SUM($AG161:AP161)+$AB161&lt;($AA161*(1-(1/($Z161*2)))),$AA161/$Z161,$AA161/($Z161*2)))</f>
        <v>0</v>
      </c>
    </row>
    <row r="162" spans="23:43">
      <c r="W162" s="472" t="e">
        <f>$W$53+1</f>
        <v>#REF!</v>
      </c>
      <c r="X162" s="472"/>
      <c r="Y162" s="472"/>
      <c r="Z162" s="472">
        <f t="shared" si="37"/>
        <v>10</v>
      </c>
      <c r="AA162" s="501">
        <f>O20</f>
        <v>0</v>
      </c>
      <c r="AB162" s="505"/>
      <c r="AC162" s="505"/>
      <c r="AD162" s="505"/>
      <c r="AE162" s="505"/>
      <c r="AF162" s="505"/>
      <c r="AG162" s="505"/>
      <c r="AH162" s="506"/>
      <c r="AI162" s="506"/>
      <c r="AJ162" s="506"/>
      <c r="AK162" s="501">
        <f>AA162/(Z162*2)</f>
        <v>0</v>
      </c>
      <c r="AL162" s="502">
        <f>IF($AB162+SUM($AG162:AK162)&gt;=$AA162,0,IF(SUM($AG162:AK162)+$AB162&lt;($AA162*(1-(1/($Z162*2)))),$AA162/$Z162,$AA162/($Z162*2)))</f>
        <v>0</v>
      </c>
      <c r="AM162" s="502">
        <f>IF($AB162+SUM($AG162:AL162)&gt;=$AA162,0,IF(SUM($AG162:AL162)+$AB162&lt;($AA162*(1-(1/($Z162*2)))),$AA162/$Z162,$AA162/($Z162*2)))</f>
        <v>0</v>
      </c>
      <c r="AN162" s="502">
        <f>IF($AB162+SUM($AG162:AM162)&gt;=$AA162,0,IF(SUM($AG162:AM162)+$AB162&lt;($AA162*(1-(1/($Z162*2)))),$AA162/$Z162,$AA162/($Z162*2)))</f>
        <v>0</v>
      </c>
      <c r="AO162" s="502">
        <f>IF($AB162+SUM($AG162:AN162)&gt;=$AA162,0,IF(SUM($AG162:AN162)+$AB162&lt;($AA162*(1-(1/($Z162*2)))),$AA162/$Z162,$AA162/($Z162*2)))</f>
        <v>0</v>
      </c>
      <c r="AP162" s="502">
        <f>IF($AB162+SUM($AG162:AO162)&gt;=$AA162,0,IF(SUM($AG162:AO162)+$AB162&lt;($AA162*(1-(1/($Z162*2)))),$AA162/$Z162,$AA162/($Z162*2)))</f>
        <v>0</v>
      </c>
      <c r="AQ162" s="502">
        <f>IF($AB162+SUM($AG162:AP162)&gt;=$AA162,0,IF(SUM($AG162:AP162)+$AB162&lt;($AA162*(1-(1/($Z162*2)))),$AA162/$Z162,$AA162/($Z162*2)))</f>
        <v>0</v>
      </c>
    </row>
    <row r="163" spans="23:43">
      <c r="W163" s="472" t="e">
        <f>$W$54+1</f>
        <v>#REF!</v>
      </c>
      <c r="X163" s="472"/>
      <c r="Y163" s="472"/>
      <c r="Z163" s="472">
        <f t="shared" si="37"/>
        <v>10</v>
      </c>
      <c r="AA163" s="501">
        <f>P20</f>
        <v>0</v>
      </c>
      <c r="AB163" s="505"/>
      <c r="AC163" s="505"/>
      <c r="AD163" s="505"/>
      <c r="AE163" s="505"/>
      <c r="AF163" s="505"/>
      <c r="AG163" s="505"/>
      <c r="AH163" s="506"/>
      <c r="AI163" s="506"/>
      <c r="AJ163" s="506"/>
      <c r="AK163" s="506"/>
      <c r="AL163" s="501">
        <f>AA163/(Z163*2)</f>
        <v>0</v>
      </c>
      <c r="AM163" s="502">
        <f>IF($AB163+SUM($AG163:AL163)&gt;=$AA163,0,IF(SUM($AG163:AL163)+$AB163&lt;($AA163*(1-(1/($Z163*2)))),$AA163/$Z163,$AA163/($Z163*2)))</f>
        <v>0</v>
      </c>
      <c r="AN163" s="502">
        <f>IF($AB163+SUM($AG163:AM163)&gt;=$AA163,0,IF(SUM($AG163:AM163)+$AB163&lt;($AA163*(1-(1/($Z163*2)))),$AA163/$Z163,$AA163/($Z163*2)))</f>
        <v>0</v>
      </c>
      <c r="AO163" s="502">
        <f>IF($AB163+SUM($AG163:AN163)&gt;=$AA163,0,IF(SUM($AG163:AN163)+$AB163&lt;($AA163*(1-(1/($Z163*2)))),$AA163/$Z163,$AA163/($Z163*2)))</f>
        <v>0</v>
      </c>
      <c r="AP163" s="502">
        <f>IF($AB163+SUM($AG163:AO163)&gt;=$AA163,0,IF(SUM($AG163:AO163)+$AB163&lt;($AA163*(1-(1/($Z163*2)))),$AA163/$Z163,$AA163/($Z163*2)))</f>
        <v>0</v>
      </c>
      <c r="AQ163" s="502">
        <f>IF($AB163+SUM($AG163:AP163)&gt;=$AA163,0,IF(SUM($AG163:AP163)+$AB163&lt;($AA163*(1-(1/($Z163*2)))),$AA163/$Z163,$AA163/($Z163*2)))</f>
        <v>0</v>
      </c>
    </row>
    <row r="164" spans="23:43">
      <c r="W164" s="472" t="e">
        <f>$W$55+1</f>
        <v>#REF!</v>
      </c>
      <c r="X164" s="472"/>
      <c r="Y164" s="472"/>
      <c r="Z164" s="472">
        <f t="shared" si="37"/>
        <v>10</v>
      </c>
      <c r="AA164" s="501">
        <f>Q20</f>
        <v>0</v>
      </c>
      <c r="AB164" s="505"/>
      <c r="AC164" s="505"/>
      <c r="AD164" s="505"/>
      <c r="AE164" s="505"/>
      <c r="AF164" s="505"/>
      <c r="AG164" s="505"/>
      <c r="AH164" s="506"/>
      <c r="AI164" s="506"/>
      <c r="AJ164" s="506"/>
      <c r="AK164" s="506"/>
      <c r="AL164" s="506"/>
      <c r="AM164" s="501">
        <f>AA164/(Z164*2)</f>
        <v>0</v>
      </c>
      <c r="AN164" s="502">
        <f>IF($AB164+SUM($AG164:AM164)&gt;=$AA164,0,IF(SUM($AG164:AM164)+$AB164&lt;($AA164*(1-(1/($Z164*2)))),$AA164/$Z164,$AA164/($Z164*2)))</f>
        <v>0</v>
      </c>
      <c r="AO164" s="502">
        <f>IF($AB164+SUM($AG164:AN164)&gt;=$AA164,0,IF(SUM($AG164:AN164)+$AB164&lt;($AA164*(1-(1/($Z164*2)))),$AA164/$Z164,$AA164/($Z164*2)))</f>
        <v>0</v>
      </c>
      <c r="AP164" s="502">
        <f>IF($AB164+SUM($AG164:AO164)&gt;=$AA164,0,IF(SUM($AG164:AO164)+$AB164&lt;($AA164*(1-(1/($Z164*2)))),$AA164/$Z164,$AA164/($Z164*2)))</f>
        <v>0</v>
      </c>
      <c r="AQ164" s="502">
        <f>IF($AB164+SUM($AG164:AP164)&gt;=$AA164,0,IF(SUM($AG164:AP164)+$AB164&lt;($AA164*(1-(1/($Z164*2)))),$AA164/$Z164,$AA164/($Z164*2)))</f>
        <v>0</v>
      </c>
    </row>
    <row r="165" spans="23:43">
      <c r="W165" s="472" t="e">
        <f>$W$56+1</f>
        <v>#REF!</v>
      </c>
      <c r="X165" s="472"/>
      <c r="Y165" s="472"/>
      <c r="Z165" s="472">
        <f t="shared" si="37"/>
        <v>10</v>
      </c>
      <c r="AA165" s="501">
        <f>R20</f>
        <v>0</v>
      </c>
      <c r="AB165" s="505"/>
      <c r="AC165" s="505"/>
      <c r="AD165" s="505"/>
      <c r="AE165" s="505"/>
      <c r="AF165" s="505"/>
      <c r="AG165" s="505"/>
      <c r="AH165" s="506"/>
      <c r="AI165" s="506"/>
      <c r="AJ165" s="506"/>
      <c r="AK165" s="506"/>
      <c r="AL165" s="506"/>
      <c r="AM165" s="506"/>
      <c r="AN165" s="501">
        <f>AA165/(Z165*2)</f>
        <v>0</v>
      </c>
      <c r="AO165" s="502">
        <f>IF($AB165+SUM($AG165:AN165)&gt;=$AA165,0,IF(SUM($AG165:AN165)+$AB165&lt;($AA165*(1-(1/($Z165*2)))),$AA165/$Z165,$AA165/($Z165*2)))</f>
        <v>0</v>
      </c>
      <c r="AP165" s="502">
        <f>IF($AB165+SUM($AG165:AO165)&gt;=$AA165,0,IF(SUM($AG165:AO165)+$AB165&lt;($AA165*(1-(1/($Z165*2)))),$AA165/$Z165,$AA165/($Z165*2)))</f>
        <v>0</v>
      </c>
      <c r="AQ165" s="502">
        <f>IF($AB165+SUM($AG165:AP165)&gt;=$AA165,0,IF(SUM($AG165:AP165)+$AB165&lt;($AA165*(1-(1/($Z165*2)))),$AA165/$Z165,$AA165/($Z165*2)))</f>
        <v>0</v>
      </c>
    </row>
    <row r="166" spans="23:43">
      <c r="W166" s="472" t="e">
        <f>$W$57+1</f>
        <v>#REF!</v>
      </c>
      <c r="X166" s="472"/>
      <c r="Y166" s="472"/>
      <c r="Z166" s="472">
        <f t="shared" si="37"/>
        <v>10</v>
      </c>
      <c r="AA166" s="501">
        <f>S20</f>
        <v>0</v>
      </c>
      <c r="AB166" s="505"/>
      <c r="AC166" s="505"/>
      <c r="AD166" s="505"/>
      <c r="AE166" s="505"/>
      <c r="AF166" s="505"/>
      <c r="AG166" s="505"/>
      <c r="AH166" s="506"/>
      <c r="AI166" s="506"/>
      <c r="AJ166" s="506"/>
      <c r="AK166" s="506"/>
      <c r="AL166" s="506"/>
      <c r="AM166" s="506"/>
      <c r="AN166" s="506"/>
      <c r="AO166" s="501">
        <f>AA166/(Z166*2)</f>
        <v>0</v>
      </c>
      <c r="AP166" s="502">
        <f>IF($AB166+SUM($AG166:AO166)&gt;=$AA166,0,IF(SUM($AG166:AO166)+$AB166&lt;($AA166*(1-(1/($Z166*2)))),$AA166/$Z166,$AA166/($Z166*2)))</f>
        <v>0</v>
      </c>
      <c r="AQ166" s="502">
        <f>IF($AB166+SUM($AG166:AP166)&gt;=$AA166,0,IF(SUM($AG166:AP166)+$AB166&lt;($AA166*(1-(1/($Z166*2)))),$AA166/$Z166,$AA166/($Z166*2)))</f>
        <v>0</v>
      </c>
    </row>
    <row r="167" spans="23:43">
      <c r="W167" s="472" t="e">
        <f>$W$58+1</f>
        <v>#REF!</v>
      </c>
      <c r="X167" s="472"/>
      <c r="Y167" s="472"/>
      <c r="Z167" s="472">
        <f t="shared" si="37"/>
        <v>10</v>
      </c>
      <c r="AA167" s="501">
        <f>T20</f>
        <v>0</v>
      </c>
      <c r="AB167" s="505"/>
      <c r="AC167" s="505"/>
      <c r="AD167" s="505"/>
      <c r="AE167" s="505"/>
      <c r="AF167" s="505"/>
      <c r="AG167" s="505"/>
      <c r="AH167" s="506"/>
      <c r="AI167" s="506"/>
      <c r="AJ167" s="506"/>
      <c r="AK167" s="506"/>
      <c r="AL167" s="506"/>
      <c r="AM167" s="506"/>
      <c r="AN167" s="506"/>
      <c r="AO167" s="506"/>
      <c r="AP167" s="501">
        <f>AA167/(Z167*2)</f>
        <v>0</v>
      </c>
      <c r="AQ167" s="502">
        <f>IF($AB167+SUM($AG167:AP167)&gt;=$AA167,0,IF(SUM($AG167:AP167)+$AB167&lt;($AA167*(1-(1/($Z167*2)))),$AA167/$Z167,$AA167/($Z167*2)))</f>
        <v>0</v>
      </c>
    </row>
    <row r="168" spans="23:43">
      <c r="W168" s="472" t="e">
        <f>$W$59+1</f>
        <v>#REF!</v>
      </c>
      <c r="X168" s="472"/>
      <c r="Y168" s="472"/>
      <c r="Z168" s="472">
        <f t="shared" si="37"/>
        <v>10</v>
      </c>
      <c r="AA168" s="501">
        <f>U20</f>
        <v>0</v>
      </c>
      <c r="AB168" s="505"/>
      <c r="AC168" s="505"/>
      <c r="AD168" s="505"/>
      <c r="AE168" s="505"/>
      <c r="AF168" s="505"/>
      <c r="AG168" s="505"/>
      <c r="AH168" s="506"/>
      <c r="AI168" s="506"/>
      <c r="AJ168" s="506"/>
      <c r="AK168" s="506"/>
      <c r="AL168" s="506"/>
      <c r="AM168" s="506"/>
      <c r="AN168" s="506"/>
      <c r="AO168" s="506"/>
      <c r="AP168" s="506"/>
      <c r="AQ168" s="501">
        <f>AA168/(Z168*2)</f>
        <v>0</v>
      </c>
    </row>
    <row r="169" spans="23:43">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row>
    <row r="170" spans="23:43">
      <c r="W170" s="511" t="s">
        <v>134</v>
      </c>
      <c r="X170" s="511"/>
      <c r="Y170" s="511"/>
      <c r="Z170" s="511"/>
      <c r="AA170" s="512">
        <f t="shared" ref="AA170:AQ170" si="38">SUM(AA157:AA169)</f>
        <v>0</v>
      </c>
      <c r="AB170" s="512">
        <f t="shared" si="38"/>
        <v>0</v>
      </c>
      <c r="AC170" s="512">
        <f t="shared" si="38"/>
        <v>0</v>
      </c>
      <c r="AD170" s="512">
        <f t="shared" si="38"/>
        <v>0</v>
      </c>
      <c r="AE170" s="512">
        <f t="shared" si="38"/>
        <v>0</v>
      </c>
      <c r="AF170" s="512">
        <f t="shared" si="38"/>
        <v>0</v>
      </c>
      <c r="AG170" s="512">
        <f t="shared" si="38"/>
        <v>0</v>
      </c>
      <c r="AH170" s="512">
        <f t="shared" si="38"/>
        <v>0</v>
      </c>
      <c r="AI170" s="512">
        <f t="shared" si="38"/>
        <v>0</v>
      </c>
      <c r="AJ170" s="512">
        <f t="shared" si="38"/>
        <v>0</v>
      </c>
      <c r="AK170" s="512">
        <f t="shared" si="38"/>
        <v>0</v>
      </c>
      <c r="AL170" s="512">
        <f t="shared" si="38"/>
        <v>0</v>
      </c>
      <c r="AM170" s="512">
        <f t="shared" si="38"/>
        <v>0</v>
      </c>
      <c r="AN170" s="512">
        <f t="shared" si="38"/>
        <v>0</v>
      </c>
      <c r="AO170" s="512">
        <f t="shared" si="38"/>
        <v>0</v>
      </c>
      <c r="AP170" s="512">
        <f t="shared" si="38"/>
        <v>0</v>
      </c>
      <c r="AQ170" s="512">
        <f t="shared" si="38"/>
        <v>0</v>
      </c>
    </row>
    <row r="172" spans="23:43">
      <c r="W172" s="441" t="s">
        <v>565</v>
      </c>
      <c r="X172" s="456"/>
      <c r="Y172" s="456"/>
      <c r="Z172" s="456"/>
      <c r="AA172" s="498" t="s">
        <v>566</v>
      </c>
      <c r="AB172" s="456"/>
      <c r="AC172" s="456"/>
      <c r="AD172" s="456"/>
      <c r="AE172" s="456"/>
      <c r="AF172" s="456"/>
      <c r="AG172" s="456"/>
      <c r="AH172" s="456"/>
      <c r="AI172" s="456"/>
      <c r="AJ172" s="456"/>
      <c r="AK172" s="456"/>
      <c r="AL172" s="456"/>
      <c r="AM172" s="456"/>
      <c r="AN172" s="456"/>
      <c r="AO172" s="456"/>
      <c r="AP172" s="456"/>
      <c r="AQ172" s="456"/>
    </row>
    <row r="173" spans="23:43">
      <c r="W173" s="499" t="s">
        <v>313</v>
      </c>
      <c r="X173" s="456"/>
      <c r="Y173" s="456"/>
      <c r="Z173" s="500" t="s">
        <v>300</v>
      </c>
      <c r="AA173" s="500" t="s">
        <v>568</v>
      </c>
      <c r="AB173" s="456"/>
      <c r="AC173" s="456"/>
      <c r="AD173" s="456"/>
      <c r="AE173" s="456"/>
      <c r="AF173" s="456"/>
      <c r="AG173" s="456"/>
      <c r="AH173" s="456"/>
      <c r="AI173" s="456"/>
      <c r="AJ173" s="456"/>
      <c r="AK173" s="456"/>
      <c r="AL173" s="456"/>
      <c r="AM173" s="456"/>
      <c r="AN173" s="456"/>
      <c r="AO173" s="456"/>
      <c r="AP173" s="456"/>
      <c r="AQ173" s="456"/>
    </row>
    <row r="174" spans="23:43">
      <c r="W174" s="456"/>
      <c r="X174" s="456"/>
      <c r="Y174" s="456"/>
      <c r="Z174" s="456"/>
      <c r="AA174" s="456"/>
      <c r="AB174" s="456"/>
      <c r="AC174" s="456"/>
      <c r="AD174" s="456"/>
      <c r="AE174" s="456"/>
      <c r="AF174" s="456"/>
      <c r="AG174" s="456"/>
      <c r="AH174" s="456"/>
      <c r="AI174" s="456"/>
      <c r="AJ174" s="456"/>
      <c r="AK174" s="456"/>
      <c r="AL174" s="456"/>
      <c r="AM174" s="456"/>
      <c r="AN174" s="456"/>
      <c r="AO174" s="456"/>
      <c r="AP174" s="456"/>
      <c r="AQ174" s="456"/>
    </row>
    <row r="175" spans="23:43">
      <c r="W175" s="456" t="str">
        <f>$F$6</f>
        <v>PRIOR</v>
      </c>
      <c r="X175" s="472"/>
      <c r="Y175" s="472"/>
      <c r="Z175" s="472">
        <f>Z21</f>
        <v>10</v>
      </c>
      <c r="AA175" s="501">
        <f>F21</f>
        <v>0</v>
      </c>
      <c r="AB175" s="502">
        <f>ROUND($AA175/($Z175*2),0)</f>
        <v>0</v>
      </c>
      <c r="AC175" s="502">
        <f>ROUND(($AA175/($Z175))/4,0)</f>
        <v>0</v>
      </c>
      <c r="AD175" s="502">
        <f>ROUND(($AA175/($Z175))/4,0)</f>
        <v>0</v>
      </c>
      <c r="AE175" s="502">
        <f>ROUND(($AA175/($Z175))/4,0)</f>
        <v>0</v>
      </c>
      <c r="AF175" s="502">
        <f>ROUND(($AA175/($Z175))/4,0)</f>
        <v>0</v>
      </c>
      <c r="AG175" s="501">
        <f>SUM(AC175:AF175)</f>
        <v>0</v>
      </c>
      <c r="AH175" s="502">
        <f>IF($AG175+$AB175&lt;($AA175*(1-(1/($Z175*2)))),$AA175/$Z175,$AA175*($Z175*2))</f>
        <v>0</v>
      </c>
      <c r="AI175" s="502">
        <f>IF($AB175+SUM($AG175:AH175)&gt;=$AA175,0,IF(SUM($AG175:AH175)+$AB175&lt;($AA175*(1-(1/($Z175*2)))),$AA175/$Z175,$AA175/($Z175*2)))</f>
        <v>0</v>
      </c>
      <c r="AJ175" s="502">
        <f>IF($AB175+SUM($AG175:AI175)&gt;=$AA175,0,IF(SUM($AG175:AI175)+$AB175&lt;($AA175*(1-(1/($Z175*2)))),$AA175/$Z175,$AA175/($Z175*2)))</f>
        <v>0</v>
      </c>
      <c r="AK175" s="502">
        <f>IF($AB175+SUM($AG175:AJ175)&gt;=$AA175,0,IF(SUM($AG175:AJ175)+$AB175&lt;($AA175*(1-(1/($Z175*2)))),$AA175/$Z175,$AA175/($Z175*2)))</f>
        <v>0</v>
      </c>
      <c r="AL175" s="502">
        <f>IF($AB175+SUM($AG175:AK175)&gt;=$AA175,0,IF(SUM($AG175:AK175)+$AB175&lt;($AA175*(1-(1/($Z175*2)))),$AA175/$Z175,$AA175/($Z175*2)))</f>
        <v>0</v>
      </c>
      <c r="AM175" s="502">
        <f>IF($AB175+SUM($AG175:AL175)&gt;=$AA175,0,IF(SUM($AG175:AL175)+$AB175&lt;($AA175*(1-(1/($Z175*2)))),$AA175/$Z175,$AA175/($Z175*2)))</f>
        <v>0</v>
      </c>
      <c r="AN175" s="502">
        <f>IF($AB175+SUM($AG175:AM175)&gt;=$AA175,0,IF(SUM($AG175:AM175)+$AB175&lt;($AA175*(1-(1/($Z175*2)))),$AA175/$Z175,$AA175/($Z175*2)))</f>
        <v>0</v>
      </c>
      <c r="AO175" s="502">
        <f>IF($AB175+SUM($AG175:AN175)&gt;=$AA175,0,IF(SUM($AG175:AN175)+$AB175&lt;($AA175*(1-(1/($Z175*2)))),$AA175/$Z175,$AA175/($Z175*2)))</f>
        <v>0</v>
      </c>
      <c r="AP175" s="502">
        <f>IF($AB175+SUM($AG175:AO175)&gt;=$AA175,0,IF(SUM($AG175:AO175)+$AB175&lt;($AA175*(1-(1/($Z175*2)))),$AA175/$Z175,$AA175/($Z175*2)))</f>
        <v>0</v>
      </c>
      <c r="AQ175" s="502">
        <f>IF($AB175+SUM($AG175:AP175)&gt;=$AA175,0,IF(SUM($AG175:AP175)+$AB175&lt;($AA175*(1-(1/($Z175*2)))),$AA175/$Z175,$AA175/($Z175*2)))</f>
        <v>0</v>
      </c>
    </row>
    <row r="176" spans="23:43">
      <c r="W176" s="456" t="e">
        <f>$I$6</f>
        <v>#REF!</v>
      </c>
      <c r="X176" s="472"/>
      <c r="Y176" s="472"/>
      <c r="Z176" s="472">
        <f t="shared" ref="Z176:Z186" si="39">Z175</f>
        <v>10</v>
      </c>
      <c r="AA176" s="501">
        <f>K21</f>
        <v>0</v>
      </c>
      <c r="AB176" s="505"/>
      <c r="AC176" s="501">
        <f>((G21/($Z176*2))/4)</f>
        <v>0</v>
      </c>
      <c r="AD176" s="501">
        <f>((G21/($Z176*2))/4)+((H21/($Z176*2))/3)</f>
        <v>0</v>
      </c>
      <c r="AE176" s="501">
        <f>((G21/($Z176*2))/4)+((H21/($Z176*2))/3)+((I21/($Z176*2))/2)</f>
        <v>0</v>
      </c>
      <c r="AF176" s="501">
        <f>((G21/($Z176*2))/4)+((H21/($Z176*2))/3)++((I21/($Z176*2))/2)+J21/($Z176*2)</f>
        <v>0</v>
      </c>
      <c r="AG176" s="501">
        <f>AA176/(Z176*2)</f>
        <v>0</v>
      </c>
      <c r="AH176" s="502">
        <f>IF($AG176+$AB176&lt;($AA176*(1-(1/($Z176*2)))),$AA176/$Z176,$AA176*($Z176*2))</f>
        <v>0</v>
      </c>
      <c r="AI176" s="502">
        <f>IF($AB176+SUM($AG176:AH176)&gt;=$AA176,0,IF(SUM($AG176:AH176)+$AB176&lt;($AA176*(1-(1/($Z176*2)))),$AA176/$Z176,$AA176/($Z176*2)))</f>
        <v>0</v>
      </c>
      <c r="AJ176" s="502">
        <f>IF($AB176+SUM($AG176:AI176)&gt;=$AA176,0,IF(SUM($AG176:AI176)+$AB176&lt;($AA176*(1-(1/($Z176*2)))),$AA176/$Z176,$AA176/($Z176*2)))</f>
        <v>0</v>
      </c>
      <c r="AK176" s="502">
        <f>IF($AB176+SUM($AG176:AJ176)&gt;=$AA176,0,IF(SUM($AG176:AJ176)+$AB176&lt;($AA176*(1-(1/($Z176*2)))),$AA176/$Z176,$AA176/($Z176*2)))</f>
        <v>0</v>
      </c>
      <c r="AL176" s="502">
        <f>IF($AB176+SUM($AG176:AK176)&gt;=$AA176,0,IF(SUM($AG176:AK176)+$AB176&lt;($AA176*(1-(1/($Z176*2)))),$AA176/$Z176,$AA176/($Z176*2)))</f>
        <v>0</v>
      </c>
      <c r="AM176" s="502">
        <f>IF($AB176+SUM($AG176:AL176)&gt;=$AA176,0,IF(SUM($AG176:AL176)+$AB176&lt;($AA176*(1-(1/($Z176*2)))),$AA176/$Z176,$AA176/($Z176*2)))</f>
        <v>0</v>
      </c>
      <c r="AN176" s="502">
        <f>IF($AB176+SUM($AG176:AM176)&gt;=$AA176,0,IF(SUM($AG176:AM176)+$AB176&lt;($AA176*(1-(1/($Z176*2)))),$AA176/$Z176,$AA176/($Z176*2)))</f>
        <v>0</v>
      </c>
      <c r="AO176" s="502">
        <f>IF($AB176+SUM($AG176:AN176)&gt;=$AA176,0,IF(SUM($AG176:AN176)+$AB176&lt;($AA176*(1-(1/($Z176*2)))),$AA176/$Z176,$AA176/($Z176*2)))</f>
        <v>0</v>
      </c>
      <c r="AP176" s="502">
        <f>IF($AB176+SUM($AG176:AO176)&gt;=$AA176,0,IF(SUM($AG176:AO176)+$AB176&lt;($AA176*(1-(1/($Z176*2)))),$AA176/$Z176,$AA176/($Z176*2)))</f>
        <v>0</v>
      </c>
      <c r="AQ176" s="502">
        <f>IF($AB176+SUM($AG176:AP176)&gt;=$AA176,0,IF(SUM($AG176:AP176)+$AB176&lt;($AA176*(1-(1/($Z176*2)))),$AA176/$Z176,$AA176/($Z176*2)))</f>
        <v>0</v>
      </c>
    </row>
    <row r="177" spans="23:43">
      <c r="W177" s="472" t="e">
        <f>$W$50+1</f>
        <v>#REF!</v>
      </c>
      <c r="X177" s="472"/>
      <c r="Y177" s="472"/>
      <c r="Z177" s="472">
        <f t="shared" si="39"/>
        <v>10</v>
      </c>
      <c r="AA177" s="501">
        <f>+L21</f>
        <v>0</v>
      </c>
      <c r="AB177" s="505"/>
      <c r="AC177" s="505"/>
      <c r="AD177" s="505"/>
      <c r="AE177" s="505"/>
      <c r="AF177" s="505"/>
      <c r="AG177" s="505"/>
      <c r="AH177" s="501">
        <f>$AA177/(Z177*2)</f>
        <v>0</v>
      </c>
      <c r="AI177" s="502">
        <f>IF($AB177+SUM($AG177:AH177)&gt;=$AA177,0,IF(SUM($AG177:AH177)+$AB177&lt;($AA177*(1-(1/($Z177*2)))),$AA177/$Z177,$AA177/($Z177*2)))</f>
        <v>0</v>
      </c>
      <c r="AJ177" s="502">
        <f>IF($AB177+SUM($AG177:AI177)&gt;=$AA177,0,IF(SUM($AG177:AI177)+$AB177&lt;($AA177*(1-(1/($Z177*2)))),$AA177/$Z177,$AA177/($Z177*2)))</f>
        <v>0</v>
      </c>
      <c r="AK177" s="502">
        <f>IF($AB177+SUM($AG177:AJ177)&gt;=$AA177,0,IF(SUM($AG177:AJ177)+$AB177&lt;($AA177*(1-(1/($Z177*2)))),$AA177/$Z177,$AA177/($Z177*2)))</f>
        <v>0</v>
      </c>
      <c r="AL177" s="502">
        <f>IF($AB177+SUM($AG177:AK177)&gt;=$AA177,0,IF(SUM($AG177:AK177)+$AB177&lt;($AA177*(1-(1/($Z177*2)))),$AA177/$Z177,$AA177/($Z177*2)))</f>
        <v>0</v>
      </c>
      <c r="AM177" s="502">
        <f>IF($AB177+SUM($AG177:AL177)&gt;=$AA177,0,IF(SUM($AG177:AL177)+$AB177&lt;($AA177*(1-(1/($Z177*2)))),$AA177/$Z177,$AA177/($Z177*2)))</f>
        <v>0</v>
      </c>
      <c r="AN177" s="502">
        <f>IF($AB177+SUM($AG177:AM177)&gt;=$AA177,0,IF(SUM($AG177:AM177)+$AB177&lt;($AA177*(1-(1/($Z177*2)))),$AA177/$Z177,$AA177/($Z177*2)))</f>
        <v>0</v>
      </c>
      <c r="AO177" s="502">
        <f>IF($AB177+SUM($AG177:AN177)&gt;=$AA177,0,IF(SUM($AG177:AN177)+$AB177&lt;($AA177*(1-(1/($Z177*2)))),$AA177/$Z177,$AA177/($Z177*2)))</f>
        <v>0</v>
      </c>
      <c r="AP177" s="502">
        <f>IF($AB177+SUM($AG177:AO177)&gt;=$AA177,0,IF(SUM($AG177:AO177)+$AB177&lt;($AA177*(1-(1/($Z177*2)))),$AA177/$Z177,$AA177/($Z177*2)))</f>
        <v>0</v>
      </c>
      <c r="AQ177" s="502">
        <f>IF($AB177+SUM($AG177:AP177)&gt;=$AA177,0,IF(SUM($AG177:AP177)+$AB177&lt;($AA177*(1-(1/($Z177*2)))),$AA177/$Z177,$AA177/($Z177*2)))</f>
        <v>0</v>
      </c>
    </row>
    <row r="178" spans="23:43">
      <c r="W178" s="472" t="e">
        <f>$W$51+1</f>
        <v>#REF!</v>
      </c>
      <c r="X178" s="472"/>
      <c r="Y178" s="472"/>
      <c r="Z178" s="472">
        <f t="shared" si="39"/>
        <v>10</v>
      </c>
      <c r="AA178" s="501">
        <f>M21</f>
        <v>0</v>
      </c>
      <c r="AB178" s="505"/>
      <c r="AC178" s="505"/>
      <c r="AD178" s="505"/>
      <c r="AE178" s="505"/>
      <c r="AF178" s="505"/>
      <c r="AG178" s="505"/>
      <c r="AH178" s="506"/>
      <c r="AI178" s="501">
        <f>AA178/(Z178*2)</f>
        <v>0</v>
      </c>
      <c r="AJ178" s="502">
        <f>IF($AB178+SUM($AG178:AI178)&gt;=$AA178,0,IF(SUM($AG178:AI178)+$AB178&lt;($AA178*(1-(1/($Z178*2)))),$AA178/$Z178,$AA178/($Z178*2)))</f>
        <v>0</v>
      </c>
      <c r="AK178" s="502">
        <f>IF($AB178+SUM($AG178:AJ178)&gt;=$AA178,0,IF(SUM($AG178:AJ178)+$AB178&lt;($AA178*(1-(1/($Z178*2)))),$AA178/$Z178,$AA178/($Z178*2)))</f>
        <v>0</v>
      </c>
      <c r="AL178" s="502">
        <f>IF($AB178+SUM($AG178:AK178)&gt;=$AA178,0,IF(SUM($AG178:AK178)+$AB178&lt;($AA178*(1-(1/($Z178*2)))),$AA178/$Z178,$AA178/($Z178*2)))</f>
        <v>0</v>
      </c>
      <c r="AM178" s="502">
        <f>IF($AB178+SUM($AG178:AL178)&gt;=$AA178,0,IF(SUM($AG178:AL178)+$AB178&lt;($AA178*(1-(1/($Z178*2)))),$AA178/$Z178,$AA178/($Z178*2)))</f>
        <v>0</v>
      </c>
      <c r="AN178" s="502">
        <f>IF($AB178+SUM($AG178:AM178)&gt;=$AA178,0,IF(SUM($AG178:AM178)+$AB178&lt;($AA178*(1-(1/($Z178*2)))),$AA178/$Z178,$AA178/($Z178*2)))</f>
        <v>0</v>
      </c>
      <c r="AO178" s="502">
        <f>IF($AB178+SUM($AG178:AN178)&gt;=$AA178,0,IF(SUM($AG178:AN178)+$AB178&lt;($AA178*(1-(1/($Z178*2)))),$AA178/$Z178,$AA178/($Z178*2)))</f>
        <v>0</v>
      </c>
      <c r="AP178" s="502">
        <f>IF($AB178+SUM($AG178:AO178)&gt;=$AA178,0,IF(SUM($AG178:AO178)+$AB178&lt;($AA178*(1-(1/($Z178*2)))),$AA178/$Z178,$AA178/($Z178*2)))</f>
        <v>0</v>
      </c>
      <c r="AQ178" s="502">
        <f>IF($AB178+SUM($AG178:AP178)&gt;=$AA178,0,IF(SUM($AG178:AP178)+$AB178&lt;($AA178*(1-(1/($Z178*2)))),$AA178/$Z178,$AA178/($Z178*2)))</f>
        <v>0</v>
      </c>
    </row>
    <row r="179" spans="23:43">
      <c r="W179" s="472" t="e">
        <f>$W$52+1</f>
        <v>#REF!</v>
      </c>
      <c r="X179" s="472"/>
      <c r="Y179" s="472"/>
      <c r="Z179" s="472">
        <f t="shared" si="39"/>
        <v>10</v>
      </c>
      <c r="AA179" s="501">
        <f>N21</f>
        <v>0</v>
      </c>
      <c r="AB179" s="505"/>
      <c r="AC179" s="505"/>
      <c r="AD179" s="505"/>
      <c r="AE179" s="505"/>
      <c r="AF179" s="505"/>
      <c r="AG179" s="505"/>
      <c r="AH179" s="506"/>
      <c r="AI179" s="506"/>
      <c r="AJ179" s="501">
        <f>AA179/(Z179*2)</f>
        <v>0</v>
      </c>
      <c r="AK179" s="502">
        <f>IF($AB179+SUM($AG179:AJ179)&gt;=$AA179,0,IF(SUM($AG179:AJ179)+$AB179&lt;($AA179*(1-(1/($Z179*2)))),$AA179/$Z179,$AA179/($Z179*2)))</f>
        <v>0</v>
      </c>
      <c r="AL179" s="502">
        <f>IF($AB179+SUM($AG179:AK179)&gt;=$AA179,0,IF(SUM($AG179:AK179)+$AB179&lt;($AA179*(1-(1/($Z179*2)))),$AA179/$Z179,$AA179/($Z179*2)))</f>
        <v>0</v>
      </c>
      <c r="AM179" s="502">
        <f>IF($AB179+SUM($AG179:AL179)&gt;=$AA179,0,IF(SUM($AG179:AL179)+$AB179&lt;($AA179*(1-(1/($Z179*2)))),$AA179/$Z179,$AA179/($Z179*2)))</f>
        <v>0</v>
      </c>
      <c r="AN179" s="502">
        <f>IF($AB179+SUM($AG179:AM179)&gt;=$AA179,0,IF(SUM($AG179:AM179)+$AB179&lt;($AA179*(1-(1/($Z179*2)))),$AA179/$Z179,$AA179/($Z179*2)))</f>
        <v>0</v>
      </c>
      <c r="AO179" s="502">
        <f>IF($AB179+SUM($AG179:AN179)&gt;=$AA179,0,IF(SUM($AG179:AN179)+$AB179&lt;($AA179*(1-(1/($Z179*2)))),$AA179/$Z179,$AA179/($Z179*2)))</f>
        <v>0</v>
      </c>
      <c r="AP179" s="502">
        <f>IF($AB179+SUM($AG179:AO179)&gt;=$AA179,0,IF(SUM($AG179:AO179)+$AB179&lt;($AA179*(1-(1/($Z179*2)))),$AA179/$Z179,$AA179/($Z179*2)))</f>
        <v>0</v>
      </c>
      <c r="AQ179" s="502">
        <f>IF($AB179+SUM($AG179:AP179)&gt;=$AA179,0,IF(SUM($AG179:AP179)+$AB179&lt;($AA179*(1-(1/($Z179*2)))),$AA179/$Z179,$AA179/($Z179*2)))</f>
        <v>0</v>
      </c>
    </row>
    <row r="180" spans="23:43">
      <c r="W180" s="472" t="e">
        <f>$W$53+1</f>
        <v>#REF!</v>
      </c>
      <c r="X180" s="472"/>
      <c r="Y180" s="472"/>
      <c r="Z180" s="472">
        <f t="shared" si="39"/>
        <v>10</v>
      </c>
      <c r="AA180" s="501">
        <f>O21</f>
        <v>0</v>
      </c>
      <c r="AB180" s="505"/>
      <c r="AC180" s="505"/>
      <c r="AD180" s="505"/>
      <c r="AE180" s="505"/>
      <c r="AF180" s="505"/>
      <c r="AG180" s="505"/>
      <c r="AH180" s="506"/>
      <c r="AI180" s="506"/>
      <c r="AJ180" s="506"/>
      <c r="AK180" s="501">
        <f>AA180/(Z180*2)</f>
        <v>0</v>
      </c>
      <c r="AL180" s="502">
        <f>IF($AB180+SUM($AG180:AK180)&gt;=$AA180,0,IF(SUM($AG180:AK180)+$AB180&lt;($AA180*(1-(1/($Z180*2)))),$AA180/$Z180,$AA180/($Z180*2)))</f>
        <v>0</v>
      </c>
      <c r="AM180" s="502">
        <f>IF($AB180+SUM($AG180:AL180)&gt;=$AA180,0,IF(SUM($AG180:AL180)+$AB180&lt;($AA180*(1-(1/($Z180*2)))),$AA180/$Z180,$AA180/($Z180*2)))</f>
        <v>0</v>
      </c>
      <c r="AN180" s="502">
        <f>IF($AB180+SUM($AG180:AM180)&gt;=$AA180,0,IF(SUM($AG180:AM180)+$AB180&lt;($AA180*(1-(1/($Z180*2)))),$AA180/$Z180,$AA180/($Z180*2)))</f>
        <v>0</v>
      </c>
      <c r="AO180" s="502">
        <f>IF($AB180+SUM($AG180:AN180)&gt;=$AA180,0,IF(SUM($AG180:AN180)+$AB180&lt;($AA180*(1-(1/($Z180*2)))),$AA180/$Z180,$AA180/($Z180*2)))</f>
        <v>0</v>
      </c>
      <c r="AP180" s="502">
        <f>IF($AB180+SUM($AG180:AO180)&gt;=$AA180,0,IF(SUM($AG180:AO180)+$AB180&lt;($AA180*(1-(1/($Z180*2)))),$AA180/$Z180,$AA180/($Z180*2)))</f>
        <v>0</v>
      </c>
      <c r="AQ180" s="502">
        <f>IF($AB180+SUM($AG180:AP180)&gt;=$AA180,0,IF(SUM($AG180:AP180)+$AB180&lt;($AA180*(1-(1/($Z180*2)))),$AA180/$Z180,$AA180/($Z180*2)))</f>
        <v>0</v>
      </c>
    </row>
    <row r="181" spans="23:43">
      <c r="W181" s="472" t="e">
        <f>$W$54+1</f>
        <v>#REF!</v>
      </c>
      <c r="X181" s="472"/>
      <c r="Y181" s="472"/>
      <c r="Z181" s="472">
        <f t="shared" si="39"/>
        <v>10</v>
      </c>
      <c r="AA181" s="501">
        <f>P21</f>
        <v>0</v>
      </c>
      <c r="AB181" s="505"/>
      <c r="AC181" s="505"/>
      <c r="AD181" s="505"/>
      <c r="AE181" s="505"/>
      <c r="AF181" s="505"/>
      <c r="AG181" s="505"/>
      <c r="AH181" s="506"/>
      <c r="AI181" s="506"/>
      <c r="AJ181" s="506"/>
      <c r="AK181" s="506"/>
      <c r="AL181" s="501">
        <f>AA181/(Z181*2)</f>
        <v>0</v>
      </c>
      <c r="AM181" s="502">
        <f>IF($AB181+SUM($AG181:AL181)&gt;=$AA181,0,IF(SUM($AG181:AL181)+$AB181&lt;($AA181*(1-(1/($Z181*2)))),$AA181/$Z181,$AA181/($Z181*2)))</f>
        <v>0</v>
      </c>
      <c r="AN181" s="502">
        <f>IF($AB181+SUM($AG181:AM181)&gt;=$AA181,0,IF(SUM($AG181:AM181)+$AB181&lt;($AA181*(1-(1/($Z181*2)))),$AA181/$Z181,$AA181/($Z181*2)))</f>
        <v>0</v>
      </c>
      <c r="AO181" s="502">
        <f>IF($AB181+SUM($AG181:AN181)&gt;=$AA181,0,IF(SUM($AG181:AN181)+$AB181&lt;($AA181*(1-(1/($Z181*2)))),$AA181/$Z181,$AA181/($Z181*2)))</f>
        <v>0</v>
      </c>
      <c r="AP181" s="502">
        <f>IF($AB181+SUM($AG181:AO181)&gt;=$AA181,0,IF(SUM($AG181:AO181)+$AB181&lt;($AA181*(1-(1/($Z181*2)))),$AA181/$Z181,$AA181/($Z181*2)))</f>
        <v>0</v>
      </c>
      <c r="AQ181" s="502">
        <f>IF($AB181+SUM($AG181:AP181)&gt;=$AA181,0,IF(SUM($AG181:AP181)+$AB181&lt;($AA181*(1-(1/($Z181*2)))),$AA181/$Z181,$AA181/($Z181*2)))</f>
        <v>0</v>
      </c>
    </row>
    <row r="182" spans="23:43">
      <c r="W182" s="472" t="e">
        <f>$W$55+1</f>
        <v>#REF!</v>
      </c>
      <c r="X182" s="472"/>
      <c r="Y182" s="472"/>
      <c r="Z182" s="472">
        <f t="shared" si="39"/>
        <v>10</v>
      </c>
      <c r="AA182" s="501">
        <f>Q21</f>
        <v>0</v>
      </c>
      <c r="AB182" s="505"/>
      <c r="AC182" s="505"/>
      <c r="AD182" s="505"/>
      <c r="AE182" s="505"/>
      <c r="AF182" s="505"/>
      <c r="AG182" s="505"/>
      <c r="AH182" s="506"/>
      <c r="AI182" s="506"/>
      <c r="AJ182" s="506"/>
      <c r="AK182" s="506"/>
      <c r="AL182" s="506"/>
      <c r="AM182" s="501">
        <f>AA182/(Z182*2)</f>
        <v>0</v>
      </c>
      <c r="AN182" s="502">
        <f>IF($AB182+SUM($AG182:AM182)&gt;=$AA182,0,IF(SUM($AG182:AM182)+$AB182&lt;($AA182*(1-(1/($Z182*2)))),$AA182/$Z182,$AA182/($Z182*2)))</f>
        <v>0</v>
      </c>
      <c r="AO182" s="502">
        <f>IF($AB182+SUM($AG182:AN182)&gt;=$AA182,0,IF(SUM($AG182:AN182)+$AB182&lt;($AA182*(1-(1/($Z182*2)))),$AA182/$Z182,$AA182/($Z182*2)))</f>
        <v>0</v>
      </c>
      <c r="AP182" s="502">
        <f>IF($AB182+SUM($AG182:AO182)&gt;=$AA182,0,IF(SUM($AG182:AO182)+$AB182&lt;($AA182*(1-(1/($Z182*2)))),$AA182/$Z182,$AA182/($Z182*2)))</f>
        <v>0</v>
      </c>
      <c r="AQ182" s="502">
        <f>IF($AB182+SUM($AG182:AP182)&gt;=$AA182,0,IF(SUM($AG182:AP182)+$AB182&lt;($AA182*(1-(1/($Z182*2)))),$AA182/$Z182,$AA182/($Z182*2)))</f>
        <v>0</v>
      </c>
    </row>
    <row r="183" spans="23:43">
      <c r="W183" s="472" t="e">
        <f>$W$56+1</f>
        <v>#REF!</v>
      </c>
      <c r="X183" s="472"/>
      <c r="Y183" s="472"/>
      <c r="Z183" s="472">
        <f t="shared" si="39"/>
        <v>10</v>
      </c>
      <c r="AA183" s="501">
        <f>R21</f>
        <v>0</v>
      </c>
      <c r="AB183" s="505"/>
      <c r="AC183" s="505"/>
      <c r="AD183" s="505"/>
      <c r="AE183" s="505"/>
      <c r="AF183" s="505"/>
      <c r="AG183" s="505"/>
      <c r="AH183" s="506"/>
      <c r="AI183" s="506"/>
      <c r="AJ183" s="506"/>
      <c r="AK183" s="506"/>
      <c r="AL183" s="506"/>
      <c r="AM183" s="506"/>
      <c r="AN183" s="501">
        <f>AA183/(Z183*2)</f>
        <v>0</v>
      </c>
      <c r="AO183" s="502">
        <f>IF($AB183+SUM($AG183:AN183)&gt;=$AA183,0,IF(SUM($AG183:AN183)+$AB183&lt;($AA183*(1-(1/($Z183*2)))),$AA183/$Z183,$AA183/($Z183*2)))</f>
        <v>0</v>
      </c>
      <c r="AP183" s="502">
        <f>IF($AB183+SUM($AG183:AO183)&gt;=$AA183,0,IF(SUM($AG183:AO183)+$AB183&lt;($AA183*(1-(1/($Z183*2)))),$AA183/$Z183,$AA183/($Z183*2)))</f>
        <v>0</v>
      </c>
      <c r="AQ183" s="502">
        <f>IF($AB183+SUM($AG183:AP183)&gt;=$AA183,0,IF(SUM($AG183:AP183)+$AB183&lt;($AA183*(1-(1/($Z183*2)))),$AA183/$Z183,$AA183/($Z183*2)))</f>
        <v>0</v>
      </c>
    </row>
    <row r="184" spans="23:43">
      <c r="W184" s="472" t="e">
        <f>$W$57+1</f>
        <v>#REF!</v>
      </c>
      <c r="X184" s="472"/>
      <c r="Y184" s="472"/>
      <c r="Z184" s="472">
        <f t="shared" si="39"/>
        <v>10</v>
      </c>
      <c r="AA184" s="501">
        <f>S21</f>
        <v>0</v>
      </c>
      <c r="AB184" s="505"/>
      <c r="AC184" s="505"/>
      <c r="AD184" s="505"/>
      <c r="AE184" s="505"/>
      <c r="AF184" s="505"/>
      <c r="AG184" s="505"/>
      <c r="AH184" s="506"/>
      <c r="AI184" s="506"/>
      <c r="AJ184" s="506"/>
      <c r="AK184" s="506"/>
      <c r="AL184" s="506"/>
      <c r="AM184" s="506"/>
      <c r="AN184" s="506"/>
      <c r="AO184" s="501">
        <f>AA184/(Z184*2)</f>
        <v>0</v>
      </c>
      <c r="AP184" s="502">
        <f>IF($AB184+SUM($AG184:AO184)&gt;=$AA184,0,IF(SUM($AG184:AO184)+$AB184&lt;($AA184*(1-(1/($Z184*2)))),$AA184/$Z184,$AA184/($Z184*2)))</f>
        <v>0</v>
      </c>
      <c r="AQ184" s="502">
        <f>IF($AB184+SUM($AG184:AP184)&gt;=$AA184,0,IF(SUM($AG184:AP184)+$AB184&lt;($AA184*(1-(1/($Z184*2)))),$AA184/$Z184,$AA184/($Z184*2)))</f>
        <v>0</v>
      </c>
    </row>
    <row r="185" spans="23:43">
      <c r="W185" s="472" t="e">
        <f>$W$58+1</f>
        <v>#REF!</v>
      </c>
      <c r="X185" s="472"/>
      <c r="Y185" s="472"/>
      <c r="Z185" s="472">
        <f t="shared" si="39"/>
        <v>10</v>
      </c>
      <c r="AA185" s="501">
        <f>T21</f>
        <v>0</v>
      </c>
      <c r="AB185" s="505"/>
      <c r="AC185" s="505"/>
      <c r="AD185" s="505"/>
      <c r="AE185" s="505"/>
      <c r="AF185" s="505"/>
      <c r="AG185" s="505"/>
      <c r="AH185" s="506"/>
      <c r="AI185" s="506"/>
      <c r="AJ185" s="506"/>
      <c r="AK185" s="506"/>
      <c r="AL185" s="506"/>
      <c r="AM185" s="506"/>
      <c r="AN185" s="506"/>
      <c r="AO185" s="506"/>
      <c r="AP185" s="501">
        <f>AA185/(Z185*2)</f>
        <v>0</v>
      </c>
      <c r="AQ185" s="502">
        <f>IF($AB185+SUM($AG185:AP185)&gt;=$AA185,0,IF(SUM($AG185:AP185)+$AB185&lt;($AA185*(1-(1/($Z185*2)))),$AA185/$Z185,$AA185/($Z185*2)))</f>
        <v>0</v>
      </c>
    </row>
    <row r="186" spans="23:43">
      <c r="W186" s="472" t="e">
        <f>$W$59+1</f>
        <v>#REF!</v>
      </c>
      <c r="X186" s="472"/>
      <c r="Y186" s="472"/>
      <c r="Z186" s="472">
        <f t="shared" si="39"/>
        <v>10</v>
      </c>
      <c r="AA186" s="501">
        <f>U21</f>
        <v>0</v>
      </c>
      <c r="AB186" s="505"/>
      <c r="AC186" s="505"/>
      <c r="AD186" s="505"/>
      <c r="AE186" s="505"/>
      <c r="AF186" s="505"/>
      <c r="AG186" s="505"/>
      <c r="AH186" s="506"/>
      <c r="AI186" s="506"/>
      <c r="AJ186" s="506"/>
      <c r="AK186" s="506"/>
      <c r="AL186" s="506"/>
      <c r="AM186" s="506"/>
      <c r="AN186" s="506"/>
      <c r="AO186" s="506"/>
      <c r="AP186" s="506"/>
      <c r="AQ186" s="501">
        <f>AA186/(Z186*2)</f>
        <v>0</v>
      </c>
    </row>
    <row r="187" spans="23:43">
      <c r="W187" s="472"/>
      <c r="X187" s="472"/>
      <c r="Y187" s="472"/>
      <c r="Z187" s="472"/>
      <c r="AA187" s="472"/>
      <c r="AB187" s="472"/>
      <c r="AC187" s="472"/>
      <c r="AD187" s="472"/>
      <c r="AE187" s="472"/>
      <c r="AF187" s="472"/>
      <c r="AG187" s="472"/>
      <c r="AH187" s="472"/>
      <c r="AI187" s="472"/>
      <c r="AJ187" s="472"/>
      <c r="AK187" s="472"/>
      <c r="AL187" s="472"/>
      <c r="AM187" s="472"/>
      <c r="AN187" s="472"/>
      <c r="AO187" s="472"/>
      <c r="AP187" s="472"/>
      <c r="AQ187" s="472"/>
    </row>
    <row r="188" spans="23:43">
      <c r="W188" s="511" t="s">
        <v>134</v>
      </c>
      <c r="X188" s="511"/>
      <c r="Y188" s="511"/>
      <c r="Z188" s="511"/>
      <c r="AA188" s="512">
        <f t="shared" ref="AA188:AQ188" si="40">SUM(AA175:AA187)</f>
        <v>0</v>
      </c>
      <c r="AB188" s="512">
        <f t="shared" si="40"/>
        <v>0</v>
      </c>
      <c r="AC188" s="512">
        <f t="shared" si="40"/>
        <v>0</v>
      </c>
      <c r="AD188" s="512">
        <f t="shared" si="40"/>
        <v>0</v>
      </c>
      <c r="AE188" s="512">
        <f t="shared" si="40"/>
        <v>0</v>
      </c>
      <c r="AF188" s="512">
        <f t="shared" si="40"/>
        <v>0</v>
      </c>
      <c r="AG188" s="512">
        <f t="shared" si="40"/>
        <v>0</v>
      </c>
      <c r="AH188" s="512">
        <f t="shared" si="40"/>
        <v>0</v>
      </c>
      <c r="AI188" s="512">
        <f t="shared" si="40"/>
        <v>0</v>
      </c>
      <c r="AJ188" s="512">
        <f t="shared" si="40"/>
        <v>0</v>
      </c>
      <c r="AK188" s="512">
        <f t="shared" si="40"/>
        <v>0</v>
      </c>
      <c r="AL188" s="512">
        <f t="shared" si="40"/>
        <v>0</v>
      </c>
      <c r="AM188" s="512">
        <f t="shared" si="40"/>
        <v>0</v>
      </c>
      <c r="AN188" s="512">
        <f t="shared" si="40"/>
        <v>0</v>
      </c>
      <c r="AO188" s="512">
        <f t="shared" si="40"/>
        <v>0</v>
      </c>
      <c r="AP188" s="512">
        <f t="shared" si="40"/>
        <v>0</v>
      </c>
      <c r="AQ188" s="512">
        <f t="shared" si="40"/>
        <v>0</v>
      </c>
    </row>
    <row r="190" spans="23:43">
      <c r="W190" s="441" t="s">
        <v>565</v>
      </c>
      <c r="X190" s="456"/>
      <c r="Y190" s="456"/>
      <c r="Z190" s="456"/>
      <c r="AA190" s="498" t="s">
        <v>566</v>
      </c>
      <c r="AB190" s="456"/>
      <c r="AC190" s="456"/>
      <c r="AD190" s="456"/>
      <c r="AE190" s="456"/>
      <c r="AF190" s="456"/>
      <c r="AG190" s="456"/>
      <c r="AH190" s="456"/>
      <c r="AI190" s="456"/>
      <c r="AJ190" s="456"/>
      <c r="AK190" s="456"/>
      <c r="AL190" s="456"/>
      <c r="AM190" s="456"/>
      <c r="AN190" s="456"/>
      <c r="AO190" s="456"/>
      <c r="AP190" s="456"/>
      <c r="AQ190" s="456"/>
    </row>
    <row r="191" spans="23:43">
      <c r="W191" s="499" t="s">
        <v>573</v>
      </c>
      <c r="X191" s="456"/>
      <c r="Y191" s="456"/>
      <c r="Z191" s="500" t="s">
        <v>300</v>
      </c>
      <c r="AA191" s="500" t="s">
        <v>568</v>
      </c>
      <c r="AB191" s="456"/>
      <c r="AC191" s="456"/>
      <c r="AD191" s="456"/>
      <c r="AE191" s="456"/>
      <c r="AF191" s="456"/>
      <c r="AG191" s="456"/>
      <c r="AH191" s="456"/>
      <c r="AI191" s="456"/>
      <c r="AJ191" s="456"/>
      <c r="AK191" s="456"/>
      <c r="AL191" s="456"/>
      <c r="AM191" s="456"/>
      <c r="AN191" s="456"/>
      <c r="AO191" s="456"/>
      <c r="AP191" s="456"/>
      <c r="AQ191" s="456"/>
    </row>
    <row r="192" spans="23:43">
      <c r="W192" s="456"/>
      <c r="X192" s="456"/>
      <c r="Y192" s="456"/>
      <c r="Z192" s="456"/>
      <c r="AA192" s="456"/>
      <c r="AB192" s="456"/>
      <c r="AC192" s="456"/>
      <c r="AD192" s="456"/>
      <c r="AE192" s="456"/>
      <c r="AF192" s="456"/>
      <c r="AG192" s="456"/>
      <c r="AH192" s="456"/>
      <c r="AI192" s="456"/>
      <c r="AJ192" s="456"/>
      <c r="AK192" s="456"/>
      <c r="AL192" s="456"/>
      <c r="AM192" s="456"/>
      <c r="AN192" s="456"/>
      <c r="AO192" s="456"/>
      <c r="AP192" s="456"/>
      <c r="AQ192" s="456"/>
    </row>
    <row r="193" spans="23:43">
      <c r="W193" s="456" t="str">
        <f>$F$6</f>
        <v>PRIOR</v>
      </c>
      <c r="X193" s="472"/>
      <c r="Y193" s="472"/>
      <c r="Z193" s="472">
        <f>Z24</f>
        <v>4</v>
      </c>
      <c r="AA193" s="501">
        <f>F24</f>
        <v>0</v>
      </c>
      <c r="AB193" s="502">
        <f>ROUND($AA193/($Z193*2),0)</f>
        <v>0</v>
      </c>
      <c r="AC193" s="502">
        <f>ROUND(($AA193/($Z193))/4,0)</f>
        <v>0</v>
      </c>
      <c r="AD193" s="502">
        <f>ROUND(($AA193/($Z193))/4,0)</f>
        <v>0</v>
      </c>
      <c r="AE193" s="502">
        <f>ROUND(($AA193/($Z193))/4,0)</f>
        <v>0</v>
      </c>
      <c r="AF193" s="502">
        <f>ROUND(($AA193/($Z193))/4,0)</f>
        <v>0</v>
      </c>
      <c r="AG193" s="501">
        <f>SUM(AC193:AF193)</f>
        <v>0</v>
      </c>
      <c r="AH193" s="502">
        <f>IF($AG193+$AB193&lt;($AA193*(1-(1/($Z193*2)))),$AA193/$Z193,$AA193*($Z193*2))</f>
        <v>0</v>
      </c>
      <c r="AI193" s="502">
        <f>IF($AB193+SUM($AG193:AH193)&gt;=$AA193,0,IF(SUM($AG193:AH193)+$AB193&lt;($AA193*(1-(1/($Z193*2)))),$AA193/$Z193,$AA193/($Z193*2)))</f>
        <v>0</v>
      </c>
      <c r="AJ193" s="502">
        <f>IF($AB193+SUM($AG193:AI193)&gt;=$AA193,0,IF(SUM($AG193:AI193)+$AB193&lt;($AA193*(1-(1/($Z193*2)))),$AA193/$Z193,$AA193/($Z193*2)))</f>
        <v>0</v>
      </c>
      <c r="AK193" s="502">
        <f>IF($AB193+SUM($AG193:AJ193)&gt;=$AA193,0,IF(SUM($AG193:AJ193)+$AB193&lt;($AA193*(1-(1/($Z193*2)))),$AA193/$Z193,$AA193/($Z193*2)))</f>
        <v>0</v>
      </c>
      <c r="AL193" s="502">
        <f>IF($AB193+SUM($AG193:AK193)&gt;=$AA193,0,IF(SUM($AG193:AK193)+$AB193&lt;($AA193*(1-(1/($Z193*2)))),$AA193/$Z193,$AA193/($Z193*2)))</f>
        <v>0</v>
      </c>
      <c r="AM193" s="502">
        <f>IF($AB193+SUM($AG193:AL193)&gt;=$AA193,0,IF(SUM($AG193:AL193)+$AB193&lt;($AA193*(1-(1/($Z193*2)))),$AA193/$Z193,$AA193/($Z193*2)))</f>
        <v>0</v>
      </c>
      <c r="AN193" s="502">
        <f>IF($AB193+SUM($AG193:AM193)&gt;=$AA193,0,IF(SUM($AG193:AM193)+$AB193&lt;($AA193*(1-(1/($Z193*2)))),$AA193/$Z193,$AA193/($Z193*2)))</f>
        <v>0</v>
      </c>
      <c r="AO193" s="502">
        <f>IF($AB193+SUM($AG193:AN193)&gt;=$AA193,0,IF(SUM($AG193:AN193)+$AB193&lt;($AA193*(1-(1/($Z193*2)))),$AA193/$Z193,$AA193/($Z193*2)))</f>
        <v>0</v>
      </c>
      <c r="AP193" s="502">
        <f>IF($AB193+SUM($AG193:AO193)&gt;=$AA193,0,IF(SUM($AG193:AO193)+$AB193&lt;($AA193*(1-(1/($Z193*2)))),$AA193/$Z193,$AA193/($Z193*2)))</f>
        <v>0</v>
      </c>
      <c r="AQ193" s="502">
        <f>IF($AB193+SUM($AG193:AP193)&gt;=$AA193,0,IF(SUM($AG193:AP193)+$AB193&lt;($AA193*(1-(1/($Z193*2)))),$AA193/$Z193,$AA193/($Z193*2)))</f>
        <v>0</v>
      </c>
    </row>
    <row r="194" spans="23:43">
      <c r="W194" s="456" t="e">
        <f>$I$6</f>
        <v>#REF!</v>
      </c>
      <c r="X194" s="472"/>
      <c r="Y194" s="472"/>
      <c r="Z194" s="472">
        <f t="shared" ref="Z194:Z204" si="41">Z193</f>
        <v>4</v>
      </c>
      <c r="AA194" s="501">
        <f>K24</f>
        <v>0</v>
      </c>
      <c r="AB194" s="505"/>
      <c r="AC194" s="501">
        <f>((G24/($Z194*2))/4)</f>
        <v>0</v>
      </c>
      <c r="AD194" s="501">
        <f>((G24/($Z194*2))/4)+((H24/($Z194*2))/3)</f>
        <v>0</v>
      </c>
      <c r="AE194" s="501">
        <f>((G24/($Z194*2))/4)+((H24/($Z194*2))/3)+((I24/($Z194*2))/2)</f>
        <v>0</v>
      </c>
      <c r="AF194" s="501">
        <f>((G24/($Z194*2))/4)+((H24/($Z194*2))/3)++((I24/($Z194*2))/2)+J24/($Z194*2)</f>
        <v>0</v>
      </c>
      <c r="AG194" s="501">
        <f>AA194/(Z194*2)</f>
        <v>0</v>
      </c>
      <c r="AH194" s="502">
        <f>IF($AG194+$AB194&lt;($AA194*(1-(1/($Z194*2)))),$AA194/$Z194,$AA194*($Z194*2))</f>
        <v>0</v>
      </c>
      <c r="AI194" s="502">
        <f>IF($AB194+SUM($AG194:AH194)&gt;=$AA194,0,IF(SUM($AG194:AH194)+$AB194&lt;($AA194*(1-(1/($Z194*2)))),$AA194/$Z194,$AA194/($Z194*2)))</f>
        <v>0</v>
      </c>
      <c r="AJ194" s="502">
        <f>IF($AB194+SUM($AG194:AI194)&gt;=$AA194,0,IF(SUM($AG194:AI194)+$AB194&lt;($AA194*(1-(1/($Z194*2)))),$AA194/$Z194,$AA194/($Z194*2)))</f>
        <v>0</v>
      </c>
      <c r="AK194" s="502">
        <f>IF($AB194+SUM($AG194:AJ194)&gt;=$AA194,0,IF(SUM($AG194:AJ194)+$AB194&lt;($AA194*(1-(1/($Z194*2)))),$AA194/$Z194,$AA194/($Z194*2)))</f>
        <v>0</v>
      </c>
      <c r="AL194" s="502">
        <f>IF($AB194+SUM($AG194:AK194)&gt;=$AA194,0,IF(SUM($AG194:AK194)+$AB194&lt;($AA194*(1-(1/($Z194*2)))),$AA194/$Z194,$AA194/($Z194*2)))</f>
        <v>0</v>
      </c>
      <c r="AM194" s="502">
        <f>IF($AB194+SUM($AG194:AL194)&gt;=$AA194,0,IF(SUM($AG194:AL194)+$AB194&lt;($AA194*(1-(1/($Z194*2)))),$AA194/$Z194,$AA194/($Z194*2)))</f>
        <v>0</v>
      </c>
      <c r="AN194" s="502">
        <f>IF($AB194+SUM($AG194:AM194)&gt;=$AA194,0,IF(SUM($AG194:AM194)+$AB194&lt;($AA194*(1-(1/($Z194*2)))),$AA194/$Z194,$AA194/($Z194*2)))</f>
        <v>0</v>
      </c>
      <c r="AO194" s="502">
        <f>IF($AB194+SUM($AG194:AN194)&gt;=$AA194,0,IF(SUM($AG194:AN194)+$AB194&lt;($AA194*(1-(1/($Z194*2)))),$AA194/$Z194,$AA194/($Z194*2)))</f>
        <v>0</v>
      </c>
      <c r="AP194" s="502">
        <f>IF($AB194+SUM($AG194:AO194)&gt;=$AA194,0,IF(SUM($AG194:AO194)+$AB194&lt;($AA194*(1-(1/($Z194*2)))),$AA194/$Z194,$AA194/($Z194*2)))</f>
        <v>0</v>
      </c>
      <c r="AQ194" s="502">
        <f>IF($AB194+SUM($AG194:AP194)&gt;=$AA194,0,IF(SUM($AG194:AP194)+$AB194&lt;($AA194*(1-(1/($Z194*2)))),$AA194/$Z194,$AA194/($Z194*2)))</f>
        <v>0</v>
      </c>
    </row>
    <row r="195" spans="23:43">
      <c r="W195" s="472" t="e">
        <f>$W$50+1</f>
        <v>#REF!</v>
      </c>
      <c r="X195" s="472"/>
      <c r="Y195" s="472"/>
      <c r="Z195" s="472">
        <f t="shared" si="41"/>
        <v>4</v>
      </c>
      <c r="AA195" s="501">
        <f>+L24</f>
        <v>0</v>
      </c>
      <c r="AB195" s="505"/>
      <c r="AC195" s="505"/>
      <c r="AD195" s="505"/>
      <c r="AE195" s="505"/>
      <c r="AF195" s="505"/>
      <c r="AG195" s="505"/>
      <c r="AH195" s="501">
        <f>$AA195/(Z195*2)</f>
        <v>0</v>
      </c>
      <c r="AI195" s="502">
        <f>IF($AB195+SUM($AG195:AH195)&gt;=$AA195,0,IF(SUM($AG195:AH195)+$AB195&lt;($AA195*(1-(1/($Z195*2)))),$AA195/$Z195,$AA195/($Z195*2)))</f>
        <v>0</v>
      </c>
      <c r="AJ195" s="502">
        <f>IF($AB195+SUM($AG195:AI195)&gt;=$AA195,0,IF(SUM($AG195:AI195)+$AB195&lt;($AA195*(1-(1/($Z195*2)))),$AA195/$Z195,$AA195/($Z195*2)))</f>
        <v>0</v>
      </c>
      <c r="AK195" s="502">
        <f>IF($AB195+SUM($AG195:AJ195)&gt;=$AA195,0,IF(SUM($AG195:AJ195)+$AB195&lt;($AA195*(1-(1/($Z195*2)))),$AA195/$Z195,$AA195/($Z195*2)))</f>
        <v>0</v>
      </c>
      <c r="AL195" s="502">
        <f>IF($AB195+SUM($AG195:AK195)&gt;=$AA195,0,IF(SUM($AG195:AK195)+$AB195&lt;($AA195*(1-(1/($Z195*2)))),$AA195/$Z195,$AA195/($Z195*2)))</f>
        <v>0</v>
      </c>
      <c r="AM195" s="502">
        <f>IF($AB195+SUM($AG195:AL195)&gt;=$AA195,0,IF(SUM($AG195:AL195)+$AB195&lt;($AA195*(1-(1/($Z195*2)))),$AA195/$Z195,$AA195/($Z195*2)))</f>
        <v>0</v>
      </c>
      <c r="AN195" s="502">
        <f>IF($AB195+SUM($AG195:AM195)&gt;=$AA195,0,IF(SUM($AG195:AM195)+$AB195&lt;($AA195*(1-(1/($Z195*2)))),$AA195/$Z195,$AA195/($Z195*2)))</f>
        <v>0</v>
      </c>
      <c r="AO195" s="502">
        <f>IF($AB195+SUM($AG195:AN195)&gt;=$AA195,0,IF(SUM($AG195:AN195)+$AB195&lt;($AA195*(1-(1/($Z195*2)))),$AA195/$Z195,$AA195/($Z195*2)))</f>
        <v>0</v>
      </c>
      <c r="AP195" s="502">
        <f>IF($AB195+SUM($AG195:AO195)&gt;=$AA195,0,IF(SUM($AG195:AO195)+$AB195&lt;($AA195*(1-(1/($Z195*2)))),$AA195/$Z195,$AA195/($Z195*2)))</f>
        <v>0</v>
      </c>
      <c r="AQ195" s="502">
        <f>IF($AB195+SUM($AG195:AP195)&gt;=$AA195,0,IF(SUM($AG195:AP195)+$AB195&lt;($AA195*(1-(1/($Z195*2)))),$AA195/$Z195,$AA195/($Z195*2)))</f>
        <v>0</v>
      </c>
    </row>
    <row r="196" spans="23:43">
      <c r="W196" s="472" t="e">
        <f>$W$51+1</f>
        <v>#REF!</v>
      </c>
      <c r="X196" s="472"/>
      <c r="Y196" s="472"/>
      <c r="Z196" s="472">
        <f t="shared" si="41"/>
        <v>4</v>
      </c>
      <c r="AA196" s="501">
        <f>M24</f>
        <v>0</v>
      </c>
      <c r="AB196" s="505"/>
      <c r="AC196" s="505"/>
      <c r="AD196" s="505"/>
      <c r="AE196" s="505"/>
      <c r="AF196" s="505"/>
      <c r="AG196" s="505"/>
      <c r="AH196" s="506"/>
      <c r="AI196" s="501">
        <f>AA196/(Z196*2)</f>
        <v>0</v>
      </c>
      <c r="AJ196" s="502">
        <f>IF($AB196+SUM($AG196:AI196)&gt;=$AA196,0,IF(SUM($AG196:AI196)+$AB196&lt;($AA196*(1-(1/($Z196*2)))),$AA196/$Z196,$AA196/($Z196*2)))</f>
        <v>0</v>
      </c>
      <c r="AK196" s="502">
        <f>IF($AB196+SUM($AG196:AJ196)&gt;=$AA196,0,IF(SUM($AG196:AJ196)+$AB196&lt;($AA196*(1-(1/($Z196*2)))),$AA196/$Z196,$AA196/($Z196*2)))</f>
        <v>0</v>
      </c>
      <c r="AL196" s="502">
        <f>IF($AB196+SUM($AG196:AK196)&gt;=$AA196,0,IF(SUM($AG196:AK196)+$AB196&lt;($AA196*(1-(1/($Z196*2)))),$AA196/$Z196,$AA196/($Z196*2)))</f>
        <v>0</v>
      </c>
      <c r="AM196" s="502">
        <f>IF($AB196+SUM($AG196:AL196)&gt;=$AA196,0,IF(SUM($AG196:AL196)+$AB196&lt;($AA196*(1-(1/($Z196*2)))),$AA196/$Z196,$AA196/($Z196*2)))</f>
        <v>0</v>
      </c>
      <c r="AN196" s="502">
        <f>IF($AB196+SUM($AG196:AM196)&gt;=$AA196,0,IF(SUM($AG196:AM196)+$AB196&lt;($AA196*(1-(1/($Z196*2)))),$AA196/$Z196,$AA196/($Z196*2)))</f>
        <v>0</v>
      </c>
      <c r="AO196" s="502">
        <f>IF($AB196+SUM($AG196:AN196)&gt;=$AA196,0,IF(SUM($AG196:AN196)+$AB196&lt;($AA196*(1-(1/($Z196*2)))),$AA196/$Z196,$AA196/($Z196*2)))</f>
        <v>0</v>
      </c>
      <c r="AP196" s="502">
        <f>IF($AB196+SUM($AG196:AO196)&gt;=$AA196,0,IF(SUM($AG196:AO196)+$AB196&lt;($AA196*(1-(1/($Z196*2)))),$AA196/$Z196,$AA196/($Z196*2)))</f>
        <v>0</v>
      </c>
      <c r="AQ196" s="502">
        <f>IF($AB196+SUM($AG196:AP196)&gt;=$AA196,0,IF(SUM($AG196:AP196)+$AB196&lt;($AA196*(1-(1/($Z196*2)))),$AA196/$Z196,$AA196/($Z196*2)))</f>
        <v>0</v>
      </c>
    </row>
    <row r="197" spans="23:43">
      <c r="W197" s="472" t="e">
        <f>$W$52+1</f>
        <v>#REF!</v>
      </c>
      <c r="X197" s="472"/>
      <c r="Y197" s="472"/>
      <c r="Z197" s="472">
        <f t="shared" si="41"/>
        <v>4</v>
      </c>
      <c r="AA197" s="501">
        <f>N24</f>
        <v>0</v>
      </c>
      <c r="AB197" s="505"/>
      <c r="AC197" s="505"/>
      <c r="AD197" s="505"/>
      <c r="AE197" s="505"/>
      <c r="AF197" s="505"/>
      <c r="AG197" s="505"/>
      <c r="AH197" s="506"/>
      <c r="AI197" s="506"/>
      <c r="AJ197" s="501">
        <f>AA197/(Z197*2)</f>
        <v>0</v>
      </c>
      <c r="AK197" s="502">
        <f>IF($AB197+SUM($AG197:AJ197)&gt;=$AA197,0,IF(SUM($AG197:AJ197)+$AB197&lt;($AA197*(1-(1/($Z197*2)))),$AA197/$Z197,$AA197/($Z197*2)))</f>
        <v>0</v>
      </c>
      <c r="AL197" s="502">
        <f>IF($AB197+SUM($AG197:AK197)&gt;=$AA197,0,IF(SUM($AG197:AK197)+$AB197&lt;($AA197*(1-(1/($Z197*2)))),$AA197/$Z197,$AA197/($Z197*2)))</f>
        <v>0</v>
      </c>
      <c r="AM197" s="502">
        <f>IF($AB197+SUM($AG197:AL197)&gt;=$AA197,0,IF(SUM($AG197:AL197)+$AB197&lt;($AA197*(1-(1/($Z197*2)))),$AA197/$Z197,$AA197/($Z197*2)))</f>
        <v>0</v>
      </c>
      <c r="AN197" s="502">
        <f>IF($AB197+SUM($AG197:AM197)&gt;=$AA197,0,IF(SUM($AG197:AM197)+$AB197&lt;($AA197*(1-(1/($Z197*2)))),$AA197/$Z197,$AA197/($Z197*2)))</f>
        <v>0</v>
      </c>
      <c r="AO197" s="502">
        <f>IF($AB197+SUM($AG197:AN197)&gt;=$AA197,0,IF(SUM($AG197:AN197)+$AB197&lt;($AA197*(1-(1/($Z197*2)))),$AA197/$Z197,$AA197/($Z197*2)))</f>
        <v>0</v>
      </c>
      <c r="AP197" s="502">
        <f>IF($AB197+SUM($AG197:AO197)&gt;=$AA197,0,IF(SUM($AG197:AO197)+$AB197&lt;($AA197*(1-(1/($Z197*2)))),$AA197/$Z197,$AA197/($Z197*2)))</f>
        <v>0</v>
      </c>
      <c r="AQ197" s="502">
        <f>IF($AB197+SUM($AG197:AP197)&gt;=$AA197,0,IF(SUM($AG197:AP197)+$AB197&lt;($AA197*(1-(1/($Z197*2)))),$AA197/$Z197,$AA197/($Z197*2)))</f>
        <v>0</v>
      </c>
    </row>
    <row r="198" spans="23:43">
      <c r="W198" s="472" t="e">
        <f>$W$53+1</f>
        <v>#REF!</v>
      </c>
      <c r="X198" s="472"/>
      <c r="Y198" s="472"/>
      <c r="Z198" s="472">
        <f t="shared" si="41"/>
        <v>4</v>
      </c>
      <c r="AA198" s="501">
        <f>O24</f>
        <v>0</v>
      </c>
      <c r="AB198" s="505"/>
      <c r="AC198" s="505"/>
      <c r="AD198" s="505"/>
      <c r="AE198" s="505"/>
      <c r="AF198" s="505"/>
      <c r="AG198" s="505"/>
      <c r="AH198" s="506"/>
      <c r="AI198" s="506"/>
      <c r="AJ198" s="506"/>
      <c r="AK198" s="501">
        <f>AA198/(Z198*2)</f>
        <v>0</v>
      </c>
      <c r="AL198" s="502">
        <f>IF($AB198+SUM($AG198:AK198)&gt;=$AA198,0,IF(SUM($AG198:AK198)+$AB198&lt;($AA198*(1-(1/($Z198*2)))),$AA198/$Z198,$AA198/($Z198*2)))</f>
        <v>0</v>
      </c>
      <c r="AM198" s="502">
        <f>IF($AB198+SUM($AG198:AL198)&gt;=$AA198,0,IF(SUM($AG198:AL198)+$AB198&lt;($AA198*(1-(1/($Z198*2)))),$AA198/$Z198,$AA198/($Z198*2)))</f>
        <v>0</v>
      </c>
      <c r="AN198" s="502">
        <f>IF($AB198+SUM($AG198:AM198)&gt;=$AA198,0,IF(SUM($AG198:AM198)+$AB198&lt;($AA198*(1-(1/($Z198*2)))),$AA198/$Z198,$AA198/($Z198*2)))</f>
        <v>0</v>
      </c>
      <c r="AO198" s="502">
        <f>IF($AB198+SUM($AG198:AN198)&gt;=$AA198,0,IF(SUM($AG198:AN198)+$AB198&lt;($AA198*(1-(1/($Z198*2)))),$AA198/$Z198,$AA198/($Z198*2)))</f>
        <v>0</v>
      </c>
      <c r="AP198" s="502">
        <f>IF($AB198+SUM($AG198:AO198)&gt;=$AA198,0,IF(SUM($AG198:AO198)+$AB198&lt;($AA198*(1-(1/($Z198*2)))),$AA198/$Z198,$AA198/($Z198*2)))</f>
        <v>0</v>
      </c>
      <c r="AQ198" s="502">
        <f>IF($AB198+SUM($AG198:AP198)&gt;=$AA198,0,IF(SUM($AG198:AP198)+$AB198&lt;($AA198*(1-(1/($Z198*2)))),$AA198/$Z198,$AA198/($Z198*2)))</f>
        <v>0</v>
      </c>
    </row>
    <row r="199" spans="23:43">
      <c r="W199" s="472" t="e">
        <f>$W$54+1</f>
        <v>#REF!</v>
      </c>
      <c r="X199" s="472"/>
      <c r="Y199" s="472"/>
      <c r="Z199" s="472">
        <f t="shared" si="41"/>
        <v>4</v>
      </c>
      <c r="AA199" s="501">
        <f>P24</f>
        <v>0</v>
      </c>
      <c r="AB199" s="505"/>
      <c r="AC199" s="505"/>
      <c r="AD199" s="505"/>
      <c r="AE199" s="505"/>
      <c r="AF199" s="505"/>
      <c r="AG199" s="505"/>
      <c r="AH199" s="506"/>
      <c r="AI199" s="506"/>
      <c r="AJ199" s="506"/>
      <c r="AK199" s="506"/>
      <c r="AL199" s="501">
        <f>AA199/(Z199*2)</f>
        <v>0</v>
      </c>
      <c r="AM199" s="502">
        <f>IF($AB199+SUM($AG199:AL199)&gt;=$AA199,0,IF(SUM($AG199:AL199)+$AB199&lt;($AA199*(1-(1/($Z199*2)))),$AA199/$Z199,$AA199/($Z199*2)))</f>
        <v>0</v>
      </c>
      <c r="AN199" s="502">
        <f>IF($AB199+SUM($AG199:AM199)&gt;=$AA199,0,IF(SUM($AG199:AM199)+$AB199&lt;($AA199*(1-(1/($Z199*2)))),$AA199/$Z199,$AA199/($Z199*2)))</f>
        <v>0</v>
      </c>
      <c r="AO199" s="502">
        <f>IF($AB199+SUM($AG199:AN199)&gt;=$AA199,0,IF(SUM($AG199:AN199)+$AB199&lt;($AA199*(1-(1/($Z199*2)))),$AA199/$Z199,$AA199/($Z199*2)))</f>
        <v>0</v>
      </c>
      <c r="AP199" s="502">
        <f>IF($AB199+SUM($AG199:AO199)&gt;=$AA199,0,IF(SUM($AG199:AO199)+$AB199&lt;($AA199*(1-(1/($Z199*2)))),$AA199/$Z199,$AA199/($Z199*2)))</f>
        <v>0</v>
      </c>
      <c r="AQ199" s="502">
        <f>IF($AB199+SUM($AG199:AP199)&gt;=$AA199,0,IF(SUM($AG199:AP199)+$AB199&lt;($AA199*(1-(1/($Z199*2)))),$AA199/$Z199,$AA199/($Z199*2)))</f>
        <v>0</v>
      </c>
    </row>
    <row r="200" spans="23:43">
      <c r="W200" s="472" t="e">
        <f>$W$55+1</f>
        <v>#REF!</v>
      </c>
      <c r="X200" s="472"/>
      <c r="Y200" s="472"/>
      <c r="Z200" s="472">
        <f t="shared" si="41"/>
        <v>4</v>
      </c>
      <c r="AA200" s="501">
        <f>Q24</f>
        <v>0</v>
      </c>
      <c r="AB200" s="505"/>
      <c r="AC200" s="505"/>
      <c r="AD200" s="505"/>
      <c r="AE200" s="505"/>
      <c r="AF200" s="505"/>
      <c r="AG200" s="505"/>
      <c r="AH200" s="506"/>
      <c r="AI200" s="506"/>
      <c r="AJ200" s="506"/>
      <c r="AK200" s="506"/>
      <c r="AL200" s="506"/>
      <c r="AM200" s="501">
        <f>AA200/(Z200*2)</f>
        <v>0</v>
      </c>
      <c r="AN200" s="502">
        <f>IF($AB200+SUM($AG200:AM200)&gt;=$AA200,0,IF(SUM($AG200:AM200)+$AB200&lt;($AA200*(1-(1/($Z200*2)))),$AA200/$Z200,$AA200/($Z200*2)))</f>
        <v>0</v>
      </c>
      <c r="AO200" s="502">
        <f>IF($AB200+SUM($AG200:AN200)&gt;=$AA200,0,IF(SUM($AG200:AN200)+$AB200&lt;($AA200*(1-(1/($Z200*2)))),$AA200/$Z200,$AA200/($Z200*2)))</f>
        <v>0</v>
      </c>
      <c r="AP200" s="502">
        <f>IF($AB200+SUM($AG200:AO200)&gt;=$AA200,0,IF(SUM($AG200:AO200)+$AB200&lt;($AA200*(1-(1/($Z200*2)))),$AA200/$Z200,$AA200/($Z200*2)))</f>
        <v>0</v>
      </c>
      <c r="AQ200" s="502">
        <f>IF($AB200+SUM($AG200:AP200)&gt;=$AA200,0,IF(SUM($AG200:AP200)+$AB200&lt;($AA200*(1-(1/($Z200*2)))),$AA200/$Z200,$AA200/($Z200*2)))</f>
        <v>0</v>
      </c>
    </row>
    <row r="201" spans="23:43">
      <c r="W201" s="472" t="e">
        <f>$W$56+1</f>
        <v>#REF!</v>
      </c>
      <c r="X201" s="472"/>
      <c r="Y201" s="472"/>
      <c r="Z201" s="472">
        <f t="shared" si="41"/>
        <v>4</v>
      </c>
      <c r="AA201" s="501">
        <f>R24</f>
        <v>0</v>
      </c>
      <c r="AB201" s="505"/>
      <c r="AC201" s="505"/>
      <c r="AD201" s="505"/>
      <c r="AE201" s="505"/>
      <c r="AF201" s="505"/>
      <c r="AG201" s="505"/>
      <c r="AH201" s="506"/>
      <c r="AI201" s="506"/>
      <c r="AJ201" s="506"/>
      <c r="AK201" s="506"/>
      <c r="AL201" s="506"/>
      <c r="AM201" s="506"/>
      <c r="AN201" s="501">
        <f>AA201/(Z201*2)</f>
        <v>0</v>
      </c>
      <c r="AO201" s="502">
        <f>IF($AB201+SUM($AG201:AN201)&gt;=$AA201,0,IF(SUM($AG201:AN201)+$AB201&lt;($AA201*(1-(1/($Z201*2)))),$AA201/$Z201,$AA201/($Z201*2)))</f>
        <v>0</v>
      </c>
      <c r="AP201" s="502">
        <f>IF($AB201+SUM($AG201:AO201)&gt;=$AA201,0,IF(SUM($AG201:AO201)+$AB201&lt;($AA201*(1-(1/($Z201*2)))),$AA201/$Z201,$AA201/($Z201*2)))</f>
        <v>0</v>
      </c>
      <c r="AQ201" s="502">
        <f>IF($AB201+SUM($AG201:AP201)&gt;=$AA201,0,IF(SUM($AG201:AP201)+$AB201&lt;($AA201*(1-(1/($Z201*2)))),$AA201/$Z201,$AA201/($Z201*2)))</f>
        <v>0</v>
      </c>
    </row>
    <row r="202" spans="23:43">
      <c r="W202" s="472" t="e">
        <f>$W$57+1</f>
        <v>#REF!</v>
      </c>
      <c r="X202" s="472"/>
      <c r="Y202" s="472"/>
      <c r="Z202" s="472">
        <f t="shared" si="41"/>
        <v>4</v>
      </c>
      <c r="AA202" s="501">
        <f>S24</f>
        <v>0</v>
      </c>
      <c r="AB202" s="505"/>
      <c r="AC202" s="505"/>
      <c r="AD202" s="505"/>
      <c r="AE202" s="505"/>
      <c r="AF202" s="505"/>
      <c r="AG202" s="505"/>
      <c r="AH202" s="506"/>
      <c r="AI202" s="506"/>
      <c r="AJ202" s="506"/>
      <c r="AK202" s="506"/>
      <c r="AL202" s="506"/>
      <c r="AM202" s="506"/>
      <c r="AN202" s="506"/>
      <c r="AO202" s="501">
        <f>AA202/(Z202*2)</f>
        <v>0</v>
      </c>
      <c r="AP202" s="502">
        <f>IF($AB202+SUM($AG202:AO202)&gt;=$AA202,0,IF(SUM($AG202:AO202)+$AB202&lt;($AA202*(1-(1/($Z202*2)))),$AA202/$Z202,$AA202/($Z202*2)))</f>
        <v>0</v>
      </c>
      <c r="AQ202" s="502">
        <f>IF($AB202+SUM($AG202:AP202)&gt;=$AA202,0,IF(SUM($AG202:AP202)+$AB202&lt;($AA202*(1-(1/($Z202*2)))),$AA202/$Z202,$AA202/($Z202*2)))</f>
        <v>0</v>
      </c>
    </row>
    <row r="203" spans="23:43">
      <c r="W203" s="472" t="e">
        <f>$W$58+1</f>
        <v>#REF!</v>
      </c>
      <c r="X203" s="472"/>
      <c r="Y203" s="472"/>
      <c r="Z203" s="472">
        <f t="shared" si="41"/>
        <v>4</v>
      </c>
      <c r="AA203" s="501">
        <f>T24</f>
        <v>0</v>
      </c>
      <c r="AB203" s="505"/>
      <c r="AC203" s="505"/>
      <c r="AD203" s="505"/>
      <c r="AE203" s="505"/>
      <c r="AF203" s="505"/>
      <c r="AG203" s="505"/>
      <c r="AH203" s="506"/>
      <c r="AI203" s="506"/>
      <c r="AJ203" s="506"/>
      <c r="AK203" s="506"/>
      <c r="AL203" s="506"/>
      <c r="AM203" s="506"/>
      <c r="AN203" s="506"/>
      <c r="AO203" s="506"/>
      <c r="AP203" s="501">
        <f>AA203/(Z203*2)</f>
        <v>0</v>
      </c>
      <c r="AQ203" s="502">
        <f>IF($AB203+SUM($AG203:AP203)&gt;=$AA203,0,IF(SUM($AG203:AP203)+$AB203&lt;($AA203*(1-(1/($Z203*2)))),$AA203/$Z203,$AA203/($Z203*2)))</f>
        <v>0</v>
      </c>
    </row>
    <row r="204" spans="23:43">
      <c r="W204" s="472" t="e">
        <f>$W$59+1</f>
        <v>#REF!</v>
      </c>
      <c r="X204" s="472"/>
      <c r="Y204" s="472"/>
      <c r="Z204" s="472">
        <f t="shared" si="41"/>
        <v>4</v>
      </c>
      <c r="AA204" s="501">
        <f>U24</f>
        <v>0</v>
      </c>
      <c r="AB204" s="505"/>
      <c r="AC204" s="505"/>
      <c r="AD204" s="505"/>
      <c r="AE204" s="505"/>
      <c r="AF204" s="505"/>
      <c r="AG204" s="505"/>
      <c r="AH204" s="506"/>
      <c r="AI204" s="506"/>
      <c r="AJ204" s="506"/>
      <c r="AK204" s="506"/>
      <c r="AL204" s="506"/>
      <c r="AM204" s="506"/>
      <c r="AN204" s="506"/>
      <c r="AO204" s="506"/>
      <c r="AP204" s="506"/>
      <c r="AQ204" s="501">
        <f>AA204/(Z204*2)</f>
        <v>0</v>
      </c>
    </row>
    <row r="205" spans="23:43">
      <c r="W205" s="472"/>
      <c r="X205" s="472"/>
      <c r="Y205" s="472"/>
      <c r="Z205" s="472"/>
      <c r="AA205" s="472"/>
      <c r="AB205" s="472"/>
      <c r="AC205" s="472"/>
      <c r="AD205" s="472"/>
      <c r="AE205" s="472"/>
      <c r="AF205" s="472"/>
      <c r="AG205" s="472"/>
      <c r="AH205" s="472"/>
      <c r="AI205" s="472"/>
      <c r="AJ205" s="472"/>
      <c r="AK205" s="472"/>
      <c r="AL205" s="472"/>
      <c r="AM205" s="472"/>
      <c r="AN205" s="472"/>
      <c r="AO205" s="472"/>
      <c r="AP205" s="472"/>
      <c r="AQ205" s="472"/>
    </row>
    <row r="206" spans="23:43">
      <c r="W206" s="511" t="s">
        <v>134</v>
      </c>
      <c r="X206" s="511"/>
      <c r="Y206" s="511"/>
      <c r="Z206" s="511"/>
      <c r="AA206" s="512">
        <f t="shared" ref="AA206:AQ206" si="42">SUM(AA193:AA205)</f>
        <v>0</v>
      </c>
      <c r="AB206" s="512">
        <f t="shared" si="42"/>
        <v>0</v>
      </c>
      <c r="AC206" s="512">
        <f t="shared" si="42"/>
        <v>0</v>
      </c>
      <c r="AD206" s="512">
        <f t="shared" si="42"/>
        <v>0</v>
      </c>
      <c r="AE206" s="512">
        <f t="shared" si="42"/>
        <v>0</v>
      </c>
      <c r="AF206" s="512">
        <f t="shared" si="42"/>
        <v>0</v>
      </c>
      <c r="AG206" s="512">
        <f t="shared" si="42"/>
        <v>0</v>
      </c>
      <c r="AH206" s="512">
        <f t="shared" si="42"/>
        <v>0</v>
      </c>
      <c r="AI206" s="512">
        <f t="shared" si="42"/>
        <v>0</v>
      </c>
      <c r="AJ206" s="512">
        <f t="shared" si="42"/>
        <v>0</v>
      </c>
      <c r="AK206" s="512">
        <f t="shared" si="42"/>
        <v>0</v>
      </c>
      <c r="AL206" s="512">
        <f t="shared" si="42"/>
        <v>0</v>
      </c>
      <c r="AM206" s="512">
        <f t="shared" si="42"/>
        <v>0</v>
      </c>
      <c r="AN206" s="512">
        <f t="shared" si="42"/>
        <v>0</v>
      </c>
      <c r="AO206" s="512">
        <f t="shared" si="42"/>
        <v>0</v>
      </c>
      <c r="AP206" s="512">
        <f t="shared" si="42"/>
        <v>0</v>
      </c>
      <c r="AQ206" s="512">
        <f t="shared" si="42"/>
        <v>0</v>
      </c>
    </row>
    <row r="208" spans="23:43">
      <c r="W208" s="441" t="s">
        <v>565</v>
      </c>
      <c r="X208" s="456"/>
      <c r="Y208" s="456"/>
      <c r="Z208" s="456"/>
      <c r="AA208" s="498" t="s">
        <v>566</v>
      </c>
      <c r="AB208" s="456"/>
      <c r="AC208" s="456"/>
      <c r="AD208" s="456"/>
      <c r="AE208" s="456"/>
      <c r="AF208" s="456"/>
      <c r="AG208" s="456"/>
      <c r="AH208" s="456"/>
      <c r="AI208" s="456"/>
      <c r="AJ208" s="456"/>
      <c r="AK208" s="456"/>
      <c r="AL208" s="456"/>
      <c r="AM208" s="456"/>
      <c r="AN208" s="456"/>
      <c r="AO208" s="456"/>
      <c r="AP208" s="456"/>
      <c r="AQ208" s="456"/>
    </row>
    <row r="209" spans="23:43">
      <c r="W209" s="499" t="s">
        <v>574</v>
      </c>
      <c r="X209" s="456"/>
      <c r="Y209" s="456"/>
      <c r="Z209" s="500" t="s">
        <v>300</v>
      </c>
      <c r="AA209" s="500" t="s">
        <v>568</v>
      </c>
      <c r="AB209" s="456"/>
      <c r="AC209" s="456"/>
      <c r="AD209" s="456"/>
      <c r="AE209" s="456"/>
      <c r="AF209" s="456"/>
      <c r="AG209" s="456"/>
      <c r="AH209" s="456"/>
      <c r="AI209" s="456"/>
      <c r="AJ209" s="456"/>
      <c r="AK209" s="456"/>
      <c r="AL209" s="456"/>
      <c r="AM209" s="456"/>
      <c r="AN209" s="456"/>
      <c r="AO209" s="456"/>
      <c r="AP209" s="456"/>
      <c r="AQ209" s="456"/>
    </row>
    <row r="210" spans="23:43">
      <c r="W210" s="456"/>
      <c r="X210" s="456"/>
      <c r="Y210" s="456"/>
      <c r="Z210" s="456"/>
      <c r="AA210" s="456"/>
      <c r="AB210" s="456"/>
      <c r="AC210" s="456"/>
      <c r="AD210" s="456"/>
      <c r="AE210" s="456"/>
      <c r="AF210" s="456"/>
      <c r="AG210" s="456"/>
      <c r="AH210" s="456"/>
      <c r="AI210" s="456"/>
      <c r="AJ210" s="456"/>
      <c r="AK210" s="456"/>
      <c r="AL210" s="456"/>
      <c r="AM210" s="456"/>
      <c r="AN210" s="456"/>
      <c r="AO210" s="456"/>
      <c r="AP210" s="456"/>
      <c r="AQ210" s="456"/>
    </row>
    <row r="211" spans="23:43">
      <c r="W211" s="456" t="str">
        <f>$F$6</f>
        <v>PRIOR</v>
      </c>
      <c r="X211" s="472"/>
      <c r="Y211" s="472"/>
      <c r="Z211" s="472">
        <f>Z25</f>
        <v>3</v>
      </c>
      <c r="AA211" s="501">
        <f>F25</f>
        <v>0</v>
      </c>
      <c r="AB211" s="502">
        <f>ROUND($AA211/($Z211*2),0)</f>
        <v>0</v>
      </c>
      <c r="AC211" s="502">
        <f>ROUND(($AA211/($Z211))/4,0)</f>
        <v>0</v>
      </c>
      <c r="AD211" s="502">
        <f>ROUND(($AA211/($Z211))/4,0)</f>
        <v>0</v>
      </c>
      <c r="AE211" s="502">
        <f>ROUND(($AA211/($Z211))/4,0)</f>
        <v>0</v>
      </c>
      <c r="AF211" s="502">
        <f>ROUND(($AA211/($Z211))/4,0)</f>
        <v>0</v>
      </c>
      <c r="AG211" s="501">
        <f>SUM(AC211:AF211)</f>
        <v>0</v>
      </c>
      <c r="AH211" s="502">
        <f>IF($AG211+$AB211&lt;($AA211*(1-(1/($Z211*2)))),$AA211/$Z211,$AA211*($Z211*2))</f>
        <v>0</v>
      </c>
      <c r="AI211" s="502">
        <f>IF($AB211+SUM($AG211:AH211)&gt;=$AA211,0,IF(SUM($AG211:AH211)+$AB211&lt;($AA211*(1-(1/($Z211*2)))),$AA211/$Z211,$AA211/($Z211*2)))</f>
        <v>0</v>
      </c>
      <c r="AJ211" s="502">
        <f>IF($AB211+SUM($AG211:AI211)&gt;=$AA211,0,IF(SUM($AG211:AI211)+$AB211&lt;($AA211*(1-(1/($Z211*2)))),$AA211/$Z211,$AA211/($Z211*2)))</f>
        <v>0</v>
      </c>
      <c r="AK211" s="502">
        <f>IF($AB211+SUM($AG211:AJ211)&gt;=$AA211,0,IF(SUM($AG211:AJ211)+$AB211&lt;($AA211*(1-(1/($Z211*2)))),$AA211/$Z211,$AA211/($Z211*2)))</f>
        <v>0</v>
      </c>
      <c r="AL211" s="502">
        <f>IF($AB211+SUM($AG211:AK211)&gt;=$AA211,0,IF(SUM($AG211:AK211)+$AB211&lt;($AA211*(1-(1/($Z211*2)))),$AA211/$Z211,$AA211/($Z211*2)))</f>
        <v>0</v>
      </c>
      <c r="AM211" s="502">
        <f>IF($AB211+SUM($AG211:AL211)&gt;=$AA211,0,IF(SUM($AG211:AL211)+$AB211&lt;($AA211*(1-(1/($Z211*2)))),$AA211/$Z211,$AA211/($Z211*2)))</f>
        <v>0</v>
      </c>
      <c r="AN211" s="502">
        <f>IF($AB211+SUM($AG211:AM211)&gt;=$AA211,0,IF(SUM($AG211:AM211)+$AB211&lt;($AA211*(1-(1/($Z211*2)))),$AA211/$Z211,$AA211/($Z211*2)))</f>
        <v>0</v>
      </c>
      <c r="AO211" s="502">
        <f>IF($AB211+SUM($AG211:AN211)&gt;=$AA211,0,IF(SUM($AG211:AN211)+$AB211&lt;($AA211*(1-(1/($Z211*2)))),$AA211/$Z211,$AA211/($Z211*2)))</f>
        <v>0</v>
      </c>
      <c r="AP211" s="502">
        <f>IF($AB211+SUM($AG211:AO211)&gt;=$AA211,0,IF(SUM($AG211:AO211)+$AB211&lt;($AA211*(1-(1/($Z211*2)))),$AA211/$Z211,$AA211/($Z211*2)))</f>
        <v>0</v>
      </c>
      <c r="AQ211" s="502">
        <f>IF($AB211+SUM($AG211:AP211)&gt;=$AA211,0,IF(SUM($AG211:AP211)+$AB211&lt;($AA211*(1-(1/($Z211*2)))),$AA211/$Z211,$AA211/($Z211*2)))</f>
        <v>0</v>
      </c>
    </row>
    <row r="212" spans="23:43">
      <c r="W212" s="456" t="e">
        <f>$I$6</f>
        <v>#REF!</v>
      </c>
      <c r="X212" s="472"/>
      <c r="Y212" s="472"/>
      <c r="Z212" s="472">
        <f t="shared" ref="Z212:Z222" si="43">Z211</f>
        <v>3</v>
      </c>
      <c r="AA212" s="501">
        <f>K25</f>
        <v>0</v>
      </c>
      <c r="AB212" s="505"/>
      <c r="AC212" s="501">
        <f>((G25/($Z212*2))/4)</f>
        <v>0</v>
      </c>
      <c r="AD212" s="501">
        <f>((G25/($Z212*2))/4)+((H25/($Z212*2))/3)</f>
        <v>0</v>
      </c>
      <c r="AE212" s="501">
        <f>((G25/($Z212*2))/4)+((H25/($Z212*2))/3)+((I25/($Z212*2))/2)</f>
        <v>0</v>
      </c>
      <c r="AF212" s="501">
        <f>((G25/($Z212*2))/4)+((H25/($Z212*2))/3)++((I25/($Z212*2))/2)+J25/($Z212*2)</f>
        <v>0</v>
      </c>
      <c r="AG212" s="501">
        <f>AA212/(Z212*2)</f>
        <v>0</v>
      </c>
      <c r="AH212" s="502">
        <f>IF($AG212+$AB212&lt;($AA212*(1-(1/($Z212*2)))),$AA212/$Z212,$AA212*($Z212*2))</f>
        <v>0</v>
      </c>
      <c r="AI212" s="502">
        <f>IF($AB212+SUM($AG212:AH212)&gt;=$AA212,0,IF(SUM($AG212:AH212)+$AB212&lt;($AA212*(1-(1/($Z212*2)))),$AA212/$Z212,$AA212/($Z212*2)))</f>
        <v>0</v>
      </c>
      <c r="AJ212" s="502">
        <f>IF($AB212+SUM($AG212:AI212)&gt;=$AA212,0,IF(SUM($AG212:AI212)+$AB212&lt;($AA212*(1-(1/($Z212*2)))),$AA212/$Z212,$AA212/($Z212*2)))</f>
        <v>0</v>
      </c>
      <c r="AK212" s="502">
        <f>IF($AB212+SUM($AG212:AJ212)&gt;=$AA212,0,IF(SUM($AG212:AJ212)+$AB212&lt;($AA212*(1-(1/($Z212*2)))),$AA212/$Z212,$AA212/($Z212*2)))</f>
        <v>0</v>
      </c>
      <c r="AL212" s="502">
        <f>IF($AB212+SUM($AG212:AK212)&gt;=$AA212,0,IF(SUM($AG212:AK212)+$AB212&lt;($AA212*(1-(1/($Z212*2)))),$AA212/$Z212,$AA212/($Z212*2)))</f>
        <v>0</v>
      </c>
      <c r="AM212" s="502">
        <f>IF($AB212+SUM($AG212:AL212)&gt;=$AA212,0,IF(SUM($AG212:AL212)+$AB212&lt;($AA212*(1-(1/($Z212*2)))),$AA212/$Z212,$AA212/($Z212*2)))</f>
        <v>0</v>
      </c>
      <c r="AN212" s="502">
        <f>IF($AB212+SUM($AG212:AM212)&gt;=$AA212,0,IF(SUM($AG212:AM212)+$AB212&lt;($AA212*(1-(1/($Z212*2)))),$AA212/$Z212,$AA212/($Z212*2)))</f>
        <v>0</v>
      </c>
      <c r="AO212" s="502">
        <f>IF($AB212+SUM($AG212:AN212)&gt;=$AA212,0,IF(SUM($AG212:AN212)+$AB212&lt;($AA212*(1-(1/($Z212*2)))),$AA212/$Z212,$AA212/($Z212*2)))</f>
        <v>0</v>
      </c>
      <c r="AP212" s="502">
        <f>IF($AB212+SUM($AG212:AO212)&gt;=$AA212,0,IF(SUM($AG212:AO212)+$AB212&lt;($AA212*(1-(1/($Z212*2)))),$AA212/$Z212,$AA212/($Z212*2)))</f>
        <v>0</v>
      </c>
      <c r="AQ212" s="502">
        <f>IF($AB212+SUM($AG212:AP212)&gt;=$AA212,0,IF(SUM($AG212:AP212)+$AB212&lt;($AA212*(1-(1/($Z212*2)))),$AA212/$Z212,$AA212/($Z212*2)))</f>
        <v>0</v>
      </c>
    </row>
    <row r="213" spans="23:43">
      <c r="W213" s="472" t="e">
        <f>$W$50+1</f>
        <v>#REF!</v>
      </c>
      <c r="X213" s="472"/>
      <c r="Y213" s="472"/>
      <c r="Z213" s="472">
        <f t="shared" si="43"/>
        <v>3</v>
      </c>
      <c r="AA213" s="501">
        <f>+L25</f>
        <v>0</v>
      </c>
      <c r="AB213" s="505"/>
      <c r="AC213" s="505"/>
      <c r="AD213" s="505"/>
      <c r="AE213" s="505"/>
      <c r="AF213" s="505"/>
      <c r="AG213" s="505"/>
      <c r="AH213" s="501">
        <f>$AA213/(Z213*2)</f>
        <v>0</v>
      </c>
      <c r="AI213" s="502">
        <f>IF($AB213+SUM($AG213:AH213)&gt;=$AA213,0,IF(SUM($AG213:AH213)+$AB213&lt;($AA213*(1-(1/($Z213*2)))),$AA213/$Z213,$AA213/($Z213*2)))</f>
        <v>0</v>
      </c>
      <c r="AJ213" s="502">
        <f>IF($AB213+SUM($AG213:AI213)&gt;=$AA213,0,IF(SUM($AG213:AI213)+$AB213&lt;($AA213*(1-(1/($Z213*2)))),$AA213/$Z213,$AA213/($Z213*2)))</f>
        <v>0</v>
      </c>
      <c r="AK213" s="502">
        <f>IF($AB213+SUM($AG213:AJ213)&gt;=$AA213,0,IF(SUM($AG213:AJ213)+$AB213&lt;($AA213*(1-(1/($Z213*2)))),$AA213/$Z213,$AA213/($Z213*2)))</f>
        <v>0</v>
      </c>
      <c r="AL213" s="502">
        <f>IF($AB213+SUM($AG213:AK213)&gt;=$AA213,0,IF(SUM($AG213:AK213)+$AB213&lt;($AA213*(1-(1/($Z213*2)))),$AA213/$Z213,$AA213/($Z213*2)))</f>
        <v>0</v>
      </c>
      <c r="AM213" s="502">
        <f>IF($AB213+SUM($AG213:AL213)&gt;=$AA213,0,IF(SUM($AG213:AL213)+$AB213&lt;($AA213*(1-(1/($Z213*2)))),$AA213/$Z213,$AA213/($Z213*2)))</f>
        <v>0</v>
      </c>
      <c r="AN213" s="502">
        <f>IF($AB213+SUM($AG213:AM213)&gt;=$AA213,0,IF(SUM($AG213:AM213)+$AB213&lt;($AA213*(1-(1/($Z213*2)))),$AA213/$Z213,$AA213/($Z213*2)))</f>
        <v>0</v>
      </c>
      <c r="AO213" s="502">
        <f>IF($AB213+SUM($AG213:AN213)&gt;=$AA213,0,IF(SUM($AG213:AN213)+$AB213&lt;($AA213*(1-(1/($Z213*2)))),$AA213/$Z213,$AA213/($Z213*2)))</f>
        <v>0</v>
      </c>
      <c r="AP213" s="502">
        <f>IF($AB213+SUM($AG213:AO213)&gt;=$AA213,0,IF(SUM($AG213:AO213)+$AB213&lt;($AA213*(1-(1/($Z213*2)))),$AA213/$Z213,$AA213/($Z213*2)))</f>
        <v>0</v>
      </c>
      <c r="AQ213" s="502">
        <f>IF($AB213+SUM($AG213:AP213)&gt;=$AA213,0,IF(SUM($AG213:AP213)+$AB213&lt;($AA213*(1-(1/($Z213*2)))),$AA213/$Z213,$AA213/($Z213*2)))</f>
        <v>0</v>
      </c>
    </row>
    <row r="214" spans="23:43">
      <c r="W214" s="472" t="e">
        <f>$W$51+1</f>
        <v>#REF!</v>
      </c>
      <c r="X214" s="472"/>
      <c r="Y214" s="472"/>
      <c r="Z214" s="472">
        <f t="shared" si="43"/>
        <v>3</v>
      </c>
      <c r="AA214" s="501">
        <f>M25</f>
        <v>0</v>
      </c>
      <c r="AB214" s="505"/>
      <c r="AC214" s="505"/>
      <c r="AD214" s="505"/>
      <c r="AE214" s="505"/>
      <c r="AF214" s="505"/>
      <c r="AG214" s="505"/>
      <c r="AH214" s="506"/>
      <c r="AI214" s="501">
        <f>AA214/(Z214*2)</f>
        <v>0</v>
      </c>
      <c r="AJ214" s="502">
        <f>IF($AB214+SUM($AG214:AI214)&gt;=$AA214,0,IF(SUM($AG214:AI214)+$AB214&lt;($AA214*(1-(1/($Z214*2)))),$AA214/$Z214,$AA214/($Z214*2)))</f>
        <v>0</v>
      </c>
      <c r="AK214" s="502">
        <f>IF($AB214+SUM($AG214:AJ214)&gt;=$AA214,0,IF(SUM($AG214:AJ214)+$AB214&lt;($AA214*(1-(1/($Z214*2)))),$AA214/$Z214,$AA214/($Z214*2)))</f>
        <v>0</v>
      </c>
      <c r="AL214" s="502">
        <f>IF($AB214+SUM($AG214:AK214)&gt;=$AA214,0,IF(SUM($AG214:AK214)+$AB214&lt;($AA214*(1-(1/($Z214*2)))),$AA214/$Z214,$AA214/($Z214*2)))</f>
        <v>0</v>
      </c>
      <c r="AM214" s="502">
        <f>IF($AB214+SUM($AG214:AL214)&gt;=$AA214,0,IF(SUM($AG214:AL214)+$AB214&lt;($AA214*(1-(1/($Z214*2)))),$AA214/$Z214,$AA214/($Z214*2)))</f>
        <v>0</v>
      </c>
      <c r="AN214" s="502">
        <f>IF($AB214+SUM($AG214:AM214)&gt;=$AA214,0,IF(SUM($AG214:AM214)+$AB214&lt;($AA214*(1-(1/($Z214*2)))),$AA214/$Z214,$AA214/($Z214*2)))</f>
        <v>0</v>
      </c>
      <c r="AO214" s="502">
        <f>IF($AB214+SUM($AG214:AN214)&gt;=$AA214,0,IF(SUM($AG214:AN214)+$AB214&lt;($AA214*(1-(1/($Z214*2)))),$AA214/$Z214,$AA214/($Z214*2)))</f>
        <v>0</v>
      </c>
      <c r="AP214" s="502">
        <f>IF($AB214+SUM($AG214:AO214)&gt;=$AA214,0,IF(SUM($AG214:AO214)+$AB214&lt;($AA214*(1-(1/($Z214*2)))),$AA214/$Z214,$AA214/($Z214*2)))</f>
        <v>0</v>
      </c>
      <c r="AQ214" s="502">
        <f>IF($AB214+SUM($AG214:AP214)&gt;=$AA214,0,IF(SUM($AG214:AP214)+$AB214&lt;($AA214*(1-(1/($Z214*2)))),$AA214/$Z214,$AA214/($Z214*2)))</f>
        <v>0</v>
      </c>
    </row>
    <row r="215" spans="23:43">
      <c r="W215" s="472" t="e">
        <f>$W$52+1</f>
        <v>#REF!</v>
      </c>
      <c r="X215" s="472"/>
      <c r="Y215" s="472"/>
      <c r="Z215" s="472">
        <f t="shared" si="43"/>
        <v>3</v>
      </c>
      <c r="AA215" s="501">
        <f>N25</f>
        <v>0</v>
      </c>
      <c r="AB215" s="505"/>
      <c r="AC215" s="505"/>
      <c r="AD215" s="505"/>
      <c r="AE215" s="505"/>
      <c r="AF215" s="505"/>
      <c r="AG215" s="505"/>
      <c r="AH215" s="506"/>
      <c r="AI215" s="506"/>
      <c r="AJ215" s="501">
        <f>AA215/(Z215*2)</f>
        <v>0</v>
      </c>
      <c r="AK215" s="502">
        <f>IF($AB215+SUM($AG215:AJ215)&gt;=$AA215,0,IF(SUM($AG215:AJ215)+$AB215&lt;($AA215*(1-(1/($Z215*2)))),$AA215/$Z215,$AA215/($Z215*2)))</f>
        <v>0</v>
      </c>
      <c r="AL215" s="502">
        <f>IF($AB215+SUM($AG215:AK215)&gt;=$AA215,0,IF(SUM($AG215:AK215)+$AB215&lt;($AA215*(1-(1/($Z215*2)))),$AA215/$Z215,$AA215/($Z215*2)))</f>
        <v>0</v>
      </c>
      <c r="AM215" s="502">
        <f>IF($AB215+SUM($AG215:AL215)&gt;=$AA215,0,IF(SUM($AG215:AL215)+$AB215&lt;($AA215*(1-(1/($Z215*2)))),$AA215/$Z215,$AA215/($Z215*2)))</f>
        <v>0</v>
      </c>
      <c r="AN215" s="502">
        <f>IF($AB215+SUM($AG215:AM215)&gt;=$AA215,0,IF(SUM($AG215:AM215)+$AB215&lt;($AA215*(1-(1/($Z215*2)))),$AA215/$Z215,$AA215/($Z215*2)))</f>
        <v>0</v>
      </c>
      <c r="AO215" s="502">
        <f>IF($AB215+SUM($AG215:AN215)&gt;=$AA215,0,IF(SUM($AG215:AN215)+$AB215&lt;($AA215*(1-(1/($Z215*2)))),$AA215/$Z215,$AA215/($Z215*2)))</f>
        <v>0</v>
      </c>
      <c r="AP215" s="502">
        <f>IF($AB215+SUM($AG215:AO215)&gt;=$AA215,0,IF(SUM($AG215:AO215)+$AB215&lt;($AA215*(1-(1/($Z215*2)))),$AA215/$Z215,$AA215/($Z215*2)))</f>
        <v>0</v>
      </c>
      <c r="AQ215" s="502">
        <f>IF($AB215+SUM($AG215:AP215)&gt;=$AA215,0,IF(SUM($AG215:AP215)+$AB215&lt;($AA215*(1-(1/($Z215*2)))),$AA215/$Z215,$AA215/($Z215*2)))</f>
        <v>0</v>
      </c>
    </row>
    <row r="216" spans="23:43">
      <c r="W216" s="472" t="e">
        <f>$W$53+1</f>
        <v>#REF!</v>
      </c>
      <c r="X216" s="472"/>
      <c r="Y216" s="472"/>
      <c r="Z216" s="472">
        <f t="shared" si="43"/>
        <v>3</v>
      </c>
      <c r="AA216" s="501">
        <f>O25</f>
        <v>0</v>
      </c>
      <c r="AB216" s="505"/>
      <c r="AC216" s="505"/>
      <c r="AD216" s="505"/>
      <c r="AE216" s="505"/>
      <c r="AF216" s="505"/>
      <c r="AG216" s="505"/>
      <c r="AH216" s="506"/>
      <c r="AI216" s="506"/>
      <c r="AJ216" s="506"/>
      <c r="AK216" s="501">
        <f>AA216/(Z216*2)</f>
        <v>0</v>
      </c>
      <c r="AL216" s="502">
        <f>IF($AB216+SUM($AG216:AK216)&gt;=$AA216,0,IF(SUM($AG216:AK216)+$AB216&lt;($AA216*(1-(1/($Z216*2)))),$AA216/$Z216,$AA216/($Z216*2)))</f>
        <v>0</v>
      </c>
      <c r="AM216" s="502">
        <f>IF($AB216+SUM($AG216:AL216)&gt;=$AA216,0,IF(SUM($AG216:AL216)+$AB216&lt;($AA216*(1-(1/($Z216*2)))),$AA216/$Z216,$AA216/($Z216*2)))</f>
        <v>0</v>
      </c>
      <c r="AN216" s="502">
        <f>IF($AB216+SUM($AG216:AM216)&gt;=$AA216,0,IF(SUM($AG216:AM216)+$AB216&lt;($AA216*(1-(1/($Z216*2)))),$AA216/$Z216,$AA216/($Z216*2)))</f>
        <v>0</v>
      </c>
      <c r="AO216" s="502">
        <f>IF($AB216+SUM($AG216:AN216)&gt;=$AA216,0,IF(SUM($AG216:AN216)+$AB216&lt;($AA216*(1-(1/($Z216*2)))),$AA216/$Z216,$AA216/($Z216*2)))</f>
        <v>0</v>
      </c>
      <c r="AP216" s="502">
        <f>IF($AB216+SUM($AG216:AO216)&gt;=$AA216,0,IF(SUM($AG216:AO216)+$AB216&lt;($AA216*(1-(1/($Z216*2)))),$AA216/$Z216,$AA216/($Z216*2)))</f>
        <v>0</v>
      </c>
      <c r="AQ216" s="502">
        <f>IF($AB216+SUM($AG216:AP216)&gt;=$AA216,0,IF(SUM($AG216:AP216)+$AB216&lt;($AA216*(1-(1/($Z216*2)))),$AA216/$Z216,$AA216/($Z216*2)))</f>
        <v>0</v>
      </c>
    </row>
    <row r="217" spans="23:43">
      <c r="W217" s="472" t="e">
        <f>$W$54+1</f>
        <v>#REF!</v>
      </c>
      <c r="X217" s="472"/>
      <c r="Y217" s="472"/>
      <c r="Z217" s="472">
        <f t="shared" si="43"/>
        <v>3</v>
      </c>
      <c r="AA217" s="501">
        <f>P25</f>
        <v>0</v>
      </c>
      <c r="AB217" s="505"/>
      <c r="AC217" s="505"/>
      <c r="AD217" s="505"/>
      <c r="AE217" s="505"/>
      <c r="AF217" s="505"/>
      <c r="AG217" s="505"/>
      <c r="AH217" s="506"/>
      <c r="AI217" s="506"/>
      <c r="AJ217" s="506"/>
      <c r="AK217" s="506"/>
      <c r="AL217" s="501">
        <f>AA217/(Z217*2)</f>
        <v>0</v>
      </c>
      <c r="AM217" s="502">
        <f>IF($AB217+SUM($AG217:AL217)&gt;=$AA217,0,IF(SUM($AG217:AL217)+$AB217&lt;($AA217*(1-(1/($Z217*2)))),$AA217/$Z217,$AA217/($Z217*2)))</f>
        <v>0</v>
      </c>
      <c r="AN217" s="502">
        <f>IF($AB217+SUM($AG217:AM217)&gt;=$AA217,0,IF(SUM($AG217:AM217)+$AB217&lt;($AA217*(1-(1/($Z217*2)))),$AA217/$Z217,$AA217/($Z217*2)))</f>
        <v>0</v>
      </c>
      <c r="AO217" s="502">
        <f>IF($AB217+SUM($AG217:AN217)&gt;=$AA217,0,IF(SUM($AG217:AN217)+$AB217&lt;($AA217*(1-(1/($Z217*2)))),$AA217/$Z217,$AA217/($Z217*2)))</f>
        <v>0</v>
      </c>
      <c r="AP217" s="502">
        <f>IF($AB217+SUM($AG217:AO217)&gt;=$AA217,0,IF(SUM($AG217:AO217)+$AB217&lt;($AA217*(1-(1/($Z217*2)))),$AA217/$Z217,$AA217/($Z217*2)))</f>
        <v>0</v>
      </c>
      <c r="AQ217" s="502">
        <f>IF($AB217+SUM($AG217:AP217)&gt;=$AA217,0,IF(SUM($AG217:AP217)+$AB217&lt;($AA217*(1-(1/($Z217*2)))),$AA217/$Z217,$AA217/($Z217*2)))</f>
        <v>0</v>
      </c>
    </row>
    <row r="218" spans="23:43">
      <c r="W218" s="472" t="e">
        <f>$W$55+1</f>
        <v>#REF!</v>
      </c>
      <c r="X218" s="472"/>
      <c r="Y218" s="472"/>
      <c r="Z218" s="472">
        <f t="shared" si="43"/>
        <v>3</v>
      </c>
      <c r="AA218" s="501">
        <f>Q25</f>
        <v>0</v>
      </c>
      <c r="AB218" s="505"/>
      <c r="AC218" s="505"/>
      <c r="AD218" s="505"/>
      <c r="AE218" s="505"/>
      <c r="AF218" s="505"/>
      <c r="AG218" s="505"/>
      <c r="AH218" s="506"/>
      <c r="AI218" s="506"/>
      <c r="AJ218" s="506"/>
      <c r="AK218" s="506"/>
      <c r="AL218" s="506"/>
      <c r="AM218" s="501">
        <f>AA218/(Z218*2)</f>
        <v>0</v>
      </c>
      <c r="AN218" s="502">
        <f>IF($AB218+SUM($AG218:AM218)&gt;=$AA218,0,IF(SUM($AG218:AM218)+$AB218&lt;($AA218*(1-(1/($Z218*2)))),$AA218/$Z218,$AA218/($Z218*2)))</f>
        <v>0</v>
      </c>
      <c r="AO218" s="502">
        <f>IF($AB218+SUM($AG218:AN218)&gt;=$AA218,0,IF(SUM($AG218:AN218)+$AB218&lt;($AA218*(1-(1/($Z218*2)))),$AA218/$Z218,$AA218/($Z218*2)))</f>
        <v>0</v>
      </c>
      <c r="AP218" s="502">
        <f>IF($AB218+SUM($AG218:AO218)&gt;=$AA218,0,IF(SUM($AG218:AO218)+$AB218&lt;($AA218*(1-(1/($Z218*2)))),$AA218/$Z218,$AA218/($Z218*2)))</f>
        <v>0</v>
      </c>
      <c r="AQ218" s="502">
        <f>IF($AB218+SUM($AG218:AP218)&gt;=$AA218,0,IF(SUM($AG218:AP218)+$AB218&lt;($AA218*(1-(1/($Z218*2)))),$AA218/$Z218,$AA218/($Z218*2)))</f>
        <v>0</v>
      </c>
    </row>
    <row r="219" spans="23:43">
      <c r="W219" s="472" t="e">
        <f>$W$56+1</f>
        <v>#REF!</v>
      </c>
      <c r="X219" s="472"/>
      <c r="Y219" s="472"/>
      <c r="Z219" s="472">
        <f t="shared" si="43"/>
        <v>3</v>
      </c>
      <c r="AA219" s="501">
        <f>R25</f>
        <v>0</v>
      </c>
      <c r="AB219" s="505"/>
      <c r="AC219" s="505"/>
      <c r="AD219" s="505"/>
      <c r="AE219" s="505"/>
      <c r="AF219" s="505"/>
      <c r="AG219" s="505"/>
      <c r="AH219" s="506"/>
      <c r="AI219" s="506"/>
      <c r="AJ219" s="506"/>
      <c r="AK219" s="506"/>
      <c r="AL219" s="506"/>
      <c r="AM219" s="506"/>
      <c r="AN219" s="501">
        <f>AA219/(Z219*2)</f>
        <v>0</v>
      </c>
      <c r="AO219" s="502">
        <f>IF($AB219+SUM($AG219:AN219)&gt;=$AA219,0,IF(SUM($AG219:AN219)+$AB219&lt;($AA219*(1-(1/($Z219*2)))),$AA219/$Z219,$AA219/($Z219*2)))</f>
        <v>0</v>
      </c>
      <c r="AP219" s="502">
        <f>IF($AB219+SUM($AG219:AO219)&gt;=$AA219,0,IF(SUM($AG219:AO219)+$AB219&lt;($AA219*(1-(1/($Z219*2)))),$AA219/$Z219,$AA219/($Z219*2)))</f>
        <v>0</v>
      </c>
      <c r="AQ219" s="502">
        <f>IF($AB219+SUM($AG219:AP219)&gt;=$AA219,0,IF(SUM($AG219:AP219)+$AB219&lt;($AA219*(1-(1/($Z219*2)))),$AA219/$Z219,$AA219/($Z219*2)))</f>
        <v>0</v>
      </c>
    </row>
    <row r="220" spans="23:43">
      <c r="W220" s="472" t="e">
        <f>$W$57+1</f>
        <v>#REF!</v>
      </c>
      <c r="X220" s="472"/>
      <c r="Y220" s="472"/>
      <c r="Z220" s="472">
        <f t="shared" si="43"/>
        <v>3</v>
      </c>
      <c r="AA220" s="501">
        <f>S25</f>
        <v>0</v>
      </c>
      <c r="AB220" s="505"/>
      <c r="AC220" s="505"/>
      <c r="AD220" s="505"/>
      <c r="AE220" s="505"/>
      <c r="AF220" s="505"/>
      <c r="AG220" s="505"/>
      <c r="AH220" s="506"/>
      <c r="AI220" s="506"/>
      <c r="AJ220" s="506"/>
      <c r="AK220" s="506"/>
      <c r="AL220" s="506"/>
      <c r="AM220" s="506"/>
      <c r="AN220" s="506"/>
      <c r="AO220" s="501">
        <f>AA220/(Z220*2)</f>
        <v>0</v>
      </c>
      <c r="AP220" s="502">
        <f>IF($AB220+SUM($AG220:AO220)&gt;=$AA220,0,IF(SUM($AG220:AO220)+$AB220&lt;($AA220*(1-(1/($Z220*2)))),$AA220/$Z220,$AA220/($Z220*2)))</f>
        <v>0</v>
      </c>
      <c r="AQ220" s="502">
        <f>IF($AB220+SUM($AG220:AP220)&gt;=$AA220,0,IF(SUM($AG220:AP220)+$AB220&lt;($AA220*(1-(1/($Z220*2)))),$AA220/$Z220,$AA220/($Z220*2)))</f>
        <v>0</v>
      </c>
    </row>
    <row r="221" spans="23:43">
      <c r="W221" s="472" t="e">
        <f>$W$58+1</f>
        <v>#REF!</v>
      </c>
      <c r="X221" s="472"/>
      <c r="Y221" s="472"/>
      <c r="Z221" s="472">
        <f t="shared" si="43"/>
        <v>3</v>
      </c>
      <c r="AA221" s="501">
        <f>T25</f>
        <v>0</v>
      </c>
      <c r="AB221" s="505"/>
      <c r="AC221" s="505"/>
      <c r="AD221" s="505"/>
      <c r="AE221" s="505"/>
      <c r="AF221" s="505"/>
      <c r="AG221" s="505"/>
      <c r="AH221" s="506"/>
      <c r="AI221" s="506"/>
      <c r="AJ221" s="506"/>
      <c r="AK221" s="506"/>
      <c r="AL221" s="506"/>
      <c r="AM221" s="506"/>
      <c r="AN221" s="506"/>
      <c r="AO221" s="506"/>
      <c r="AP221" s="501">
        <f>AA221/(Z221*2)</f>
        <v>0</v>
      </c>
      <c r="AQ221" s="502">
        <f>IF($AB221+SUM($AG221:AP221)&gt;=$AA221,0,IF(SUM($AG221:AP221)+$AB221&lt;($AA221*(1-(1/($Z221*2)))),$AA221/$Z221,$AA221/($Z221*2)))</f>
        <v>0</v>
      </c>
    </row>
    <row r="222" spans="23:43">
      <c r="W222" s="472" t="e">
        <f>$W$59+1</f>
        <v>#REF!</v>
      </c>
      <c r="X222" s="472"/>
      <c r="Y222" s="472"/>
      <c r="Z222" s="472">
        <f t="shared" si="43"/>
        <v>3</v>
      </c>
      <c r="AA222" s="501">
        <f>U25</f>
        <v>0</v>
      </c>
      <c r="AB222" s="505"/>
      <c r="AC222" s="505"/>
      <c r="AD222" s="505"/>
      <c r="AE222" s="505"/>
      <c r="AF222" s="505"/>
      <c r="AG222" s="505"/>
      <c r="AH222" s="506"/>
      <c r="AI222" s="506"/>
      <c r="AJ222" s="506"/>
      <c r="AK222" s="506"/>
      <c r="AL222" s="506"/>
      <c r="AM222" s="506"/>
      <c r="AN222" s="506"/>
      <c r="AO222" s="506"/>
      <c r="AP222" s="506"/>
      <c r="AQ222" s="501">
        <f>AA222/(Z222*2)</f>
        <v>0</v>
      </c>
    </row>
    <row r="223" spans="23:43">
      <c r="W223" s="472"/>
      <c r="X223" s="472"/>
      <c r="Y223" s="472"/>
      <c r="Z223" s="472"/>
      <c r="AA223" s="472"/>
      <c r="AB223" s="472"/>
      <c r="AC223" s="472"/>
      <c r="AD223" s="472"/>
      <c r="AE223" s="472"/>
      <c r="AF223" s="472"/>
      <c r="AG223" s="472"/>
      <c r="AH223" s="472"/>
      <c r="AI223" s="472"/>
      <c r="AJ223" s="472"/>
      <c r="AK223" s="472"/>
      <c r="AL223" s="472"/>
      <c r="AM223" s="472"/>
      <c r="AN223" s="472"/>
      <c r="AO223" s="472"/>
      <c r="AP223" s="472"/>
      <c r="AQ223" s="472"/>
    </row>
    <row r="224" spans="23:43">
      <c r="W224" s="511" t="s">
        <v>134</v>
      </c>
      <c r="X224" s="511"/>
      <c r="Y224" s="511"/>
      <c r="Z224" s="511"/>
      <c r="AA224" s="512">
        <f t="shared" ref="AA224:AQ224" si="44">SUM(AA211:AA223)</f>
        <v>0</v>
      </c>
      <c r="AB224" s="512">
        <f t="shared" si="44"/>
        <v>0</v>
      </c>
      <c r="AC224" s="512">
        <f t="shared" si="44"/>
        <v>0</v>
      </c>
      <c r="AD224" s="512">
        <f t="shared" si="44"/>
        <v>0</v>
      </c>
      <c r="AE224" s="512">
        <f t="shared" si="44"/>
        <v>0</v>
      </c>
      <c r="AF224" s="512">
        <f t="shared" si="44"/>
        <v>0</v>
      </c>
      <c r="AG224" s="512">
        <f t="shared" si="44"/>
        <v>0</v>
      </c>
      <c r="AH224" s="512">
        <f t="shared" si="44"/>
        <v>0</v>
      </c>
      <c r="AI224" s="512">
        <f t="shared" si="44"/>
        <v>0</v>
      </c>
      <c r="AJ224" s="512">
        <f t="shared" si="44"/>
        <v>0</v>
      </c>
      <c r="AK224" s="512">
        <f t="shared" si="44"/>
        <v>0</v>
      </c>
      <c r="AL224" s="512">
        <f t="shared" si="44"/>
        <v>0</v>
      </c>
      <c r="AM224" s="512">
        <f t="shared" si="44"/>
        <v>0</v>
      </c>
      <c r="AN224" s="512">
        <f t="shared" si="44"/>
        <v>0</v>
      </c>
      <c r="AO224" s="512">
        <f t="shared" si="44"/>
        <v>0</v>
      </c>
      <c r="AP224" s="512">
        <f t="shared" si="44"/>
        <v>0</v>
      </c>
      <c r="AQ224" s="512">
        <f t="shared" si="44"/>
        <v>0</v>
      </c>
    </row>
    <row r="226" spans="23:43">
      <c r="W226" s="441" t="s">
        <v>565</v>
      </c>
      <c r="X226" s="456"/>
      <c r="Y226" s="456"/>
      <c r="Z226" s="456"/>
      <c r="AA226" s="498" t="s">
        <v>566</v>
      </c>
      <c r="AB226" s="456"/>
      <c r="AC226" s="456"/>
      <c r="AD226" s="456"/>
      <c r="AE226" s="456"/>
      <c r="AF226" s="456"/>
      <c r="AG226" s="456"/>
      <c r="AH226" s="456"/>
      <c r="AI226" s="456"/>
      <c r="AJ226" s="456"/>
      <c r="AK226" s="456"/>
      <c r="AL226" s="456"/>
      <c r="AM226" s="456"/>
      <c r="AN226" s="456"/>
      <c r="AO226" s="456"/>
      <c r="AP226" s="456"/>
      <c r="AQ226" s="456"/>
    </row>
    <row r="227" spans="23:43">
      <c r="W227" s="499" t="s">
        <v>320</v>
      </c>
      <c r="X227" s="456"/>
      <c r="Y227" s="456"/>
      <c r="Z227" s="500" t="s">
        <v>300</v>
      </c>
      <c r="AA227" s="500" t="s">
        <v>568</v>
      </c>
      <c r="AB227" s="456"/>
      <c r="AC227" s="456"/>
      <c r="AD227" s="456"/>
      <c r="AE227" s="456"/>
      <c r="AF227" s="456"/>
      <c r="AG227" s="456"/>
      <c r="AH227" s="456"/>
      <c r="AI227" s="456"/>
      <c r="AJ227" s="456"/>
      <c r="AK227" s="456"/>
      <c r="AL227" s="456"/>
      <c r="AM227" s="456"/>
      <c r="AN227" s="456"/>
      <c r="AO227" s="456"/>
      <c r="AP227" s="456"/>
      <c r="AQ227" s="456"/>
    </row>
    <row r="228" spans="23:43">
      <c r="W228" s="456"/>
      <c r="X228" s="456"/>
      <c r="Y228" s="456"/>
      <c r="Z228" s="456"/>
      <c r="AA228" s="456"/>
      <c r="AB228" s="456"/>
      <c r="AC228" s="456"/>
      <c r="AD228" s="456"/>
      <c r="AE228" s="456"/>
      <c r="AF228" s="456"/>
      <c r="AG228" s="456"/>
      <c r="AH228" s="456"/>
      <c r="AI228" s="456"/>
      <c r="AJ228" s="456"/>
      <c r="AK228" s="456"/>
      <c r="AL228" s="456"/>
      <c r="AM228" s="456"/>
      <c r="AN228" s="456"/>
      <c r="AO228" s="456"/>
      <c r="AP228" s="456"/>
      <c r="AQ228" s="456"/>
    </row>
    <row r="229" spans="23:43">
      <c r="W229" s="456" t="str">
        <f>$F$6</f>
        <v>PRIOR</v>
      </c>
      <c r="X229" s="472"/>
      <c r="Y229" s="472"/>
      <c r="Z229" s="472">
        <f>Z27</f>
        <v>8</v>
      </c>
      <c r="AA229" s="501">
        <f>F27</f>
        <v>0</v>
      </c>
      <c r="AB229" s="502">
        <f>ROUND($AA229/($Z229*2),0)</f>
        <v>0</v>
      </c>
      <c r="AC229" s="502">
        <f>ROUND(($AA229/($Z229))/4,0)</f>
        <v>0</v>
      </c>
      <c r="AD229" s="502">
        <f>ROUND(($AA229/($Z229))/4,0)</f>
        <v>0</v>
      </c>
      <c r="AE229" s="502">
        <f>ROUND(($AA229/($Z229))/4,0)</f>
        <v>0</v>
      </c>
      <c r="AF229" s="502">
        <f>ROUND(($AA229/($Z229))/4,0)</f>
        <v>0</v>
      </c>
      <c r="AG229" s="501">
        <f>SUM(AC229:AF229)</f>
        <v>0</v>
      </c>
      <c r="AH229" s="502">
        <f>IF($AG229+$AB229&lt;($AA229*(1-(1/($Z229*2)))),$AA229/$Z229,$AA229*($Z229*2))</f>
        <v>0</v>
      </c>
      <c r="AI229" s="502">
        <f>IF($AB229+SUM($AG229:AH229)&gt;=$AA229,0,IF(SUM($AG229:AH229)+$AB229&lt;($AA229*(1-(1/($Z229*2)))),$AA229/$Z229,$AA229/($Z229*2)))</f>
        <v>0</v>
      </c>
      <c r="AJ229" s="502">
        <f>IF($AB229+SUM($AG229:AI229)&gt;=$AA229,0,IF(SUM($AG229:AI229)+$AB229&lt;($AA229*(1-(1/($Z229*2)))),$AA229/$Z229,$AA229/($Z229*2)))</f>
        <v>0</v>
      </c>
      <c r="AK229" s="502">
        <f>IF($AB229+SUM($AG229:AJ229)&gt;=$AA229,0,IF(SUM($AG229:AJ229)+$AB229&lt;($AA229*(1-(1/($Z229*2)))),$AA229/$Z229,$AA229/($Z229*2)))</f>
        <v>0</v>
      </c>
      <c r="AL229" s="502">
        <f>IF($AB229+SUM($AG229:AK229)&gt;=$AA229,0,IF(SUM($AG229:AK229)+$AB229&lt;($AA229*(1-(1/($Z229*2)))),$AA229/$Z229,$AA229/($Z229*2)))</f>
        <v>0</v>
      </c>
      <c r="AM229" s="502">
        <f>IF($AB229+SUM($AG229:AL229)&gt;=$AA229,0,IF(SUM($AG229:AL229)+$AB229&lt;($AA229*(1-(1/($Z229*2)))),$AA229/$Z229,$AA229/($Z229*2)))</f>
        <v>0</v>
      </c>
      <c r="AN229" s="502">
        <f>IF($AB229+SUM($AG229:AM229)&gt;=$AA229,0,IF(SUM($AG229:AM229)+$AB229&lt;($AA229*(1-(1/($Z229*2)))),$AA229/$Z229,$AA229/($Z229*2)))</f>
        <v>0</v>
      </c>
      <c r="AO229" s="502">
        <f>IF($AB229+SUM($AG229:AN229)&gt;=$AA229,0,IF(SUM($AG229:AN229)+$AB229&lt;($AA229*(1-(1/($Z229*2)))),$AA229/$Z229,$AA229/($Z229*2)))</f>
        <v>0</v>
      </c>
      <c r="AP229" s="502">
        <f>IF($AB229+SUM($AG229:AO229)&gt;=$AA229,0,IF(SUM($AG229:AO229)+$AB229&lt;($AA229*(1-(1/($Z229*2)))),$AA229/$Z229,$AA229/($Z229*2)))</f>
        <v>0</v>
      </c>
      <c r="AQ229" s="502">
        <f>IF($AB229+SUM($AG229:AP229)&gt;=$AA229,0,IF(SUM($AG229:AP229)+$AB229&lt;($AA229*(1-(1/($Z229*2)))),$AA229/$Z229,$AA229/($Z229*2)))</f>
        <v>0</v>
      </c>
    </row>
    <row r="230" spans="23:43">
      <c r="W230" s="456" t="e">
        <f>$I$6</f>
        <v>#REF!</v>
      </c>
      <c r="X230" s="472"/>
      <c r="Y230" s="472"/>
      <c r="Z230" s="472">
        <f t="shared" ref="Z230:Z240" si="45">Z229</f>
        <v>8</v>
      </c>
      <c r="AA230" s="501">
        <f>K27</f>
        <v>0</v>
      </c>
      <c r="AB230" s="505"/>
      <c r="AC230" s="501">
        <f>((G27/($Z230*2))/4)</f>
        <v>0</v>
      </c>
      <c r="AD230" s="501">
        <f>((G27/($Z230*2))/4)+((H27/($Z230*2))/3)</f>
        <v>0</v>
      </c>
      <c r="AE230" s="501">
        <f>((G27/($Z230*2))/4)+((H27/($Z230*2))/3)+((I27/($Z230*2))/2)</f>
        <v>0</v>
      </c>
      <c r="AF230" s="501">
        <f>((G27/($Z230*2))/4)+((H27/($Z230*2))/3)++((I27/($Z230*2))/2)+J27/($Z230*2)</f>
        <v>0</v>
      </c>
      <c r="AG230" s="501">
        <f>AA230/(Z230*2)</f>
        <v>0</v>
      </c>
      <c r="AH230" s="502">
        <f>IF($AG230+$AB230&lt;($AA230*(1-(1/($Z230*2)))),$AA230/$Z230,$AA230*($Z230*2))</f>
        <v>0</v>
      </c>
      <c r="AI230" s="502">
        <f>IF($AB230+SUM($AG230:AH230)&gt;=$AA230,0,IF(SUM($AG230:AH230)+$AB230&lt;($AA230*(1-(1/($Z230*2)))),$AA230/$Z230,$AA230/($Z230*2)))</f>
        <v>0</v>
      </c>
      <c r="AJ230" s="502">
        <f>IF($AB230+SUM($AG230:AI230)&gt;=$AA230,0,IF(SUM($AG230:AI230)+$AB230&lt;($AA230*(1-(1/($Z230*2)))),$AA230/$Z230,$AA230/($Z230*2)))</f>
        <v>0</v>
      </c>
      <c r="AK230" s="502">
        <f>IF($AB230+SUM($AG230:AJ230)&gt;=$AA230,0,IF(SUM($AG230:AJ230)+$AB230&lt;($AA230*(1-(1/($Z230*2)))),$AA230/$Z230,$AA230/($Z230*2)))</f>
        <v>0</v>
      </c>
      <c r="AL230" s="502">
        <f>IF($AB230+SUM($AG230:AK230)&gt;=$AA230,0,IF(SUM($AG230:AK230)+$AB230&lt;($AA230*(1-(1/($Z230*2)))),$AA230/$Z230,$AA230/($Z230*2)))</f>
        <v>0</v>
      </c>
      <c r="AM230" s="502">
        <f>IF($AB230+SUM($AG230:AL230)&gt;=$AA230,0,IF(SUM($AG230:AL230)+$AB230&lt;($AA230*(1-(1/($Z230*2)))),$AA230/$Z230,$AA230/($Z230*2)))</f>
        <v>0</v>
      </c>
      <c r="AN230" s="502">
        <f>IF($AB230+SUM($AG230:AM230)&gt;=$AA230,0,IF(SUM($AG230:AM230)+$AB230&lt;($AA230*(1-(1/($Z230*2)))),$AA230/$Z230,$AA230/($Z230*2)))</f>
        <v>0</v>
      </c>
      <c r="AO230" s="502">
        <f>IF($AB230+SUM($AG230:AN230)&gt;=$AA230,0,IF(SUM($AG230:AN230)+$AB230&lt;($AA230*(1-(1/($Z230*2)))),$AA230/$Z230,$AA230/($Z230*2)))</f>
        <v>0</v>
      </c>
      <c r="AP230" s="502">
        <f>IF($AB230+SUM($AG230:AO230)&gt;=$AA230,0,IF(SUM($AG230:AO230)+$AB230&lt;($AA230*(1-(1/($Z230*2)))),$AA230/$Z230,$AA230/($Z230*2)))</f>
        <v>0</v>
      </c>
      <c r="AQ230" s="502">
        <f>IF($AB230+SUM($AG230:AP230)&gt;=$AA230,0,IF(SUM($AG230:AP230)+$AB230&lt;($AA230*(1-(1/($Z230*2)))),$AA230/$Z230,$AA230/($Z230*2)))</f>
        <v>0</v>
      </c>
    </row>
    <row r="231" spans="23:43">
      <c r="W231" s="472" t="e">
        <f>$W$50+1</f>
        <v>#REF!</v>
      </c>
      <c r="X231" s="472"/>
      <c r="Y231" s="472"/>
      <c r="Z231" s="472">
        <f t="shared" si="45"/>
        <v>8</v>
      </c>
      <c r="AA231" s="501">
        <f>+L27</f>
        <v>0</v>
      </c>
      <c r="AB231" s="505"/>
      <c r="AC231" s="505"/>
      <c r="AD231" s="505"/>
      <c r="AE231" s="505"/>
      <c r="AF231" s="505"/>
      <c r="AG231" s="505"/>
      <c r="AH231" s="501">
        <f>$AA231/(Z231*2)</f>
        <v>0</v>
      </c>
      <c r="AI231" s="502">
        <f>IF($AB231+SUM($AG231:AH231)&gt;=$AA231,0,IF(SUM($AG231:AH231)+$AB231&lt;($AA231*(1-(1/($Z231*2)))),$AA231/$Z231,$AA231/($Z231*2)))</f>
        <v>0</v>
      </c>
      <c r="AJ231" s="502">
        <f>IF($AB231+SUM($AG231:AI231)&gt;=$AA231,0,IF(SUM($AG231:AI231)+$AB231&lt;($AA231*(1-(1/($Z231*2)))),$AA231/$Z231,$AA231/($Z231*2)))</f>
        <v>0</v>
      </c>
      <c r="AK231" s="502">
        <f>IF($AB231+SUM($AG231:AJ231)&gt;=$AA231,0,IF(SUM($AG231:AJ231)+$AB231&lt;($AA231*(1-(1/($Z231*2)))),$AA231/$Z231,$AA231/($Z231*2)))</f>
        <v>0</v>
      </c>
      <c r="AL231" s="502">
        <f>IF($AB231+SUM($AG231:AK231)&gt;=$AA231,0,IF(SUM($AG231:AK231)+$AB231&lt;($AA231*(1-(1/($Z231*2)))),$AA231/$Z231,$AA231/($Z231*2)))</f>
        <v>0</v>
      </c>
      <c r="AM231" s="502">
        <f>IF($AB231+SUM($AG231:AL231)&gt;=$AA231,0,IF(SUM($AG231:AL231)+$AB231&lt;($AA231*(1-(1/($Z231*2)))),$AA231/$Z231,$AA231/($Z231*2)))</f>
        <v>0</v>
      </c>
      <c r="AN231" s="502">
        <f>IF($AB231+SUM($AG231:AM231)&gt;=$AA231,0,IF(SUM($AG231:AM231)+$AB231&lt;($AA231*(1-(1/($Z231*2)))),$AA231/$Z231,$AA231/($Z231*2)))</f>
        <v>0</v>
      </c>
      <c r="AO231" s="502">
        <f>IF($AB231+SUM($AG231:AN231)&gt;=$AA231,0,IF(SUM($AG231:AN231)+$AB231&lt;($AA231*(1-(1/($Z231*2)))),$AA231/$Z231,$AA231/($Z231*2)))</f>
        <v>0</v>
      </c>
      <c r="AP231" s="502">
        <f>IF($AB231+SUM($AG231:AO231)&gt;=$AA231,0,IF(SUM($AG231:AO231)+$AB231&lt;($AA231*(1-(1/($Z231*2)))),$AA231/$Z231,$AA231/($Z231*2)))</f>
        <v>0</v>
      </c>
      <c r="AQ231" s="502">
        <f>IF($AB231+SUM($AG231:AP231)&gt;=$AA231,0,IF(SUM($AG231:AP231)+$AB231&lt;($AA231*(1-(1/($Z231*2)))),$AA231/$Z231,$AA231/($Z231*2)))</f>
        <v>0</v>
      </c>
    </row>
    <row r="232" spans="23:43">
      <c r="W232" s="472" t="e">
        <f>$W$51+1</f>
        <v>#REF!</v>
      </c>
      <c r="X232" s="472"/>
      <c r="Y232" s="472"/>
      <c r="Z232" s="472">
        <f t="shared" si="45"/>
        <v>8</v>
      </c>
      <c r="AA232" s="501">
        <f>M27</f>
        <v>0</v>
      </c>
      <c r="AB232" s="505"/>
      <c r="AC232" s="505"/>
      <c r="AD232" s="505"/>
      <c r="AE232" s="505"/>
      <c r="AF232" s="505"/>
      <c r="AG232" s="505"/>
      <c r="AH232" s="506"/>
      <c r="AI232" s="501">
        <f>AA232/(Z232*2)</f>
        <v>0</v>
      </c>
      <c r="AJ232" s="502">
        <f>IF($AB232+SUM($AG232:AI232)&gt;=$AA232,0,IF(SUM($AG232:AI232)+$AB232&lt;($AA232*(1-(1/($Z232*2)))),$AA232/$Z232,$AA232/($Z232*2)))</f>
        <v>0</v>
      </c>
      <c r="AK232" s="502">
        <f>IF($AB232+SUM($AG232:AJ232)&gt;=$AA232,0,IF(SUM($AG232:AJ232)+$AB232&lt;($AA232*(1-(1/($Z232*2)))),$AA232/$Z232,$AA232/($Z232*2)))</f>
        <v>0</v>
      </c>
      <c r="AL232" s="502">
        <f>IF($AB232+SUM($AG232:AK232)&gt;=$AA232,0,IF(SUM($AG232:AK232)+$AB232&lt;($AA232*(1-(1/($Z232*2)))),$AA232/$Z232,$AA232/($Z232*2)))</f>
        <v>0</v>
      </c>
      <c r="AM232" s="502">
        <f>IF($AB232+SUM($AG232:AL232)&gt;=$AA232,0,IF(SUM($AG232:AL232)+$AB232&lt;($AA232*(1-(1/($Z232*2)))),$AA232/$Z232,$AA232/($Z232*2)))</f>
        <v>0</v>
      </c>
      <c r="AN232" s="502">
        <f>IF($AB232+SUM($AG232:AM232)&gt;=$AA232,0,IF(SUM($AG232:AM232)+$AB232&lt;($AA232*(1-(1/($Z232*2)))),$AA232/$Z232,$AA232/($Z232*2)))</f>
        <v>0</v>
      </c>
      <c r="AO232" s="502">
        <f>IF($AB232+SUM($AG232:AN232)&gt;=$AA232,0,IF(SUM($AG232:AN232)+$AB232&lt;($AA232*(1-(1/($Z232*2)))),$AA232/$Z232,$AA232/($Z232*2)))</f>
        <v>0</v>
      </c>
      <c r="AP232" s="502">
        <f>IF($AB232+SUM($AG232:AO232)&gt;=$AA232,0,IF(SUM($AG232:AO232)+$AB232&lt;($AA232*(1-(1/($Z232*2)))),$AA232/$Z232,$AA232/($Z232*2)))</f>
        <v>0</v>
      </c>
      <c r="AQ232" s="502">
        <f>IF($AB232+SUM($AG232:AP232)&gt;=$AA232,0,IF(SUM($AG232:AP232)+$AB232&lt;($AA232*(1-(1/($Z232*2)))),$AA232/$Z232,$AA232/($Z232*2)))</f>
        <v>0</v>
      </c>
    </row>
    <row r="233" spans="23:43">
      <c r="W233" s="472" t="e">
        <f>$W$52+1</f>
        <v>#REF!</v>
      </c>
      <c r="X233" s="472"/>
      <c r="Y233" s="472"/>
      <c r="Z233" s="472">
        <f t="shared" si="45"/>
        <v>8</v>
      </c>
      <c r="AA233" s="501">
        <f>N27</f>
        <v>0</v>
      </c>
      <c r="AB233" s="505"/>
      <c r="AC233" s="505"/>
      <c r="AD233" s="505"/>
      <c r="AE233" s="505"/>
      <c r="AF233" s="505"/>
      <c r="AG233" s="505"/>
      <c r="AH233" s="506"/>
      <c r="AI233" s="506"/>
      <c r="AJ233" s="501">
        <f>AA233/(Z233*2)</f>
        <v>0</v>
      </c>
      <c r="AK233" s="502">
        <f>IF($AB233+SUM($AG233:AJ233)&gt;=$AA233,0,IF(SUM($AG233:AJ233)+$AB233&lt;($AA233*(1-(1/($Z233*2)))),$AA233/$Z233,$AA233/($Z233*2)))</f>
        <v>0</v>
      </c>
      <c r="AL233" s="502">
        <f>IF($AB233+SUM($AG233:AK233)&gt;=$AA233,0,IF(SUM($AG233:AK233)+$AB233&lt;($AA233*(1-(1/($Z233*2)))),$AA233/$Z233,$AA233/($Z233*2)))</f>
        <v>0</v>
      </c>
      <c r="AM233" s="502">
        <f>IF($AB233+SUM($AG233:AL233)&gt;=$AA233,0,IF(SUM($AG233:AL233)+$AB233&lt;($AA233*(1-(1/($Z233*2)))),$AA233/$Z233,$AA233/($Z233*2)))</f>
        <v>0</v>
      </c>
      <c r="AN233" s="502">
        <f>IF($AB233+SUM($AG233:AM233)&gt;=$AA233,0,IF(SUM($AG233:AM233)+$AB233&lt;($AA233*(1-(1/($Z233*2)))),$AA233/$Z233,$AA233/($Z233*2)))</f>
        <v>0</v>
      </c>
      <c r="AO233" s="502">
        <f>IF($AB233+SUM($AG233:AN233)&gt;=$AA233,0,IF(SUM($AG233:AN233)+$AB233&lt;($AA233*(1-(1/($Z233*2)))),$AA233/$Z233,$AA233/($Z233*2)))</f>
        <v>0</v>
      </c>
      <c r="AP233" s="502">
        <f>IF($AB233+SUM($AG233:AO233)&gt;=$AA233,0,IF(SUM($AG233:AO233)+$AB233&lt;($AA233*(1-(1/($Z233*2)))),$AA233/$Z233,$AA233/($Z233*2)))</f>
        <v>0</v>
      </c>
      <c r="AQ233" s="502">
        <f>IF($AB233+SUM($AG233:AP233)&gt;=$AA233,0,IF(SUM($AG233:AP233)+$AB233&lt;($AA233*(1-(1/($Z233*2)))),$AA233/$Z233,$AA233/($Z233*2)))</f>
        <v>0</v>
      </c>
    </row>
    <row r="234" spans="23:43">
      <c r="W234" s="472" t="e">
        <f>$W$53+1</f>
        <v>#REF!</v>
      </c>
      <c r="X234" s="472"/>
      <c r="Y234" s="472"/>
      <c r="Z234" s="472">
        <f t="shared" si="45"/>
        <v>8</v>
      </c>
      <c r="AA234" s="501">
        <f>O27</f>
        <v>0</v>
      </c>
      <c r="AB234" s="505"/>
      <c r="AC234" s="505"/>
      <c r="AD234" s="505"/>
      <c r="AE234" s="505"/>
      <c r="AF234" s="505"/>
      <c r="AG234" s="505"/>
      <c r="AH234" s="506"/>
      <c r="AI234" s="506"/>
      <c r="AJ234" s="506"/>
      <c r="AK234" s="501">
        <f>AA234/(Z234*2)</f>
        <v>0</v>
      </c>
      <c r="AL234" s="502">
        <f>IF($AB234+SUM($AG234:AK234)&gt;=$AA234,0,IF(SUM($AG234:AK234)+$AB234&lt;($AA234*(1-(1/($Z234*2)))),$AA234/$Z234,$AA234/($Z234*2)))</f>
        <v>0</v>
      </c>
      <c r="AM234" s="502">
        <f>IF($AB234+SUM($AG234:AL234)&gt;=$AA234,0,IF(SUM($AG234:AL234)+$AB234&lt;($AA234*(1-(1/($Z234*2)))),$AA234/$Z234,$AA234/($Z234*2)))</f>
        <v>0</v>
      </c>
      <c r="AN234" s="502">
        <f>IF($AB234+SUM($AG234:AM234)&gt;=$AA234,0,IF(SUM($AG234:AM234)+$AB234&lt;($AA234*(1-(1/($Z234*2)))),$AA234/$Z234,$AA234/($Z234*2)))</f>
        <v>0</v>
      </c>
      <c r="AO234" s="502">
        <f>IF($AB234+SUM($AG234:AN234)&gt;=$AA234,0,IF(SUM($AG234:AN234)+$AB234&lt;($AA234*(1-(1/($Z234*2)))),$AA234/$Z234,$AA234/($Z234*2)))</f>
        <v>0</v>
      </c>
      <c r="AP234" s="502">
        <f>IF($AB234+SUM($AG234:AO234)&gt;=$AA234,0,IF(SUM($AG234:AO234)+$AB234&lt;($AA234*(1-(1/($Z234*2)))),$AA234/$Z234,$AA234/($Z234*2)))</f>
        <v>0</v>
      </c>
      <c r="AQ234" s="502">
        <f>IF($AB234+SUM($AG234:AP234)&gt;=$AA234,0,IF(SUM($AG234:AP234)+$AB234&lt;($AA234*(1-(1/($Z234*2)))),$AA234/$Z234,$AA234/($Z234*2)))</f>
        <v>0</v>
      </c>
    </row>
    <row r="235" spans="23:43">
      <c r="W235" s="472" t="e">
        <f>$W$54+1</f>
        <v>#REF!</v>
      </c>
      <c r="X235" s="472"/>
      <c r="Y235" s="472"/>
      <c r="Z235" s="472">
        <f t="shared" si="45"/>
        <v>8</v>
      </c>
      <c r="AA235" s="501">
        <f>P27</f>
        <v>0</v>
      </c>
      <c r="AB235" s="505"/>
      <c r="AC235" s="505"/>
      <c r="AD235" s="505"/>
      <c r="AE235" s="505"/>
      <c r="AF235" s="505"/>
      <c r="AG235" s="505"/>
      <c r="AH235" s="506"/>
      <c r="AI235" s="506"/>
      <c r="AJ235" s="506"/>
      <c r="AK235" s="506"/>
      <c r="AL235" s="501">
        <f>AA235/(Z235*2)</f>
        <v>0</v>
      </c>
      <c r="AM235" s="502">
        <f>IF($AB235+SUM($AG235:AL235)&gt;=$AA235,0,IF(SUM($AG235:AL235)+$AB235&lt;($AA235*(1-(1/($Z235*2)))),$AA235/$Z235,$AA235/($Z235*2)))</f>
        <v>0</v>
      </c>
      <c r="AN235" s="502">
        <f>IF($AB235+SUM($AG235:AM235)&gt;=$AA235,0,IF(SUM($AG235:AM235)+$AB235&lt;($AA235*(1-(1/($Z235*2)))),$AA235/$Z235,$AA235/($Z235*2)))</f>
        <v>0</v>
      </c>
      <c r="AO235" s="502">
        <f>IF($AB235+SUM($AG235:AN235)&gt;=$AA235,0,IF(SUM($AG235:AN235)+$AB235&lt;($AA235*(1-(1/($Z235*2)))),$AA235/$Z235,$AA235/($Z235*2)))</f>
        <v>0</v>
      </c>
      <c r="AP235" s="502">
        <f>IF($AB235+SUM($AG235:AO235)&gt;=$AA235,0,IF(SUM($AG235:AO235)+$AB235&lt;($AA235*(1-(1/($Z235*2)))),$AA235/$Z235,$AA235/($Z235*2)))</f>
        <v>0</v>
      </c>
      <c r="AQ235" s="502">
        <f>IF($AB235+SUM($AG235:AP235)&gt;=$AA235,0,IF(SUM($AG235:AP235)+$AB235&lt;($AA235*(1-(1/($Z235*2)))),$AA235/$Z235,$AA235/($Z235*2)))</f>
        <v>0</v>
      </c>
    </row>
    <row r="236" spans="23:43">
      <c r="W236" s="472" t="e">
        <f>$W$55+1</f>
        <v>#REF!</v>
      </c>
      <c r="X236" s="472"/>
      <c r="Y236" s="472"/>
      <c r="Z236" s="472">
        <f t="shared" si="45"/>
        <v>8</v>
      </c>
      <c r="AA236" s="501">
        <f>Q27</f>
        <v>0</v>
      </c>
      <c r="AB236" s="505"/>
      <c r="AC236" s="505"/>
      <c r="AD236" s="505"/>
      <c r="AE236" s="505"/>
      <c r="AF236" s="505"/>
      <c r="AG236" s="505"/>
      <c r="AH236" s="506"/>
      <c r="AI236" s="506"/>
      <c r="AJ236" s="506"/>
      <c r="AK236" s="506"/>
      <c r="AL236" s="506"/>
      <c r="AM236" s="501">
        <f>AA236/(Z236*2)</f>
        <v>0</v>
      </c>
      <c r="AN236" s="502">
        <f>IF($AB236+SUM($AG236:AM236)&gt;=$AA236,0,IF(SUM($AG236:AM236)+$AB236&lt;($AA236*(1-(1/($Z236*2)))),$AA236/$Z236,$AA236/($Z236*2)))</f>
        <v>0</v>
      </c>
      <c r="AO236" s="502">
        <f>IF($AB236+SUM($AG236:AN236)&gt;=$AA236,0,IF(SUM($AG236:AN236)+$AB236&lt;($AA236*(1-(1/($Z236*2)))),$AA236/$Z236,$AA236/($Z236*2)))</f>
        <v>0</v>
      </c>
      <c r="AP236" s="502">
        <f>IF($AB236+SUM($AG236:AO236)&gt;=$AA236,0,IF(SUM($AG236:AO236)+$AB236&lt;($AA236*(1-(1/($Z236*2)))),$AA236/$Z236,$AA236/($Z236*2)))</f>
        <v>0</v>
      </c>
      <c r="AQ236" s="502">
        <f>IF($AB236+SUM($AG236:AP236)&gt;=$AA236,0,IF(SUM($AG236:AP236)+$AB236&lt;($AA236*(1-(1/($Z236*2)))),$AA236/$Z236,$AA236/($Z236*2)))</f>
        <v>0</v>
      </c>
    </row>
    <row r="237" spans="23:43">
      <c r="W237" s="472" t="e">
        <f>$W$56+1</f>
        <v>#REF!</v>
      </c>
      <c r="X237" s="472"/>
      <c r="Y237" s="472"/>
      <c r="Z237" s="472">
        <f t="shared" si="45"/>
        <v>8</v>
      </c>
      <c r="AA237" s="501">
        <f>R27</f>
        <v>0</v>
      </c>
      <c r="AB237" s="505"/>
      <c r="AC237" s="505"/>
      <c r="AD237" s="505"/>
      <c r="AE237" s="505"/>
      <c r="AF237" s="505"/>
      <c r="AG237" s="505"/>
      <c r="AH237" s="506"/>
      <c r="AI237" s="506"/>
      <c r="AJ237" s="506"/>
      <c r="AK237" s="506"/>
      <c r="AL237" s="506"/>
      <c r="AM237" s="506"/>
      <c r="AN237" s="501">
        <f>AA237/(Z237*2)</f>
        <v>0</v>
      </c>
      <c r="AO237" s="502">
        <f>IF($AB237+SUM($AG237:AN237)&gt;=$AA237,0,IF(SUM($AG237:AN237)+$AB237&lt;($AA237*(1-(1/($Z237*2)))),$AA237/$Z237,$AA237/($Z237*2)))</f>
        <v>0</v>
      </c>
      <c r="AP237" s="502">
        <f>IF($AB237+SUM($AG237:AO237)&gt;=$AA237,0,IF(SUM($AG237:AO237)+$AB237&lt;($AA237*(1-(1/($Z237*2)))),$AA237/$Z237,$AA237/($Z237*2)))</f>
        <v>0</v>
      </c>
      <c r="AQ237" s="502">
        <f>IF($AB237+SUM($AG237:AP237)&gt;=$AA237,0,IF(SUM($AG237:AP237)+$AB237&lt;($AA237*(1-(1/($Z237*2)))),$AA237/$Z237,$AA237/($Z237*2)))</f>
        <v>0</v>
      </c>
    </row>
    <row r="238" spans="23:43">
      <c r="W238" s="472" t="e">
        <f>$W$57+1</f>
        <v>#REF!</v>
      </c>
      <c r="X238" s="472"/>
      <c r="Y238" s="472"/>
      <c r="Z238" s="472">
        <f t="shared" si="45"/>
        <v>8</v>
      </c>
      <c r="AA238" s="501">
        <f>S27</f>
        <v>0</v>
      </c>
      <c r="AB238" s="505"/>
      <c r="AC238" s="505"/>
      <c r="AD238" s="505"/>
      <c r="AE238" s="505"/>
      <c r="AF238" s="505"/>
      <c r="AG238" s="505"/>
      <c r="AH238" s="506"/>
      <c r="AI238" s="506"/>
      <c r="AJ238" s="506"/>
      <c r="AK238" s="506"/>
      <c r="AL238" s="506"/>
      <c r="AM238" s="506"/>
      <c r="AN238" s="506"/>
      <c r="AO238" s="501">
        <f>AA238/(Z238*2)</f>
        <v>0</v>
      </c>
      <c r="AP238" s="502">
        <f>IF($AB238+SUM($AG238:AO238)&gt;=$AA238,0,IF(SUM($AG238:AO238)+$AB238&lt;($AA238*(1-(1/($Z238*2)))),$AA238/$Z238,$AA238/($Z238*2)))</f>
        <v>0</v>
      </c>
      <c r="AQ238" s="502">
        <f>IF($AB238+SUM($AG238:AP238)&gt;=$AA238,0,IF(SUM($AG238:AP238)+$AB238&lt;($AA238*(1-(1/($Z238*2)))),$AA238/$Z238,$AA238/($Z238*2)))</f>
        <v>0</v>
      </c>
    </row>
    <row r="239" spans="23:43">
      <c r="W239" s="472" t="e">
        <f>$W$58+1</f>
        <v>#REF!</v>
      </c>
      <c r="X239" s="472"/>
      <c r="Y239" s="472"/>
      <c r="Z239" s="472">
        <f t="shared" si="45"/>
        <v>8</v>
      </c>
      <c r="AA239" s="501">
        <f>T27</f>
        <v>0</v>
      </c>
      <c r="AB239" s="505"/>
      <c r="AC239" s="505"/>
      <c r="AD239" s="505"/>
      <c r="AE239" s="505"/>
      <c r="AF239" s="505"/>
      <c r="AG239" s="505"/>
      <c r="AH239" s="506"/>
      <c r="AI239" s="506"/>
      <c r="AJ239" s="506"/>
      <c r="AK239" s="506"/>
      <c r="AL239" s="506"/>
      <c r="AM239" s="506"/>
      <c r="AN239" s="506"/>
      <c r="AO239" s="506"/>
      <c r="AP239" s="501">
        <f>AA239/(Z239*2)</f>
        <v>0</v>
      </c>
      <c r="AQ239" s="502">
        <f>IF($AB239+SUM($AG239:AP239)&gt;=$AA239,0,IF(SUM($AG239:AP239)+$AB239&lt;($AA239*(1-(1/($Z239*2)))),$AA239/$Z239,$AA239/($Z239*2)))</f>
        <v>0</v>
      </c>
    </row>
    <row r="240" spans="23:43">
      <c r="W240" s="472" t="e">
        <f>$W$59+1</f>
        <v>#REF!</v>
      </c>
      <c r="X240" s="472"/>
      <c r="Y240" s="472"/>
      <c r="Z240" s="472">
        <f t="shared" si="45"/>
        <v>8</v>
      </c>
      <c r="AA240" s="501">
        <f>U27</f>
        <v>0</v>
      </c>
      <c r="AB240" s="505"/>
      <c r="AC240" s="505"/>
      <c r="AD240" s="505"/>
      <c r="AE240" s="505"/>
      <c r="AF240" s="505"/>
      <c r="AG240" s="505"/>
      <c r="AH240" s="506"/>
      <c r="AI240" s="506"/>
      <c r="AJ240" s="506"/>
      <c r="AK240" s="506"/>
      <c r="AL240" s="506"/>
      <c r="AM240" s="506"/>
      <c r="AN240" s="506"/>
      <c r="AO240" s="506"/>
      <c r="AP240" s="506"/>
      <c r="AQ240" s="501">
        <f>AA240/(Z240*2)</f>
        <v>0</v>
      </c>
    </row>
    <row r="241" spans="23:43">
      <c r="W241" s="472"/>
      <c r="X241" s="472"/>
      <c r="Y241" s="472"/>
      <c r="Z241" s="472"/>
      <c r="AA241" s="472"/>
      <c r="AB241" s="472"/>
      <c r="AC241" s="472"/>
      <c r="AD241" s="472"/>
      <c r="AE241" s="472"/>
      <c r="AF241" s="472"/>
      <c r="AG241" s="472"/>
      <c r="AH241" s="472"/>
      <c r="AI241" s="472"/>
      <c r="AJ241" s="472"/>
      <c r="AK241" s="472"/>
      <c r="AL241" s="472"/>
      <c r="AM241" s="472"/>
      <c r="AN241" s="472"/>
      <c r="AO241" s="472"/>
      <c r="AP241" s="472"/>
      <c r="AQ241" s="472"/>
    </row>
    <row r="242" spans="23:43">
      <c r="W242" s="511" t="s">
        <v>134</v>
      </c>
      <c r="X242" s="511"/>
      <c r="Y242" s="511"/>
      <c r="Z242" s="511"/>
      <c r="AA242" s="512">
        <f t="shared" ref="AA242:AQ242" si="46">SUM(AA229:AA241)</f>
        <v>0</v>
      </c>
      <c r="AB242" s="512">
        <f t="shared" si="46"/>
        <v>0</v>
      </c>
      <c r="AC242" s="512">
        <f t="shared" si="46"/>
        <v>0</v>
      </c>
      <c r="AD242" s="512">
        <f t="shared" si="46"/>
        <v>0</v>
      </c>
      <c r="AE242" s="512">
        <f t="shared" si="46"/>
        <v>0</v>
      </c>
      <c r="AF242" s="512">
        <f t="shared" si="46"/>
        <v>0</v>
      </c>
      <c r="AG242" s="512">
        <f t="shared" si="46"/>
        <v>0</v>
      </c>
      <c r="AH242" s="512">
        <f t="shared" si="46"/>
        <v>0</v>
      </c>
      <c r="AI242" s="512">
        <f t="shared" si="46"/>
        <v>0</v>
      </c>
      <c r="AJ242" s="512">
        <f t="shared" si="46"/>
        <v>0</v>
      </c>
      <c r="AK242" s="512">
        <f t="shared" si="46"/>
        <v>0</v>
      </c>
      <c r="AL242" s="512">
        <f t="shared" si="46"/>
        <v>0</v>
      </c>
      <c r="AM242" s="512">
        <f t="shared" si="46"/>
        <v>0</v>
      </c>
      <c r="AN242" s="512">
        <f t="shared" si="46"/>
        <v>0</v>
      </c>
      <c r="AO242" s="512">
        <f t="shared" si="46"/>
        <v>0</v>
      </c>
      <c r="AP242" s="512">
        <f t="shared" si="46"/>
        <v>0</v>
      </c>
      <c r="AQ242" s="512">
        <f t="shared" si="46"/>
        <v>0</v>
      </c>
    </row>
    <row r="244" spans="23:43">
      <c r="W244" s="441" t="s">
        <v>565</v>
      </c>
      <c r="X244" s="456"/>
      <c r="Y244" s="456"/>
      <c r="Z244" s="456"/>
      <c r="AA244" s="498" t="s">
        <v>566</v>
      </c>
      <c r="AB244" s="456"/>
      <c r="AC244" s="456"/>
      <c r="AD244" s="456"/>
      <c r="AE244" s="456"/>
      <c r="AF244" s="456"/>
      <c r="AG244" s="456"/>
      <c r="AH244" s="456"/>
      <c r="AI244" s="456"/>
      <c r="AJ244" s="456"/>
      <c r="AK244" s="456"/>
      <c r="AL244" s="456"/>
      <c r="AM244" s="456"/>
      <c r="AN244" s="456"/>
      <c r="AO244" s="456"/>
      <c r="AP244" s="456"/>
      <c r="AQ244" s="456"/>
    </row>
    <row r="245" spans="23:43">
      <c r="W245" s="499" t="s">
        <v>575</v>
      </c>
      <c r="X245" s="456"/>
      <c r="Y245" s="456"/>
      <c r="Z245" s="500" t="s">
        <v>300</v>
      </c>
      <c r="AA245" s="500" t="s">
        <v>568</v>
      </c>
      <c r="AB245" s="456"/>
      <c r="AC245" s="456"/>
      <c r="AD245" s="456"/>
      <c r="AE245" s="456"/>
      <c r="AF245" s="456"/>
      <c r="AG245" s="456"/>
      <c r="AH245" s="456"/>
      <c r="AI245" s="456"/>
      <c r="AJ245" s="456"/>
      <c r="AK245" s="456"/>
      <c r="AL245" s="456"/>
      <c r="AM245" s="456"/>
      <c r="AN245" s="456"/>
      <c r="AO245" s="456"/>
      <c r="AP245" s="456"/>
      <c r="AQ245" s="456"/>
    </row>
    <row r="246" spans="23:43">
      <c r="W246" s="456"/>
      <c r="X246" s="456"/>
      <c r="Y246" s="456"/>
      <c r="Z246" s="456"/>
      <c r="AA246" s="456"/>
      <c r="AB246" s="456"/>
      <c r="AC246" s="456"/>
      <c r="AD246" s="456"/>
      <c r="AE246" s="456"/>
      <c r="AF246" s="456"/>
      <c r="AG246" s="456"/>
      <c r="AH246" s="456"/>
      <c r="AI246" s="456"/>
      <c r="AJ246" s="456"/>
      <c r="AK246" s="456"/>
      <c r="AL246" s="456"/>
      <c r="AM246" s="456"/>
      <c r="AN246" s="456"/>
      <c r="AO246" s="456"/>
      <c r="AP246" s="456"/>
      <c r="AQ246" s="456"/>
    </row>
    <row r="247" spans="23:43">
      <c r="W247" s="456" t="str">
        <f>$F$6</f>
        <v>PRIOR</v>
      </c>
      <c r="X247" s="472"/>
      <c r="Y247" s="472"/>
      <c r="Z247" s="513">
        <f>Z33</f>
        <v>5</v>
      </c>
      <c r="AA247" s="501">
        <f>F33</f>
        <v>0</v>
      </c>
      <c r="AB247" s="502">
        <f>ROUND($AA247/($Z247*2),0)</f>
        <v>0</v>
      </c>
      <c r="AC247" s="502">
        <f>ROUND(($AA247/($Z247))/4,0)</f>
        <v>0</v>
      </c>
      <c r="AD247" s="502">
        <f>ROUND(($AA247/($Z247))/4,0)</f>
        <v>0</v>
      </c>
      <c r="AE247" s="502">
        <f>ROUND(($AA247/($Z247))/4,0)</f>
        <v>0</v>
      </c>
      <c r="AF247" s="502">
        <f>ROUND(($AA247/($Z247))/4,0)</f>
        <v>0</v>
      </c>
      <c r="AG247" s="501">
        <f>SUM(AC247:AF247)</f>
        <v>0</v>
      </c>
      <c r="AH247" s="502">
        <f>IF($AG247+$AB247&lt;($AA247*(1-(1/($Z247*2)))),$AA247/$Z247,$AA247*($Z247*2))</f>
        <v>0</v>
      </c>
      <c r="AI247" s="502">
        <f>IF($AB247+SUM($AG247:AH247)&gt;=$AA247,0,IF(SUM($AG247:AH247)+$AB247&lt;($AA247*(1-(1/($Z247*2)))),$AA247/$Z247,$AA247/($Z247*2)))</f>
        <v>0</v>
      </c>
      <c r="AJ247" s="502">
        <f>IF($AB247+SUM($AG247:AI247)&gt;=$AA247,0,IF(SUM($AG247:AI247)+$AB247&lt;($AA247*(1-(1/($Z247*2)))),$AA247/$Z247,$AA247/($Z247*2)))</f>
        <v>0</v>
      </c>
      <c r="AK247" s="502">
        <f>IF($AB247+SUM($AG247:AJ247)&gt;=$AA247,0,IF(SUM($AG247:AJ247)+$AB247&lt;($AA247*(1-(1/($Z247*2)))),$AA247/$Z247,$AA247/($Z247*2)))</f>
        <v>0</v>
      </c>
      <c r="AL247" s="502">
        <f>IF($AB247+SUM($AG247:AK247)&gt;=$AA247,0,IF(SUM($AG247:AK247)+$AB247&lt;($AA247*(1-(1/($Z247*2)))),$AA247/$Z247,$AA247/($Z247*2)))</f>
        <v>0</v>
      </c>
      <c r="AM247" s="502">
        <f>IF($AB247+SUM($AG247:AL247)&gt;=$AA247,0,IF(SUM($AG247:AL247)+$AB247&lt;($AA247*(1-(1/($Z247*2)))),$AA247/$Z247,$AA247/($Z247*2)))</f>
        <v>0</v>
      </c>
      <c r="AN247" s="502">
        <f>IF($AB247+SUM($AG247:AM247)&gt;=$AA247,0,IF(SUM($AG247:AM247)+$AB247&lt;($AA247*(1-(1/($Z247*2)))),$AA247/$Z247,$AA247/($Z247*2)))</f>
        <v>0</v>
      </c>
      <c r="AO247" s="502">
        <f>IF($AB247+SUM($AG247:AN247)&gt;=$AA247,0,IF(SUM($AG247:AN247)+$AB247&lt;($AA247*(1-(1/($Z247*2)))),$AA247/$Z247,$AA247/($Z247*2)))</f>
        <v>0</v>
      </c>
      <c r="AP247" s="502">
        <f>IF($AB247+SUM($AG247:AO247)&gt;=$AA247,0,IF(SUM($AG247:AO247)+$AB247&lt;($AA247*(1-(1/($Z247*2)))),$AA247/$Z247,$AA247/($Z247*2)))</f>
        <v>0</v>
      </c>
      <c r="AQ247" s="502">
        <f>IF($AB247+SUM($AG247:AP247)&gt;=$AA247,0,IF(SUM($AG247:AP247)+$AB247&lt;($AA247*(1-(1/($Z247*2)))),$AA247/$Z247,$AA247/($Z247*2)))</f>
        <v>0</v>
      </c>
    </row>
    <row r="248" spans="23:43">
      <c r="W248" s="456" t="e">
        <f>$I$6</f>
        <v>#REF!</v>
      </c>
      <c r="X248" s="472"/>
      <c r="Y248" s="472"/>
      <c r="Z248" s="514">
        <f t="shared" ref="Z248:Z258" si="47">Z247</f>
        <v>5</v>
      </c>
      <c r="AA248" s="501">
        <f>K33</f>
        <v>0</v>
      </c>
      <c r="AB248" s="505"/>
      <c r="AC248" s="501">
        <f>((G33/($Z248*2))/4)</f>
        <v>0</v>
      </c>
      <c r="AD248" s="501">
        <f>((G33/($Z248*2))/4)+((H33/($Z248*2))/3)</f>
        <v>0</v>
      </c>
      <c r="AE248" s="501">
        <f>((G33/($Z248*2))/4)+((H33/($Z248*2))/3)+((I33/($Z248*2))/2)</f>
        <v>0</v>
      </c>
      <c r="AF248" s="501">
        <f>((G33/($Z248*2))/4)+((H33/($Z248*2))/3)++((I33/($Z248*2))/2)+J33/($Z248*2)</f>
        <v>0</v>
      </c>
      <c r="AG248" s="501">
        <f>AA248/(Z248*2)</f>
        <v>0</v>
      </c>
      <c r="AH248" s="502">
        <f>IF($AG248+$AB248&lt;($AA248*(1-(1/($Z248*2)))),$AA248/$Z248,$AA248*($Z248*2))</f>
        <v>0</v>
      </c>
      <c r="AI248" s="502">
        <f>IF($AB248+SUM($AG248:AH248)&gt;=$AA248,0,IF(SUM($AG248:AH248)+$AB248&lt;($AA248*(1-(1/($Z248*2)))),$AA248/$Z248,$AA248/($Z248*2)))</f>
        <v>0</v>
      </c>
      <c r="AJ248" s="502">
        <f>IF($AB248+SUM($AG248:AI248)&gt;=$AA248,0,IF(SUM($AG248:AI248)+$AB248&lt;($AA248*(1-(1/($Z248*2)))),$AA248/$Z248,$AA248/($Z248*2)))</f>
        <v>0</v>
      </c>
      <c r="AK248" s="502">
        <f>IF($AB248+SUM($AG248:AJ248)&gt;=$AA248,0,IF(SUM($AG248:AJ248)+$AB248&lt;($AA248*(1-(1/($Z248*2)))),$AA248/$Z248,$AA248/($Z248*2)))</f>
        <v>0</v>
      </c>
      <c r="AL248" s="502">
        <f>IF($AB248+SUM($AG248:AK248)&gt;=$AA248,0,IF(SUM($AG248:AK248)+$AB248&lt;($AA248*(1-(1/($Z248*2)))),$AA248/$Z248,$AA248/($Z248*2)))</f>
        <v>0</v>
      </c>
      <c r="AM248" s="502">
        <f>IF($AB248+SUM($AG248:AL248)&gt;=$AA248,0,IF(SUM($AG248:AL248)+$AB248&lt;($AA248*(1-(1/($Z248*2)))),$AA248/$Z248,$AA248/($Z248*2)))</f>
        <v>0</v>
      </c>
      <c r="AN248" s="502">
        <f>IF($AB248+SUM($AG248:AM248)&gt;=$AA248,0,IF(SUM($AG248:AM248)+$AB248&lt;($AA248*(1-(1/($Z248*2)))),$AA248/$Z248,$AA248/($Z248*2)))</f>
        <v>0</v>
      </c>
      <c r="AO248" s="502">
        <f>IF($AB248+SUM($AG248:AN248)&gt;=$AA248,0,IF(SUM($AG248:AN248)+$AB248&lt;($AA248*(1-(1/($Z248*2)))),$AA248/$Z248,$AA248/($Z248*2)))</f>
        <v>0</v>
      </c>
      <c r="AP248" s="502">
        <f>IF($AB248+SUM($AG248:AO248)&gt;=$AA248,0,IF(SUM($AG248:AO248)+$AB248&lt;($AA248*(1-(1/($Z248*2)))),$AA248/$Z248,$AA248/($Z248*2)))</f>
        <v>0</v>
      </c>
      <c r="AQ248" s="502">
        <f>IF($AB248+SUM($AG248:AP248)&gt;=$AA248,0,IF(SUM($AG248:AP248)+$AB248&lt;($AA248*(1-(1/($Z248*2)))),$AA248/$Z248,$AA248/($Z248*2)))</f>
        <v>0</v>
      </c>
    </row>
    <row r="249" spans="23:43">
      <c r="W249" s="472" t="e">
        <f>$W$50+1</f>
        <v>#REF!</v>
      </c>
      <c r="X249" s="472"/>
      <c r="Y249" s="472"/>
      <c r="Z249" s="514">
        <f t="shared" si="47"/>
        <v>5</v>
      </c>
      <c r="AA249" s="501">
        <f>+L33</f>
        <v>0</v>
      </c>
      <c r="AB249" s="505"/>
      <c r="AC249" s="505"/>
      <c r="AD249" s="505"/>
      <c r="AE249" s="505"/>
      <c r="AF249" s="505"/>
      <c r="AG249" s="505"/>
      <c r="AH249" s="501">
        <f>$AA249/(Z249*2)</f>
        <v>0</v>
      </c>
      <c r="AI249" s="502">
        <f>IF($AB249+SUM($AG249:AH249)&gt;=$AA249,0,IF(SUM($AG249:AH249)+$AB249&lt;($AA249*(1-(1/($Z249*2)))),$AA249/$Z249,$AA249/($Z249*2)))</f>
        <v>0</v>
      </c>
      <c r="AJ249" s="502">
        <f>IF($AB249+SUM($AG249:AI249)&gt;=$AA249,0,IF(SUM($AG249:AI249)+$AB249&lt;($AA249*(1-(1/($Z249*2)))),$AA249/$Z249,$AA249/($Z249*2)))</f>
        <v>0</v>
      </c>
      <c r="AK249" s="502">
        <f>IF($AB249+SUM($AG249:AJ249)&gt;=$AA249,0,IF(SUM($AG249:AJ249)+$AB249&lt;($AA249*(1-(1/($Z249*2)))),$AA249/$Z249,$AA249/($Z249*2)))</f>
        <v>0</v>
      </c>
      <c r="AL249" s="502">
        <f>IF($AB249+SUM($AG249:AK249)&gt;=$AA249,0,IF(SUM($AG249:AK249)+$AB249&lt;($AA249*(1-(1/($Z249*2)))),$AA249/$Z249,$AA249/($Z249*2)))</f>
        <v>0</v>
      </c>
      <c r="AM249" s="502">
        <f>IF($AB249+SUM($AG249:AL249)&gt;=$AA249,0,IF(SUM($AG249:AL249)+$AB249&lt;($AA249*(1-(1/($Z249*2)))),$AA249/$Z249,$AA249/($Z249*2)))</f>
        <v>0</v>
      </c>
      <c r="AN249" s="502">
        <f>IF($AB249+SUM($AG249:AM249)&gt;=$AA249,0,IF(SUM($AG249:AM249)+$AB249&lt;($AA249*(1-(1/($Z249*2)))),$AA249/$Z249,$AA249/($Z249*2)))</f>
        <v>0</v>
      </c>
      <c r="AO249" s="502">
        <f>IF($AB249+SUM($AG249:AN249)&gt;=$AA249,0,IF(SUM($AG249:AN249)+$AB249&lt;($AA249*(1-(1/($Z249*2)))),$AA249/$Z249,$AA249/($Z249*2)))</f>
        <v>0</v>
      </c>
      <c r="AP249" s="502">
        <f>IF($AB249+SUM($AG249:AO249)&gt;=$AA249,0,IF(SUM($AG249:AO249)+$AB249&lt;($AA249*(1-(1/($Z249*2)))),$AA249/$Z249,$AA249/($Z249*2)))</f>
        <v>0</v>
      </c>
      <c r="AQ249" s="502">
        <f>IF($AB249+SUM($AG249:AP249)&gt;=$AA249,0,IF(SUM($AG249:AP249)+$AB249&lt;($AA249*(1-(1/($Z249*2)))),$AA249/$Z249,$AA249/($Z249*2)))</f>
        <v>0</v>
      </c>
    </row>
    <row r="250" spans="23:43">
      <c r="W250" s="472" t="e">
        <f>$W$51+1</f>
        <v>#REF!</v>
      </c>
      <c r="X250" s="472"/>
      <c r="Y250" s="472"/>
      <c r="Z250" s="514">
        <f t="shared" si="47"/>
        <v>5</v>
      </c>
      <c r="AA250" s="501">
        <f>M33</f>
        <v>0</v>
      </c>
      <c r="AB250" s="505"/>
      <c r="AC250" s="505"/>
      <c r="AD250" s="505"/>
      <c r="AE250" s="505"/>
      <c r="AF250" s="505"/>
      <c r="AG250" s="505"/>
      <c r="AH250" s="506"/>
      <c r="AI250" s="501">
        <f>AA250/(Z250*2)</f>
        <v>0</v>
      </c>
      <c r="AJ250" s="502">
        <f>IF($AB250+SUM($AG250:AI250)&gt;=$AA250,0,IF(SUM($AG250:AI250)+$AB250&lt;($AA250*(1-(1/($Z250*2)))),$AA250/$Z250,$AA250/($Z250*2)))</f>
        <v>0</v>
      </c>
      <c r="AK250" s="502">
        <f>IF($AB250+SUM($AG250:AJ250)&gt;=$AA250,0,IF(SUM($AG250:AJ250)+$AB250&lt;($AA250*(1-(1/($Z250*2)))),$AA250/$Z250,$AA250/($Z250*2)))</f>
        <v>0</v>
      </c>
      <c r="AL250" s="502">
        <f>IF($AB250+SUM($AG250:AK250)&gt;=$AA250,0,IF(SUM($AG250:AK250)+$AB250&lt;($AA250*(1-(1/($Z250*2)))),$AA250/$Z250,$AA250/($Z250*2)))</f>
        <v>0</v>
      </c>
      <c r="AM250" s="502">
        <f>IF($AB250+SUM($AG250:AL250)&gt;=$AA250,0,IF(SUM($AG250:AL250)+$AB250&lt;($AA250*(1-(1/($Z250*2)))),$AA250/$Z250,$AA250/($Z250*2)))</f>
        <v>0</v>
      </c>
      <c r="AN250" s="502">
        <f>IF($AB250+SUM($AG250:AM250)&gt;=$AA250,0,IF(SUM($AG250:AM250)+$AB250&lt;($AA250*(1-(1/($Z250*2)))),$AA250/$Z250,$AA250/($Z250*2)))</f>
        <v>0</v>
      </c>
      <c r="AO250" s="502">
        <f>IF($AB250+SUM($AG250:AN250)&gt;=$AA250,0,IF(SUM($AG250:AN250)+$AB250&lt;($AA250*(1-(1/($Z250*2)))),$AA250/$Z250,$AA250/($Z250*2)))</f>
        <v>0</v>
      </c>
      <c r="AP250" s="502">
        <f>IF($AB250+SUM($AG250:AO250)&gt;=$AA250,0,IF(SUM($AG250:AO250)+$AB250&lt;($AA250*(1-(1/($Z250*2)))),$AA250/$Z250,$AA250/($Z250*2)))</f>
        <v>0</v>
      </c>
      <c r="AQ250" s="502">
        <f>IF($AB250+SUM($AG250:AP250)&gt;=$AA250,0,IF(SUM($AG250:AP250)+$AB250&lt;($AA250*(1-(1/($Z250*2)))),$AA250/$Z250,$AA250/($Z250*2)))</f>
        <v>0</v>
      </c>
    </row>
    <row r="251" spans="23:43">
      <c r="W251" s="472" t="e">
        <f>$W$52+1</f>
        <v>#REF!</v>
      </c>
      <c r="X251" s="472"/>
      <c r="Y251" s="472"/>
      <c r="Z251" s="514">
        <f t="shared" si="47"/>
        <v>5</v>
      </c>
      <c r="AA251" s="501">
        <f>N33</f>
        <v>0</v>
      </c>
      <c r="AB251" s="505"/>
      <c r="AC251" s="505"/>
      <c r="AD251" s="505"/>
      <c r="AE251" s="505"/>
      <c r="AF251" s="505"/>
      <c r="AG251" s="505"/>
      <c r="AH251" s="506"/>
      <c r="AI251" s="506"/>
      <c r="AJ251" s="501">
        <f>AA251/(Z251*2)</f>
        <v>0</v>
      </c>
      <c r="AK251" s="502">
        <f>IF($AB251+SUM($AG251:AJ251)&gt;=$AA251,0,IF(SUM($AG251:AJ251)+$AB251&lt;($AA251*(1-(1/($Z251*2)))),$AA251/$Z251,$AA251/($Z251*2)))</f>
        <v>0</v>
      </c>
      <c r="AL251" s="502">
        <f>IF($AB251+SUM($AG251:AK251)&gt;=$AA251,0,IF(SUM($AG251:AK251)+$AB251&lt;($AA251*(1-(1/($Z251*2)))),$AA251/$Z251,$AA251/($Z251*2)))</f>
        <v>0</v>
      </c>
      <c r="AM251" s="502">
        <f>IF($AB251+SUM($AG251:AL251)&gt;=$AA251,0,IF(SUM($AG251:AL251)+$AB251&lt;($AA251*(1-(1/($Z251*2)))),$AA251/$Z251,$AA251/($Z251*2)))</f>
        <v>0</v>
      </c>
      <c r="AN251" s="502">
        <f>IF($AB251+SUM($AG251:AM251)&gt;=$AA251,0,IF(SUM($AG251:AM251)+$AB251&lt;($AA251*(1-(1/($Z251*2)))),$AA251/$Z251,$AA251/($Z251*2)))</f>
        <v>0</v>
      </c>
      <c r="AO251" s="502">
        <f>IF($AB251+SUM($AG251:AN251)&gt;=$AA251,0,IF(SUM($AG251:AN251)+$AB251&lt;($AA251*(1-(1/($Z251*2)))),$AA251/$Z251,$AA251/($Z251*2)))</f>
        <v>0</v>
      </c>
      <c r="AP251" s="502">
        <f>IF($AB251+SUM($AG251:AO251)&gt;=$AA251,0,IF(SUM($AG251:AO251)+$AB251&lt;($AA251*(1-(1/($Z251*2)))),$AA251/$Z251,$AA251/($Z251*2)))</f>
        <v>0</v>
      </c>
      <c r="AQ251" s="502">
        <f>IF($AB251+SUM($AG251:AP251)&gt;=$AA251,0,IF(SUM($AG251:AP251)+$AB251&lt;($AA251*(1-(1/($Z251*2)))),$AA251/$Z251,$AA251/($Z251*2)))</f>
        <v>0</v>
      </c>
    </row>
    <row r="252" spans="23:43">
      <c r="W252" s="472" t="e">
        <f>$W$53+1</f>
        <v>#REF!</v>
      </c>
      <c r="X252" s="472"/>
      <c r="Y252" s="472"/>
      <c r="Z252" s="514">
        <f t="shared" si="47"/>
        <v>5</v>
      </c>
      <c r="AA252" s="501">
        <f>O33</f>
        <v>0</v>
      </c>
      <c r="AB252" s="505"/>
      <c r="AC252" s="505"/>
      <c r="AD252" s="505"/>
      <c r="AE252" s="505"/>
      <c r="AF252" s="505"/>
      <c r="AG252" s="505"/>
      <c r="AH252" s="506"/>
      <c r="AI252" s="506"/>
      <c r="AJ252" s="506"/>
      <c r="AK252" s="501">
        <f>AA252/(Z252*2)</f>
        <v>0</v>
      </c>
      <c r="AL252" s="502">
        <f>IF($AB252+SUM($AG252:AK252)&gt;=$AA252,0,IF(SUM($AG252:AK252)+$AB252&lt;($AA252*(1-(1/($Z252*2)))),$AA252/$Z252,$AA252/($Z252*2)))</f>
        <v>0</v>
      </c>
      <c r="AM252" s="502">
        <f>IF($AB252+SUM($AG252:AL252)&gt;=$AA252,0,IF(SUM($AG252:AL252)+$AB252&lt;($AA252*(1-(1/($Z252*2)))),$AA252/$Z252,$AA252/($Z252*2)))</f>
        <v>0</v>
      </c>
      <c r="AN252" s="502">
        <f>IF($AB252+SUM($AG252:AM252)&gt;=$AA252,0,IF(SUM($AG252:AM252)+$AB252&lt;($AA252*(1-(1/($Z252*2)))),$AA252/$Z252,$AA252/($Z252*2)))</f>
        <v>0</v>
      </c>
      <c r="AO252" s="502">
        <f>IF($AB252+SUM($AG252:AN252)&gt;=$AA252,0,IF(SUM($AG252:AN252)+$AB252&lt;($AA252*(1-(1/($Z252*2)))),$AA252/$Z252,$AA252/($Z252*2)))</f>
        <v>0</v>
      </c>
      <c r="AP252" s="502">
        <f>IF($AB252+SUM($AG252:AO252)&gt;=$AA252,0,IF(SUM($AG252:AO252)+$AB252&lt;($AA252*(1-(1/($Z252*2)))),$AA252/$Z252,$AA252/($Z252*2)))</f>
        <v>0</v>
      </c>
      <c r="AQ252" s="502">
        <f>IF($AB252+SUM($AG252:AP252)&gt;=$AA252,0,IF(SUM($AG252:AP252)+$AB252&lt;($AA252*(1-(1/($Z252*2)))),$AA252/$Z252,$AA252/($Z252*2)))</f>
        <v>0</v>
      </c>
    </row>
    <row r="253" spans="23:43">
      <c r="W253" s="472" t="e">
        <f>$W$54+1</f>
        <v>#REF!</v>
      </c>
      <c r="X253" s="472"/>
      <c r="Y253" s="472"/>
      <c r="Z253" s="514">
        <f t="shared" si="47"/>
        <v>5</v>
      </c>
      <c r="AA253" s="501">
        <f>P33</f>
        <v>0</v>
      </c>
      <c r="AB253" s="505"/>
      <c r="AC253" s="505"/>
      <c r="AD253" s="505"/>
      <c r="AE253" s="505"/>
      <c r="AF253" s="505"/>
      <c r="AG253" s="505"/>
      <c r="AH253" s="506"/>
      <c r="AI253" s="506"/>
      <c r="AJ253" s="506"/>
      <c r="AK253" s="506"/>
      <c r="AL253" s="501">
        <f>AA253/(Z253*2)</f>
        <v>0</v>
      </c>
      <c r="AM253" s="502">
        <f>IF($AB253+SUM($AG253:AL253)&gt;=$AA253,0,IF(SUM($AG253:AL253)+$AB253&lt;($AA253*(1-(1/($Z253*2)))),$AA253/$Z253,$AA253/($Z253*2)))</f>
        <v>0</v>
      </c>
      <c r="AN253" s="502">
        <f>IF($AB253+SUM($AG253:AM253)&gt;=$AA253,0,IF(SUM($AG253:AM253)+$AB253&lt;($AA253*(1-(1/($Z253*2)))),$AA253/$Z253,$AA253/($Z253*2)))</f>
        <v>0</v>
      </c>
      <c r="AO253" s="502">
        <f>IF($AB253+SUM($AG253:AN253)&gt;=$AA253,0,IF(SUM($AG253:AN253)+$AB253&lt;($AA253*(1-(1/($Z253*2)))),$AA253/$Z253,$AA253/($Z253*2)))</f>
        <v>0</v>
      </c>
      <c r="AP253" s="502">
        <f>IF($AB253+SUM($AG253:AO253)&gt;=$AA253,0,IF(SUM($AG253:AO253)+$AB253&lt;($AA253*(1-(1/($Z253*2)))),$AA253/$Z253,$AA253/($Z253*2)))</f>
        <v>0</v>
      </c>
      <c r="AQ253" s="502">
        <f>IF($AB253+SUM($AG253:AP253)&gt;=$AA253,0,IF(SUM($AG253:AP253)+$AB253&lt;($AA253*(1-(1/($Z253*2)))),$AA253/$Z253,$AA253/($Z253*2)))</f>
        <v>0</v>
      </c>
    </row>
    <row r="254" spans="23:43">
      <c r="W254" s="472" t="e">
        <f>$W$55+1</f>
        <v>#REF!</v>
      </c>
      <c r="X254" s="472"/>
      <c r="Y254" s="472"/>
      <c r="Z254" s="514">
        <f t="shared" si="47"/>
        <v>5</v>
      </c>
      <c r="AA254" s="501">
        <f>Q33</f>
        <v>0</v>
      </c>
      <c r="AB254" s="505"/>
      <c r="AC254" s="505"/>
      <c r="AD254" s="505"/>
      <c r="AE254" s="505"/>
      <c r="AF254" s="505"/>
      <c r="AG254" s="505"/>
      <c r="AH254" s="506"/>
      <c r="AI254" s="506"/>
      <c r="AJ254" s="506"/>
      <c r="AK254" s="506"/>
      <c r="AL254" s="506"/>
      <c r="AM254" s="501">
        <f>AA254/(Z254*2)</f>
        <v>0</v>
      </c>
      <c r="AN254" s="502">
        <f>IF($AB254+SUM($AG254:AM254)&gt;=$AA254,0,IF(SUM($AG254:AM254)+$AB254&lt;($AA254*(1-(1/($Z254*2)))),$AA254/$Z254,$AA254/($Z254*2)))</f>
        <v>0</v>
      </c>
      <c r="AO254" s="502">
        <f>IF($AB254+SUM($AG254:AN254)&gt;=$AA254,0,IF(SUM($AG254:AN254)+$AB254&lt;($AA254*(1-(1/($Z254*2)))),$AA254/$Z254,$AA254/($Z254*2)))</f>
        <v>0</v>
      </c>
      <c r="AP254" s="502">
        <f>IF($AB254+SUM($AG254:AO254)&gt;=$AA254,0,IF(SUM($AG254:AO254)+$AB254&lt;($AA254*(1-(1/($Z254*2)))),$AA254/$Z254,$AA254/($Z254*2)))</f>
        <v>0</v>
      </c>
      <c r="AQ254" s="502">
        <f>IF($AB254+SUM($AG254:AP254)&gt;=$AA254,0,IF(SUM($AG254:AP254)+$AB254&lt;($AA254*(1-(1/($Z254*2)))),$AA254/$Z254,$AA254/($Z254*2)))</f>
        <v>0</v>
      </c>
    </row>
    <row r="255" spans="23:43">
      <c r="W255" s="472" t="e">
        <f>$W$56+1</f>
        <v>#REF!</v>
      </c>
      <c r="X255" s="472"/>
      <c r="Y255" s="472"/>
      <c r="Z255" s="514">
        <f t="shared" si="47"/>
        <v>5</v>
      </c>
      <c r="AA255" s="501">
        <f>R33</f>
        <v>0</v>
      </c>
      <c r="AB255" s="505"/>
      <c r="AC255" s="505"/>
      <c r="AD255" s="505"/>
      <c r="AE255" s="505"/>
      <c r="AF255" s="505"/>
      <c r="AG255" s="505"/>
      <c r="AH255" s="506"/>
      <c r="AI255" s="506"/>
      <c r="AJ255" s="506"/>
      <c r="AK255" s="506"/>
      <c r="AL255" s="506"/>
      <c r="AM255" s="506"/>
      <c r="AN255" s="501">
        <f>AA255/(Z255*2)</f>
        <v>0</v>
      </c>
      <c r="AO255" s="502">
        <f>IF($AB255+SUM($AG255:AN255)&gt;=$AA255,0,IF(SUM($AG255:AN255)+$AB255&lt;($AA255*(1-(1/($Z255*2)))),$AA255/$Z255,$AA255/($Z255*2)))</f>
        <v>0</v>
      </c>
      <c r="AP255" s="502">
        <f>IF($AB255+SUM($AG255:AO255)&gt;=$AA255,0,IF(SUM($AG255:AO255)+$AB255&lt;($AA255*(1-(1/($Z255*2)))),$AA255/$Z255,$AA255/($Z255*2)))</f>
        <v>0</v>
      </c>
      <c r="AQ255" s="502">
        <f>IF($AB255+SUM($AG255:AP255)&gt;=$AA255,0,IF(SUM($AG255:AP255)+$AB255&lt;($AA255*(1-(1/($Z255*2)))),$AA255/$Z255,$AA255/($Z255*2)))</f>
        <v>0</v>
      </c>
    </row>
    <row r="256" spans="23:43">
      <c r="W256" s="472" t="e">
        <f>$W$57+1</f>
        <v>#REF!</v>
      </c>
      <c r="X256" s="472"/>
      <c r="Y256" s="472"/>
      <c r="Z256" s="514">
        <f t="shared" si="47"/>
        <v>5</v>
      </c>
      <c r="AA256" s="501">
        <f>S33</f>
        <v>0</v>
      </c>
      <c r="AB256" s="505"/>
      <c r="AC256" s="505"/>
      <c r="AD256" s="505"/>
      <c r="AE256" s="505"/>
      <c r="AF256" s="505"/>
      <c r="AG256" s="505"/>
      <c r="AH256" s="506"/>
      <c r="AI256" s="506"/>
      <c r="AJ256" s="506"/>
      <c r="AK256" s="506"/>
      <c r="AL256" s="506"/>
      <c r="AM256" s="506"/>
      <c r="AN256" s="506"/>
      <c r="AO256" s="501">
        <f>AA256/(Z256*2)</f>
        <v>0</v>
      </c>
      <c r="AP256" s="502">
        <f>IF($AB256+SUM($AG256:AO256)&gt;=$AA256,0,IF(SUM($AG256:AO256)+$AB256&lt;($AA256*(1-(1/($Z256*2)))),$AA256/$Z256,$AA256/($Z256*2)))</f>
        <v>0</v>
      </c>
      <c r="AQ256" s="502">
        <f>IF($AB256+SUM($AG256:AP256)&gt;=$AA256,0,IF(SUM($AG256:AP256)+$AB256&lt;($AA256*(1-(1/($Z256*2)))),$AA256/$Z256,$AA256/($Z256*2)))</f>
        <v>0</v>
      </c>
    </row>
    <row r="257" spans="23:43">
      <c r="W257" s="472" t="e">
        <f>$W$58+1</f>
        <v>#REF!</v>
      </c>
      <c r="X257" s="472"/>
      <c r="Y257" s="472"/>
      <c r="Z257" s="514">
        <f t="shared" si="47"/>
        <v>5</v>
      </c>
      <c r="AA257" s="501">
        <f>T33</f>
        <v>0</v>
      </c>
      <c r="AB257" s="505"/>
      <c r="AC257" s="505"/>
      <c r="AD257" s="505"/>
      <c r="AE257" s="505"/>
      <c r="AF257" s="505"/>
      <c r="AG257" s="505"/>
      <c r="AH257" s="506"/>
      <c r="AI257" s="506"/>
      <c r="AJ257" s="506"/>
      <c r="AK257" s="506"/>
      <c r="AL257" s="506"/>
      <c r="AM257" s="506"/>
      <c r="AN257" s="506"/>
      <c r="AO257" s="506"/>
      <c r="AP257" s="501">
        <f>AA257/(Z257*2)</f>
        <v>0</v>
      </c>
      <c r="AQ257" s="502">
        <f>IF($AB257+SUM($AG257:AP257)&gt;=$AA257,0,IF(SUM($AG257:AP257)+$AB257&lt;($AA257*(1-(1/($Z257*2)))),$AA257/$Z257,$AA257/($Z257*2)))</f>
        <v>0</v>
      </c>
    </row>
    <row r="258" spans="23:43">
      <c r="W258" s="472" t="e">
        <f>$W$59+1</f>
        <v>#REF!</v>
      </c>
      <c r="X258" s="472"/>
      <c r="Y258" s="472"/>
      <c r="Z258" s="514">
        <f t="shared" si="47"/>
        <v>5</v>
      </c>
      <c r="AA258" s="501">
        <f>U33</f>
        <v>0</v>
      </c>
      <c r="AB258" s="505"/>
      <c r="AC258" s="505"/>
      <c r="AD258" s="505"/>
      <c r="AE258" s="505"/>
      <c r="AF258" s="505"/>
      <c r="AG258" s="505"/>
      <c r="AH258" s="506"/>
      <c r="AI258" s="506"/>
      <c r="AJ258" s="506"/>
      <c r="AK258" s="506"/>
      <c r="AL258" s="506"/>
      <c r="AM258" s="506"/>
      <c r="AN258" s="506"/>
      <c r="AO258" s="506"/>
      <c r="AP258" s="506"/>
      <c r="AQ258" s="501">
        <f>AA258/(Z258*2)</f>
        <v>0</v>
      </c>
    </row>
    <row r="259" spans="23:43">
      <c r="W259" s="472"/>
      <c r="X259" s="472"/>
      <c r="Y259" s="472"/>
      <c r="Z259" s="472"/>
      <c r="AA259" s="472"/>
      <c r="AB259" s="472"/>
      <c r="AC259" s="472"/>
      <c r="AD259" s="472"/>
      <c r="AE259" s="472"/>
      <c r="AF259" s="472"/>
      <c r="AG259" s="472"/>
      <c r="AH259" s="472"/>
      <c r="AI259" s="472"/>
      <c r="AJ259" s="472"/>
      <c r="AK259" s="472"/>
      <c r="AL259" s="472"/>
      <c r="AM259" s="472"/>
      <c r="AN259" s="472"/>
      <c r="AO259" s="472"/>
      <c r="AP259" s="472"/>
      <c r="AQ259" s="472"/>
    </row>
    <row r="260" spans="23:43">
      <c r="W260" s="511" t="s">
        <v>134</v>
      </c>
      <c r="X260" s="511"/>
      <c r="Y260" s="511"/>
      <c r="Z260" s="511"/>
      <c r="AA260" s="512">
        <f t="shared" ref="AA260:AQ260" si="48">SUM(AA247:AA259)</f>
        <v>0</v>
      </c>
      <c r="AB260" s="512">
        <f t="shared" si="48"/>
        <v>0</v>
      </c>
      <c r="AC260" s="512">
        <f t="shared" si="48"/>
        <v>0</v>
      </c>
      <c r="AD260" s="512">
        <f t="shared" si="48"/>
        <v>0</v>
      </c>
      <c r="AE260" s="512">
        <f t="shared" si="48"/>
        <v>0</v>
      </c>
      <c r="AF260" s="512">
        <f t="shared" si="48"/>
        <v>0</v>
      </c>
      <c r="AG260" s="512">
        <f t="shared" si="48"/>
        <v>0</v>
      </c>
      <c r="AH260" s="512">
        <f t="shared" si="48"/>
        <v>0</v>
      </c>
      <c r="AI260" s="512">
        <f t="shared" si="48"/>
        <v>0</v>
      </c>
      <c r="AJ260" s="512">
        <f t="shared" si="48"/>
        <v>0</v>
      </c>
      <c r="AK260" s="512">
        <f t="shared" si="48"/>
        <v>0</v>
      </c>
      <c r="AL260" s="512">
        <f t="shared" si="48"/>
        <v>0</v>
      </c>
      <c r="AM260" s="512">
        <f t="shared" si="48"/>
        <v>0</v>
      </c>
      <c r="AN260" s="512">
        <f t="shared" si="48"/>
        <v>0</v>
      </c>
      <c r="AO260" s="512">
        <f t="shared" si="48"/>
        <v>0</v>
      </c>
      <c r="AP260" s="512">
        <f t="shared" si="48"/>
        <v>0</v>
      </c>
      <c r="AQ260" s="512">
        <f t="shared" si="48"/>
        <v>0</v>
      </c>
    </row>
    <row r="262" spans="23:43">
      <c r="W262" s="441" t="s">
        <v>565</v>
      </c>
      <c r="X262" s="456"/>
      <c r="Y262" s="456"/>
      <c r="Z262" s="456"/>
      <c r="AA262" s="498" t="s">
        <v>566</v>
      </c>
      <c r="AB262" s="456"/>
      <c r="AC262" s="456"/>
      <c r="AD262" s="456"/>
      <c r="AE262" s="456"/>
      <c r="AF262" s="456"/>
      <c r="AG262" s="456"/>
      <c r="AH262" s="456"/>
      <c r="AI262" s="456"/>
      <c r="AJ262" s="456"/>
      <c r="AK262" s="456"/>
      <c r="AL262" s="456"/>
      <c r="AM262" s="456"/>
      <c r="AN262" s="456"/>
      <c r="AO262" s="456"/>
      <c r="AP262" s="456"/>
      <c r="AQ262" s="456"/>
    </row>
    <row r="263" spans="23:43">
      <c r="W263" s="499" t="s">
        <v>575</v>
      </c>
      <c r="X263" s="456"/>
      <c r="Y263" s="456"/>
      <c r="Z263" s="500" t="s">
        <v>300</v>
      </c>
      <c r="AA263" s="500" t="s">
        <v>568</v>
      </c>
      <c r="AB263" s="456"/>
      <c r="AC263" s="456"/>
      <c r="AD263" s="456"/>
      <c r="AE263" s="456"/>
      <c r="AF263" s="456"/>
      <c r="AG263" s="456"/>
      <c r="AH263" s="456"/>
      <c r="AI263" s="456"/>
      <c r="AJ263" s="456"/>
      <c r="AK263" s="456"/>
      <c r="AL263" s="456"/>
      <c r="AM263" s="456"/>
      <c r="AN263" s="456"/>
      <c r="AO263" s="456"/>
      <c r="AP263" s="456"/>
      <c r="AQ263" s="456"/>
    </row>
    <row r="264" spans="23:43">
      <c r="W264" s="456"/>
      <c r="X264" s="456"/>
      <c r="Y264" s="456"/>
      <c r="Z264" s="456"/>
      <c r="AA264" s="456"/>
      <c r="AB264" s="456"/>
      <c r="AC264" s="456"/>
      <c r="AD264" s="456"/>
      <c r="AE264" s="456"/>
      <c r="AF264" s="456"/>
      <c r="AG264" s="456"/>
      <c r="AH264" s="456"/>
      <c r="AI264" s="456"/>
      <c r="AJ264" s="456"/>
      <c r="AK264" s="456"/>
      <c r="AL264" s="456"/>
      <c r="AM264" s="456"/>
      <c r="AN264" s="456"/>
      <c r="AO264" s="456"/>
      <c r="AP264" s="456"/>
      <c r="AQ264" s="456"/>
    </row>
    <row r="265" spans="23:43">
      <c r="W265" s="456" t="str">
        <f>$F$6</f>
        <v>PRIOR</v>
      </c>
      <c r="X265" s="472"/>
      <c r="Y265" s="472"/>
      <c r="Z265" s="513">
        <f>Z34</f>
        <v>5</v>
      </c>
      <c r="AA265" s="501">
        <f>F34</f>
        <v>0</v>
      </c>
      <c r="AB265" s="502">
        <f>ROUND($AA265/($Z265*2),0)</f>
        <v>0</v>
      </c>
      <c r="AC265" s="502">
        <f>ROUND(($AA265/($Z265))/4,0)</f>
        <v>0</v>
      </c>
      <c r="AD265" s="502">
        <f>ROUND(($AA265/($Z265))/4,0)</f>
        <v>0</v>
      </c>
      <c r="AE265" s="502">
        <f>ROUND(($AA265/($Z265))/4,0)</f>
        <v>0</v>
      </c>
      <c r="AF265" s="502">
        <f>ROUND(($AA265/($Z265))/4,0)</f>
        <v>0</v>
      </c>
      <c r="AG265" s="501">
        <f>SUM(AC265:AF265)</f>
        <v>0</v>
      </c>
      <c r="AH265" s="502">
        <f>IF($AG265+$AB265&lt;($AA265*(1-(1/($Z265*2)))),$AA265/$Z265,$AA265*($Z265*2))</f>
        <v>0</v>
      </c>
      <c r="AI265" s="502">
        <f>IF($AB265+SUM($AG265:AH265)&gt;=$AA265,0,IF(SUM($AG265:AH265)+$AB265&lt;($AA265*(1-(1/($Z265*2)))),$AA265/$Z265,$AA265/($Z265*2)))</f>
        <v>0</v>
      </c>
      <c r="AJ265" s="502">
        <f>IF($AB265+SUM($AG265:AI265)&gt;=$AA265,0,IF(SUM($AG265:AI265)+$AB265&lt;($AA265*(1-(1/($Z265*2)))),$AA265/$Z265,$AA265/($Z265*2)))</f>
        <v>0</v>
      </c>
      <c r="AK265" s="502">
        <f>IF($AB265+SUM($AG265:AJ265)&gt;=$AA265,0,IF(SUM($AG265:AJ265)+$AB265&lt;($AA265*(1-(1/($Z265*2)))),$AA265/$Z265,$AA265/($Z265*2)))</f>
        <v>0</v>
      </c>
      <c r="AL265" s="502">
        <f>IF($AB265+SUM($AG265:AK265)&gt;=$AA265,0,IF(SUM($AG265:AK265)+$AB265&lt;($AA265*(1-(1/($Z265*2)))),$AA265/$Z265,$AA265/($Z265*2)))</f>
        <v>0</v>
      </c>
      <c r="AM265" s="502">
        <f>IF($AB265+SUM($AG265:AL265)&gt;=$AA265,0,IF(SUM($AG265:AL265)+$AB265&lt;($AA265*(1-(1/($Z265*2)))),$AA265/$Z265,$AA265/($Z265*2)))</f>
        <v>0</v>
      </c>
      <c r="AN265" s="502">
        <f>IF($AB265+SUM($AG265:AM265)&gt;=$AA265,0,IF(SUM($AG265:AM265)+$AB265&lt;($AA265*(1-(1/($Z265*2)))),$AA265/$Z265,$AA265/($Z265*2)))</f>
        <v>0</v>
      </c>
      <c r="AO265" s="502">
        <f>IF($AB265+SUM($AG265:AN265)&gt;=$AA265,0,IF(SUM($AG265:AN265)+$AB265&lt;($AA265*(1-(1/($Z265*2)))),$AA265/$Z265,$AA265/($Z265*2)))</f>
        <v>0</v>
      </c>
      <c r="AP265" s="502">
        <f>IF($AB265+SUM($AG265:AO265)&gt;=$AA265,0,IF(SUM($AG265:AO265)+$AB265&lt;($AA265*(1-(1/($Z265*2)))),$AA265/$Z265,$AA265/($Z265*2)))</f>
        <v>0</v>
      </c>
      <c r="AQ265" s="502">
        <f>IF($AB265+SUM($AG265:AP265)&gt;=$AA265,0,IF(SUM($AG265:AP265)+$AB265&lt;($AA265*(1-(1/($Z265*2)))),$AA265/$Z265,$AA265/($Z265*2)))</f>
        <v>0</v>
      </c>
    </row>
    <row r="266" spans="23:43">
      <c r="W266" s="456" t="e">
        <f>$I$6</f>
        <v>#REF!</v>
      </c>
      <c r="X266" s="472"/>
      <c r="Y266" s="472"/>
      <c r="Z266" s="514">
        <f t="shared" ref="Z266:Z276" si="49">Z265</f>
        <v>5</v>
      </c>
      <c r="AA266" s="501">
        <f>K34</f>
        <v>0</v>
      </c>
      <c r="AB266" s="505"/>
      <c r="AC266" s="501">
        <f>((G34/($Z266*2))/4)</f>
        <v>0</v>
      </c>
      <c r="AD266" s="501">
        <f>((G34/($Z266*2))/4)+((H34/($Z266*2))/3)</f>
        <v>0</v>
      </c>
      <c r="AE266" s="501">
        <f>((G34/($Z266*2))/4)+((H34/($Z266*2))/3)+((I34/($Z266*2))/2)</f>
        <v>0</v>
      </c>
      <c r="AF266" s="501">
        <f>((G34/($Z266*2))/4)+((H34/($Z266*2))/3)++((I34/($Z266*2))/2)+J34/($Z266*2)</f>
        <v>0</v>
      </c>
      <c r="AG266" s="501">
        <f>AA266/(Z266*2)</f>
        <v>0</v>
      </c>
      <c r="AH266" s="502">
        <f>IF($AG266+$AB266&lt;($AA266*(1-(1/($Z266*2)))),$AA266/$Z266,$AA266*($Z266*2))</f>
        <v>0</v>
      </c>
      <c r="AI266" s="502">
        <f>IF($AB266+SUM($AG266:AH266)&gt;=$AA266,0,IF(SUM($AG266:AH266)+$AB266&lt;($AA266*(1-(1/($Z266*2)))),$AA266/$Z266,$AA266/($Z266*2)))</f>
        <v>0</v>
      </c>
      <c r="AJ266" s="502">
        <f>IF($AB266+SUM($AG266:AI266)&gt;=$AA266,0,IF(SUM($AG266:AI266)+$AB266&lt;($AA266*(1-(1/($Z266*2)))),$AA266/$Z266,$AA266/($Z266*2)))</f>
        <v>0</v>
      </c>
      <c r="AK266" s="502">
        <f>IF($AB266+SUM($AG266:AJ266)&gt;=$AA266,0,IF(SUM($AG266:AJ266)+$AB266&lt;($AA266*(1-(1/($Z266*2)))),$AA266/$Z266,$AA266/($Z266*2)))</f>
        <v>0</v>
      </c>
      <c r="AL266" s="502">
        <f>IF($AB266+SUM($AG266:AK266)&gt;=$AA266,0,IF(SUM($AG266:AK266)+$AB266&lt;($AA266*(1-(1/($Z266*2)))),$AA266/$Z266,$AA266/($Z266*2)))</f>
        <v>0</v>
      </c>
      <c r="AM266" s="502">
        <f>IF($AB266+SUM($AG266:AL266)&gt;=$AA266,0,IF(SUM($AG266:AL266)+$AB266&lt;($AA266*(1-(1/($Z266*2)))),$AA266/$Z266,$AA266/($Z266*2)))</f>
        <v>0</v>
      </c>
      <c r="AN266" s="502">
        <f>IF($AB266+SUM($AG266:AM266)&gt;=$AA266,0,IF(SUM($AG266:AM266)+$AB266&lt;($AA266*(1-(1/($Z266*2)))),$AA266/$Z266,$AA266/($Z266*2)))</f>
        <v>0</v>
      </c>
      <c r="AO266" s="502">
        <f>IF($AB266+SUM($AG266:AN266)&gt;=$AA266,0,IF(SUM($AG266:AN266)+$AB266&lt;($AA266*(1-(1/($Z266*2)))),$AA266/$Z266,$AA266/($Z266*2)))</f>
        <v>0</v>
      </c>
      <c r="AP266" s="502">
        <f>IF($AB266+SUM($AG266:AO266)&gt;=$AA266,0,IF(SUM($AG266:AO266)+$AB266&lt;($AA266*(1-(1/($Z266*2)))),$AA266/$Z266,$AA266/($Z266*2)))</f>
        <v>0</v>
      </c>
      <c r="AQ266" s="502">
        <f>IF($AB266+SUM($AG266:AP266)&gt;=$AA266,0,IF(SUM($AG266:AP266)+$AB266&lt;($AA266*(1-(1/($Z266*2)))),$AA266/$Z266,$AA266/($Z266*2)))</f>
        <v>0</v>
      </c>
    </row>
    <row r="267" spans="23:43">
      <c r="W267" s="472" t="e">
        <f>$W$50+1</f>
        <v>#REF!</v>
      </c>
      <c r="X267" s="472"/>
      <c r="Y267" s="472"/>
      <c r="Z267" s="514">
        <f t="shared" si="49"/>
        <v>5</v>
      </c>
      <c r="AA267" s="501">
        <f>+L34</f>
        <v>0</v>
      </c>
      <c r="AB267" s="505"/>
      <c r="AC267" s="505"/>
      <c r="AD267" s="505"/>
      <c r="AE267" s="505"/>
      <c r="AF267" s="505"/>
      <c r="AG267" s="505"/>
      <c r="AH267" s="501">
        <f>$AA267/(Z267*2)</f>
        <v>0</v>
      </c>
      <c r="AI267" s="502">
        <f>IF($AB267+SUM($AG267:AH267)&gt;=$AA267,0,IF(SUM($AG267:AH267)+$AB267&lt;($AA267*(1-(1/($Z267*2)))),$AA267/$Z267,$AA267/($Z267*2)))</f>
        <v>0</v>
      </c>
      <c r="AJ267" s="502">
        <f>IF($AB267+SUM($AG267:AI267)&gt;=$AA267,0,IF(SUM($AG267:AI267)+$AB267&lt;($AA267*(1-(1/($Z267*2)))),$AA267/$Z267,$AA267/($Z267*2)))</f>
        <v>0</v>
      </c>
      <c r="AK267" s="502">
        <f>IF($AB267+SUM($AG267:AJ267)&gt;=$AA267,0,IF(SUM($AG267:AJ267)+$AB267&lt;($AA267*(1-(1/($Z267*2)))),$AA267/$Z267,$AA267/($Z267*2)))</f>
        <v>0</v>
      </c>
      <c r="AL267" s="502">
        <f>IF($AB267+SUM($AG267:AK267)&gt;=$AA267,0,IF(SUM($AG267:AK267)+$AB267&lt;($AA267*(1-(1/($Z267*2)))),$AA267/$Z267,$AA267/($Z267*2)))</f>
        <v>0</v>
      </c>
      <c r="AM267" s="502">
        <f>IF($AB267+SUM($AG267:AL267)&gt;=$AA267,0,IF(SUM($AG267:AL267)+$AB267&lt;($AA267*(1-(1/($Z267*2)))),$AA267/$Z267,$AA267/($Z267*2)))</f>
        <v>0</v>
      </c>
      <c r="AN267" s="502">
        <f>IF($AB267+SUM($AG267:AM267)&gt;=$AA267,0,IF(SUM($AG267:AM267)+$AB267&lt;($AA267*(1-(1/($Z267*2)))),$AA267/$Z267,$AA267/($Z267*2)))</f>
        <v>0</v>
      </c>
      <c r="AO267" s="502">
        <f>IF($AB267+SUM($AG267:AN267)&gt;=$AA267,0,IF(SUM($AG267:AN267)+$AB267&lt;($AA267*(1-(1/($Z267*2)))),$AA267/$Z267,$AA267/($Z267*2)))</f>
        <v>0</v>
      </c>
      <c r="AP267" s="502">
        <f>IF($AB267+SUM($AG267:AO267)&gt;=$AA267,0,IF(SUM($AG267:AO267)+$AB267&lt;($AA267*(1-(1/($Z267*2)))),$AA267/$Z267,$AA267/($Z267*2)))</f>
        <v>0</v>
      </c>
      <c r="AQ267" s="502">
        <f>IF($AB267+SUM($AG267:AP267)&gt;=$AA267,0,IF(SUM($AG267:AP267)+$AB267&lt;($AA267*(1-(1/($Z267*2)))),$AA267/$Z267,$AA267/($Z267*2)))</f>
        <v>0</v>
      </c>
    </row>
    <row r="268" spans="23:43">
      <c r="W268" s="472" t="e">
        <f>$W$51+1</f>
        <v>#REF!</v>
      </c>
      <c r="X268" s="472"/>
      <c r="Y268" s="472"/>
      <c r="Z268" s="514">
        <f t="shared" si="49"/>
        <v>5</v>
      </c>
      <c r="AA268" s="501">
        <f>M34</f>
        <v>0</v>
      </c>
      <c r="AB268" s="505"/>
      <c r="AC268" s="505"/>
      <c r="AD268" s="505"/>
      <c r="AE268" s="505"/>
      <c r="AF268" s="505"/>
      <c r="AG268" s="505"/>
      <c r="AH268" s="506"/>
      <c r="AI268" s="501">
        <f>AA268/(Z268*2)</f>
        <v>0</v>
      </c>
      <c r="AJ268" s="502">
        <f>IF($AB268+SUM($AG268:AI268)&gt;=$AA268,0,IF(SUM($AG268:AI268)+$AB268&lt;($AA268*(1-(1/($Z268*2)))),$AA268/$Z268,$AA268/($Z268*2)))</f>
        <v>0</v>
      </c>
      <c r="AK268" s="502">
        <f>IF($AB268+SUM($AG268:AJ268)&gt;=$AA268,0,IF(SUM($AG268:AJ268)+$AB268&lt;($AA268*(1-(1/($Z268*2)))),$AA268/$Z268,$AA268/($Z268*2)))</f>
        <v>0</v>
      </c>
      <c r="AL268" s="502">
        <f>IF($AB268+SUM($AG268:AK268)&gt;=$AA268,0,IF(SUM($AG268:AK268)+$AB268&lt;($AA268*(1-(1/($Z268*2)))),$AA268/$Z268,$AA268/($Z268*2)))</f>
        <v>0</v>
      </c>
      <c r="AM268" s="502">
        <f>IF($AB268+SUM($AG268:AL268)&gt;=$AA268,0,IF(SUM($AG268:AL268)+$AB268&lt;($AA268*(1-(1/($Z268*2)))),$AA268/$Z268,$AA268/($Z268*2)))</f>
        <v>0</v>
      </c>
      <c r="AN268" s="502">
        <f>IF($AB268+SUM($AG268:AM268)&gt;=$AA268,0,IF(SUM($AG268:AM268)+$AB268&lt;($AA268*(1-(1/($Z268*2)))),$AA268/$Z268,$AA268/($Z268*2)))</f>
        <v>0</v>
      </c>
      <c r="AO268" s="502">
        <f>IF($AB268+SUM($AG268:AN268)&gt;=$AA268,0,IF(SUM($AG268:AN268)+$AB268&lt;($AA268*(1-(1/($Z268*2)))),$AA268/$Z268,$AA268/($Z268*2)))</f>
        <v>0</v>
      </c>
      <c r="AP268" s="502">
        <f>IF($AB268+SUM($AG268:AO268)&gt;=$AA268,0,IF(SUM($AG268:AO268)+$AB268&lt;($AA268*(1-(1/($Z268*2)))),$AA268/$Z268,$AA268/($Z268*2)))</f>
        <v>0</v>
      </c>
      <c r="AQ268" s="502">
        <f>IF($AB268+SUM($AG268:AP268)&gt;=$AA268,0,IF(SUM($AG268:AP268)+$AB268&lt;($AA268*(1-(1/($Z268*2)))),$AA268/$Z268,$AA268/($Z268*2)))</f>
        <v>0</v>
      </c>
    </row>
    <row r="269" spans="23:43">
      <c r="W269" s="472" t="e">
        <f>$W$52+1</f>
        <v>#REF!</v>
      </c>
      <c r="X269" s="472"/>
      <c r="Y269" s="472"/>
      <c r="Z269" s="514">
        <f t="shared" si="49"/>
        <v>5</v>
      </c>
      <c r="AA269" s="501">
        <f>N34</f>
        <v>0</v>
      </c>
      <c r="AB269" s="505"/>
      <c r="AC269" s="505"/>
      <c r="AD269" s="505"/>
      <c r="AE269" s="505"/>
      <c r="AF269" s="505"/>
      <c r="AG269" s="505"/>
      <c r="AH269" s="506"/>
      <c r="AI269" s="506"/>
      <c r="AJ269" s="501">
        <f>AA269/(Z269*2)</f>
        <v>0</v>
      </c>
      <c r="AK269" s="502">
        <f>IF($AB269+SUM($AG269:AJ269)&gt;=$AA269,0,IF(SUM($AG269:AJ269)+$AB269&lt;($AA269*(1-(1/($Z269*2)))),$AA269/$Z269,$AA269/($Z269*2)))</f>
        <v>0</v>
      </c>
      <c r="AL269" s="502">
        <f>IF($AB269+SUM($AG269:AK269)&gt;=$AA269,0,IF(SUM($AG269:AK269)+$AB269&lt;($AA269*(1-(1/($Z269*2)))),$AA269/$Z269,$AA269/($Z269*2)))</f>
        <v>0</v>
      </c>
      <c r="AM269" s="502">
        <f>IF($AB269+SUM($AG269:AL269)&gt;=$AA269,0,IF(SUM($AG269:AL269)+$AB269&lt;($AA269*(1-(1/($Z269*2)))),$AA269/$Z269,$AA269/($Z269*2)))</f>
        <v>0</v>
      </c>
      <c r="AN269" s="502">
        <f>IF($AB269+SUM($AG269:AM269)&gt;=$AA269,0,IF(SUM($AG269:AM269)+$AB269&lt;($AA269*(1-(1/($Z269*2)))),$AA269/$Z269,$AA269/($Z269*2)))</f>
        <v>0</v>
      </c>
      <c r="AO269" s="502">
        <f>IF($AB269+SUM($AG269:AN269)&gt;=$AA269,0,IF(SUM($AG269:AN269)+$AB269&lt;($AA269*(1-(1/($Z269*2)))),$AA269/$Z269,$AA269/($Z269*2)))</f>
        <v>0</v>
      </c>
      <c r="AP269" s="502">
        <f>IF($AB269+SUM($AG269:AO269)&gt;=$AA269,0,IF(SUM($AG269:AO269)+$AB269&lt;($AA269*(1-(1/($Z269*2)))),$AA269/$Z269,$AA269/($Z269*2)))</f>
        <v>0</v>
      </c>
      <c r="AQ269" s="502">
        <f>IF($AB269+SUM($AG269:AP269)&gt;=$AA269,0,IF(SUM($AG269:AP269)+$AB269&lt;($AA269*(1-(1/($Z269*2)))),$AA269/$Z269,$AA269/($Z269*2)))</f>
        <v>0</v>
      </c>
    </row>
    <row r="270" spans="23:43">
      <c r="W270" s="472" t="e">
        <f>$W$53+1</f>
        <v>#REF!</v>
      </c>
      <c r="X270" s="472"/>
      <c r="Y270" s="472"/>
      <c r="Z270" s="514">
        <f t="shared" si="49"/>
        <v>5</v>
      </c>
      <c r="AA270" s="501">
        <f>O34</f>
        <v>0</v>
      </c>
      <c r="AB270" s="505"/>
      <c r="AC270" s="505"/>
      <c r="AD270" s="505"/>
      <c r="AE270" s="505"/>
      <c r="AF270" s="505"/>
      <c r="AG270" s="505"/>
      <c r="AH270" s="506"/>
      <c r="AI270" s="506"/>
      <c r="AJ270" s="506"/>
      <c r="AK270" s="501">
        <f>AA270/(Z270*2)</f>
        <v>0</v>
      </c>
      <c r="AL270" s="502">
        <f>IF($AB270+SUM($AG270:AK270)&gt;=$AA270,0,IF(SUM($AG270:AK270)+$AB270&lt;($AA270*(1-(1/($Z270*2)))),$AA270/$Z270,$AA270/($Z270*2)))</f>
        <v>0</v>
      </c>
      <c r="AM270" s="502">
        <f>IF($AB270+SUM($AG270:AL270)&gt;=$AA270,0,IF(SUM($AG270:AL270)+$AB270&lt;($AA270*(1-(1/($Z270*2)))),$AA270/$Z270,$AA270/($Z270*2)))</f>
        <v>0</v>
      </c>
      <c r="AN270" s="502">
        <f>IF($AB270+SUM($AG270:AM270)&gt;=$AA270,0,IF(SUM($AG270:AM270)+$AB270&lt;($AA270*(1-(1/($Z270*2)))),$AA270/$Z270,$AA270/($Z270*2)))</f>
        <v>0</v>
      </c>
      <c r="AO270" s="502">
        <f>IF($AB270+SUM($AG270:AN270)&gt;=$AA270,0,IF(SUM($AG270:AN270)+$AB270&lt;($AA270*(1-(1/($Z270*2)))),$AA270/$Z270,$AA270/($Z270*2)))</f>
        <v>0</v>
      </c>
      <c r="AP270" s="502">
        <f>IF($AB270+SUM($AG270:AO270)&gt;=$AA270,0,IF(SUM($AG270:AO270)+$AB270&lt;($AA270*(1-(1/($Z270*2)))),$AA270/$Z270,$AA270/($Z270*2)))</f>
        <v>0</v>
      </c>
      <c r="AQ270" s="502">
        <f>IF($AB270+SUM($AG270:AP270)&gt;=$AA270,0,IF(SUM($AG270:AP270)+$AB270&lt;($AA270*(1-(1/($Z270*2)))),$AA270/$Z270,$AA270/($Z270*2)))</f>
        <v>0</v>
      </c>
    </row>
    <row r="271" spans="23:43">
      <c r="W271" s="472" t="e">
        <f>$W$54+1</f>
        <v>#REF!</v>
      </c>
      <c r="X271" s="472"/>
      <c r="Y271" s="472"/>
      <c r="Z271" s="514">
        <f t="shared" si="49"/>
        <v>5</v>
      </c>
      <c r="AA271" s="501">
        <f>P34</f>
        <v>0</v>
      </c>
      <c r="AB271" s="505"/>
      <c r="AC271" s="505"/>
      <c r="AD271" s="505"/>
      <c r="AE271" s="505"/>
      <c r="AF271" s="505"/>
      <c r="AG271" s="505"/>
      <c r="AH271" s="506"/>
      <c r="AI271" s="506"/>
      <c r="AJ271" s="506"/>
      <c r="AK271" s="506"/>
      <c r="AL271" s="501">
        <f>AA271/(Z271*2)</f>
        <v>0</v>
      </c>
      <c r="AM271" s="502">
        <f>IF($AB271+SUM($AG271:AL271)&gt;=$AA271,0,IF(SUM($AG271:AL271)+$AB271&lt;($AA271*(1-(1/($Z271*2)))),$AA271/$Z271,$AA271/($Z271*2)))</f>
        <v>0</v>
      </c>
      <c r="AN271" s="502">
        <f>IF($AB271+SUM($AG271:AM271)&gt;=$AA271,0,IF(SUM($AG271:AM271)+$AB271&lt;($AA271*(1-(1/($Z271*2)))),$AA271/$Z271,$AA271/($Z271*2)))</f>
        <v>0</v>
      </c>
      <c r="AO271" s="502">
        <f>IF($AB271+SUM($AG271:AN271)&gt;=$AA271,0,IF(SUM($AG271:AN271)+$AB271&lt;($AA271*(1-(1/($Z271*2)))),$AA271/$Z271,$AA271/($Z271*2)))</f>
        <v>0</v>
      </c>
      <c r="AP271" s="502">
        <f>IF($AB271+SUM($AG271:AO271)&gt;=$AA271,0,IF(SUM($AG271:AO271)+$AB271&lt;($AA271*(1-(1/($Z271*2)))),$AA271/$Z271,$AA271/($Z271*2)))</f>
        <v>0</v>
      </c>
      <c r="AQ271" s="502">
        <f>IF($AB271+SUM($AG271:AP271)&gt;=$AA271,0,IF(SUM($AG271:AP271)+$AB271&lt;($AA271*(1-(1/($Z271*2)))),$AA271/$Z271,$AA271/($Z271*2)))</f>
        <v>0</v>
      </c>
    </row>
    <row r="272" spans="23:43">
      <c r="W272" s="472" t="e">
        <f>$W$55+1</f>
        <v>#REF!</v>
      </c>
      <c r="X272" s="472"/>
      <c r="Y272" s="472"/>
      <c r="Z272" s="514">
        <f t="shared" si="49"/>
        <v>5</v>
      </c>
      <c r="AA272" s="501">
        <f>Q34</f>
        <v>0</v>
      </c>
      <c r="AB272" s="505"/>
      <c r="AC272" s="505"/>
      <c r="AD272" s="505"/>
      <c r="AE272" s="505"/>
      <c r="AF272" s="505"/>
      <c r="AG272" s="505"/>
      <c r="AH272" s="506"/>
      <c r="AI272" s="506"/>
      <c r="AJ272" s="506"/>
      <c r="AK272" s="506"/>
      <c r="AL272" s="506"/>
      <c r="AM272" s="501">
        <f>AA272/(Z272*2)</f>
        <v>0</v>
      </c>
      <c r="AN272" s="502">
        <f>IF($AB272+SUM($AG272:AM272)&gt;=$AA272,0,IF(SUM($AG272:AM272)+$AB272&lt;($AA272*(1-(1/($Z272*2)))),$AA272/$Z272,$AA272/($Z272*2)))</f>
        <v>0</v>
      </c>
      <c r="AO272" s="502">
        <f>IF($AB272+SUM($AG272:AN272)&gt;=$AA272,0,IF(SUM($AG272:AN272)+$AB272&lt;($AA272*(1-(1/($Z272*2)))),$AA272/$Z272,$AA272/($Z272*2)))</f>
        <v>0</v>
      </c>
      <c r="AP272" s="502">
        <f>IF($AB272+SUM($AG272:AO272)&gt;=$AA272,0,IF(SUM($AG272:AO272)+$AB272&lt;($AA272*(1-(1/($Z272*2)))),$AA272/$Z272,$AA272/($Z272*2)))</f>
        <v>0</v>
      </c>
      <c r="AQ272" s="502">
        <f>IF($AB272+SUM($AG272:AP272)&gt;=$AA272,0,IF(SUM($AG272:AP272)+$AB272&lt;($AA272*(1-(1/($Z272*2)))),$AA272/$Z272,$AA272/($Z272*2)))</f>
        <v>0</v>
      </c>
    </row>
    <row r="273" spans="23:43">
      <c r="W273" s="472" t="e">
        <f>$W$56+1</f>
        <v>#REF!</v>
      </c>
      <c r="X273" s="472"/>
      <c r="Y273" s="472"/>
      <c r="Z273" s="514">
        <f t="shared" si="49"/>
        <v>5</v>
      </c>
      <c r="AA273" s="501">
        <f>R34</f>
        <v>0</v>
      </c>
      <c r="AB273" s="505"/>
      <c r="AC273" s="505"/>
      <c r="AD273" s="505"/>
      <c r="AE273" s="505"/>
      <c r="AF273" s="505"/>
      <c r="AG273" s="505"/>
      <c r="AH273" s="506"/>
      <c r="AI273" s="506"/>
      <c r="AJ273" s="506"/>
      <c r="AK273" s="506"/>
      <c r="AL273" s="506"/>
      <c r="AM273" s="506"/>
      <c r="AN273" s="501">
        <f>AA273/(Z273*2)</f>
        <v>0</v>
      </c>
      <c r="AO273" s="502">
        <f>IF($AB273+SUM($AG273:AN273)&gt;=$AA273,0,IF(SUM($AG273:AN273)+$AB273&lt;($AA273*(1-(1/($Z273*2)))),$AA273/$Z273,$AA273/($Z273*2)))</f>
        <v>0</v>
      </c>
      <c r="AP273" s="502">
        <f>IF($AB273+SUM($AG273:AO273)&gt;=$AA273,0,IF(SUM($AG273:AO273)+$AB273&lt;($AA273*(1-(1/($Z273*2)))),$AA273/$Z273,$AA273/($Z273*2)))</f>
        <v>0</v>
      </c>
      <c r="AQ273" s="502">
        <f>IF($AB273+SUM($AG273:AP273)&gt;=$AA273,0,IF(SUM($AG273:AP273)+$AB273&lt;($AA273*(1-(1/($Z273*2)))),$AA273/$Z273,$AA273/($Z273*2)))</f>
        <v>0</v>
      </c>
    </row>
    <row r="274" spans="23:43">
      <c r="W274" s="472" t="e">
        <f>$W$57+1</f>
        <v>#REF!</v>
      </c>
      <c r="X274" s="472"/>
      <c r="Y274" s="472"/>
      <c r="Z274" s="514">
        <f t="shared" si="49"/>
        <v>5</v>
      </c>
      <c r="AA274" s="501">
        <f>S34</f>
        <v>0</v>
      </c>
      <c r="AB274" s="505"/>
      <c r="AC274" s="505"/>
      <c r="AD274" s="505"/>
      <c r="AE274" s="505"/>
      <c r="AF274" s="505"/>
      <c r="AG274" s="505"/>
      <c r="AH274" s="506"/>
      <c r="AI274" s="506"/>
      <c r="AJ274" s="506"/>
      <c r="AK274" s="506"/>
      <c r="AL274" s="506"/>
      <c r="AM274" s="506"/>
      <c r="AN274" s="506"/>
      <c r="AO274" s="501">
        <f>AA274/(Z274*2)</f>
        <v>0</v>
      </c>
      <c r="AP274" s="502">
        <f>IF($AB274+SUM($AG274:AO274)&gt;=$AA274,0,IF(SUM($AG274:AO274)+$AB274&lt;($AA274*(1-(1/($Z274*2)))),$AA274/$Z274,$AA274/($Z274*2)))</f>
        <v>0</v>
      </c>
      <c r="AQ274" s="502">
        <f>IF($AB274+SUM($AG274:AP274)&gt;=$AA274,0,IF(SUM($AG274:AP274)+$AB274&lt;($AA274*(1-(1/($Z274*2)))),$AA274/$Z274,$AA274/($Z274*2)))</f>
        <v>0</v>
      </c>
    </row>
    <row r="275" spans="23:43">
      <c r="W275" s="472" t="e">
        <f>$W$58+1</f>
        <v>#REF!</v>
      </c>
      <c r="X275" s="472"/>
      <c r="Y275" s="472"/>
      <c r="Z275" s="514">
        <f t="shared" si="49"/>
        <v>5</v>
      </c>
      <c r="AA275" s="501">
        <f>T34</f>
        <v>0</v>
      </c>
      <c r="AB275" s="505"/>
      <c r="AC275" s="505"/>
      <c r="AD275" s="505"/>
      <c r="AE275" s="505"/>
      <c r="AF275" s="505"/>
      <c r="AG275" s="505"/>
      <c r="AH275" s="506"/>
      <c r="AI275" s="506"/>
      <c r="AJ275" s="506"/>
      <c r="AK275" s="506"/>
      <c r="AL275" s="506"/>
      <c r="AM275" s="506"/>
      <c r="AN275" s="506"/>
      <c r="AO275" s="506"/>
      <c r="AP275" s="501">
        <f>AA275/(Z275*2)</f>
        <v>0</v>
      </c>
      <c r="AQ275" s="502">
        <f>IF($AB275+SUM($AG275:AP275)&gt;=$AA275,0,IF(SUM($AG275:AP275)+$AB275&lt;($AA275*(1-(1/($Z275*2)))),$AA275/$Z275,$AA275/($Z275*2)))</f>
        <v>0</v>
      </c>
    </row>
    <row r="276" spans="23:43">
      <c r="W276" s="472" t="e">
        <f>$W$59+1</f>
        <v>#REF!</v>
      </c>
      <c r="X276" s="472"/>
      <c r="Y276" s="472"/>
      <c r="Z276" s="514">
        <f t="shared" si="49"/>
        <v>5</v>
      </c>
      <c r="AA276" s="501">
        <f>U34</f>
        <v>0</v>
      </c>
      <c r="AB276" s="505"/>
      <c r="AC276" s="505"/>
      <c r="AD276" s="505"/>
      <c r="AE276" s="505"/>
      <c r="AF276" s="505"/>
      <c r="AG276" s="505"/>
      <c r="AH276" s="506"/>
      <c r="AI276" s="506"/>
      <c r="AJ276" s="506"/>
      <c r="AK276" s="506"/>
      <c r="AL276" s="506"/>
      <c r="AM276" s="506"/>
      <c r="AN276" s="506"/>
      <c r="AO276" s="506"/>
      <c r="AP276" s="506"/>
      <c r="AQ276" s="501">
        <f>AA276/(Z276*2)</f>
        <v>0</v>
      </c>
    </row>
    <row r="277" spans="23:43">
      <c r="W277" s="472"/>
      <c r="X277" s="472"/>
      <c r="Y277" s="472"/>
      <c r="Z277" s="472"/>
      <c r="AA277" s="472"/>
      <c r="AB277" s="472"/>
      <c r="AC277" s="472"/>
      <c r="AD277" s="472"/>
      <c r="AE277" s="472"/>
      <c r="AF277" s="472"/>
      <c r="AG277" s="472"/>
      <c r="AH277" s="472"/>
      <c r="AI277" s="472"/>
      <c r="AJ277" s="472"/>
      <c r="AK277" s="472"/>
      <c r="AL277" s="472"/>
      <c r="AM277" s="472"/>
      <c r="AN277" s="472"/>
      <c r="AO277" s="472"/>
      <c r="AP277" s="472"/>
      <c r="AQ277" s="472"/>
    </row>
    <row r="278" spans="23:43">
      <c r="W278" s="511" t="s">
        <v>134</v>
      </c>
      <c r="X278" s="511"/>
      <c r="Y278" s="511"/>
      <c r="Z278" s="511"/>
      <c r="AA278" s="512">
        <f t="shared" ref="AA278:AQ278" si="50">SUM(AA265:AA277)</f>
        <v>0</v>
      </c>
      <c r="AB278" s="512">
        <f t="shared" si="50"/>
        <v>0</v>
      </c>
      <c r="AC278" s="512">
        <f t="shared" si="50"/>
        <v>0</v>
      </c>
      <c r="AD278" s="512">
        <f t="shared" si="50"/>
        <v>0</v>
      </c>
      <c r="AE278" s="512">
        <f t="shared" si="50"/>
        <v>0</v>
      </c>
      <c r="AF278" s="512">
        <f t="shared" si="50"/>
        <v>0</v>
      </c>
      <c r="AG278" s="512">
        <f t="shared" si="50"/>
        <v>0</v>
      </c>
      <c r="AH278" s="512">
        <f t="shared" si="50"/>
        <v>0</v>
      </c>
      <c r="AI278" s="512">
        <f t="shared" si="50"/>
        <v>0</v>
      </c>
      <c r="AJ278" s="512">
        <f t="shared" si="50"/>
        <v>0</v>
      </c>
      <c r="AK278" s="512">
        <f t="shared" si="50"/>
        <v>0</v>
      </c>
      <c r="AL278" s="512">
        <f t="shared" si="50"/>
        <v>0</v>
      </c>
      <c r="AM278" s="512">
        <f t="shared" si="50"/>
        <v>0</v>
      </c>
      <c r="AN278" s="512">
        <f t="shared" si="50"/>
        <v>0</v>
      </c>
      <c r="AO278" s="512">
        <f t="shared" si="50"/>
        <v>0</v>
      </c>
      <c r="AP278" s="512">
        <f t="shared" si="50"/>
        <v>0</v>
      </c>
      <c r="AQ278" s="512">
        <f t="shared" si="50"/>
        <v>0</v>
      </c>
    </row>
    <row r="280" spans="23:43">
      <c r="W280" s="441" t="s">
        <v>565</v>
      </c>
      <c r="X280" s="456"/>
      <c r="Y280" s="456"/>
      <c r="Z280" s="456"/>
      <c r="AA280" s="498" t="s">
        <v>566</v>
      </c>
      <c r="AB280" s="456"/>
      <c r="AC280" s="456"/>
      <c r="AD280" s="456"/>
      <c r="AE280" s="456"/>
      <c r="AF280" s="456"/>
      <c r="AG280" s="456"/>
      <c r="AH280" s="456"/>
      <c r="AI280" s="456"/>
      <c r="AJ280" s="456"/>
      <c r="AK280" s="456"/>
      <c r="AL280" s="456"/>
      <c r="AM280" s="456"/>
      <c r="AN280" s="456"/>
      <c r="AO280" s="456"/>
      <c r="AP280" s="456"/>
      <c r="AQ280" s="456"/>
    </row>
    <row r="281" spans="23:43">
      <c r="W281" s="499" t="s">
        <v>575</v>
      </c>
      <c r="X281" s="456"/>
      <c r="Y281" s="456"/>
      <c r="Z281" s="500" t="s">
        <v>300</v>
      </c>
      <c r="AA281" s="500" t="s">
        <v>568</v>
      </c>
      <c r="AB281" s="456"/>
      <c r="AC281" s="456"/>
      <c r="AD281" s="456"/>
      <c r="AE281" s="456"/>
      <c r="AF281" s="456"/>
      <c r="AG281" s="456"/>
      <c r="AH281" s="456"/>
      <c r="AI281" s="456"/>
      <c r="AJ281" s="456"/>
      <c r="AK281" s="456"/>
      <c r="AL281" s="456"/>
      <c r="AM281" s="456"/>
      <c r="AN281" s="456"/>
      <c r="AO281" s="456"/>
      <c r="AP281" s="456"/>
      <c r="AQ281" s="456"/>
    </row>
    <row r="282" spans="23:43">
      <c r="W282" s="456"/>
      <c r="X282" s="456"/>
      <c r="Y282" s="456"/>
      <c r="Z282" s="456"/>
      <c r="AA282" s="456"/>
      <c r="AB282" s="456"/>
      <c r="AC282" s="456"/>
      <c r="AD282" s="456"/>
      <c r="AE282" s="456"/>
      <c r="AF282" s="456"/>
      <c r="AG282" s="456"/>
      <c r="AH282" s="456"/>
      <c r="AI282" s="456"/>
      <c r="AJ282" s="456"/>
      <c r="AK282" s="456"/>
      <c r="AL282" s="456"/>
      <c r="AM282" s="456"/>
      <c r="AN282" s="456"/>
      <c r="AO282" s="456"/>
      <c r="AP282" s="456"/>
      <c r="AQ282" s="456"/>
    </row>
    <row r="283" spans="23:43">
      <c r="W283" s="456" t="str">
        <f>$F$6</f>
        <v>PRIOR</v>
      </c>
      <c r="X283" s="472"/>
      <c r="Y283" s="472"/>
      <c r="Z283" s="513">
        <f>Z35</f>
        <v>5</v>
      </c>
      <c r="AA283" s="501">
        <f>F35</f>
        <v>0</v>
      </c>
      <c r="AB283" s="502">
        <f>ROUND($AA283/($Z283*2),0)</f>
        <v>0</v>
      </c>
      <c r="AC283" s="502">
        <f>ROUND(($AA283/($Z283))/4,0)</f>
        <v>0</v>
      </c>
      <c r="AD283" s="502">
        <f>ROUND(($AA283/($Z283))/4,0)</f>
        <v>0</v>
      </c>
      <c r="AE283" s="502">
        <f>ROUND(($AA283/($Z283))/4,0)</f>
        <v>0</v>
      </c>
      <c r="AF283" s="502">
        <f>ROUND(($AA283/($Z283))/4,0)</f>
        <v>0</v>
      </c>
      <c r="AG283" s="501">
        <f>SUM(AC283:AF283)</f>
        <v>0</v>
      </c>
      <c r="AH283" s="502">
        <f>IF($AG283+$AB283&lt;($AA283*(1-(1/($Z283*2)))),$AA283/$Z283,$AA283*($Z283*2))</f>
        <v>0</v>
      </c>
      <c r="AI283" s="502">
        <f>IF($AB283+SUM($AG283:AH283)&gt;=$AA283,0,IF(SUM($AG283:AH283)+$AB283&lt;($AA283*(1-(1/($Z283*2)))),$AA283/$Z283,$AA283/($Z283*2)))</f>
        <v>0</v>
      </c>
      <c r="AJ283" s="502">
        <f>IF($AB283+SUM($AG283:AI283)&gt;=$AA283,0,IF(SUM($AG283:AI283)+$AB283&lt;($AA283*(1-(1/($Z283*2)))),$AA283/$Z283,$AA283/($Z283*2)))</f>
        <v>0</v>
      </c>
      <c r="AK283" s="502">
        <f>IF($AB283+SUM($AG283:AJ283)&gt;=$AA283,0,IF(SUM($AG283:AJ283)+$AB283&lt;($AA283*(1-(1/($Z283*2)))),$AA283/$Z283,$AA283/($Z283*2)))</f>
        <v>0</v>
      </c>
      <c r="AL283" s="502">
        <f>IF($AB283+SUM($AG283:AK283)&gt;=$AA283,0,IF(SUM($AG283:AK283)+$AB283&lt;($AA283*(1-(1/($Z283*2)))),$AA283/$Z283,$AA283/($Z283*2)))</f>
        <v>0</v>
      </c>
      <c r="AM283" s="502">
        <f>IF($AB283+SUM($AG283:AL283)&gt;=$AA283,0,IF(SUM($AG283:AL283)+$AB283&lt;($AA283*(1-(1/($Z283*2)))),$AA283/$Z283,$AA283/($Z283*2)))</f>
        <v>0</v>
      </c>
      <c r="AN283" s="502">
        <f>IF($AB283+SUM($AG283:AM283)&gt;=$AA283,0,IF(SUM($AG283:AM283)+$AB283&lt;($AA283*(1-(1/($Z283*2)))),$AA283/$Z283,$AA283/($Z283*2)))</f>
        <v>0</v>
      </c>
      <c r="AO283" s="502">
        <f>IF($AB283+SUM($AG283:AN283)&gt;=$AA283,0,IF(SUM($AG283:AN283)+$AB283&lt;($AA283*(1-(1/($Z283*2)))),$AA283/$Z283,$AA283/($Z283*2)))</f>
        <v>0</v>
      </c>
      <c r="AP283" s="502">
        <f>IF($AB283+SUM($AG283:AO283)&gt;=$AA283,0,IF(SUM($AG283:AO283)+$AB283&lt;($AA283*(1-(1/($Z283*2)))),$AA283/$Z283,$AA283/($Z283*2)))</f>
        <v>0</v>
      </c>
      <c r="AQ283" s="502">
        <f>IF($AB283+SUM($AG283:AP283)&gt;=$AA283,0,IF(SUM($AG283:AP283)+$AB283&lt;($AA283*(1-(1/($Z283*2)))),$AA283/$Z283,$AA283/($Z283*2)))</f>
        <v>0</v>
      </c>
    </row>
    <row r="284" spans="23:43">
      <c r="W284" s="456" t="e">
        <f>$I$6</f>
        <v>#REF!</v>
      </c>
      <c r="X284" s="472"/>
      <c r="Y284" s="472"/>
      <c r="Z284" s="514">
        <f t="shared" ref="Z284:Z294" si="51">Z283</f>
        <v>5</v>
      </c>
      <c r="AA284" s="501">
        <f>K35</f>
        <v>0</v>
      </c>
      <c r="AB284" s="505"/>
      <c r="AC284" s="501">
        <f>((G35/($Z284*2))/4)</f>
        <v>0</v>
      </c>
      <c r="AD284" s="501">
        <f>((G35/($Z284*2))/4)+((H35/($Z284*2))/3)</f>
        <v>0</v>
      </c>
      <c r="AE284" s="501">
        <f>((G35/($Z284*2))/4)+((H35/($Z284*2))/3)+((I35/($Z284*2))/2)</f>
        <v>0</v>
      </c>
      <c r="AF284" s="501">
        <f>((G35/($Z284*2))/4)+((H35/($Z284*2))/3)++((I35/($Z284*2))/2)+J35/($Z284*2)</f>
        <v>0</v>
      </c>
      <c r="AG284" s="501">
        <f>AA284/(Z284*2)</f>
        <v>0</v>
      </c>
      <c r="AH284" s="502">
        <f>IF($AG284+$AB284&lt;($AA284*(1-(1/($Z284*2)))),$AA284/$Z284,$AA284*($Z284*2))</f>
        <v>0</v>
      </c>
      <c r="AI284" s="502">
        <f>IF($AB284+SUM($AG284:AH284)&gt;=$AA284,0,IF(SUM($AG284:AH284)+$AB284&lt;($AA284*(1-(1/($Z284*2)))),$AA284/$Z284,$AA284/($Z284*2)))</f>
        <v>0</v>
      </c>
      <c r="AJ284" s="502">
        <f>IF($AB284+SUM($AG284:AI284)&gt;=$AA284,0,IF(SUM($AG284:AI284)+$AB284&lt;($AA284*(1-(1/($Z284*2)))),$AA284/$Z284,$AA284/($Z284*2)))</f>
        <v>0</v>
      </c>
      <c r="AK284" s="502">
        <f>IF($AB284+SUM($AG284:AJ284)&gt;=$AA284,0,IF(SUM($AG284:AJ284)+$AB284&lt;($AA284*(1-(1/($Z284*2)))),$AA284/$Z284,$AA284/($Z284*2)))</f>
        <v>0</v>
      </c>
      <c r="AL284" s="502">
        <f>IF($AB284+SUM($AG284:AK284)&gt;=$AA284,0,IF(SUM($AG284:AK284)+$AB284&lt;($AA284*(1-(1/($Z284*2)))),$AA284/$Z284,$AA284/($Z284*2)))</f>
        <v>0</v>
      </c>
      <c r="AM284" s="502">
        <f>IF($AB284+SUM($AG284:AL284)&gt;=$AA284,0,IF(SUM($AG284:AL284)+$AB284&lt;($AA284*(1-(1/($Z284*2)))),$AA284/$Z284,$AA284/($Z284*2)))</f>
        <v>0</v>
      </c>
      <c r="AN284" s="502">
        <f>IF($AB284+SUM($AG284:AM284)&gt;=$AA284,0,IF(SUM($AG284:AM284)+$AB284&lt;($AA284*(1-(1/($Z284*2)))),$AA284/$Z284,$AA284/($Z284*2)))</f>
        <v>0</v>
      </c>
      <c r="AO284" s="502">
        <f>IF($AB284+SUM($AG284:AN284)&gt;=$AA284,0,IF(SUM($AG284:AN284)+$AB284&lt;($AA284*(1-(1/($Z284*2)))),$AA284/$Z284,$AA284/($Z284*2)))</f>
        <v>0</v>
      </c>
      <c r="AP284" s="502">
        <f>IF($AB284+SUM($AG284:AO284)&gt;=$AA284,0,IF(SUM($AG284:AO284)+$AB284&lt;($AA284*(1-(1/($Z284*2)))),$AA284/$Z284,$AA284/($Z284*2)))</f>
        <v>0</v>
      </c>
      <c r="AQ284" s="502">
        <f>IF($AB284+SUM($AG284:AP284)&gt;=$AA284,0,IF(SUM($AG284:AP284)+$AB284&lt;($AA284*(1-(1/($Z284*2)))),$AA284/$Z284,$AA284/($Z284*2)))</f>
        <v>0</v>
      </c>
    </row>
    <row r="285" spans="23:43">
      <c r="W285" s="472" t="e">
        <f>$W$50+1</f>
        <v>#REF!</v>
      </c>
      <c r="X285" s="472"/>
      <c r="Y285" s="472"/>
      <c r="Z285" s="514">
        <f t="shared" si="51"/>
        <v>5</v>
      </c>
      <c r="AA285" s="501">
        <f>+L35</f>
        <v>0</v>
      </c>
      <c r="AB285" s="505"/>
      <c r="AC285" s="505"/>
      <c r="AD285" s="505"/>
      <c r="AE285" s="505"/>
      <c r="AF285" s="505"/>
      <c r="AG285" s="505"/>
      <c r="AH285" s="501">
        <f>$AA285/(Z285*2)</f>
        <v>0</v>
      </c>
      <c r="AI285" s="502">
        <f>IF($AB285+SUM($AG285:AH285)&gt;=$AA285,0,IF(SUM($AG285:AH285)+$AB285&lt;($AA285*(1-(1/($Z285*2)))),$AA285/$Z285,$AA285/($Z285*2)))</f>
        <v>0</v>
      </c>
      <c r="AJ285" s="502">
        <f>IF($AB285+SUM($AG285:AI285)&gt;=$AA285,0,IF(SUM($AG285:AI285)+$AB285&lt;($AA285*(1-(1/($Z285*2)))),$AA285/$Z285,$AA285/($Z285*2)))</f>
        <v>0</v>
      </c>
      <c r="AK285" s="502">
        <f>IF($AB285+SUM($AG285:AJ285)&gt;=$AA285,0,IF(SUM($AG285:AJ285)+$AB285&lt;($AA285*(1-(1/($Z285*2)))),$AA285/$Z285,$AA285/($Z285*2)))</f>
        <v>0</v>
      </c>
      <c r="AL285" s="502">
        <f>IF($AB285+SUM($AG285:AK285)&gt;=$AA285,0,IF(SUM($AG285:AK285)+$AB285&lt;($AA285*(1-(1/($Z285*2)))),$AA285/$Z285,$AA285/($Z285*2)))</f>
        <v>0</v>
      </c>
      <c r="AM285" s="502">
        <f>IF($AB285+SUM($AG285:AL285)&gt;=$AA285,0,IF(SUM($AG285:AL285)+$AB285&lt;($AA285*(1-(1/($Z285*2)))),$AA285/$Z285,$AA285/($Z285*2)))</f>
        <v>0</v>
      </c>
      <c r="AN285" s="502">
        <f>IF($AB285+SUM($AG285:AM285)&gt;=$AA285,0,IF(SUM($AG285:AM285)+$AB285&lt;($AA285*(1-(1/($Z285*2)))),$AA285/$Z285,$AA285/($Z285*2)))</f>
        <v>0</v>
      </c>
      <c r="AO285" s="502">
        <f>IF($AB285+SUM($AG285:AN285)&gt;=$AA285,0,IF(SUM($AG285:AN285)+$AB285&lt;($AA285*(1-(1/($Z285*2)))),$AA285/$Z285,$AA285/($Z285*2)))</f>
        <v>0</v>
      </c>
      <c r="AP285" s="502">
        <f>IF($AB285+SUM($AG285:AO285)&gt;=$AA285,0,IF(SUM($AG285:AO285)+$AB285&lt;($AA285*(1-(1/($Z285*2)))),$AA285/$Z285,$AA285/($Z285*2)))</f>
        <v>0</v>
      </c>
      <c r="AQ285" s="502">
        <f>IF($AB285+SUM($AG285:AP285)&gt;=$AA285,0,IF(SUM($AG285:AP285)+$AB285&lt;($AA285*(1-(1/($Z285*2)))),$AA285/$Z285,$AA285/($Z285*2)))</f>
        <v>0</v>
      </c>
    </row>
    <row r="286" spans="23:43">
      <c r="W286" s="472" t="e">
        <f>$W$51+1</f>
        <v>#REF!</v>
      </c>
      <c r="X286" s="472"/>
      <c r="Y286" s="472"/>
      <c r="Z286" s="514">
        <f t="shared" si="51"/>
        <v>5</v>
      </c>
      <c r="AA286" s="501">
        <f>M35</f>
        <v>0</v>
      </c>
      <c r="AB286" s="505"/>
      <c r="AC286" s="505"/>
      <c r="AD286" s="505"/>
      <c r="AE286" s="505"/>
      <c r="AF286" s="505"/>
      <c r="AG286" s="505"/>
      <c r="AH286" s="506"/>
      <c r="AI286" s="501">
        <f>AA286/(Z286*2)</f>
        <v>0</v>
      </c>
      <c r="AJ286" s="502">
        <f>IF($AB286+SUM($AG286:AI286)&gt;=$AA286,0,IF(SUM($AG286:AI286)+$AB286&lt;($AA286*(1-(1/($Z286*2)))),$AA286/$Z286,$AA286/($Z286*2)))</f>
        <v>0</v>
      </c>
      <c r="AK286" s="502">
        <f>IF($AB286+SUM($AG286:AJ286)&gt;=$AA286,0,IF(SUM($AG286:AJ286)+$AB286&lt;($AA286*(1-(1/($Z286*2)))),$AA286/$Z286,$AA286/($Z286*2)))</f>
        <v>0</v>
      </c>
      <c r="AL286" s="502">
        <f>IF($AB286+SUM($AG286:AK286)&gt;=$AA286,0,IF(SUM($AG286:AK286)+$AB286&lt;($AA286*(1-(1/($Z286*2)))),$AA286/$Z286,$AA286/($Z286*2)))</f>
        <v>0</v>
      </c>
      <c r="AM286" s="502">
        <f>IF($AB286+SUM($AG286:AL286)&gt;=$AA286,0,IF(SUM($AG286:AL286)+$AB286&lt;($AA286*(1-(1/($Z286*2)))),$AA286/$Z286,$AA286/($Z286*2)))</f>
        <v>0</v>
      </c>
      <c r="AN286" s="502">
        <f>IF($AB286+SUM($AG286:AM286)&gt;=$AA286,0,IF(SUM($AG286:AM286)+$AB286&lt;($AA286*(1-(1/($Z286*2)))),$AA286/$Z286,$AA286/($Z286*2)))</f>
        <v>0</v>
      </c>
      <c r="AO286" s="502">
        <f>IF($AB286+SUM($AG286:AN286)&gt;=$AA286,0,IF(SUM($AG286:AN286)+$AB286&lt;($AA286*(1-(1/($Z286*2)))),$AA286/$Z286,$AA286/($Z286*2)))</f>
        <v>0</v>
      </c>
      <c r="AP286" s="502">
        <f>IF($AB286+SUM($AG286:AO286)&gt;=$AA286,0,IF(SUM($AG286:AO286)+$AB286&lt;($AA286*(1-(1/($Z286*2)))),$AA286/$Z286,$AA286/($Z286*2)))</f>
        <v>0</v>
      </c>
      <c r="AQ286" s="502">
        <f>IF($AB286+SUM($AG286:AP286)&gt;=$AA286,0,IF(SUM($AG286:AP286)+$AB286&lt;($AA286*(1-(1/($Z286*2)))),$AA286/$Z286,$AA286/($Z286*2)))</f>
        <v>0</v>
      </c>
    </row>
    <row r="287" spans="23:43">
      <c r="W287" s="472" t="e">
        <f>$W$52+1</f>
        <v>#REF!</v>
      </c>
      <c r="X287" s="472"/>
      <c r="Y287" s="472"/>
      <c r="Z287" s="514">
        <f t="shared" si="51"/>
        <v>5</v>
      </c>
      <c r="AA287" s="501">
        <f>N35</f>
        <v>0</v>
      </c>
      <c r="AB287" s="505"/>
      <c r="AC287" s="505"/>
      <c r="AD287" s="505"/>
      <c r="AE287" s="505"/>
      <c r="AF287" s="505"/>
      <c r="AG287" s="505"/>
      <c r="AH287" s="506"/>
      <c r="AI287" s="506"/>
      <c r="AJ287" s="501">
        <f>AA287/(Z287*2)</f>
        <v>0</v>
      </c>
      <c r="AK287" s="502">
        <f>IF($AB287+SUM($AG287:AJ287)&gt;=$AA287,0,IF(SUM($AG287:AJ287)+$AB287&lt;($AA287*(1-(1/($Z287*2)))),$AA287/$Z287,$AA287/($Z287*2)))</f>
        <v>0</v>
      </c>
      <c r="AL287" s="502">
        <f>IF($AB287+SUM($AG287:AK287)&gt;=$AA287,0,IF(SUM($AG287:AK287)+$AB287&lt;($AA287*(1-(1/($Z287*2)))),$AA287/$Z287,$AA287/($Z287*2)))</f>
        <v>0</v>
      </c>
      <c r="AM287" s="502">
        <f>IF($AB287+SUM($AG287:AL287)&gt;=$AA287,0,IF(SUM($AG287:AL287)+$AB287&lt;($AA287*(1-(1/($Z287*2)))),$AA287/$Z287,$AA287/($Z287*2)))</f>
        <v>0</v>
      </c>
      <c r="AN287" s="502">
        <f>IF($AB287+SUM($AG287:AM287)&gt;=$AA287,0,IF(SUM($AG287:AM287)+$AB287&lt;($AA287*(1-(1/($Z287*2)))),$AA287/$Z287,$AA287/($Z287*2)))</f>
        <v>0</v>
      </c>
      <c r="AO287" s="502">
        <f>IF($AB287+SUM($AG287:AN287)&gt;=$AA287,0,IF(SUM($AG287:AN287)+$AB287&lt;($AA287*(1-(1/($Z287*2)))),$AA287/$Z287,$AA287/($Z287*2)))</f>
        <v>0</v>
      </c>
      <c r="AP287" s="502">
        <f>IF($AB287+SUM($AG287:AO287)&gt;=$AA287,0,IF(SUM($AG287:AO287)+$AB287&lt;($AA287*(1-(1/($Z287*2)))),$AA287/$Z287,$AA287/($Z287*2)))</f>
        <v>0</v>
      </c>
      <c r="AQ287" s="502">
        <f>IF($AB287+SUM($AG287:AP287)&gt;=$AA287,0,IF(SUM($AG287:AP287)+$AB287&lt;($AA287*(1-(1/($Z287*2)))),$AA287/$Z287,$AA287/($Z287*2)))</f>
        <v>0</v>
      </c>
    </row>
    <row r="288" spans="23:43">
      <c r="W288" s="472" t="e">
        <f>$W$53+1</f>
        <v>#REF!</v>
      </c>
      <c r="X288" s="472"/>
      <c r="Y288" s="472"/>
      <c r="Z288" s="514">
        <f t="shared" si="51"/>
        <v>5</v>
      </c>
      <c r="AA288" s="501">
        <f>O35</f>
        <v>0</v>
      </c>
      <c r="AB288" s="505"/>
      <c r="AC288" s="505"/>
      <c r="AD288" s="505"/>
      <c r="AE288" s="505"/>
      <c r="AF288" s="505"/>
      <c r="AG288" s="505"/>
      <c r="AH288" s="506"/>
      <c r="AI288" s="506"/>
      <c r="AJ288" s="506"/>
      <c r="AK288" s="501">
        <f>AA288/(Z288*2)</f>
        <v>0</v>
      </c>
      <c r="AL288" s="502">
        <f>IF($AB288+SUM($AG288:AK288)&gt;=$AA288,0,IF(SUM($AG288:AK288)+$AB288&lt;($AA288*(1-(1/($Z288*2)))),$AA288/$Z288,$AA288/($Z288*2)))</f>
        <v>0</v>
      </c>
      <c r="AM288" s="502">
        <f>IF($AB288+SUM($AG288:AL288)&gt;=$AA288,0,IF(SUM($AG288:AL288)+$AB288&lt;($AA288*(1-(1/($Z288*2)))),$AA288/$Z288,$AA288/($Z288*2)))</f>
        <v>0</v>
      </c>
      <c r="AN288" s="502">
        <f>IF($AB288+SUM($AG288:AM288)&gt;=$AA288,0,IF(SUM($AG288:AM288)+$AB288&lt;($AA288*(1-(1/($Z288*2)))),$AA288/$Z288,$AA288/($Z288*2)))</f>
        <v>0</v>
      </c>
      <c r="AO288" s="502">
        <f>IF($AB288+SUM($AG288:AN288)&gt;=$AA288,0,IF(SUM($AG288:AN288)+$AB288&lt;($AA288*(1-(1/($Z288*2)))),$AA288/$Z288,$AA288/($Z288*2)))</f>
        <v>0</v>
      </c>
      <c r="AP288" s="502">
        <f>IF($AB288+SUM($AG288:AO288)&gt;=$AA288,0,IF(SUM($AG288:AO288)+$AB288&lt;($AA288*(1-(1/($Z288*2)))),$AA288/$Z288,$AA288/($Z288*2)))</f>
        <v>0</v>
      </c>
      <c r="AQ288" s="502">
        <f>IF($AB288+SUM($AG288:AP288)&gt;=$AA288,0,IF(SUM($AG288:AP288)+$AB288&lt;($AA288*(1-(1/($Z288*2)))),$AA288/$Z288,$AA288/($Z288*2)))</f>
        <v>0</v>
      </c>
    </row>
    <row r="289" spans="23:43">
      <c r="W289" s="472" t="e">
        <f>$W$54+1</f>
        <v>#REF!</v>
      </c>
      <c r="X289" s="472"/>
      <c r="Y289" s="472"/>
      <c r="Z289" s="514">
        <f t="shared" si="51"/>
        <v>5</v>
      </c>
      <c r="AA289" s="501">
        <f>P35</f>
        <v>0</v>
      </c>
      <c r="AB289" s="505"/>
      <c r="AC289" s="505"/>
      <c r="AD289" s="505"/>
      <c r="AE289" s="505"/>
      <c r="AF289" s="505"/>
      <c r="AG289" s="505"/>
      <c r="AH289" s="506"/>
      <c r="AI289" s="506"/>
      <c r="AJ289" s="506"/>
      <c r="AK289" s="506"/>
      <c r="AL289" s="501">
        <f>AA289/(Z289*2)</f>
        <v>0</v>
      </c>
      <c r="AM289" s="502">
        <f>IF($AB289+SUM($AG289:AL289)&gt;=$AA289,0,IF(SUM($AG289:AL289)+$AB289&lt;($AA289*(1-(1/($Z289*2)))),$AA289/$Z289,$AA289/($Z289*2)))</f>
        <v>0</v>
      </c>
      <c r="AN289" s="502">
        <f>IF($AB289+SUM($AG289:AM289)&gt;=$AA289,0,IF(SUM($AG289:AM289)+$AB289&lt;($AA289*(1-(1/($Z289*2)))),$AA289/$Z289,$AA289/($Z289*2)))</f>
        <v>0</v>
      </c>
      <c r="AO289" s="502">
        <f>IF($AB289+SUM($AG289:AN289)&gt;=$AA289,0,IF(SUM($AG289:AN289)+$AB289&lt;($AA289*(1-(1/($Z289*2)))),$AA289/$Z289,$AA289/($Z289*2)))</f>
        <v>0</v>
      </c>
      <c r="AP289" s="502">
        <f>IF($AB289+SUM($AG289:AO289)&gt;=$AA289,0,IF(SUM($AG289:AO289)+$AB289&lt;($AA289*(1-(1/($Z289*2)))),$AA289/$Z289,$AA289/($Z289*2)))</f>
        <v>0</v>
      </c>
      <c r="AQ289" s="502">
        <f>IF($AB289+SUM($AG289:AP289)&gt;=$AA289,0,IF(SUM($AG289:AP289)+$AB289&lt;($AA289*(1-(1/($Z289*2)))),$AA289/$Z289,$AA289/($Z289*2)))</f>
        <v>0</v>
      </c>
    </row>
    <row r="290" spans="23:43">
      <c r="W290" s="472" t="e">
        <f>$W$55+1</f>
        <v>#REF!</v>
      </c>
      <c r="X290" s="472"/>
      <c r="Y290" s="472"/>
      <c r="Z290" s="514">
        <f t="shared" si="51"/>
        <v>5</v>
      </c>
      <c r="AA290" s="501">
        <f>Q35</f>
        <v>0</v>
      </c>
      <c r="AB290" s="505"/>
      <c r="AC290" s="505"/>
      <c r="AD290" s="505"/>
      <c r="AE290" s="505"/>
      <c r="AF290" s="505"/>
      <c r="AG290" s="505"/>
      <c r="AH290" s="506"/>
      <c r="AI290" s="506"/>
      <c r="AJ290" s="506"/>
      <c r="AK290" s="506"/>
      <c r="AL290" s="506"/>
      <c r="AM290" s="501">
        <f>AA290/(Z290*2)</f>
        <v>0</v>
      </c>
      <c r="AN290" s="502">
        <f>IF($AB290+SUM($AG290:AM290)&gt;=$AA290,0,IF(SUM($AG290:AM290)+$AB290&lt;($AA290*(1-(1/($Z290*2)))),$AA290/$Z290,$AA290/($Z290*2)))</f>
        <v>0</v>
      </c>
      <c r="AO290" s="502">
        <f>IF($AB290+SUM($AG290:AN290)&gt;=$AA290,0,IF(SUM($AG290:AN290)+$AB290&lt;($AA290*(1-(1/($Z290*2)))),$AA290/$Z290,$AA290/($Z290*2)))</f>
        <v>0</v>
      </c>
      <c r="AP290" s="502">
        <f>IF($AB290+SUM($AG290:AO290)&gt;=$AA290,0,IF(SUM($AG290:AO290)+$AB290&lt;($AA290*(1-(1/($Z290*2)))),$AA290/$Z290,$AA290/($Z290*2)))</f>
        <v>0</v>
      </c>
      <c r="AQ290" s="502">
        <f>IF($AB290+SUM($AG290:AP290)&gt;=$AA290,0,IF(SUM($AG290:AP290)+$AB290&lt;($AA290*(1-(1/($Z290*2)))),$AA290/$Z290,$AA290/($Z290*2)))</f>
        <v>0</v>
      </c>
    </row>
    <row r="291" spans="23:43">
      <c r="W291" s="472" t="e">
        <f>$W$56+1</f>
        <v>#REF!</v>
      </c>
      <c r="X291" s="472"/>
      <c r="Y291" s="472"/>
      <c r="Z291" s="514">
        <f t="shared" si="51"/>
        <v>5</v>
      </c>
      <c r="AA291" s="501">
        <f>R35</f>
        <v>0</v>
      </c>
      <c r="AB291" s="505"/>
      <c r="AC291" s="505"/>
      <c r="AD291" s="505"/>
      <c r="AE291" s="505"/>
      <c r="AF291" s="505"/>
      <c r="AG291" s="505"/>
      <c r="AH291" s="506"/>
      <c r="AI291" s="506"/>
      <c r="AJ291" s="506"/>
      <c r="AK291" s="506"/>
      <c r="AL291" s="506"/>
      <c r="AM291" s="506"/>
      <c r="AN291" s="501">
        <f>AA291/(Z291*2)</f>
        <v>0</v>
      </c>
      <c r="AO291" s="502">
        <f>IF($AB291+SUM($AG291:AN291)&gt;=$AA291,0,IF(SUM($AG291:AN291)+$AB291&lt;($AA291*(1-(1/($Z291*2)))),$AA291/$Z291,$AA291/($Z291*2)))</f>
        <v>0</v>
      </c>
      <c r="AP291" s="502">
        <f>IF($AB291+SUM($AG291:AO291)&gt;=$AA291,0,IF(SUM($AG291:AO291)+$AB291&lt;($AA291*(1-(1/($Z291*2)))),$AA291/$Z291,$AA291/($Z291*2)))</f>
        <v>0</v>
      </c>
      <c r="AQ291" s="502">
        <f>IF($AB291+SUM($AG291:AP291)&gt;=$AA291,0,IF(SUM($AG291:AP291)+$AB291&lt;($AA291*(1-(1/($Z291*2)))),$AA291/$Z291,$AA291/($Z291*2)))</f>
        <v>0</v>
      </c>
    </row>
    <row r="292" spans="23:43">
      <c r="W292" s="472" t="e">
        <f>$W$57+1</f>
        <v>#REF!</v>
      </c>
      <c r="X292" s="472"/>
      <c r="Y292" s="472"/>
      <c r="Z292" s="514">
        <f t="shared" si="51"/>
        <v>5</v>
      </c>
      <c r="AA292" s="501">
        <f>S35</f>
        <v>0</v>
      </c>
      <c r="AB292" s="505"/>
      <c r="AC292" s="505"/>
      <c r="AD292" s="505"/>
      <c r="AE292" s="505"/>
      <c r="AF292" s="505"/>
      <c r="AG292" s="505"/>
      <c r="AH292" s="506"/>
      <c r="AI292" s="506"/>
      <c r="AJ292" s="506"/>
      <c r="AK292" s="506"/>
      <c r="AL292" s="506"/>
      <c r="AM292" s="506"/>
      <c r="AN292" s="506"/>
      <c r="AO292" s="501">
        <f>AA292/(Z292*2)</f>
        <v>0</v>
      </c>
      <c r="AP292" s="502">
        <f>IF($AB292+SUM($AG292:AO292)&gt;=$AA292,0,IF(SUM($AG292:AO292)+$AB292&lt;($AA292*(1-(1/($Z292*2)))),$AA292/$Z292,$AA292/($Z292*2)))</f>
        <v>0</v>
      </c>
      <c r="AQ292" s="502">
        <f>IF($AB292+SUM($AG292:AP292)&gt;=$AA292,0,IF(SUM($AG292:AP292)+$AB292&lt;($AA292*(1-(1/($Z292*2)))),$AA292/$Z292,$AA292/($Z292*2)))</f>
        <v>0</v>
      </c>
    </row>
    <row r="293" spans="23:43">
      <c r="W293" s="472" t="e">
        <f>$W$58+1</f>
        <v>#REF!</v>
      </c>
      <c r="X293" s="472"/>
      <c r="Y293" s="472"/>
      <c r="Z293" s="514">
        <f t="shared" si="51"/>
        <v>5</v>
      </c>
      <c r="AA293" s="501">
        <f>T35</f>
        <v>0</v>
      </c>
      <c r="AB293" s="505"/>
      <c r="AC293" s="505"/>
      <c r="AD293" s="505"/>
      <c r="AE293" s="505"/>
      <c r="AF293" s="505"/>
      <c r="AG293" s="505"/>
      <c r="AH293" s="506"/>
      <c r="AI293" s="506"/>
      <c r="AJ293" s="506"/>
      <c r="AK293" s="506"/>
      <c r="AL293" s="506"/>
      <c r="AM293" s="506"/>
      <c r="AN293" s="506"/>
      <c r="AO293" s="506"/>
      <c r="AP293" s="501">
        <f>AA293/(Z293*2)</f>
        <v>0</v>
      </c>
      <c r="AQ293" s="502">
        <f>IF($AB293+SUM($AG293:AP293)&gt;=$AA293,0,IF(SUM($AG293:AP293)+$AB293&lt;($AA293*(1-(1/($Z293*2)))),$AA293/$Z293,$AA293/($Z293*2)))</f>
        <v>0</v>
      </c>
    </row>
    <row r="294" spans="23:43">
      <c r="W294" s="472" t="e">
        <f>$W$59+1</f>
        <v>#REF!</v>
      </c>
      <c r="X294" s="472"/>
      <c r="Y294" s="472"/>
      <c r="Z294" s="514">
        <f t="shared" si="51"/>
        <v>5</v>
      </c>
      <c r="AA294" s="501">
        <f>U35</f>
        <v>0</v>
      </c>
      <c r="AB294" s="505"/>
      <c r="AC294" s="505"/>
      <c r="AD294" s="505"/>
      <c r="AE294" s="505"/>
      <c r="AF294" s="505"/>
      <c r="AG294" s="505"/>
      <c r="AH294" s="506"/>
      <c r="AI294" s="506"/>
      <c r="AJ294" s="506"/>
      <c r="AK294" s="506"/>
      <c r="AL294" s="506"/>
      <c r="AM294" s="506"/>
      <c r="AN294" s="506"/>
      <c r="AO294" s="506"/>
      <c r="AP294" s="506"/>
      <c r="AQ294" s="501">
        <f>AA294/(Z294*2)</f>
        <v>0</v>
      </c>
    </row>
    <row r="295" spans="23:43">
      <c r="W295" s="472"/>
      <c r="X295" s="472"/>
      <c r="Y295" s="472"/>
      <c r="Z295" s="472"/>
      <c r="AA295" s="472"/>
      <c r="AB295" s="472"/>
      <c r="AC295" s="472"/>
      <c r="AD295" s="472"/>
      <c r="AE295" s="472"/>
      <c r="AF295" s="472"/>
      <c r="AG295" s="472"/>
      <c r="AH295" s="472"/>
      <c r="AI295" s="472"/>
      <c r="AJ295" s="472"/>
      <c r="AK295" s="472"/>
      <c r="AL295" s="472"/>
      <c r="AM295" s="472"/>
      <c r="AN295" s="472"/>
      <c r="AO295" s="472"/>
      <c r="AP295" s="472"/>
      <c r="AQ295" s="472"/>
    </row>
    <row r="296" spans="23:43">
      <c r="W296" s="511" t="s">
        <v>134</v>
      </c>
      <c r="X296" s="511"/>
      <c r="Y296" s="511"/>
      <c r="Z296" s="511"/>
      <c r="AA296" s="512">
        <f t="shared" ref="AA296:AQ296" si="52">SUM(AA283:AA295)</f>
        <v>0</v>
      </c>
      <c r="AB296" s="512">
        <f t="shared" si="52"/>
        <v>0</v>
      </c>
      <c r="AC296" s="512">
        <f t="shared" si="52"/>
        <v>0</v>
      </c>
      <c r="AD296" s="512">
        <f t="shared" si="52"/>
        <v>0</v>
      </c>
      <c r="AE296" s="512">
        <f t="shared" si="52"/>
        <v>0</v>
      </c>
      <c r="AF296" s="512">
        <f t="shared" si="52"/>
        <v>0</v>
      </c>
      <c r="AG296" s="512">
        <f t="shared" si="52"/>
        <v>0</v>
      </c>
      <c r="AH296" s="512">
        <f t="shared" si="52"/>
        <v>0</v>
      </c>
      <c r="AI296" s="512">
        <f t="shared" si="52"/>
        <v>0</v>
      </c>
      <c r="AJ296" s="512">
        <f t="shared" si="52"/>
        <v>0</v>
      </c>
      <c r="AK296" s="512">
        <f t="shared" si="52"/>
        <v>0</v>
      </c>
      <c r="AL296" s="512">
        <f t="shared" si="52"/>
        <v>0</v>
      </c>
      <c r="AM296" s="512">
        <f t="shared" si="52"/>
        <v>0</v>
      </c>
      <c r="AN296" s="512">
        <f t="shared" si="52"/>
        <v>0</v>
      </c>
      <c r="AO296" s="512">
        <f t="shared" si="52"/>
        <v>0</v>
      </c>
      <c r="AP296" s="512">
        <f t="shared" si="52"/>
        <v>0</v>
      </c>
      <c r="AQ296" s="512">
        <f t="shared" si="52"/>
        <v>0</v>
      </c>
    </row>
  </sheetData>
  <phoneticPr fontId="51" type="noConversion"/>
  <printOptions horizontalCentered="1"/>
  <pageMargins left="0.5" right="0.5" top="0.5" bottom="0.25" header="0.25" footer="0.1"/>
  <pageSetup scale="65" orientation="landscape" horizontalDpi="4294967292" verticalDpi="300" r:id="rId1"/>
  <headerFooter alignWithMargins="0">
    <oddFooter>&amp;L&amp;F    Revised 04/95&amp;R&amp;A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pageSetUpPr fitToPage="1"/>
  </sheetPr>
  <dimension ref="A1:U64"/>
  <sheetViews>
    <sheetView workbookViewId="0">
      <selection activeCell="O61" sqref="O61:P61"/>
    </sheetView>
  </sheetViews>
  <sheetFormatPr defaultColWidth="9.1796875" defaultRowHeight="13"/>
  <cols>
    <col min="1" max="13" width="9.1796875" style="17"/>
    <col min="14" max="14" width="10.26953125" style="17" customWidth="1"/>
    <col min="15" max="16384" width="9.1796875" style="17"/>
  </cols>
  <sheetData>
    <row r="1" spans="1:21" ht="15.5">
      <c r="A1" s="399" t="s">
        <v>272</v>
      </c>
      <c r="C1" s="28"/>
      <c r="D1" s="28"/>
      <c r="E1" s="28"/>
      <c r="F1" s="28"/>
      <c r="G1" s="28"/>
      <c r="H1" s="28"/>
      <c r="I1" s="28"/>
      <c r="J1" s="28"/>
      <c r="K1" s="28"/>
      <c r="L1" s="28"/>
      <c r="M1" s="28"/>
      <c r="N1" s="28"/>
      <c r="O1" s="28"/>
      <c r="P1" s="32" t="s">
        <v>112</v>
      </c>
      <c r="Q1" s="28"/>
      <c r="R1" s="33">
        <f>PAF!$H$8</f>
        <v>0</v>
      </c>
      <c r="S1" s="34"/>
      <c r="T1" s="34"/>
      <c r="U1" s="34"/>
    </row>
    <row r="2" spans="1:21" ht="15.5">
      <c r="A2" s="399" t="s">
        <v>274</v>
      </c>
      <c r="C2" s="28"/>
      <c r="D2" s="28"/>
      <c r="E2" s="28"/>
      <c r="F2" s="28"/>
      <c r="G2" s="28"/>
      <c r="H2" s="28"/>
      <c r="I2" s="28"/>
      <c r="J2" s="28"/>
      <c r="K2" s="28"/>
      <c r="L2" s="28"/>
      <c r="M2" s="28"/>
      <c r="N2" s="28"/>
      <c r="O2" s="28"/>
      <c r="P2" s="35" t="str">
        <f>PAF!F10</f>
        <v xml:space="preserve">  Project Number:</v>
      </c>
      <c r="Q2" s="28"/>
      <c r="R2" s="33">
        <f>PAF!H10</f>
        <v>0</v>
      </c>
      <c r="S2" s="34"/>
      <c r="T2" s="34"/>
      <c r="U2" s="34"/>
    </row>
    <row r="3" spans="1:21" ht="15.5">
      <c r="A3" s="399" t="s">
        <v>276</v>
      </c>
      <c r="C3" s="28"/>
      <c r="D3" s="28"/>
      <c r="E3" s="28"/>
      <c r="F3" s="28"/>
      <c r="G3" s="28"/>
      <c r="H3" s="28"/>
      <c r="I3" s="28"/>
      <c r="J3" s="28"/>
      <c r="K3" s="28"/>
      <c r="L3" s="28"/>
      <c r="M3" s="28"/>
      <c r="N3" s="28"/>
      <c r="O3" s="28"/>
      <c r="P3" s="28"/>
      <c r="Q3" s="28"/>
      <c r="R3" s="28"/>
      <c r="S3" s="28"/>
      <c r="T3" s="28"/>
      <c r="U3" s="28"/>
    </row>
    <row r="6" spans="1:21">
      <c r="A6" s="400"/>
      <c r="B6" s="362"/>
      <c r="C6" s="362"/>
      <c r="D6" s="41"/>
      <c r="E6" s="41"/>
      <c r="F6" s="328" t="s">
        <v>511</v>
      </c>
      <c r="G6" s="401" t="s">
        <v>291</v>
      </c>
      <c r="H6" s="401"/>
      <c r="I6" s="401" t="e">
        <f>'Cash Flow'!I6</f>
        <v>#REF!</v>
      </c>
      <c r="J6" s="401"/>
      <c r="K6" s="328" t="s">
        <v>292</v>
      </c>
      <c r="L6" s="403" t="s">
        <v>293</v>
      </c>
      <c r="M6" s="330"/>
      <c r="N6" s="330"/>
      <c r="O6" s="330"/>
      <c r="P6" s="330"/>
      <c r="Q6" s="330"/>
      <c r="R6" s="330"/>
      <c r="S6" s="330"/>
      <c r="T6" s="330"/>
      <c r="U6" s="331"/>
    </row>
    <row r="7" spans="1:21">
      <c r="A7" s="234"/>
      <c r="B7" s="235"/>
      <c r="C7" s="235"/>
      <c r="D7" s="47"/>
      <c r="E7" s="235"/>
      <c r="F7" s="294" t="s">
        <v>293</v>
      </c>
      <c r="G7" s="447" t="s">
        <v>295</v>
      </c>
      <c r="H7" s="244" t="s">
        <v>296</v>
      </c>
      <c r="I7" s="244" t="s">
        <v>297</v>
      </c>
      <c r="J7" s="244" t="s">
        <v>298</v>
      </c>
      <c r="K7" s="294" t="e">
        <f>I6</f>
        <v>#REF!</v>
      </c>
      <c r="L7" s="244" t="e">
        <f t="shared" ref="L7:U7" si="0">K7+1</f>
        <v>#REF!</v>
      </c>
      <c r="M7" s="244" t="e">
        <f t="shared" si="0"/>
        <v>#REF!</v>
      </c>
      <c r="N7" s="244" t="e">
        <f t="shared" si="0"/>
        <v>#REF!</v>
      </c>
      <c r="O7" s="244" t="e">
        <f t="shared" si="0"/>
        <v>#REF!</v>
      </c>
      <c r="P7" s="244" t="e">
        <f t="shared" si="0"/>
        <v>#REF!</v>
      </c>
      <c r="Q7" s="244" t="e">
        <f t="shared" si="0"/>
        <v>#REF!</v>
      </c>
      <c r="R7" s="244" t="e">
        <f t="shared" si="0"/>
        <v>#REF!</v>
      </c>
      <c r="S7" s="244" t="e">
        <f t="shared" si="0"/>
        <v>#REF!</v>
      </c>
      <c r="T7" s="244" t="e">
        <f t="shared" si="0"/>
        <v>#REF!</v>
      </c>
      <c r="U7" s="294" t="e">
        <f t="shared" si="0"/>
        <v>#REF!</v>
      </c>
    </row>
    <row r="8" spans="1:21">
      <c r="A8" s="234"/>
      <c r="B8" s="235"/>
      <c r="C8" s="235"/>
      <c r="D8" s="235"/>
      <c r="E8" s="235"/>
      <c r="F8" s="346"/>
      <c r="G8" s="235"/>
      <c r="H8" s="235"/>
      <c r="I8" s="235"/>
      <c r="J8" s="235"/>
      <c r="K8" s="346"/>
      <c r="L8" s="235"/>
      <c r="M8" s="235"/>
      <c r="N8" s="235"/>
      <c r="O8" s="235"/>
      <c r="P8" s="235"/>
      <c r="Q8" s="235"/>
      <c r="R8" s="235"/>
      <c r="S8" s="235"/>
      <c r="T8" s="235"/>
      <c r="U8" s="346"/>
    </row>
    <row r="9" spans="1:21">
      <c r="A9" s="354" t="s">
        <v>576</v>
      </c>
      <c r="B9" s="235"/>
      <c r="C9" s="235"/>
      <c r="D9" s="235"/>
      <c r="E9" s="235"/>
      <c r="F9" s="346"/>
      <c r="G9" s="235"/>
      <c r="H9" s="235"/>
      <c r="I9" s="235"/>
      <c r="J9" s="235"/>
      <c r="K9" s="346"/>
      <c r="L9" s="235"/>
      <c r="M9" s="235"/>
      <c r="N9" s="235"/>
      <c r="O9" s="235"/>
      <c r="P9" s="235"/>
      <c r="Q9" s="235"/>
      <c r="R9" s="235"/>
      <c r="S9" s="235"/>
      <c r="T9" s="235"/>
      <c r="U9" s="346"/>
    </row>
    <row r="10" spans="1:21">
      <c r="A10" s="234"/>
      <c r="B10" s="235"/>
      <c r="C10" s="235"/>
      <c r="D10" s="235"/>
      <c r="E10" s="237" t="s">
        <v>577</v>
      </c>
      <c r="F10" s="346"/>
      <c r="G10" s="235"/>
      <c r="H10" s="235"/>
      <c r="I10" s="235"/>
      <c r="J10" s="235"/>
      <c r="K10" s="346"/>
      <c r="L10" s="235"/>
      <c r="M10" s="235"/>
      <c r="N10" s="235"/>
      <c r="O10" s="235"/>
      <c r="P10" s="235"/>
      <c r="Q10" s="235"/>
      <c r="R10" s="235"/>
      <c r="S10" s="235"/>
      <c r="T10" s="235"/>
      <c r="U10" s="346"/>
    </row>
    <row r="11" spans="1:21">
      <c r="A11" s="515" t="s">
        <v>578</v>
      </c>
      <c r="B11" s="235"/>
      <c r="C11" s="235"/>
      <c r="D11" s="235"/>
      <c r="E11" s="463" t="s">
        <v>579</v>
      </c>
      <c r="F11" s="346"/>
      <c r="G11" s="235"/>
      <c r="H11" s="235"/>
      <c r="I11" s="235"/>
      <c r="J11" s="235"/>
      <c r="K11" s="346"/>
      <c r="L11" s="235"/>
      <c r="M11" s="235"/>
      <c r="N11" s="235"/>
      <c r="O11" s="235"/>
      <c r="P11" s="235"/>
      <c r="Q11" s="235"/>
      <c r="R11" s="235"/>
      <c r="S11" s="235"/>
      <c r="T11" s="235"/>
      <c r="U11" s="346"/>
    </row>
    <row r="12" spans="1:21">
      <c r="A12" s="234" t="s">
        <v>580</v>
      </c>
      <c r="B12" s="235"/>
      <c r="C12" s="235"/>
      <c r="D12" s="235"/>
      <c r="E12" s="516" t="e">
        <f>Input!E49</f>
        <v>#REF!</v>
      </c>
      <c r="F12" s="517">
        <f>Input!F49</f>
        <v>0</v>
      </c>
      <c r="G12" s="518">
        <f>Input!G49</f>
        <v>0</v>
      </c>
      <c r="H12" s="518">
        <f>Input!H49</f>
        <v>0</v>
      </c>
      <c r="I12" s="518">
        <f>Input!I49</f>
        <v>0</v>
      </c>
      <c r="J12" s="518" t="e">
        <f>Input!J49</f>
        <v>#REF!</v>
      </c>
      <c r="K12" s="517" t="e">
        <f>SUM(G12:J12)</f>
        <v>#REF!</v>
      </c>
      <c r="L12" s="518" t="e">
        <f>Input!L49</f>
        <v>#REF!</v>
      </c>
      <c r="M12" s="518" t="e">
        <f>Input!M49</f>
        <v>#REF!</v>
      </c>
      <c r="N12" s="518" t="e">
        <f>Input!N49</f>
        <v>#REF!</v>
      </c>
      <c r="O12" s="518" t="e">
        <f>Input!O49</f>
        <v>#REF!</v>
      </c>
      <c r="P12" s="518" t="e">
        <f>Input!P49</f>
        <v>#REF!</v>
      </c>
      <c r="Q12" s="518">
        <f>Input!Q49</f>
        <v>0</v>
      </c>
      <c r="R12" s="518">
        <f>Input!R49</f>
        <v>0</v>
      </c>
      <c r="S12" s="518">
        <f>Input!S49</f>
        <v>0</v>
      </c>
      <c r="T12" s="518">
        <f>Input!T49</f>
        <v>0</v>
      </c>
      <c r="U12" s="517">
        <f>Input!U49</f>
        <v>0</v>
      </c>
    </row>
    <row r="13" spans="1:21">
      <c r="A13" s="395"/>
      <c r="B13" s="235" t="s">
        <v>581</v>
      </c>
      <c r="D13" s="235"/>
      <c r="E13" s="519" t="e">
        <f>Input!E50</f>
        <v>#REF!</v>
      </c>
      <c r="F13" s="520">
        <f>Input!F50</f>
        <v>0</v>
      </c>
      <c r="G13" s="521">
        <f>Input!G50</f>
        <v>0</v>
      </c>
      <c r="H13" s="521">
        <f>Input!H50</f>
        <v>0</v>
      </c>
      <c r="I13" s="521">
        <f>Input!I50</f>
        <v>0</v>
      </c>
      <c r="J13" s="521">
        <f>Input!J50</f>
        <v>0</v>
      </c>
      <c r="K13" s="520">
        <f>SUM(G13:J13)</f>
        <v>0</v>
      </c>
      <c r="L13" s="521">
        <f>Input!L50</f>
        <v>0</v>
      </c>
      <c r="M13" s="521">
        <f>Input!M50</f>
        <v>0</v>
      </c>
      <c r="N13" s="521">
        <f>Input!N50</f>
        <v>0</v>
      </c>
      <c r="O13" s="521">
        <f>Input!O50</f>
        <v>0</v>
      </c>
      <c r="P13" s="521">
        <f>Input!P50</f>
        <v>0</v>
      </c>
      <c r="Q13" s="521">
        <f>Input!Q50</f>
        <v>0</v>
      </c>
      <c r="R13" s="521">
        <f>Input!R50</f>
        <v>0</v>
      </c>
      <c r="S13" s="521">
        <f>Input!S50</f>
        <v>0</v>
      </c>
      <c r="T13" s="521">
        <f>Input!T50</f>
        <v>0</v>
      </c>
      <c r="U13" s="520">
        <f>Input!U50</f>
        <v>0</v>
      </c>
    </row>
    <row r="14" spans="1:21">
      <c r="A14" s="395"/>
      <c r="B14" s="235" t="s">
        <v>461</v>
      </c>
      <c r="D14" s="235"/>
      <c r="E14" s="522"/>
      <c r="F14" s="523">
        <f t="shared" ref="F14:U14" si="1">+F13+F12</f>
        <v>0</v>
      </c>
      <c r="G14" s="524">
        <f t="shared" si="1"/>
        <v>0</v>
      </c>
      <c r="H14" s="524">
        <f t="shared" si="1"/>
        <v>0</v>
      </c>
      <c r="I14" s="524">
        <f t="shared" si="1"/>
        <v>0</v>
      </c>
      <c r="J14" s="524" t="e">
        <f t="shared" si="1"/>
        <v>#REF!</v>
      </c>
      <c r="K14" s="523" t="e">
        <f t="shared" si="1"/>
        <v>#REF!</v>
      </c>
      <c r="L14" s="524" t="e">
        <f t="shared" si="1"/>
        <v>#REF!</v>
      </c>
      <c r="M14" s="524" t="e">
        <f t="shared" si="1"/>
        <v>#REF!</v>
      </c>
      <c r="N14" s="524" t="e">
        <f t="shared" si="1"/>
        <v>#REF!</v>
      </c>
      <c r="O14" s="524" t="e">
        <f t="shared" si="1"/>
        <v>#REF!</v>
      </c>
      <c r="P14" s="524" t="e">
        <f t="shared" si="1"/>
        <v>#REF!</v>
      </c>
      <c r="Q14" s="524">
        <f t="shared" si="1"/>
        <v>0</v>
      </c>
      <c r="R14" s="524">
        <f t="shared" si="1"/>
        <v>0</v>
      </c>
      <c r="S14" s="524">
        <f t="shared" si="1"/>
        <v>0</v>
      </c>
      <c r="T14" s="524">
        <f t="shared" si="1"/>
        <v>0</v>
      </c>
      <c r="U14" s="523">
        <f t="shared" si="1"/>
        <v>0</v>
      </c>
    </row>
    <row r="15" spans="1:21">
      <c r="A15" s="395"/>
      <c r="B15" s="235"/>
      <c r="D15" s="235"/>
      <c r="E15" s="522"/>
      <c r="F15" s="525"/>
      <c r="G15" s="526"/>
      <c r="H15" s="526"/>
      <c r="I15" s="526"/>
      <c r="J15" s="526"/>
      <c r="K15" s="525"/>
      <c r="L15" s="526"/>
      <c r="M15" s="526"/>
      <c r="N15" s="526"/>
      <c r="O15" s="526"/>
      <c r="P15" s="526"/>
      <c r="Q15" s="526"/>
      <c r="R15" s="526"/>
      <c r="S15" s="526"/>
      <c r="T15" s="526"/>
      <c r="U15" s="525"/>
    </row>
    <row r="16" spans="1:21">
      <c r="A16" s="234" t="s">
        <v>582</v>
      </c>
      <c r="B16" s="235" t="s">
        <v>518</v>
      </c>
      <c r="C16" s="235"/>
      <c r="D16" s="235"/>
      <c r="E16" s="522"/>
      <c r="F16" s="527" t="e">
        <f t="shared" ref="F16:J17" si="2">ROUND((F12*$E12)/1000,0)</f>
        <v>#REF!</v>
      </c>
      <c r="G16" s="528" t="e">
        <f t="shared" si="2"/>
        <v>#REF!</v>
      </c>
      <c r="H16" s="528" t="e">
        <f t="shared" si="2"/>
        <v>#REF!</v>
      </c>
      <c r="I16" s="528" t="e">
        <f t="shared" si="2"/>
        <v>#REF!</v>
      </c>
      <c r="J16" s="528" t="e">
        <f t="shared" si="2"/>
        <v>#REF!</v>
      </c>
      <c r="K16" s="527" t="e">
        <f>SUM(G16:J16)</f>
        <v>#REF!</v>
      </c>
      <c r="L16" s="528" t="e">
        <f t="shared" ref="L16:U16" si="3">ROUND((L12*$E12)/1000,0)</f>
        <v>#REF!</v>
      </c>
      <c r="M16" s="528" t="e">
        <f t="shared" si="3"/>
        <v>#REF!</v>
      </c>
      <c r="N16" s="528" t="e">
        <f t="shared" si="3"/>
        <v>#REF!</v>
      </c>
      <c r="O16" s="528" t="e">
        <f t="shared" si="3"/>
        <v>#REF!</v>
      </c>
      <c r="P16" s="528" t="e">
        <f t="shared" si="3"/>
        <v>#REF!</v>
      </c>
      <c r="Q16" s="528" t="e">
        <f t="shared" si="3"/>
        <v>#REF!</v>
      </c>
      <c r="R16" s="528" t="e">
        <f t="shared" si="3"/>
        <v>#REF!</v>
      </c>
      <c r="S16" s="528" t="e">
        <f t="shared" si="3"/>
        <v>#REF!</v>
      </c>
      <c r="T16" s="528" t="e">
        <f t="shared" si="3"/>
        <v>#REF!</v>
      </c>
      <c r="U16" s="527" t="e">
        <f t="shared" si="3"/>
        <v>#REF!</v>
      </c>
    </row>
    <row r="17" spans="1:21">
      <c r="A17" s="234"/>
      <c r="B17" s="235" t="s">
        <v>581</v>
      </c>
      <c r="C17" s="235"/>
      <c r="D17" s="235"/>
      <c r="E17" s="522"/>
      <c r="F17" s="529" t="e">
        <f t="shared" si="2"/>
        <v>#REF!</v>
      </c>
      <c r="G17" s="530" t="e">
        <f t="shared" si="2"/>
        <v>#REF!</v>
      </c>
      <c r="H17" s="530" t="e">
        <f t="shared" si="2"/>
        <v>#REF!</v>
      </c>
      <c r="I17" s="530" t="e">
        <f t="shared" si="2"/>
        <v>#REF!</v>
      </c>
      <c r="J17" s="530" t="e">
        <f t="shared" si="2"/>
        <v>#REF!</v>
      </c>
      <c r="K17" s="529" t="e">
        <f>SUM(G17:J17)</f>
        <v>#REF!</v>
      </c>
      <c r="L17" s="530" t="e">
        <f t="shared" ref="L17:U17" si="4">ROUND((L13*$E13)/1000,0)</f>
        <v>#REF!</v>
      </c>
      <c r="M17" s="530" t="e">
        <f t="shared" si="4"/>
        <v>#REF!</v>
      </c>
      <c r="N17" s="530" t="e">
        <f t="shared" si="4"/>
        <v>#REF!</v>
      </c>
      <c r="O17" s="530" t="e">
        <f t="shared" si="4"/>
        <v>#REF!</v>
      </c>
      <c r="P17" s="530" t="e">
        <f t="shared" si="4"/>
        <v>#REF!</v>
      </c>
      <c r="Q17" s="530" t="e">
        <f t="shared" si="4"/>
        <v>#REF!</v>
      </c>
      <c r="R17" s="530" t="e">
        <f t="shared" si="4"/>
        <v>#REF!</v>
      </c>
      <c r="S17" s="530" t="e">
        <f t="shared" si="4"/>
        <v>#REF!</v>
      </c>
      <c r="T17" s="530" t="e">
        <f t="shared" si="4"/>
        <v>#REF!</v>
      </c>
      <c r="U17" s="529" t="e">
        <f t="shared" si="4"/>
        <v>#REF!</v>
      </c>
    </row>
    <row r="18" spans="1:21">
      <c r="A18" s="234"/>
      <c r="B18" s="235" t="s">
        <v>461</v>
      </c>
      <c r="C18" s="235"/>
      <c r="D18" s="235"/>
      <c r="E18" s="522"/>
      <c r="F18" s="527" t="e">
        <f t="shared" ref="F18:U18" si="5">+F17+F16</f>
        <v>#REF!</v>
      </c>
      <c r="G18" s="528" t="e">
        <f t="shared" si="5"/>
        <v>#REF!</v>
      </c>
      <c r="H18" s="528" t="e">
        <f t="shared" si="5"/>
        <v>#REF!</v>
      </c>
      <c r="I18" s="528" t="e">
        <f t="shared" si="5"/>
        <v>#REF!</v>
      </c>
      <c r="J18" s="528" t="e">
        <f t="shared" si="5"/>
        <v>#REF!</v>
      </c>
      <c r="K18" s="527" t="e">
        <f t="shared" si="5"/>
        <v>#REF!</v>
      </c>
      <c r="L18" s="528" t="e">
        <f t="shared" si="5"/>
        <v>#REF!</v>
      </c>
      <c r="M18" s="528" t="e">
        <f t="shared" si="5"/>
        <v>#REF!</v>
      </c>
      <c r="N18" s="528" t="e">
        <f t="shared" si="5"/>
        <v>#REF!</v>
      </c>
      <c r="O18" s="528" t="e">
        <f t="shared" si="5"/>
        <v>#REF!</v>
      </c>
      <c r="P18" s="528" t="e">
        <f t="shared" si="5"/>
        <v>#REF!</v>
      </c>
      <c r="Q18" s="528" t="e">
        <f t="shared" si="5"/>
        <v>#REF!</v>
      </c>
      <c r="R18" s="528" t="e">
        <f t="shared" si="5"/>
        <v>#REF!</v>
      </c>
      <c r="S18" s="528" t="e">
        <f t="shared" si="5"/>
        <v>#REF!</v>
      </c>
      <c r="T18" s="528" t="e">
        <f t="shared" si="5"/>
        <v>#REF!</v>
      </c>
      <c r="U18" s="527" t="e">
        <f t="shared" si="5"/>
        <v>#REF!</v>
      </c>
    </row>
    <row r="19" spans="1:21">
      <c r="A19" s="234" t="s">
        <v>339</v>
      </c>
      <c r="B19" s="235"/>
      <c r="C19" s="235"/>
      <c r="D19" s="235"/>
      <c r="E19" s="522"/>
      <c r="F19" s="527">
        <f>Input!F51</f>
        <v>0</v>
      </c>
      <c r="G19" s="528">
        <f>Input!G51</f>
        <v>0</v>
      </c>
      <c r="H19" s="528">
        <f>Input!H51</f>
        <v>0</v>
      </c>
      <c r="I19" s="528">
        <f>Input!I51</f>
        <v>0</v>
      </c>
      <c r="J19" s="528">
        <f>Input!J51</f>
        <v>0</v>
      </c>
      <c r="K19" s="527">
        <f>SUM(G19:J19)</f>
        <v>0</v>
      </c>
      <c r="L19" s="528">
        <f>Input!L51</f>
        <v>0</v>
      </c>
      <c r="M19" s="528">
        <f>Input!M51</f>
        <v>0</v>
      </c>
      <c r="N19" s="528">
        <f>Input!N51</f>
        <v>0</v>
      </c>
      <c r="O19" s="528">
        <f>Input!O51</f>
        <v>0</v>
      </c>
      <c r="P19" s="528">
        <f>Input!P51</f>
        <v>0</v>
      </c>
      <c r="Q19" s="528">
        <f>Input!Q51</f>
        <v>0</v>
      </c>
      <c r="R19" s="528">
        <f>Input!R51</f>
        <v>0</v>
      </c>
      <c r="S19" s="528">
        <f>Input!S51</f>
        <v>0</v>
      </c>
      <c r="T19" s="528">
        <f>Input!T51</f>
        <v>0</v>
      </c>
      <c r="U19" s="527">
        <f>Input!U51</f>
        <v>0</v>
      </c>
    </row>
    <row r="20" spans="1:21">
      <c r="A20" s="234" t="s">
        <v>583</v>
      </c>
      <c r="B20" s="235"/>
      <c r="C20" s="235"/>
      <c r="D20" s="235"/>
      <c r="E20" s="522"/>
      <c r="F20" s="529">
        <f>Input!F52</f>
        <v>0</v>
      </c>
      <c r="G20" s="530">
        <f>Input!G52</f>
        <v>0</v>
      </c>
      <c r="H20" s="530">
        <f>Input!H52</f>
        <v>0</v>
      </c>
      <c r="I20" s="530">
        <f>Input!I52</f>
        <v>0</v>
      </c>
      <c r="J20" s="530" t="e">
        <f>Input!J52</f>
        <v>#REF!</v>
      </c>
      <c r="K20" s="529" t="e">
        <f>SUM(G20:J20)</f>
        <v>#REF!</v>
      </c>
      <c r="L20" s="530" t="e">
        <f>Input!L52</f>
        <v>#REF!</v>
      </c>
      <c r="M20" s="530" t="e">
        <f>Input!M52</f>
        <v>#REF!</v>
      </c>
      <c r="N20" s="530" t="e">
        <f>Input!N52</f>
        <v>#REF!</v>
      </c>
      <c r="O20" s="530" t="e">
        <f>Input!O52</f>
        <v>#REF!</v>
      </c>
      <c r="P20" s="530" t="e">
        <f>Input!P52</f>
        <v>#REF!</v>
      </c>
      <c r="Q20" s="530">
        <f>Input!Q52</f>
        <v>0</v>
      </c>
      <c r="R20" s="530">
        <f>Input!R52</f>
        <v>0</v>
      </c>
      <c r="S20" s="530">
        <f>Input!S52</f>
        <v>0</v>
      </c>
      <c r="T20" s="530">
        <f>Input!T52</f>
        <v>0</v>
      </c>
      <c r="U20" s="529">
        <f>Input!U52</f>
        <v>0</v>
      </c>
    </row>
    <row r="21" spans="1:21">
      <c r="A21" s="234" t="s">
        <v>584</v>
      </c>
      <c r="B21" s="235"/>
      <c r="C21" s="235"/>
      <c r="D21" s="235"/>
      <c r="E21" s="522"/>
      <c r="F21" s="527" t="e">
        <f t="shared" ref="F21:U21" si="6">+F17+F19+F20</f>
        <v>#REF!</v>
      </c>
      <c r="G21" s="528" t="e">
        <f t="shared" si="6"/>
        <v>#REF!</v>
      </c>
      <c r="H21" s="528" t="e">
        <f t="shared" si="6"/>
        <v>#REF!</v>
      </c>
      <c r="I21" s="528" t="e">
        <f t="shared" si="6"/>
        <v>#REF!</v>
      </c>
      <c r="J21" s="528" t="e">
        <f t="shared" si="6"/>
        <v>#REF!</v>
      </c>
      <c r="K21" s="527" t="e">
        <f t="shared" si="6"/>
        <v>#REF!</v>
      </c>
      <c r="L21" s="528" t="e">
        <f t="shared" si="6"/>
        <v>#REF!</v>
      </c>
      <c r="M21" s="528" t="e">
        <f t="shared" si="6"/>
        <v>#REF!</v>
      </c>
      <c r="N21" s="528" t="e">
        <f t="shared" si="6"/>
        <v>#REF!</v>
      </c>
      <c r="O21" s="528" t="e">
        <f t="shared" si="6"/>
        <v>#REF!</v>
      </c>
      <c r="P21" s="528" t="e">
        <f t="shared" si="6"/>
        <v>#REF!</v>
      </c>
      <c r="Q21" s="528" t="e">
        <f t="shared" si="6"/>
        <v>#REF!</v>
      </c>
      <c r="R21" s="528" t="e">
        <f t="shared" si="6"/>
        <v>#REF!</v>
      </c>
      <c r="S21" s="528" t="e">
        <f t="shared" si="6"/>
        <v>#REF!</v>
      </c>
      <c r="T21" s="528" t="e">
        <f t="shared" si="6"/>
        <v>#REF!</v>
      </c>
      <c r="U21" s="527" t="e">
        <f t="shared" si="6"/>
        <v>#REF!</v>
      </c>
    </row>
    <row r="22" spans="1:21">
      <c r="A22" s="234"/>
      <c r="B22" s="235"/>
      <c r="C22" s="235"/>
      <c r="D22" s="235"/>
      <c r="E22" s="522"/>
      <c r="F22" s="531"/>
      <c r="G22" s="532"/>
      <c r="H22" s="532"/>
      <c r="I22" s="532"/>
      <c r="J22" s="532"/>
      <c r="K22" s="531"/>
      <c r="L22" s="532"/>
      <c r="M22" s="532"/>
      <c r="N22" s="532"/>
      <c r="O22" s="532"/>
      <c r="P22" s="532"/>
      <c r="Q22" s="532"/>
      <c r="R22" s="532"/>
      <c r="S22" s="532"/>
      <c r="T22" s="532"/>
      <c r="U22" s="531"/>
    </row>
    <row r="23" spans="1:21">
      <c r="A23" s="234"/>
      <c r="B23" s="235" t="s">
        <v>585</v>
      </c>
      <c r="C23" s="235"/>
      <c r="D23" s="235"/>
      <c r="E23" s="522"/>
      <c r="F23" s="356" t="e">
        <f t="shared" ref="F23:U23" si="7">+F16+F21</f>
        <v>#REF!</v>
      </c>
      <c r="G23" s="406" t="e">
        <f t="shared" si="7"/>
        <v>#REF!</v>
      </c>
      <c r="H23" s="406" t="e">
        <f t="shared" si="7"/>
        <v>#REF!</v>
      </c>
      <c r="I23" s="406" t="e">
        <f t="shared" si="7"/>
        <v>#REF!</v>
      </c>
      <c r="J23" s="406" t="e">
        <f t="shared" si="7"/>
        <v>#REF!</v>
      </c>
      <c r="K23" s="356" t="e">
        <f t="shared" si="7"/>
        <v>#REF!</v>
      </c>
      <c r="L23" s="406" t="e">
        <f t="shared" si="7"/>
        <v>#REF!</v>
      </c>
      <c r="M23" s="406" t="e">
        <f t="shared" si="7"/>
        <v>#REF!</v>
      </c>
      <c r="N23" s="406" t="e">
        <f t="shared" si="7"/>
        <v>#REF!</v>
      </c>
      <c r="O23" s="406" t="e">
        <f t="shared" si="7"/>
        <v>#REF!</v>
      </c>
      <c r="P23" s="406" t="e">
        <f t="shared" si="7"/>
        <v>#REF!</v>
      </c>
      <c r="Q23" s="406" t="e">
        <f t="shared" si="7"/>
        <v>#REF!</v>
      </c>
      <c r="R23" s="406" t="e">
        <f t="shared" si="7"/>
        <v>#REF!</v>
      </c>
      <c r="S23" s="406" t="e">
        <f t="shared" si="7"/>
        <v>#REF!</v>
      </c>
      <c r="T23" s="406" t="e">
        <f t="shared" si="7"/>
        <v>#REF!</v>
      </c>
      <c r="U23" s="356" t="e">
        <f t="shared" si="7"/>
        <v>#REF!</v>
      </c>
    </row>
    <row r="24" spans="1:21">
      <c r="A24" s="404" t="s">
        <v>341</v>
      </c>
      <c r="B24" s="235"/>
      <c r="C24" s="235"/>
      <c r="D24" s="235"/>
      <c r="E24" s="522"/>
      <c r="F24" s="525"/>
      <c r="G24" s="526"/>
      <c r="H24" s="526"/>
      <c r="I24" s="526"/>
      <c r="J24" s="526"/>
      <c r="K24" s="525"/>
      <c r="L24" s="526"/>
      <c r="M24" s="526"/>
      <c r="N24" s="526"/>
      <c r="O24" s="526"/>
      <c r="P24" s="526"/>
      <c r="Q24" s="526"/>
      <c r="R24" s="526"/>
      <c r="S24" s="526"/>
      <c r="T24" s="526"/>
      <c r="U24" s="525"/>
    </row>
    <row r="25" spans="1:21">
      <c r="A25" s="407" t="s">
        <v>586</v>
      </c>
      <c r="B25" s="235"/>
      <c r="C25" s="235"/>
      <c r="D25" s="235"/>
      <c r="E25" s="533" t="e">
        <f>Input!E53</f>
        <v>#REF!</v>
      </c>
      <c r="F25" s="517">
        <f>Input!F53</f>
        <v>0</v>
      </c>
      <c r="G25" s="518">
        <f>Input!G53</f>
        <v>0</v>
      </c>
      <c r="H25" s="518">
        <f>Input!H53</f>
        <v>0</v>
      </c>
      <c r="I25" s="518">
        <f>Input!I53</f>
        <v>0</v>
      </c>
      <c r="J25" s="518" t="e">
        <f>Input!J53</f>
        <v>#REF!</v>
      </c>
      <c r="K25" s="517" t="e">
        <f>SUM(G25:J25)</f>
        <v>#REF!</v>
      </c>
      <c r="L25" s="518" t="e">
        <f>Input!L53</f>
        <v>#REF!</v>
      </c>
      <c r="M25" s="518" t="e">
        <f>Input!M53</f>
        <v>#REF!</v>
      </c>
      <c r="N25" s="518" t="e">
        <f>Input!N53</f>
        <v>#REF!</v>
      </c>
      <c r="O25" s="518" t="e">
        <f>Input!O53</f>
        <v>#REF!</v>
      </c>
      <c r="P25" s="518" t="e">
        <f>Input!P53</f>
        <v>#REF!</v>
      </c>
      <c r="Q25" s="518">
        <f>Input!Q53</f>
        <v>0</v>
      </c>
      <c r="R25" s="518">
        <f>Input!R53</f>
        <v>0</v>
      </c>
      <c r="S25" s="518">
        <f>Input!S53</f>
        <v>0</v>
      </c>
      <c r="T25" s="518">
        <f>Input!T53</f>
        <v>0</v>
      </c>
      <c r="U25" s="517">
        <f>Input!U53</f>
        <v>0</v>
      </c>
    </row>
    <row r="26" spans="1:21">
      <c r="A26" s="395"/>
      <c r="B26" s="235" t="s">
        <v>581</v>
      </c>
      <c r="D26" s="235"/>
      <c r="E26" s="533" t="e">
        <f>Input!E54</f>
        <v>#REF!</v>
      </c>
      <c r="F26" s="520">
        <f>Input!F54</f>
        <v>0</v>
      </c>
      <c r="G26" s="521">
        <f>Input!G54</f>
        <v>0</v>
      </c>
      <c r="H26" s="521">
        <f>Input!H54</f>
        <v>0</v>
      </c>
      <c r="I26" s="521">
        <f>Input!I54</f>
        <v>0</v>
      </c>
      <c r="J26" s="521">
        <f>Input!J54</f>
        <v>0</v>
      </c>
      <c r="K26" s="520">
        <f>SUM(G26:J26)</f>
        <v>0</v>
      </c>
      <c r="L26" s="521">
        <f>Input!L54</f>
        <v>0</v>
      </c>
      <c r="M26" s="521">
        <f>Input!M54</f>
        <v>0</v>
      </c>
      <c r="N26" s="521">
        <f>Input!N54</f>
        <v>0</v>
      </c>
      <c r="O26" s="521">
        <f>Input!O54</f>
        <v>0</v>
      </c>
      <c r="P26" s="521">
        <f>Input!P54</f>
        <v>0</v>
      </c>
      <c r="Q26" s="521">
        <f>Input!Q54</f>
        <v>0</v>
      </c>
      <c r="R26" s="521">
        <f>Input!R54</f>
        <v>0</v>
      </c>
      <c r="S26" s="521">
        <f>Input!S54</f>
        <v>0</v>
      </c>
      <c r="T26" s="521">
        <f>Input!T54</f>
        <v>0</v>
      </c>
      <c r="U26" s="520">
        <f>Input!U54</f>
        <v>0</v>
      </c>
    </row>
    <row r="27" spans="1:21">
      <c r="A27" s="395"/>
      <c r="B27" s="235" t="s">
        <v>461</v>
      </c>
      <c r="D27" s="235"/>
      <c r="E27" s="235"/>
      <c r="F27" s="534">
        <f t="shared" ref="F27:U27" si="8">+F26+F25</f>
        <v>0</v>
      </c>
      <c r="G27" s="535">
        <f t="shared" si="8"/>
        <v>0</v>
      </c>
      <c r="H27" s="535">
        <f t="shared" si="8"/>
        <v>0</v>
      </c>
      <c r="I27" s="535">
        <f t="shared" si="8"/>
        <v>0</v>
      </c>
      <c r="J27" s="535" t="e">
        <f t="shared" si="8"/>
        <v>#REF!</v>
      </c>
      <c r="K27" s="534" t="e">
        <f t="shared" si="8"/>
        <v>#REF!</v>
      </c>
      <c r="L27" s="535" t="e">
        <f t="shared" si="8"/>
        <v>#REF!</v>
      </c>
      <c r="M27" s="535" t="e">
        <f t="shared" si="8"/>
        <v>#REF!</v>
      </c>
      <c r="N27" s="535" t="e">
        <f t="shared" si="8"/>
        <v>#REF!</v>
      </c>
      <c r="O27" s="535" t="e">
        <f t="shared" si="8"/>
        <v>#REF!</v>
      </c>
      <c r="P27" s="535" t="e">
        <f t="shared" si="8"/>
        <v>#REF!</v>
      </c>
      <c r="Q27" s="535">
        <f t="shared" si="8"/>
        <v>0</v>
      </c>
      <c r="R27" s="535">
        <f t="shared" si="8"/>
        <v>0</v>
      </c>
      <c r="S27" s="535">
        <f t="shared" si="8"/>
        <v>0</v>
      </c>
      <c r="T27" s="535">
        <f t="shared" si="8"/>
        <v>0</v>
      </c>
      <c r="U27" s="534">
        <f t="shared" si="8"/>
        <v>0</v>
      </c>
    </row>
    <row r="28" spans="1:21">
      <c r="A28" s="395"/>
      <c r="B28" s="235"/>
      <c r="D28" s="235"/>
      <c r="E28" s="235"/>
      <c r="F28" s="525"/>
      <c r="G28" s="526"/>
      <c r="H28" s="526"/>
      <c r="I28" s="526"/>
      <c r="J28" s="526"/>
      <c r="K28" s="525"/>
      <c r="L28" s="526"/>
      <c r="M28" s="526"/>
      <c r="N28" s="526"/>
      <c r="O28" s="526"/>
      <c r="P28" s="526"/>
      <c r="Q28" s="526"/>
      <c r="R28" s="526"/>
      <c r="S28" s="526"/>
      <c r="T28" s="526"/>
      <c r="U28" s="525"/>
    </row>
    <row r="29" spans="1:21">
      <c r="A29" s="234" t="s">
        <v>582</v>
      </c>
      <c r="B29" s="235" t="s">
        <v>518</v>
      </c>
      <c r="C29" s="235"/>
      <c r="D29" s="235"/>
      <c r="E29" s="235"/>
      <c r="F29" s="408" t="e">
        <f t="shared" ref="F29:J30" si="9">ROUND((F25*$E25)/1000,0)</f>
        <v>#REF!</v>
      </c>
      <c r="G29" s="409" t="e">
        <f t="shared" si="9"/>
        <v>#REF!</v>
      </c>
      <c r="H29" s="409" t="e">
        <f t="shared" si="9"/>
        <v>#REF!</v>
      </c>
      <c r="I29" s="409" t="e">
        <f t="shared" si="9"/>
        <v>#REF!</v>
      </c>
      <c r="J29" s="409" t="e">
        <f t="shared" si="9"/>
        <v>#REF!</v>
      </c>
      <c r="K29" s="408" t="e">
        <f>SUM(G29:J29)</f>
        <v>#REF!</v>
      </c>
      <c r="L29" s="409" t="e">
        <f t="shared" ref="L29:U29" si="10">ROUND((L25*$E25)/1000,0)</f>
        <v>#REF!</v>
      </c>
      <c r="M29" s="409" t="e">
        <f t="shared" si="10"/>
        <v>#REF!</v>
      </c>
      <c r="N29" s="409" t="e">
        <f t="shared" si="10"/>
        <v>#REF!</v>
      </c>
      <c r="O29" s="409" t="e">
        <f t="shared" si="10"/>
        <v>#REF!</v>
      </c>
      <c r="P29" s="409" t="e">
        <f t="shared" si="10"/>
        <v>#REF!</v>
      </c>
      <c r="Q29" s="409" t="e">
        <f t="shared" si="10"/>
        <v>#REF!</v>
      </c>
      <c r="R29" s="409" t="e">
        <f t="shared" si="10"/>
        <v>#REF!</v>
      </c>
      <c r="S29" s="409" t="e">
        <f t="shared" si="10"/>
        <v>#REF!</v>
      </c>
      <c r="T29" s="409" t="e">
        <f t="shared" si="10"/>
        <v>#REF!</v>
      </c>
      <c r="U29" s="408" t="e">
        <f t="shared" si="10"/>
        <v>#REF!</v>
      </c>
    </row>
    <row r="30" spans="1:21">
      <c r="A30" s="234"/>
      <c r="B30" s="235" t="s">
        <v>581</v>
      </c>
      <c r="C30" s="235"/>
      <c r="D30" s="235"/>
      <c r="E30" s="235"/>
      <c r="F30" s="410" t="e">
        <f t="shared" si="9"/>
        <v>#REF!</v>
      </c>
      <c r="G30" s="411" t="e">
        <f t="shared" si="9"/>
        <v>#REF!</v>
      </c>
      <c r="H30" s="411" t="e">
        <f t="shared" si="9"/>
        <v>#REF!</v>
      </c>
      <c r="I30" s="411" t="e">
        <f t="shared" si="9"/>
        <v>#REF!</v>
      </c>
      <c r="J30" s="411" t="e">
        <f t="shared" si="9"/>
        <v>#REF!</v>
      </c>
      <c r="K30" s="410" t="e">
        <f>SUM(G30:J30)</f>
        <v>#REF!</v>
      </c>
      <c r="L30" s="411" t="e">
        <f t="shared" ref="L30:U30" si="11">ROUND((L26*$E26)/1000,0)</f>
        <v>#REF!</v>
      </c>
      <c r="M30" s="411" t="e">
        <f t="shared" si="11"/>
        <v>#REF!</v>
      </c>
      <c r="N30" s="411" t="e">
        <f t="shared" si="11"/>
        <v>#REF!</v>
      </c>
      <c r="O30" s="411" t="e">
        <f t="shared" si="11"/>
        <v>#REF!</v>
      </c>
      <c r="P30" s="411" t="e">
        <f t="shared" si="11"/>
        <v>#REF!</v>
      </c>
      <c r="Q30" s="411" t="e">
        <f t="shared" si="11"/>
        <v>#REF!</v>
      </c>
      <c r="R30" s="411" t="e">
        <f t="shared" si="11"/>
        <v>#REF!</v>
      </c>
      <c r="S30" s="411" t="e">
        <f t="shared" si="11"/>
        <v>#REF!</v>
      </c>
      <c r="T30" s="411" t="e">
        <f t="shared" si="11"/>
        <v>#REF!</v>
      </c>
      <c r="U30" s="410" t="e">
        <f t="shared" si="11"/>
        <v>#REF!</v>
      </c>
    </row>
    <row r="31" spans="1:21">
      <c r="A31" s="234"/>
      <c r="B31" s="235" t="s">
        <v>461</v>
      </c>
      <c r="C31" s="235"/>
      <c r="D31" s="235"/>
      <c r="E31" s="235"/>
      <c r="F31" s="408" t="e">
        <f t="shared" ref="F31:U31" si="12">+F30+F29</f>
        <v>#REF!</v>
      </c>
      <c r="G31" s="409" t="e">
        <f t="shared" si="12"/>
        <v>#REF!</v>
      </c>
      <c r="H31" s="409" t="e">
        <f t="shared" si="12"/>
        <v>#REF!</v>
      </c>
      <c r="I31" s="409" t="e">
        <f t="shared" si="12"/>
        <v>#REF!</v>
      </c>
      <c r="J31" s="409" t="e">
        <f t="shared" si="12"/>
        <v>#REF!</v>
      </c>
      <c r="K31" s="408" t="e">
        <f t="shared" si="12"/>
        <v>#REF!</v>
      </c>
      <c r="L31" s="409" t="e">
        <f t="shared" si="12"/>
        <v>#REF!</v>
      </c>
      <c r="M31" s="409" t="e">
        <f t="shared" si="12"/>
        <v>#REF!</v>
      </c>
      <c r="N31" s="409" t="e">
        <f t="shared" si="12"/>
        <v>#REF!</v>
      </c>
      <c r="O31" s="409" t="e">
        <f t="shared" si="12"/>
        <v>#REF!</v>
      </c>
      <c r="P31" s="409" t="e">
        <f t="shared" si="12"/>
        <v>#REF!</v>
      </c>
      <c r="Q31" s="409" t="e">
        <f t="shared" si="12"/>
        <v>#REF!</v>
      </c>
      <c r="R31" s="409" t="e">
        <f t="shared" si="12"/>
        <v>#REF!</v>
      </c>
      <c r="S31" s="409" t="e">
        <f t="shared" si="12"/>
        <v>#REF!</v>
      </c>
      <c r="T31" s="409" t="e">
        <f t="shared" si="12"/>
        <v>#REF!</v>
      </c>
      <c r="U31" s="408" t="e">
        <f t="shared" si="12"/>
        <v>#REF!</v>
      </c>
    </row>
    <row r="32" spans="1:21">
      <c r="A32" s="234" t="s">
        <v>339</v>
      </c>
      <c r="B32" s="235"/>
      <c r="C32" s="235"/>
      <c r="D32" s="235"/>
      <c r="E32" s="235"/>
      <c r="F32" s="408">
        <f>Input!F55</f>
        <v>0</v>
      </c>
      <c r="G32" s="409">
        <f>Input!G55</f>
        <v>0</v>
      </c>
      <c r="H32" s="409">
        <f>Input!H55</f>
        <v>0</v>
      </c>
      <c r="I32" s="409">
        <f>Input!I55</f>
        <v>0</v>
      </c>
      <c r="J32" s="409">
        <f>Input!J55</f>
        <v>0</v>
      </c>
      <c r="K32" s="408">
        <f>SUM(G32:J32)</f>
        <v>0</v>
      </c>
      <c r="L32" s="409">
        <f>Input!L55</f>
        <v>0</v>
      </c>
      <c r="M32" s="409">
        <f>Input!M55</f>
        <v>0</v>
      </c>
      <c r="N32" s="409">
        <f>Input!N55</f>
        <v>0</v>
      </c>
      <c r="O32" s="409">
        <f>Input!O55</f>
        <v>0</v>
      </c>
      <c r="P32" s="409">
        <f>Input!P55</f>
        <v>0</v>
      </c>
      <c r="Q32" s="409">
        <f>Input!Q55</f>
        <v>0</v>
      </c>
      <c r="R32" s="409">
        <f>Input!R55</f>
        <v>0</v>
      </c>
      <c r="S32" s="409">
        <f>Input!S55</f>
        <v>0</v>
      </c>
      <c r="T32" s="409">
        <f>Input!T55</f>
        <v>0</v>
      </c>
      <c r="U32" s="408">
        <f>Input!U55</f>
        <v>0</v>
      </c>
    </row>
    <row r="33" spans="1:21">
      <c r="A33" s="234" t="s">
        <v>587</v>
      </c>
      <c r="B33" s="235"/>
      <c r="C33" s="235"/>
      <c r="D33" s="235"/>
      <c r="E33" s="235"/>
      <c r="F33" s="479">
        <f>Input!F56</f>
        <v>0</v>
      </c>
      <c r="G33" s="480">
        <f>Input!G56</f>
        <v>0</v>
      </c>
      <c r="H33" s="480">
        <f>Input!H56</f>
        <v>0</v>
      </c>
      <c r="I33" s="480">
        <f>Input!I56</f>
        <v>0</v>
      </c>
      <c r="J33" s="480" t="e">
        <f>Input!J56</f>
        <v>#REF!</v>
      </c>
      <c r="K33" s="479" t="e">
        <f>SUM(G33:J33)</f>
        <v>#REF!</v>
      </c>
      <c r="L33" s="480" t="e">
        <f>Input!L56</f>
        <v>#REF!</v>
      </c>
      <c r="M33" s="480" t="e">
        <f>Input!M56</f>
        <v>#REF!</v>
      </c>
      <c r="N33" s="480" t="e">
        <f>Input!N56</f>
        <v>#REF!</v>
      </c>
      <c r="O33" s="480" t="e">
        <f>Input!O56</f>
        <v>#REF!</v>
      </c>
      <c r="P33" s="480" t="e">
        <f>Input!P56</f>
        <v>#REF!</v>
      </c>
      <c r="Q33" s="480">
        <f>Input!Q56</f>
        <v>0</v>
      </c>
      <c r="R33" s="480">
        <f>Input!R56</f>
        <v>0</v>
      </c>
      <c r="S33" s="480">
        <f>Input!S56</f>
        <v>0</v>
      </c>
      <c r="T33" s="480">
        <f>Input!T56</f>
        <v>0</v>
      </c>
      <c r="U33" s="479">
        <f>Input!U56</f>
        <v>0</v>
      </c>
    </row>
    <row r="34" spans="1:21">
      <c r="A34" s="234" t="s">
        <v>584</v>
      </c>
      <c r="B34" s="235"/>
      <c r="C34" s="235"/>
      <c r="D34" s="235"/>
      <c r="E34" s="235"/>
      <c r="F34" s="527" t="e">
        <f t="shared" ref="F34:U34" si="13">+F30+F32+F33</f>
        <v>#REF!</v>
      </c>
      <c r="G34" s="528" t="e">
        <f t="shared" si="13"/>
        <v>#REF!</v>
      </c>
      <c r="H34" s="528" t="e">
        <f t="shared" si="13"/>
        <v>#REF!</v>
      </c>
      <c r="I34" s="528" t="e">
        <f t="shared" si="13"/>
        <v>#REF!</v>
      </c>
      <c r="J34" s="528" t="e">
        <f t="shared" si="13"/>
        <v>#REF!</v>
      </c>
      <c r="K34" s="527" t="e">
        <f t="shared" si="13"/>
        <v>#REF!</v>
      </c>
      <c r="L34" s="528" t="e">
        <f t="shared" si="13"/>
        <v>#REF!</v>
      </c>
      <c r="M34" s="528" t="e">
        <f t="shared" si="13"/>
        <v>#REF!</v>
      </c>
      <c r="N34" s="528" t="e">
        <f t="shared" si="13"/>
        <v>#REF!</v>
      </c>
      <c r="O34" s="528" t="e">
        <f t="shared" si="13"/>
        <v>#REF!</v>
      </c>
      <c r="P34" s="528" t="e">
        <f t="shared" si="13"/>
        <v>#REF!</v>
      </c>
      <c r="Q34" s="528" t="e">
        <f t="shared" si="13"/>
        <v>#REF!</v>
      </c>
      <c r="R34" s="528" t="e">
        <f t="shared" si="13"/>
        <v>#REF!</v>
      </c>
      <c r="S34" s="528" t="e">
        <f t="shared" si="13"/>
        <v>#REF!</v>
      </c>
      <c r="T34" s="528" t="e">
        <f t="shared" si="13"/>
        <v>#REF!</v>
      </c>
      <c r="U34" s="527" t="e">
        <f t="shared" si="13"/>
        <v>#REF!</v>
      </c>
    </row>
    <row r="35" spans="1:21">
      <c r="A35" s="234"/>
      <c r="B35" s="235"/>
      <c r="C35" s="235"/>
      <c r="D35" s="235"/>
      <c r="E35" s="235"/>
      <c r="F35" s="531"/>
      <c r="G35" s="532"/>
      <c r="H35" s="532"/>
      <c r="I35" s="532"/>
      <c r="J35" s="532"/>
      <c r="K35" s="531"/>
      <c r="L35" s="532"/>
      <c r="M35" s="532"/>
      <c r="N35" s="532"/>
      <c r="O35" s="532"/>
      <c r="P35" s="532"/>
      <c r="Q35" s="532"/>
      <c r="R35" s="532"/>
      <c r="S35" s="532"/>
      <c r="T35" s="532"/>
      <c r="U35" s="531"/>
    </row>
    <row r="36" spans="1:21">
      <c r="A36" s="234"/>
      <c r="B36" s="235" t="s">
        <v>585</v>
      </c>
      <c r="C36" s="235"/>
      <c r="D36" s="235"/>
      <c r="E36" s="235"/>
      <c r="F36" s="356" t="e">
        <f t="shared" ref="F36:U36" si="14">+F29+F34</f>
        <v>#REF!</v>
      </c>
      <c r="G36" s="406" t="e">
        <f t="shared" si="14"/>
        <v>#REF!</v>
      </c>
      <c r="H36" s="406" t="e">
        <f t="shared" si="14"/>
        <v>#REF!</v>
      </c>
      <c r="I36" s="406" t="e">
        <f t="shared" si="14"/>
        <v>#REF!</v>
      </c>
      <c r="J36" s="406" t="e">
        <f t="shared" si="14"/>
        <v>#REF!</v>
      </c>
      <c r="K36" s="356" t="e">
        <f t="shared" si="14"/>
        <v>#REF!</v>
      </c>
      <c r="L36" s="406" t="e">
        <f t="shared" si="14"/>
        <v>#REF!</v>
      </c>
      <c r="M36" s="406" t="e">
        <f t="shared" si="14"/>
        <v>#REF!</v>
      </c>
      <c r="N36" s="406" t="e">
        <f t="shared" si="14"/>
        <v>#REF!</v>
      </c>
      <c r="O36" s="406" t="e">
        <f t="shared" si="14"/>
        <v>#REF!</v>
      </c>
      <c r="P36" s="406" t="e">
        <f t="shared" si="14"/>
        <v>#REF!</v>
      </c>
      <c r="Q36" s="406" t="e">
        <f t="shared" si="14"/>
        <v>#REF!</v>
      </c>
      <c r="R36" s="406" t="e">
        <f t="shared" si="14"/>
        <v>#REF!</v>
      </c>
      <c r="S36" s="406" t="e">
        <f t="shared" si="14"/>
        <v>#REF!</v>
      </c>
      <c r="T36" s="406" t="e">
        <f t="shared" si="14"/>
        <v>#REF!</v>
      </c>
      <c r="U36" s="356" t="e">
        <f t="shared" si="14"/>
        <v>#REF!</v>
      </c>
    </row>
    <row r="37" spans="1:21">
      <c r="A37" s="404" t="s">
        <v>588</v>
      </c>
      <c r="B37" s="235"/>
      <c r="C37" s="235"/>
      <c r="D37" s="235"/>
      <c r="E37" s="235"/>
      <c r="F37" s="525"/>
      <c r="G37" s="526"/>
      <c r="H37" s="526"/>
      <c r="I37" s="526"/>
      <c r="J37" s="526"/>
      <c r="K37" s="525"/>
      <c r="L37" s="526"/>
      <c r="M37" s="526"/>
      <c r="N37" s="526"/>
      <c r="O37" s="526"/>
      <c r="P37" s="526"/>
      <c r="Q37" s="526"/>
      <c r="R37" s="526"/>
      <c r="S37" s="526"/>
      <c r="T37" s="526"/>
      <c r="U37" s="525"/>
    </row>
    <row r="38" spans="1:21">
      <c r="A38" s="234" t="s">
        <v>580</v>
      </c>
      <c r="B38" s="235"/>
      <c r="C38" s="235"/>
      <c r="D38" s="235"/>
      <c r="E38" s="522" t="e">
        <f>Input!E57</f>
        <v>#REF!</v>
      </c>
      <c r="F38" s="523">
        <f>Input!F57</f>
        <v>0</v>
      </c>
      <c r="G38" s="524">
        <f>Input!G57</f>
        <v>0</v>
      </c>
      <c r="H38" s="524">
        <f>Input!H57</f>
        <v>0</v>
      </c>
      <c r="I38" s="524">
        <f>Input!I57</f>
        <v>0</v>
      </c>
      <c r="J38" s="524" t="e">
        <f>Input!J57</f>
        <v>#REF!</v>
      </c>
      <c r="K38" s="523" t="e">
        <f>SUM(G38:J38)</f>
        <v>#REF!</v>
      </c>
      <c r="L38" s="524" t="e">
        <f>Input!L57</f>
        <v>#REF!</v>
      </c>
      <c r="M38" s="524" t="e">
        <f>Input!M57</f>
        <v>#REF!</v>
      </c>
      <c r="N38" s="524" t="e">
        <f>Input!N57</f>
        <v>#REF!</v>
      </c>
      <c r="O38" s="524" t="e">
        <f>Input!O57</f>
        <v>#REF!</v>
      </c>
      <c r="P38" s="524" t="e">
        <f>Input!P57</f>
        <v>#REF!</v>
      </c>
      <c r="Q38" s="524">
        <f>Input!Q57</f>
        <v>0</v>
      </c>
      <c r="R38" s="524">
        <f>Input!R57</f>
        <v>0</v>
      </c>
      <c r="S38" s="524">
        <f>Input!S57</f>
        <v>0</v>
      </c>
      <c r="T38" s="524">
        <f>Input!T57</f>
        <v>0</v>
      </c>
      <c r="U38" s="523">
        <f>Input!U57</f>
        <v>0</v>
      </c>
    </row>
    <row r="39" spans="1:21">
      <c r="A39" s="395"/>
      <c r="B39" s="235" t="s">
        <v>581</v>
      </c>
      <c r="D39" s="235"/>
      <c r="E39" s="522" t="e">
        <f>Input!E58</f>
        <v>#REF!</v>
      </c>
      <c r="F39" s="536">
        <f>Input!F58</f>
        <v>0</v>
      </c>
      <c r="G39" s="537">
        <f>Input!G58</f>
        <v>0</v>
      </c>
      <c r="H39" s="537">
        <f>Input!H58</f>
        <v>0</v>
      </c>
      <c r="I39" s="537">
        <f>Input!I58</f>
        <v>0</v>
      </c>
      <c r="J39" s="537">
        <f>Input!J58</f>
        <v>0</v>
      </c>
      <c r="K39" s="536">
        <f>SUM(G39:J39)</f>
        <v>0</v>
      </c>
      <c r="L39" s="537">
        <f>Input!L58</f>
        <v>0</v>
      </c>
      <c r="M39" s="537">
        <f>Input!M58</f>
        <v>0</v>
      </c>
      <c r="N39" s="537">
        <f>Input!N58</f>
        <v>0</v>
      </c>
      <c r="O39" s="537">
        <f>Input!O58</f>
        <v>0</v>
      </c>
      <c r="P39" s="537">
        <f>Input!P58</f>
        <v>0</v>
      </c>
      <c r="Q39" s="537">
        <f>Input!Q58</f>
        <v>0</v>
      </c>
      <c r="R39" s="537">
        <f>Input!R58</f>
        <v>0</v>
      </c>
      <c r="S39" s="537">
        <f>Input!S58</f>
        <v>0</v>
      </c>
      <c r="T39" s="537">
        <f>Input!T58</f>
        <v>0</v>
      </c>
      <c r="U39" s="536">
        <f>Input!U58</f>
        <v>0</v>
      </c>
    </row>
    <row r="40" spans="1:21">
      <c r="A40" s="395"/>
      <c r="B40" s="235" t="s">
        <v>461</v>
      </c>
      <c r="D40" s="235"/>
      <c r="E40" s="235"/>
      <c r="F40" s="534">
        <f t="shared" ref="F40:U40" si="15">+F39+F38</f>
        <v>0</v>
      </c>
      <c r="G40" s="535">
        <f t="shared" si="15"/>
        <v>0</v>
      </c>
      <c r="H40" s="535">
        <f t="shared" si="15"/>
        <v>0</v>
      </c>
      <c r="I40" s="535">
        <f t="shared" si="15"/>
        <v>0</v>
      </c>
      <c r="J40" s="535" t="e">
        <f t="shared" si="15"/>
        <v>#REF!</v>
      </c>
      <c r="K40" s="534" t="e">
        <f t="shared" si="15"/>
        <v>#REF!</v>
      </c>
      <c r="L40" s="535" t="e">
        <f t="shared" si="15"/>
        <v>#REF!</v>
      </c>
      <c r="M40" s="535" t="e">
        <f t="shared" si="15"/>
        <v>#REF!</v>
      </c>
      <c r="N40" s="535" t="e">
        <f t="shared" si="15"/>
        <v>#REF!</v>
      </c>
      <c r="O40" s="535" t="e">
        <f t="shared" si="15"/>
        <v>#REF!</v>
      </c>
      <c r="P40" s="535" t="e">
        <f t="shared" si="15"/>
        <v>#REF!</v>
      </c>
      <c r="Q40" s="535">
        <f t="shared" si="15"/>
        <v>0</v>
      </c>
      <c r="R40" s="535">
        <f t="shared" si="15"/>
        <v>0</v>
      </c>
      <c r="S40" s="535">
        <f t="shared" si="15"/>
        <v>0</v>
      </c>
      <c r="T40" s="535">
        <f t="shared" si="15"/>
        <v>0</v>
      </c>
      <c r="U40" s="534">
        <f t="shared" si="15"/>
        <v>0</v>
      </c>
    </row>
    <row r="41" spans="1:21">
      <c r="A41" s="395"/>
      <c r="B41" s="235"/>
      <c r="D41" s="235"/>
      <c r="E41" s="235"/>
      <c r="F41" s="525"/>
      <c r="G41" s="526"/>
      <c r="H41" s="526"/>
      <c r="I41" s="526"/>
      <c r="J41" s="526"/>
      <c r="K41" s="525"/>
      <c r="L41" s="526"/>
      <c r="M41" s="526"/>
      <c r="N41" s="526"/>
      <c r="O41" s="526"/>
      <c r="P41" s="526"/>
      <c r="Q41" s="526"/>
      <c r="R41" s="526"/>
      <c r="S41" s="526"/>
      <c r="T41" s="526"/>
      <c r="U41" s="525"/>
    </row>
    <row r="42" spans="1:21">
      <c r="A42" s="234" t="s">
        <v>582</v>
      </c>
      <c r="B42" s="235" t="s">
        <v>518</v>
      </c>
      <c r="C42" s="235"/>
      <c r="D42" s="235"/>
      <c r="E42" s="235"/>
      <c r="F42" s="408" t="e">
        <f t="shared" ref="F42:J43" si="16">ROUND((F38*$E38)/1000,0)</f>
        <v>#REF!</v>
      </c>
      <c r="G42" s="409" t="e">
        <f t="shared" si="16"/>
        <v>#REF!</v>
      </c>
      <c r="H42" s="409" t="e">
        <f t="shared" si="16"/>
        <v>#REF!</v>
      </c>
      <c r="I42" s="409" t="e">
        <f t="shared" si="16"/>
        <v>#REF!</v>
      </c>
      <c r="J42" s="409" t="e">
        <f t="shared" si="16"/>
        <v>#REF!</v>
      </c>
      <c r="K42" s="408" t="e">
        <f>SUM(G42:J42)</f>
        <v>#REF!</v>
      </c>
      <c r="L42" s="409" t="e">
        <f t="shared" ref="L42:U42" si="17">ROUND((L38*$E38)/1000,0)</f>
        <v>#REF!</v>
      </c>
      <c r="M42" s="409" t="e">
        <f t="shared" si="17"/>
        <v>#REF!</v>
      </c>
      <c r="N42" s="409" t="e">
        <f t="shared" si="17"/>
        <v>#REF!</v>
      </c>
      <c r="O42" s="409" t="e">
        <f t="shared" si="17"/>
        <v>#REF!</v>
      </c>
      <c r="P42" s="409" t="e">
        <f t="shared" si="17"/>
        <v>#REF!</v>
      </c>
      <c r="Q42" s="409" t="e">
        <f t="shared" si="17"/>
        <v>#REF!</v>
      </c>
      <c r="R42" s="409" t="e">
        <f t="shared" si="17"/>
        <v>#REF!</v>
      </c>
      <c r="S42" s="409" t="e">
        <f t="shared" si="17"/>
        <v>#REF!</v>
      </c>
      <c r="T42" s="409" t="e">
        <f t="shared" si="17"/>
        <v>#REF!</v>
      </c>
      <c r="U42" s="408" t="e">
        <f t="shared" si="17"/>
        <v>#REF!</v>
      </c>
    </row>
    <row r="43" spans="1:21">
      <c r="A43" s="234"/>
      <c r="B43" s="235" t="s">
        <v>581</v>
      </c>
      <c r="C43" s="235"/>
      <c r="D43" s="235"/>
      <c r="E43" s="235"/>
      <c r="F43" s="410" t="e">
        <f t="shared" si="16"/>
        <v>#REF!</v>
      </c>
      <c r="G43" s="411" t="e">
        <f t="shared" si="16"/>
        <v>#REF!</v>
      </c>
      <c r="H43" s="411" t="e">
        <f t="shared" si="16"/>
        <v>#REF!</v>
      </c>
      <c r="I43" s="411" t="e">
        <f t="shared" si="16"/>
        <v>#REF!</v>
      </c>
      <c r="J43" s="411" t="e">
        <f t="shared" si="16"/>
        <v>#REF!</v>
      </c>
      <c r="K43" s="410" t="e">
        <f>SUM(G43:J43)</f>
        <v>#REF!</v>
      </c>
      <c r="L43" s="411" t="e">
        <f t="shared" ref="L43:U43" si="18">ROUND((L39*$E39)/1000,0)</f>
        <v>#REF!</v>
      </c>
      <c r="M43" s="411" t="e">
        <f t="shared" si="18"/>
        <v>#REF!</v>
      </c>
      <c r="N43" s="411" t="e">
        <f t="shared" si="18"/>
        <v>#REF!</v>
      </c>
      <c r="O43" s="411" t="e">
        <f t="shared" si="18"/>
        <v>#REF!</v>
      </c>
      <c r="P43" s="411" t="e">
        <f t="shared" si="18"/>
        <v>#REF!</v>
      </c>
      <c r="Q43" s="411" t="e">
        <f t="shared" si="18"/>
        <v>#REF!</v>
      </c>
      <c r="R43" s="411" t="e">
        <f t="shared" si="18"/>
        <v>#REF!</v>
      </c>
      <c r="S43" s="411" t="e">
        <f t="shared" si="18"/>
        <v>#REF!</v>
      </c>
      <c r="T43" s="411" t="e">
        <f t="shared" si="18"/>
        <v>#REF!</v>
      </c>
      <c r="U43" s="410" t="e">
        <f t="shared" si="18"/>
        <v>#REF!</v>
      </c>
    </row>
    <row r="44" spans="1:21">
      <c r="A44" s="234"/>
      <c r="B44" s="235" t="s">
        <v>461</v>
      </c>
      <c r="C44" s="235"/>
      <c r="D44" s="235"/>
      <c r="E44" s="235"/>
      <c r="F44" s="408" t="e">
        <f t="shared" ref="F44:U44" si="19">+F43+F42</f>
        <v>#REF!</v>
      </c>
      <c r="G44" s="409" t="e">
        <f t="shared" si="19"/>
        <v>#REF!</v>
      </c>
      <c r="H44" s="409" t="e">
        <f t="shared" si="19"/>
        <v>#REF!</v>
      </c>
      <c r="I44" s="409" t="e">
        <f t="shared" si="19"/>
        <v>#REF!</v>
      </c>
      <c r="J44" s="409" t="e">
        <f t="shared" si="19"/>
        <v>#REF!</v>
      </c>
      <c r="K44" s="408" t="e">
        <f t="shared" si="19"/>
        <v>#REF!</v>
      </c>
      <c r="L44" s="409" t="e">
        <f t="shared" si="19"/>
        <v>#REF!</v>
      </c>
      <c r="M44" s="409" t="e">
        <f t="shared" si="19"/>
        <v>#REF!</v>
      </c>
      <c r="N44" s="409" t="e">
        <f t="shared" si="19"/>
        <v>#REF!</v>
      </c>
      <c r="O44" s="409" t="e">
        <f t="shared" si="19"/>
        <v>#REF!</v>
      </c>
      <c r="P44" s="409" t="e">
        <f t="shared" si="19"/>
        <v>#REF!</v>
      </c>
      <c r="Q44" s="409" t="e">
        <f t="shared" si="19"/>
        <v>#REF!</v>
      </c>
      <c r="R44" s="409" t="e">
        <f t="shared" si="19"/>
        <v>#REF!</v>
      </c>
      <c r="S44" s="409" t="e">
        <f t="shared" si="19"/>
        <v>#REF!</v>
      </c>
      <c r="T44" s="409" t="e">
        <f t="shared" si="19"/>
        <v>#REF!</v>
      </c>
      <c r="U44" s="408" t="e">
        <f t="shared" si="19"/>
        <v>#REF!</v>
      </c>
    </row>
    <row r="45" spans="1:21">
      <c r="A45" s="234" t="s">
        <v>339</v>
      </c>
      <c r="B45" s="235"/>
      <c r="C45" s="235"/>
      <c r="D45" s="235"/>
      <c r="E45" s="235"/>
      <c r="F45" s="408">
        <f>Input!F59</f>
        <v>0</v>
      </c>
      <c r="G45" s="409">
        <f>Input!G59</f>
        <v>0</v>
      </c>
      <c r="H45" s="409">
        <f>Input!H59</f>
        <v>0</v>
      </c>
      <c r="I45" s="409">
        <f>Input!I59</f>
        <v>0</v>
      </c>
      <c r="J45" s="409">
        <f>Input!J59</f>
        <v>0</v>
      </c>
      <c r="K45" s="408">
        <f>SUM(G45:J45)</f>
        <v>0</v>
      </c>
      <c r="L45" s="409">
        <f>Input!L59</f>
        <v>0</v>
      </c>
      <c r="M45" s="409">
        <f>Input!M59</f>
        <v>0</v>
      </c>
      <c r="N45" s="409">
        <f>Input!N59</f>
        <v>0</v>
      </c>
      <c r="O45" s="409">
        <f>Input!O59</f>
        <v>0</v>
      </c>
      <c r="P45" s="409">
        <f>Input!P59</f>
        <v>0</v>
      </c>
      <c r="Q45" s="409">
        <f>Input!Q59</f>
        <v>0</v>
      </c>
      <c r="R45" s="409">
        <f>Input!R59</f>
        <v>0</v>
      </c>
      <c r="S45" s="409">
        <f>Input!S59</f>
        <v>0</v>
      </c>
      <c r="T45" s="409">
        <f>Input!T59</f>
        <v>0</v>
      </c>
      <c r="U45" s="408">
        <f>Input!U59</f>
        <v>0</v>
      </c>
    </row>
    <row r="46" spans="1:21">
      <c r="A46" s="234" t="s">
        <v>154</v>
      </c>
      <c r="B46" s="235"/>
      <c r="C46" s="235"/>
      <c r="D46" s="235"/>
      <c r="E46" s="235"/>
      <c r="F46" s="410">
        <f>Input!F60</f>
        <v>0</v>
      </c>
      <c r="G46" s="411">
        <f>Input!G60</f>
        <v>0</v>
      </c>
      <c r="H46" s="411">
        <f>Input!H60</f>
        <v>0</v>
      </c>
      <c r="I46" s="411">
        <f>Input!I60</f>
        <v>0</v>
      </c>
      <c r="J46" s="411" t="e">
        <f>Input!J60</f>
        <v>#REF!</v>
      </c>
      <c r="K46" s="410" t="e">
        <f>SUM(G46:J46)</f>
        <v>#REF!</v>
      </c>
      <c r="L46" s="411" t="e">
        <f>Input!L60</f>
        <v>#REF!</v>
      </c>
      <c r="M46" s="411" t="e">
        <f>Input!M60</f>
        <v>#REF!</v>
      </c>
      <c r="N46" s="411" t="e">
        <f>Input!N60</f>
        <v>#REF!</v>
      </c>
      <c r="O46" s="411" t="e">
        <f>Input!O60</f>
        <v>#REF!</v>
      </c>
      <c r="P46" s="411" t="e">
        <f>Input!P60</f>
        <v>#REF!</v>
      </c>
      <c r="Q46" s="411">
        <f>Input!Q60</f>
        <v>0</v>
      </c>
      <c r="R46" s="411">
        <f>Input!R60</f>
        <v>0</v>
      </c>
      <c r="S46" s="411">
        <f>Input!S60</f>
        <v>0</v>
      </c>
      <c r="T46" s="411">
        <f>Input!T60</f>
        <v>0</v>
      </c>
      <c r="U46" s="410">
        <f>Input!U60</f>
        <v>0</v>
      </c>
    </row>
    <row r="47" spans="1:21">
      <c r="A47" s="234" t="s">
        <v>584</v>
      </c>
      <c r="B47" s="235"/>
      <c r="C47" s="235"/>
      <c r="D47" s="235"/>
      <c r="E47" s="235"/>
      <c r="F47" s="527" t="e">
        <f t="shared" ref="F47:U47" si="20">+F43+F45+F46</f>
        <v>#REF!</v>
      </c>
      <c r="G47" s="528" t="e">
        <f t="shared" si="20"/>
        <v>#REF!</v>
      </c>
      <c r="H47" s="528" t="e">
        <f t="shared" si="20"/>
        <v>#REF!</v>
      </c>
      <c r="I47" s="528" t="e">
        <f t="shared" si="20"/>
        <v>#REF!</v>
      </c>
      <c r="J47" s="528" t="e">
        <f t="shared" si="20"/>
        <v>#REF!</v>
      </c>
      <c r="K47" s="527" t="e">
        <f t="shared" si="20"/>
        <v>#REF!</v>
      </c>
      <c r="L47" s="528" t="e">
        <f t="shared" si="20"/>
        <v>#REF!</v>
      </c>
      <c r="M47" s="528" t="e">
        <f t="shared" si="20"/>
        <v>#REF!</v>
      </c>
      <c r="N47" s="528" t="e">
        <f t="shared" si="20"/>
        <v>#REF!</v>
      </c>
      <c r="O47" s="528" t="e">
        <f t="shared" si="20"/>
        <v>#REF!</v>
      </c>
      <c r="P47" s="528" t="e">
        <f t="shared" si="20"/>
        <v>#REF!</v>
      </c>
      <c r="Q47" s="528" t="e">
        <f t="shared" si="20"/>
        <v>#REF!</v>
      </c>
      <c r="R47" s="528" t="e">
        <f t="shared" si="20"/>
        <v>#REF!</v>
      </c>
      <c r="S47" s="528" t="e">
        <f t="shared" si="20"/>
        <v>#REF!</v>
      </c>
      <c r="T47" s="528" t="e">
        <f t="shared" si="20"/>
        <v>#REF!</v>
      </c>
      <c r="U47" s="527" t="e">
        <f t="shared" si="20"/>
        <v>#REF!</v>
      </c>
    </row>
    <row r="48" spans="1:21">
      <c r="A48" s="234"/>
      <c r="B48" s="235"/>
      <c r="C48" s="235"/>
      <c r="D48" s="235"/>
      <c r="E48" s="235"/>
      <c r="F48" s="531"/>
      <c r="G48" s="532"/>
      <c r="H48" s="532"/>
      <c r="I48" s="532"/>
      <c r="J48" s="532"/>
      <c r="K48" s="531"/>
      <c r="L48" s="532"/>
      <c r="M48" s="532"/>
      <c r="N48" s="532"/>
      <c r="O48" s="532"/>
      <c r="P48" s="532"/>
      <c r="Q48" s="532"/>
      <c r="R48" s="532"/>
      <c r="S48" s="532"/>
      <c r="T48" s="532"/>
      <c r="U48" s="531"/>
    </row>
    <row r="49" spans="1:21">
      <c r="A49" s="241"/>
      <c r="B49" s="242" t="s">
        <v>585</v>
      </c>
      <c r="C49" s="242"/>
      <c r="D49" s="242"/>
      <c r="E49" s="242"/>
      <c r="F49" s="538" t="e">
        <f t="shared" ref="F49:U49" si="21">+F42+F47</f>
        <v>#REF!</v>
      </c>
      <c r="G49" s="539" t="e">
        <f t="shared" si="21"/>
        <v>#REF!</v>
      </c>
      <c r="H49" s="539" t="e">
        <f t="shared" si="21"/>
        <v>#REF!</v>
      </c>
      <c r="I49" s="539" t="e">
        <f t="shared" si="21"/>
        <v>#REF!</v>
      </c>
      <c r="J49" s="539" t="e">
        <f t="shared" si="21"/>
        <v>#REF!</v>
      </c>
      <c r="K49" s="538" t="e">
        <f t="shared" si="21"/>
        <v>#REF!</v>
      </c>
      <c r="L49" s="539" t="e">
        <f t="shared" si="21"/>
        <v>#REF!</v>
      </c>
      <c r="M49" s="539" t="e">
        <f t="shared" si="21"/>
        <v>#REF!</v>
      </c>
      <c r="N49" s="539" t="e">
        <f t="shared" si="21"/>
        <v>#REF!</v>
      </c>
      <c r="O49" s="539" t="e">
        <f t="shared" si="21"/>
        <v>#REF!</v>
      </c>
      <c r="P49" s="539" t="e">
        <f t="shared" si="21"/>
        <v>#REF!</v>
      </c>
      <c r="Q49" s="539" t="e">
        <f t="shared" si="21"/>
        <v>#REF!</v>
      </c>
      <c r="R49" s="539" t="e">
        <f t="shared" si="21"/>
        <v>#REF!</v>
      </c>
      <c r="S49" s="539" t="e">
        <f t="shared" si="21"/>
        <v>#REF!</v>
      </c>
      <c r="T49" s="539" t="e">
        <f t="shared" si="21"/>
        <v>#REF!</v>
      </c>
      <c r="U49" s="538" t="e">
        <f t="shared" si="21"/>
        <v>#REF!</v>
      </c>
    </row>
    <row r="50" spans="1:21">
      <c r="A50" s="495" t="s">
        <v>531</v>
      </c>
      <c r="B50" s="235"/>
      <c r="C50" s="235"/>
      <c r="D50" s="235"/>
      <c r="E50" s="235"/>
      <c r="F50" s="526"/>
      <c r="G50" s="526"/>
      <c r="H50" s="526"/>
      <c r="I50" s="526"/>
      <c r="J50" s="526"/>
      <c r="K50" s="526"/>
      <c r="L50" s="526"/>
      <c r="M50" s="526"/>
      <c r="N50" s="526"/>
      <c r="O50" s="526"/>
      <c r="P50" s="526"/>
      <c r="Q50" s="526"/>
      <c r="R50" s="526"/>
      <c r="S50" s="526"/>
      <c r="T50" s="526"/>
      <c r="U50" s="525"/>
    </row>
    <row r="51" spans="1:21">
      <c r="A51" s="234"/>
      <c r="B51" s="235"/>
      <c r="C51" s="235"/>
      <c r="D51" s="235"/>
      <c r="E51" s="235"/>
      <c r="F51" s="526"/>
      <c r="G51" s="526"/>
      <c r="H51" s="526"/>
      <c r="I51" s="526"/>
      <c r="J51" s="526"/>
      <c r="K51" s="526"/>
      <c r="L51" s="526"/>
      <c r="M51" s="526"/>
      <c r="N51" s="526"/>
      <c r="O51" s="526"/>
      <c r="P51" s="526"/>
      <c r="Q51" s="526"/>
      <c r="R51" s="526"/>
      <c r="S51" s="526"/>
      <c r="T51" s="526"/>
      <c r="U51" s="525"/>
    </row>
    <row r="52" spans="1:21">
      <c r="A52" s="234"/>
      <c r="B52" s="235"/>
      <c r="C52" s="235"/>
      <c r="D52" s="235"/>
      <c r="E52" s="235"/>
      <c r="F52" s="526"/>
      <c r="G52" s="526"/>
      <c r="H52" s="526"/>
      <c r="I52" s="526"/>
      <c r="J52" s="526"/>
      <c r="K52" s="526"/>
      <c r="L52" s="526"/>
      <c r="M52" s="526"/>
      <c r="N52" s="526"/>
      <c r="O52" s="526"/>
      <c r="P52" s="526"/>
      <c r="Q52" s="526"/>
      <c r="R52" s="526"/>
      <c r="S52" s="526"/>
      <c r="T52" s="526"/>
      <c r="U52" s="525"/>
    </row>
    <row r="53" spans="1:21">
      <c r="A53" s="234"/>
      <c r="B53" s="235"/>
      <c r="C53" s="235"/>
      <c r="D53" s="235"/>
      <c r="E53" s="235"/>
      <c r="F53" s="526"/>
      <c r="G53" s="526"/>
      <c r="H53" s="526"/>
      <c r="I53" s="526"/>
      <c r="J53" s="526"/>
      <c r="K53" s="526"/>
      <c r="L53" s="526"/>
      <c r="M53" s="526"/>
      <c r="N53" s="526"/>
      <c r="O53" s="526"/>
      <c r="P53" s="526"/>
      <c r="Q53" s="526"/>
      <c r="R53" s="526"/>
      <c r="S53" s="526"/>
      <c r="T53" s="526"/>
      <c r="U53" s="525"/>
    </row>
    <row r="54" spans="1:21">
      <c r="A54" s="234"/>
      <c r="B54" s="235"/>
      <c r="C54" s="235"/>
      <c r="D54" s="235"/>
      <c r="E54" s="235"/>
      <c r="F54" s="526"/>
      <c r="G54" s="526"/>
      <c r="H54" s="526"/>
      <c r="I54" s="526"/>
      <c r="J54" s="526"/>
      <c r="K54" s="526"/>
      <c r="L54" s="526"/>
      <c r="M54" s="526"/>
      <c r="N54" s="526"/>
      <c r="O54" s="526"/>
      <c r="P54" s="526"/>
      <c r="Q54" s="526"/>
      <c r="R54" s="526"/>
      <c r="S54" s="526"/>
      <c r="T54" s="526"/>
      <c r="U54" s="525"/>
    </row>
    <row r="55" spans="1:21">
      <c r="A55" s="234"/>
      <c r="B55" s="235"/>
      <c r="C55" s="235"/>
      <c r="D55" s="235"/>
      <c r="E55" s="235"/>
      <c r="F55" s="526"/>
      <c r="G55" s="526"/>
      <c r="H55" s="526"/>
      <c r="I55" s="526"/>
      <c r="J55" s="526"/>
      <c r="K55" s="526"/>
      <c r="L55" s="526"/>
      <c r="M55" s="526"/>
      <c r="N55" s="526"/>
      <c r="O55" s="526"/>
      <c r="P55" s="526"/>
      <c r="Q55" s="526"/>
      <c r="R55" s="526"/>
      <c r="S55" s="526"/>
      <c r="T55" s="526"/>
      <c r="U55" s="525"/>
    </row>
    <row r="56" spans="1:21">
      <c r="A56" s="234"/>
      <c r="B56" s="235"/>
      <c r="C56" s="235"/>
      <c r="D56" s="235"/>
      <c r="E56" s="235"/>
      <c r="F56" s="526"/>
      <c r="G56" s="526"/>
      <c r="H56" s="526"/>
      <c r="I56" s="526"/>
      <c r="J56" s="526"/>
      <c r="K56" s="526"/>
      <c r="L56" s="526"/>
      <c r="M56" s="526"/>
      <c r="N56" s="526"/>
      <c r="O56" s="526"/>
      <c r="P56" s="526"/>
      <c r="Q56" s="526"/>
      <c r="R56" s="526"/>
      <c r="S56" s="526"/>
      <c r="T56" s="526"/>
      <c r="U56" s="525"/>
    </row>
    <row r="57" spans="1:21">
      <c r="A57" s="241"/>
      <c r="B57" s="242"/>
      <c r="C57" s="242"/>
      <c r="D57" s="242"/>
      <c r="E57" s="242"/>
      <c r="F57" s="540"/>
      <c r="G57" s="540"/>
      <c r="H57" s="540"/>
      <c r="I57" s="540"/>
      <c r="J57" s="540"/>
      <c r="K57" s="540"/>
      <c r="L57" s="540"/>
      <c r="M57" s="540"/>
      <c r="N57" s="540"/>
      <c r="O57" s="540"/>
      <c r="P57" s="540"/>
      <c r="Q57" s="540"/>
      <c r="R57" s="540"/>
      <c r="S57" s="540"/>
      <c r="T57" s="540"/>
      <c r="U57" s="541"/>
    </row>
    <row r="58" spans="1:21">
      <c r="A58" s="235"/>
      <c r="B58" s="235"/>
      <c r="C58" s="235"/>
      <c r="D58" s="235"/>
      <c r="E58" s="235"/>
      <c r="F58" s="526"/>
      <c r="G58" s="526"/>
      <c r="H58" s="526"/>
      <c r="I58" s="526"/>
      <c r="J58" s="526"/>
      <c r="K58" s="526"/>
      <c r="L58" s="526"/>
      <c r="M58" s="526"/>
      <c r="N58" s="526"/>
      <c r="O58" s="526"/>
      <c r="P58" s="526"/>
      <c r="Q58" s="526"/>
      <c r="R58" s="526"/>
      <c r="S58" s="526"/>
      <c r="T58" s="526"/>
      <c r="U58" s="526"/>
    </row>
    <row r="59" spans="1:21">
      <c r="A59" s="235"/>
      <c r="B59" s="235"/>
      <c r="C59" s="235"/>
      <c r="D59" s="235"/>
      <c r="E59" s="235"/>
      <c r="F59" s="526"/>
      <c r="G59" s="526"/>
      <c r="H59" s="526"/>
      <c r="I59" s="526"/>
      <c r="J59" s="526"/>
      <c r="K59" s="526"/>
      <c r="L59" s="526"/>
      <c r="M59" s="526"/>
      <c r="N59" s="526"/>
      <c r="O59" s="526"/>
      <c r="P59" s="526"/>
      <c r="Q59" s="526"/>
      <c r="R59" s="526"/>
      <c r="S59" s="526"/>
      <c r="T59" s="526"/>
      <c r="U59" s="526"/>
    </row>
    <row r="60" spans="1:21">
      <c r="A60" s="235"/>
      <c r="B60" s="235"/>
      <c r="C60" s="235"/>
      <c r="D60" s="235"/>
      <c r="E60" s="235"/>
      <c r="F60" s="526"/>
      <c r="G60" s="526"/>
      <c r="H60" s="526"/>
      <c r="I60" s="526"/>
      <c r="J60" s="526"/>
      <c r="K60" s="526"/>
      <c r="L60" s="526"/>
      <c r="M60" s="526"/>
      <c r="N60" s="526"/>
      <c r="O60" s="526"/>
      <c r="P60" s="526"/>
      <c r="Q60" s="526"/>
      <c r="R60" s="526"/>
      <c r="S60" s="526"/>
      <c r="T60" s="526"/>
      <c r="U60" s="397" t="str">
        <f>"PAGE "&amp;B64&amp; " of "&amp;Input!$C$13</f>
        <v>PAGE 4 of 8</v>
      </c>
    </row>
    <row r="64" spans="1:21">
      <c r="A64" s="398" t="s">
        <v>510</v>
      </c>
      <c r="B64" s="398">
        <v>4</v>
      </c>
    </row>
  </sheetData>
  <phoneticPr fontId="51" type="noConversion"/>
  <printOptions horizontalCentered="1"/>
  <pageMargins left="0.5" right="0.5" top="0.5" bottom="0.25" header="0.5" footer="0.2"/>
  <pageSetup scale="64" orientation="landscape" horizontalDpi="300" verticalDpi="300" r:id="rId1"/>
  <headerFooter alignWithMargins="0">
    <oddFooter>&amp;L&amp;F     Revised 04/95&amp;R&amp;A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pageSetUpPr fitToPage="1"/>
  </sheetPr>
  <dimension ref="A1:V66"/>
  <sheetViews>
    <sheetView workbookViewId="0">
      <selection activeCell="O61" sqref="O61:P61"/>
    </sheetView>
  </sheetViews>
  <sheetFormatPr defaultColWidth="9.1796875" defaultRowHeight="13"/>
  <cols>
    <col min="1" max="12" width="9.1796875" style="17"/>
    <col min="13" max="15" width="10.26953125" style="17" customWidth="1"/>
    <col min="16" max="16384" width="9.1796875" style="17"/>
  </cols>
  <sheetData>
    <row r="1" spans="1:21" ht="15.5">
      <c r="A1" s="399" t="s">
        <v>272</v>
      </c>
      <c r="C1" s="28"/>
      <c r="D1" s="28"/>
      <c r="E1" s="28"/>
      <c r="F1" s="28"/>
      <c r="G1" s="28"/>
      <c r="H1" s="28"/>
      <c r="I1" s="28"/>
      <c r="J1" s="28"/>
      <c r="K1" s="28"/>
      <c r="L1" s="28"/>
      <c r="M1" s="28"/>
      <c r="N1" s="28"/>
      <c r="O1" s="28"/>
      <c r="P1" s="32" t="s">
        <v>112</v>
      </c>
      <c r="Q1" s="28"/>
      <c r="R1" s="33">
        <f>PAF!$H$8</f>
        <v>0</v>
      </c>
      <c r="S1" s="34"/>
      <c r="T1" s="34"/>
      <c r="U1" s="34"/>
    </row>
    <row r="2" spans="1:21" ht="15.5">
      <c r="A2" s="399" t="s">
        <v>274</v>
      </c>
      <c r="C2" s="28"/>
      <c r="D2" s="28"/>
      <c r="E2" s="28"/>
      <c r="F2" s="28"/>
      <c r="G2" s="28"/>
      <c r="H2" s="28"/>
      <c r="I2" s="28"/>
      <c r="J2" s="28"/>
      <c r="K2" s="28"/>
      <c r="L2" s="28"/>
      <c r="M2" s="28"/>
      <c r="N2" s="28"/>
      <c r="O2" s="28"/>
      <c r="P2" s="35" t="str">
        <f>PAF!F10</f>
        <v xml:space="preserve">  Project Number:</v>
      </c>
      <c r="Q2" s="28"/>
      <c r="R2" s="33">
        <f>PAF!H10</f>
        <v>0</v>
      </c>
      <c r="S2" s="34"/>
      <c r="T2" s="34"/>
      <c r="U2" s="34"/>
    </row>
    <row r="3" spans="1:21" ht="15.5">
      <c r="A3" s="399" t="s">
        <v>276</v>
      </c>
      <c r="C3" s="28"/>
      <c r="D3" s="28"/>
      <c r="E3" s="28"/>
      <c r="F3" s="28"/>
      <c r="G3" s="28"/>
      <c r="H3" s="28"/>
      <c r="I3" s="28"/>
      <c r="J3" s="28"/>
      <c r="K3" s="28"/>
      <c r="L3" s="28"/>
      <c r="M3" s="28"/>
      <c r="N3" s="28"/>
      <c r="O3" s="28"/>
      <c r="P3" s="28"/>
      <c r="Q3" s="28"/>
      <c r="R3" s="28"/>
      <c r="S3" s="28"/>
      <c r="T3" s="28"/>
      <c r="U3" s="28"/>
    </row>
    <row r="6" spans="1:21">
      <c r="A6" s="400"/>
      <c r="B6" s="362"/>
      <c r="C6" s="362"/>
      <c r="D6" s="41"/>
      <c r="E6" s="41"/>
      <c r="F6" s="542" t="s">
        <v>511</v>
      </c>
      <c r="G6" s="401" t="s">
        <v>291</v>
      </c>
      <c r="H6" s="401"/>
      <c r="I6" s="401" t="e">
        <f>'Cash Flow'!I6</f>
        <v>#REF!</v>
      </c>
      <c r="J6" s="401"/>
      <c r="K6" s="328" t="s">
        <v>292</v>
      </c>
      <c r="L6" s="403" t="s">
        <v>293</v>
      </c>
      <c r="M6" s="330"/>
      <c r="N6" s="330"/>
      <c r="O6" s="330"/>
      <c r="P6" s="330"/>
      <c r="Q6" s="330"/>
      <c r="R6" s="330"/>
      <c r="S6" s="330"/>
      <c r="T6" s="330"/>
      <c r="U6" s="331"/>
    </row>
    <row r="7" spans="1:21">
      <c r="A7" s="234"/>
      <c r="B7" s="235"/>
      <c r="C7" s="235"/>
      <c r="D7" s="47"/>
      <c r="E7" s="235"/>
      <c r="F7" s="543" t="s">
        <v>293</v>
      </c>
      <c r="G7" s="447" t="s">
        <v>295</v>
      </c>
      <c r="H7" s="244" t="s">
        <v>296</v>
      </c>
      <c r="I7" s="244" t="s">
        <v>297</v>
      </c>
      <c r="J7" s="244" t="s">
        <v>298</v>
      </c>
      <c r="K7" s="294" t="e">
        <f>I6</f>
        <v>#REF!</v>
      </c>
      <c r="L7" s="244" t="e">
        <f t="shared" ref="L7:U7" si="0">K7+1</f>
        <v>#REF!</v>
      </c>
      <c r="M7" s="244" t="e">
        <f t="shared" si="0"/>
        <v>#REF!</v>
      </c>
      <c r="N7" s="244" t="e">
        <f t="shared" si="0"/>
        <v>#REF!</v>
      </c>
      <c r="O7" s="244" t="e">
        <f t="shared" si="0"/>
        <v>#REF!</v>
      </c>
      <c r="P7" s="244" t="e">
        <f t="shared" si="0"/>
        <v>#REF!</v>
      </c>
      <c r="Q7" s="244" t="e">
        <f t="shared" si="0"/>
        <v>#REF!</v>
      </c>
      <c r="R7" s="244" t="e">
        <f t="shared" si="0"/>
        <v>#REF!</v>
      </c>
      <c r="S7" s="244" t="e">
        <f t="shared" si="0"/>
        <v>#REF!</v>
      </c>
      <c r="T7" s="244" t="e">
        <f t="shared" si="0"/>
        <v>#REF!</v>
      </c>
      <c r="U7" s="294" t="e">
        <f t="shared" si="0"/>
        <v>#REF!</v>
      </c>
    </row>
    <row r="8" spans="1:21">
      <c r="A8" s="234"/>
      <c r="B8" s="235"/>
      <c r="C8" s="235"/>
      <c r="D8" s="235"/>
      <c r="E8" s="235"/>
      <c r="F8" s="525"/>
      <c r="G8" s="526"/>
      <c r="H8" s="526"/>
      <c r="I8" s="526"/>
      <c r="J8" s="526"/>
      <c r="K8" s="525"/>
      <c r="L8" s="526"/>
      <c r="M8" s="526"/>
      <c r="N8" s="526"/>
      <c r="O8" s="526"/>
      <c r="P8" s="526"/>
      <c r="Q8" s="526"/>
      <c r="R8" s="526"/>
      <c r="S8" s="526"/>
      <c r="T8" s="526"/>
      <c r="U8" s="525"/>
    </row>
    <row r="9" spans="1:21">
      <c r="A9" s="354" t="s">
        <v>589</v>
      </c>
      <c r="B9" s="235"/>
      <c r="C9" s="235"/>
      <c r="D9" s="235"/>
      <c r="E9" s="235"/>
      <c r="F9" s="525"/>
      <c r="G9" s="526"/>
      <c r="H9" s="526"/>
      <c r="I9" s="526"/>
      <c r="J9" s="526"/>
      <c r="K9" s="525"/>
      <c r="L9" s="526"/>
      <c r="M9" s="526"/>
      <c r="N9" s="526"/>
      <c r="O9" s="526"/>
      <c r="P9" s="526"/>
      <c r="Q9" s="526"/>
      <c r="R9" s="526"/>
      <c r="S9" s="526"/>
      <c r="T9" s="526"/>
      <c r="U9" s="525"/>
    </row>
    <row r="10" spans="1:21">
      <c r="A10" s="234"/>
      <c r="B10" s="235"/>
      <c r="C10" s="235"/>
      <c r="D10" s="235"/>
      <c r="E10" s="237" t="s">
        <v>577</v>
      </c>
      <c r="F10" s="525"/>
      <c r="G10" s="526"/>
      <c r="H10" s="526"/>
      <c r="I10" s="526"/>
      <c r="J10" s="526"/>
      <c r="K10" s="525"/>
      <c r="L10" s="526"/>
      <c r="M10" s="526"/>
      <c r="N10" s="526"/>
      <c r="O10" s="526"/>
      <c r="P10" s="526"/>
      <c r="Q10" s="526"/>
      <c r="R10" s="526"/>
      <c r="S10" s="526"/>
      <c r="T10" s="526"/>
      <c r="U10" s="525"/>
    </row>
    <row r="11" spans="1:21">
      <c r="A11" s="404" t="s">
        <v>590</v>
      </c>
      <c r="B11" s="235"/>
      <c r="C11" s="235"/>
      <c r="D11" s="235"/>
      <c r="E11" s="463" t="s">
        <v>579</v>
      </c>
      <c r="F11" s="525"/>
      <c r="G11" s="526"/>
      <c r="H11" s="526"/>
      <c r="I11" s="526"/>
      <c r="J11" s="526"/>
      <c r="K11" s="525"/>
      <c r="L11" s="526"/>
      <c r="M11" s="526"/>
      <c r="N11" s="526"/>
      <c r="O11" s="526"/>
      <c r="P11" s="526"/>
      <c r="Q11" s="526"/>
      <c r="R11" s="526"/>
      <c r="S11" s="526"/>
      <c r="T11" s="526"/>
      <c r="U11" s="525"/>
    </row>
    <row r="12" spans="1:21">
      <c r="A12" s="234" t="s">
        <v>580</v>
      </c>
      <c r="B12" s="235"/>
      <c r="C12" s="235"/>
      <c r="D12" s="235"/>
      <c r="E12" s="519" t="e">
        <f>Input!E61</f>
        <v>#REF!</v>
      </c>
      <c r="F12" s="523">
        <f>Input!F61</f>
        <v>0</v>
      </c>
      <c r="G12" s="524">
        <f>Input!G61</f>
        <v>0</v>
      </c>
      <c r="H12" s="524">
        <f>Input!H61</f>
        <v>0</v>
      </c>
      <c r="I12" s="524">
        <f>Input!I61</f>
        <v>0</v>
      </c>
      <c r="J12" s="524" t="e">
        <f>Input!J61</f>
        <v>#REF!</v>
      </c>
      <c r="K12" s="523" t="e">
        <f>SUM(G12:J12)</f>
        <v>#REF!</v>
      </c>
      <c r="L12" s="524" t="e">
        <f>Input!L61</f>
        <v>#REF!</v>
      </c>
      <c r="M12" s="524" t="e">
        <f>Input!M61</f>
        <v>#REF!</v>
      </c>
      <c r="N12" s="524" t="e">
        <f>Input!N61</f>
        <v>#REF!</v>
      </c>
      <c r="O12" s="524" t="e">
        <f>Input!O61</f>
        <v>#REF!</v>
      </c>
      <c r="P12" s="524" t="e">
        <f>Input!P61</f>
        <v>#REF!</v>
      </c>
      <c r="Q12" s="524">
        <f>Input!Q61</f>
        <v>0</v>
      </c>
      <c r="R12" s="524">
        <f>Input!R61</f>
        <v>0</v>
      </c>
      <c r="S12" s="524">
        <f>Input!S61</f>
        <v>0</v>
      </c>
      <c r="T12" s="524">
        <f>Input!T61</f>
        <v>0</v>
      </c>
      <c r="U12" s="523">
        <f>Input!U61</f>
        <v>0</v>
      </c>
    </row>
    <row r="13" spans="1:21">
      <c r="A13" s="395"/>
      <c r="B13" s="235" t="s">
        <v>581</v>
      </c>
      <c r="D13" s="235"/>
      <c r="E13" s="519" t="e">
        <f>Input!E62</f>
        <v>#REF!</v>
      </c>
      <c r="F13" s="544">
        <f>Input!F62</f>
        <v>0</v>
      </c>
      <c r="G13" s="545">
        <f>Input!G62</f>
        <v>0</v>
      </c>
      <c r="H13" s="545">
        <f>Input!H62</f>
        <v>0</v>
      </c>
      <c r="I13" s="545">
        <f>Input!I62</f>
        <v>0</v>
      </c>
      <c r="J13" s="545">
        <f>Input!J62</f>
        <v>0</v>
      </c>
      <c r="K13" s="544">
        <f>SUM(G13:J13)</f>
        <v>0</v>
      </c>
      <c r="L13" s="545">
        <f>Input!L62</f>
        <v>0</v>
      </c>
      <c r="M13" s="545">
        <f>Input!M62</f>
        <v>0</v>
      </c>
      <c r="N13" s="545">
        <f>Input!N62</f>
        <v>0</v>
      </c>
      <c r="O13" s="545">
        <f>Input!O62</f>
        <v>0</v>
      </c>
      <c r="P13" s="545">
        <f>Input!P62</f>
        <v>0</v>
      </c>
      <c r="Q13" s="545">
        <f>Input!Q62</f>
        <v>0</v>
      </c>
      <c r="R13" s="545">
        <f>Input!R62</f>
        <v>0</v>
      </c>
      <c r="S13" s="545">
        <f>Input!S62</f>
        <v>0</v>
      </c>
      <c r="T13" s="545">
        <f>Input!T62</f>
        <v>0</v>
      </c>
      <c r="U13" s="544">
        <f>Input!U62</f>
        <v>0</v>
      </c>
    </row>
    <row r="14" spans="1:21">
      <c r="A14" s="395"/>
      <c r="B14" s="235" t="s">
        <v>461</v>
      </c>
      <c r="D14" s="235"/>
      <c r="E14" s="235"/>
      <c r="F14" s="534">
        <f t="shared" ref="F14:U14" si="1">+F13+F12</f>
        <v>0</v>
      </c>
      <c r="G14" s="535">
        <f t="shared" si="1"/>
        <v>0</v>
      </c>
      <c r="H14" s="535">
        <f t="shared" si="1"/>
        <v>0</v>
      </c>
      <c r="I14" s="535">
        <f t="shared" si="1"/>
        <v>0</v>
      </c>
      <c r="J14" s="535" t="e">
        <f t="shared" si="1"/>
        <v>#REF!</v>
      </c>
      <c r="K14" s="534" t="e">
        <f t="shared" si="1"/>
        <v>#REF!</v>
      </c>
      <c r="L14" s="535" t="e">
        <f t="shared" si="1"/>
        <v>#REF!</v>
      </c>
      <c r="M14" s="535" t="e">
        <f t="shared" si="1"/>
        <v>#REF!</v>
      </c>
      <c r="N14" s="535" t="e">
        <f t="shared" si="1"/>
        <v>#REF!</v>
      </c>
      <c r="O14" s="535" t="e">
        <f t="shared" si="1"/>
        <v>#REF!</v>
      </c>
      <c r="P14" s="535" t="e">
        <f t="shared" si="1"/>
        <v>#REF!</v>
      </c>
      <c r="Q14" s="535">
        <f t="shared" si="1"/>
        <v>0</v>
      </c>
      <c r="R14" s="535">
        <f t="shared" si="1"/>
        <v>0</v>
      </c>
      <c r="S14" s="535">
        <f t="shared" si="1"/>
        <v>0</v>
      </c>
      <c r="T14" s="535">
        <f t="shared" si="1"/>
        <v>0</v>
      </c>
      <c r="U14" s="534">
        <f t="shared" si="1"/>
        <v>0</v>
      </c>
    </row>
    <row r="15" spans="1:21">
      <c r="A15" s="395"/>
      <c r="B15" s="235"/>
      <c r="D15" s="235"/>
      <c r="E15" s="235"/>
      <c r="F15" s="525"/>
      <c r="G15" s="526"/>
      <c r="H15" s="526"/>
      <c r="I15" s="526"/>
      <c r="J15" s="526"/>
      <c r="K15" s="525"/>
      <c r="L15" s="526"/>
      <c r="M15" s="526"/>
      <c r="N15" s="526"/>
      <c r="O15" s="526"/>
      <c r="P15" s="526"/>
      <c r="Q15" s="526"/>
      <c r="R15" s="526"/>
      <c r="S15" s="526"/>
      <c r="T15" s="526"/>
      <c r="U15" s="525"/>
    </row>
    <row r="16" spans="1:21">
      <c r="A16" s="234" t="s">
        <v>582</v>
      </c>
      <c r="B16" s="235" t="s">
        <v>518</v>
      </c>
      <c r="C16" s="235"/>
      <c r="D16" s="235"/>
      <c r="E16" s="235"/>
      <c r="F16" s="408" t="e">
        <f t="shared" ref="F16:J17" si="2">ROUND((F12*$E12)/1000,0)</f>
        <v>#REF!</v>
      </c>
      <c r="G16" s="409" t="e">
        <f t="shared" si="2"/>
        <v>#REF!</v>
      </c>
      <c r="H16" s="409" t="e">
        <f t="shared" si="2"/>
        <v>#REF!</v>
      </c>
      <c r="I16" s="409" t="e">
        <f t="shared" si="2"/>
        <v>#REF!</v>
      </c>
      <c r="J16" s="409" t="e">
        <f t="shared" si="2"/>
        <v>#REF!</v>
      </c>
      <c r="K16" s="408" t="e">
        <f>SUM(G16:J16)</f>
        <v>#REF!</v>
      </c>
      <c r="L16" s="409" t="e">
        <f t="shared" ref="L16:U16" si="3">ROUND((L12*$E12)/1000,0)</f>
        <v>#REF!</v>
      </c>
      <c r="M16" s="409" t="e">
        <f t="shared" si="3"/>
        <v>#REF!</v>
      </c>
      <c r="N16" s="409" t="e">
        <f t="shared" si="3"/>
        <v>#REF!</v>
      </c>
      <c r="O16" s="409" t="e">
        <f t="shared" si="3"/>
        <v>#REF!</v>
      </c>
      <c r="P16" s="409" t="e">
        <f t="shared" si="3"/>
        <v>#REF!</v>
      </c>
      <c r="Q16" s="409" t="e">
        <f t="shared" si="3"/>
        <v>#REF!</v>
      </c>
      <c r="R16" s="409" t="e">
        <f t="shared" si="3"/>
        <v>#REF!</v>
      </c>
      <c r="S16" s="409" t="e">
        <f t="shared" si="3"/>
        <v>#REF!</v>
      </c>
      <c r="T16" s="409" t="e">
        <f t="shared" si="3"/>
        <v>#REF!</v>
      </c>
      <c r="U16" s="408" t="e">
        <f t="shared" si="3"/>
        <v>#REF!</v>
      </c>
    </row>
    <row r="17" spans="1:21">
      <c r="A17" s="234"/>
      <c r="B17" s="235" t="s">
        <v>581</v>
      </c>
      <c r="C17" s="235"/>
      <c r="D17" s="235"/>
      <c r="E17" s="235"/>
      <c r="F17" s="410" t="e">
        <f t="shared" si="2"/>
        <v>#REF!</v>
      </c>
      <c r="G17" s="411" t="e">
        <f t="shared" si="2"/>
        <v>#REF!</v>
      </c>
      <c r="H17" s="411" t="e">
        <f t="shared" si="2"/>
        <v>#REF!</v>
      </c>
      <c r="I17" s="411" t="e">
        <f t="shared" si="2"/>
        <v>#REF!</v>
      </c>
      <c r="J17" s="411" t="e">
        <f t="shared" si="2"/>
        <v>#REF!</v>
      </c>
      <c r="K17" s="410" t="e">
        <f>SUM(G17:J17)</f>
        <v>#REF!</v>
      </c>
      <c r="L17" s="411" t="e">
        <f t="shared" ref="L17:U17" si="4">ROUND((L13*$E13)/1000,0)</f>
        <v>#REF!</v>
      </c>
      <c r="M17" s="411" t="e">
        <f t="shared" si="4"/>
        <v>#REF!</v>
      </c>
      <c r="N17" s="411" t="e">
        <f t="shared" si="4"/>
        <v>#REF!</v>
      </c>
      <c r="O17" s="411" t="e">
        <f t="shared" si="4"/>
        <v>#REF!</v>
      </c>
      <c r="P17" s="411" t="e">
        <f t="shared" si="4"/>
        <v>#REF!</v>
      </c>
      <c r="Q17" s="411" t="e">
        <f t="shared" si="4"/>
        <v>#REF!</v>
      </c>
      <c r="R17" s="411" t="e">
        <f t="shared" si="4"/>
        <v>#REF!</v>
      </c>
      <c r="S17" s="411" t="e">
        <f t="shared" si="4"/>
        <v>#REF!</v>
      </c>
      <c r="T17" s="411" t="e">
        <f t="shared" si="4"/>
        <v>#REF!</v>
      </c>
      <c r="U17" s="410" t="e">
        <f t="shared" si="4"/>
        <v>#REF!</v>
      </c>
    </row>
    <row r="18" spans="1:21">
      <c r="A18" s="234"/>
      <c r="B18" s="235" t="s">
        <v>461</v>
      </c>
      <c r="C18" s="235"/>
      <c r="D18" s="235"/>
      <c r="E18" s="235"/>
      <c r="F18" s="408" t="e">
        <f t="shared" ref="F18:U18" si="5">+F17+F16</f>
        <v>#REF!</v>
      </c>
      <c r="G18" s="409" t="e">
        <f t="shared" si="5"/>
        <v>#REF!</v>
      </c>
      <c r="H18" s="409" t="e">
        <f t="shared" si="5"/>
        <v>#REF!</v>
      </c>
      <c r="I18" s="409" t="e">
        <f t="shared" si="5"/>
        <v>#REF!</v>
      </c>
      <c r="J18" s="409" t="e">
        <f t="shared" si="5"/>
        <v>#REF!</v>
      </c>
      <c r="K18" s="408" t="e">
        <f t="shared" si="5"/>
        <v>#REF!</v>
      </c>
      <c r="L18" s="409" t="e">
        <f t="shared" si="5"/>
        <v>#REF!</v>
      </c>
      <c r="M18" s="409" t="e">
        <f t="shared" si="5"/>
        <v>#REF!</v>
      </c>
      <c r="N18" s="409" t="e">
        <f t="shared" si="5"/>
        <v>#REF!</v>
      </c>
      <c r="O18" s="409" t="e">
        <f t="shared" si="5"/>
        <v>#REF!</v>
      </c>
      <c r="P18" s="409" t="e">
        <f t="shared" si="5"/>
        <v>#REF!</v>
      </c>
      <c r="Q18" s="409" t="e">
        <f t="shared" si="5"/>
        <v>#REF!</v>
      </c>
      <c r="R18" s="409" t="e">
        <f t="shared" si="5"/>
        <v>#REF!</v>
      </c>
      <c r="S18" s="409" t="e">
        <f t="shared" si="5"/>
        <v>#REF!</v>
      </c>
      <c r="T18" s="409" t="e">
        <f t="shared" si="5"/>
        <v>#REF!</v>
      </c>
      <c r="U18" s="408" t="e">
        <f t="shared" si="5"/>
        <v>#REF!</v>
      </c>
    </row>
    <row r="19" spans="1:21">
      <c r="A19" s="234" t="s">
        <v>346</v>
      </c>
      <c r="B19" s="235"/>
      <c r="C19" s="235"/>
      <c r="D19" s="235"/>
      <c r="E19" s="235"/>
      <c r="F19" s="408">
        <f>Input!F63</f>
        <v>0</v>
      </c>
      <c r="G19" s="409">
        <f>Input!G63</f>
        <v>0</v>
      </c>
      <c r="H19" s="409">
        <f>Input!H63</f>
        <v>0</v>
      </c>
      <c r="I19" s="409">
        <f>Input!I63</f>
        <v>0</v>
      </c>
      <c r="J19" s="409">
        <f>Input!J63</f>
        <v>0</v>
      </c>
      <c r="K19" s="408">
        <f>SUM(G19:J19)</f>
        <v>0</v>
      </c>
      <c r="L19" s="409">
        <f>Input!L63</f>
        <v>0</v>
      </c>
      <c r="M19" s="409">
        <f>Input!M63</f>
        <v>0</v>
      </c>
      <c r="N19" s="409">
        <f>Input!N63</f>
        <v>0</v>
      </c>
      <c r="O19" s="409">
        <f>Input!O63</f>
        <v>0</v>
      </c>
      <c r="P19" s="409">
        <f>Input!P63</f>
        <v>0</v>
      </c>
      <c r="Q19" s="409">
        <f>Input!Q63</f>
        <v>0</v>
      </c>
      <c r="R19" s="409">
        <f>Input!R63</f>
        <v>0</v>
      </c>
      <c r="S19" s="409">
        <f>Input!S63</f>
        <v>0</v>
      </c>
      <c r="T19" s="409">
        <f>Input!T63</f>
        <v>0</v>
      </c>
      <c r="U19" s="408">
        <f>Input!U63</f>
        <v>0</v>
      </c>
    </row>
    <row r="20" spans="1:21">
      <c r="A20" s="234" t="s">
        <v>339</v>
      </c>
      <c r="B20" s="235"/>
      <c r="C20" s="235"/>
      <c r="D20" s="235"/>
      <c r="E20" s="235"/>
      <c r="F20" s="408">
        <f>Input!F64</f>
        <v>0</v>
      </c>
      <c r="G20" s="409">
        <f>Input!G64</f>
        <v>0</v>
      </c>
      <c r="H20" s="409">
        <f>Input!H64</f>
        <v>0</v>
      </c>
      <c r="I20" s="409">
        <f>Input!I64</f>
        <v>0</v>
      </c>
      <c r="J20" s="409">
        <f>Input!J64</f>
        <v>0</v>
      </c>
      <c r="K20" s="408">
        <f>SUM(G20:J20)</f>
        <v>0</v>
      </c>
      <c r="L20" s="409">
        <f>Input!L64</f>
        <v>0</v>
      </c>
      <c r="M20" s="409">
        <f>Input!M64</f>
        <v>0</v>
      </c>
      <c r="N20" s="409">
        <f>Input!N64</f>
        <v>0</v>
      </c>
      <c r="O20" s="409">
        <f>Input!O64</f>
        <v>0</v>
      </c>
      <c r="P20" s="409">
        <f>Input!P64</f>
        <v>0</v>
      </c>
      <c r="Q20" s="409">
        <f>Input!Q64</f>
        <v>0</v>
      </c>
      <c r="R20" s="409">
        <f>Input!R64</f>
        <v>0</v>
      </c>
      <c r="S20" s="409">
        <f>Input!S64</f>
        <v>0</v>
      </c>
      <c r="T20" s="409">
        <f>Input!T64</f>
        <v>0</v>
      </c>
      <c r="U20" s="408">
        <f>Input!U64</f>
        <v>0</v>
      </c>
    </row>
    <row r="21" spans="1:21">
      <c r="A21" s="234" t="s">
        <v>591</v>
      </c>
      <c r="B21" s="235"/>
      <c r="C21" s="235"/>
      <c r="D21" s="235"/>
      <c r="E21" s="235"/>
      <c r="F21" s="410">
        <f>Input!F65</f>
        <v>0</v>
      </c>
      <c r="G21" s="411">
        <f>Input!G65</f>
        <v>0</v>
      </c>
      <c r="H21" s="411">
        <f>Input!H65</f>
        <v>0</v>
      </c>
      <c r="I21" s="411">
        <f>Input!I65</f>
        <v>0</v>
      </c>
      <c r="J21" s="411" t="e">
        <f>Input!J65</f>
        <v>#REF!</v>
      </c>
      <c r="K21" s="410" t="e">
        <f>SUM(G21:J21)</f>
        <v>#REF!</v>
      </c>
      <c r="L21" s="411" t="e">
        <f>Input!L65</f>
        <v>#REF!</v>
      </c>
      <c r="M21" s="411" t="e">
        <f>Input!M65</f>
        <v>#REF!</v>
      </c>
      <c r="N21" s="411" t="e">
        <f>Input!N65</f>
        <v>#REF!</v>
      </c>
      <c r="O21" s="411" t="e">
        <f>Input!O65</f>
        <v>#REF!</v>
      </c>
      <c r="P21" s="411" t="e">
        <f>Input!P65</f>
        <v>#REF!</v>
      </c>
      <c r="Q21" s="411">
        <f>Input!Q65</f>
        <v>0</v>
      </c>
      <c r="R21" s="411">
        <f>Input!R65</f>
        <v>0</v>
      </c>
      <c r="S21" s="411">
        <f>Input!S65</f>
        <v>0</v>
      </c>
      <c r="T21" s="411">
        <f>Input!T65</f>
        <v>0</v>
      </c>
      <c r="U21" s="410">
        <f>Input!U65</f>
        <v>0</v>
      </c>
    </row>
    <row r="22" spans="1:21">
      <c r="A22" s="234" t="s">
        <v>584</v>
      </c>
      <c r="B22" s="235"/>
      <c r="C22" s="235"/>
      <c r="D22" s="235"/>
      <c r="E22" s="235"/>
      <c r="F22" s="408" t="e">
        <f t="shared" ref="F22:U22" si="6">+F21+F20+F19+F17</f>
        <v>#REF!</v>
      </c>
      <c r="G22" s="409" t="e">
        <f t="shared" si="6"/>
        <v>#REF!</v>
      </c>
      <c r="H22" s="409" t="e">
        <f t="shared" si="6"/>
        <v>#REF!</v>
      </c>
      <c r="I22" s="409" t="e">
        <f t="shared" si="6"/>
        <v>#REF!</v>
      </c>
      <c r="J22" s="409" t="e">
        <f t="shared" si="6"/>
        <v>#REF!</v>
      </c>
      <c r="K22" s="408" t="e">
        <f t="shared" si="6"/>
        <v>#REF!</v>
      </c>
      <c r="L22" s="409" t="e">
        <f t="shared" si="6"/>
        <v>#REF!</v>
      </c>
      <c r="M22" s="409" t="e">
        <f t="shared" si="6"/>
        <v>#REF!</v>
      </c>
      <c r="N22" s="409" t="e">
        <f t="shared" si="6"/>
        <v>#REF!</v>
      </c>
      <c r="O22" s="409" t="e">
        <f t="shared" si="6"/>
        <v>#REF!</v>
      </c>
      <c r="P22" s="409" t="e">
        <f t="shared" si="6"/>
        <v>#REF!</v>
      </c>
      <c r="Q22" s="409" t="e">
        <f t="shared" si="6"/>
        <v>#REF!</v>
      </c>
      <c r="R22" s="409" t="e">
        <f t="shared" si="6"/>
        <v>#REF!</v>
      </c>
      <c r="S22" s="409" t="e">
        <f t="shared" si="6"/>
        <v>#REF!</v>
      </c>
      <c r="T22" s="409" t="e">
        <f t="shared" si="6"/>
        <v>#REF!</v>
      </c>
      <c r="U22" s="408" t="e">
        <f t="shared" si="6"/>
        <v>#REF!</v>
      </c>
    </row>
    <row r="23" spans="1:21">
      <c r="A23" s="234"/>
      <c r="B23" s="235"/>
      <c r="C23" s="235"/>
      <c r="D23" s="235"/>
      <c r="E23" s="235"/>
      <c r="F23" s="531"/>
      <c r="G23" s="532"/>
      <c r="H23" s="532"/>
      <c r="I23" s="532"/>
      <c r="J23" s="532"/>
      <c r="K23" s="531"/>
      <c r="L23" s="532"/>
      <c r="M23" s="532"/>
      <c r="N23" s="532"/>
      <c r="O23" s="532"/>
      <c r="P23" s="532"/>
      <c r="Q23" s="532"/>
      <c r="R23" s="532"/>
      <c r="S23" s="532"/>
      <c r="T23" s="532"/>
      <c r="U23" s="531"/>
    </row>
    <row r="24" spans="1:21">
      <c r="A24" s="234"/>
      <c r="B24" s="235" t="s">
        <v>585</v>
      </c>
      <c r="C24" s="235"/>
      <c r="D24" s="235"/>
      <c r="E24" s="235"/>
      <c r="F24" s="356" t="e">
        <f t="shared" ref="F24:U24" si="7">+F16+F22</f>
        <v>#REF!</v>
      </c>
      <c r="G24" s="406" t="e">
        <f t="shared" si="7"/>
        <v>#REF!</v>
      </c>
      <c r="H24" s="406" t="e">
        <f t="shared" si="7"/>
        <v>#REF!</v>
      </c>
      <c r="I24" s="406" t="e">
        <f t="shared" si="7"/>
        <v>#REF!</v>
      </c>
      <c r="J24" s="406" t="e">
        <f t="shared" si="7"/>
        <v>#REF!</v>
      </c>
      <c r="K24" s="356" t="e">
        <f t="shared" si="7"/>
        <v>#REF!</v>
      </c>
      <c r="L24" s="406" t="e">
        <f t="shared" si="7"/>
        <v>#REF!</v>
      </c>
      <c r="M24" s="406" t="e">
        <f t="shared" si="7"/>
        <v>#REF!</v>
      </c>
      <c r="N24" s="406" t="e">
        <f t="shared" si="7"/>
        <v>#REF!</v>
      </c>
      <c r="O24" s="406" t="e">
        <f t="shared" si="7"/>
        <v>#REF!</v>
      </c>
      <c r="P24" s="406" t="e">
        <f t="shared" si="7"/>
        <v>#REF!</v>
      </c>
      <c r="Q24" s="406" t="e">
        <f t="shared" si="7"/>
        <v>#REF!</v>
      </c>
      <c r="R24" s="406" t="e">
        <f t="shared" si="7"/>
        <v>#REF!</v>
      </c>
      <c r="S24" s="406" t="e">
        <f t="shared" si="7"/>
        <v>#REF!</v>
      </c>
      <c r="T24" s="406" t="e">
        <f t="shared" si="7"/>
        <v>#REF!</v>
      </c>
      <c r="U24" s="356" t="e">
        <f t="shared" si="7"/>
        <v>#REF!</v>
      </c>
    </row>
    <row r="25" spans="1:21">
      <c r="A25" s="404" t="s">
        <v>592</v>
      </c>
      <c r="B25" s="235"/>
      <c r="C25" s="235"/>
      <c r="D25" s="235"/>
      <c r="E25" s="235"/>
      <c r="F25" s="525"/>
      <c r="G25" s="526"/>
      <c r="H25" s="526"/>
      <c r="I25" s="526"/>
      <c r="J25" s="526"/>
      <c r="K25" s="525"/>
      <c r="L25" s="526"/>
      <c r="M25" s="526"/>
      <c r="N25" s="526"/>
      <c r="O25" s="526"/>
      <c r="P25" s="526"/>
      <c r="Q25" s="526"/>
      <c r="R25" s="526"/>
      <c r="S25" s="526"/>
      <c r="T25" s="526"/>
      <c r="U25" s="525"/>
    </row>
    <row r="26" spans="1:21">
      <c r="A26" s="234" t="s">
        <v>580</v>
      </c>
      <c r="B26" s="235"/>
      <c r="C26" s="235"/>
      <c r="D26" s="235"/>
      <c r="E26" s="522" t="e">
        <f>Input!E66</f>
        <v>#REF!</v>
      </c>
      <c r="F26" s="523">
        <f>Input!F66</f>
        <v>0</v>
      </c>
      <c r="G26" s="524">
        <f>Input!G66</f>
        <v>0</v>
      </c>
      <c r="H26" s="524">
        <f>Input!H66</f>
        <v>0</v>
      </c>
      <c r="I26" s="524">
        <f>Input!I66</f>
        <v>0</v>
      </c>
      <c r="J26" s="524" t="e">
        <f>Input!J66</f>
        <v>#REF!</v>
      </c>
      <c r="K26" s="523" t="e">
        <f>SUM(G26:J26)</f>
        <v>#REF!</v>
      </c>
      <c r="L26" s="524" t="e">
        <f>Input!L66</f>
        <v>#REF!</v>
      </c>
      <c r="M26" s="524" t="e">
        <f>Input!M66</f>
        <v>#REF!</v>
      </c>
      <c r="N26" s="524" t="e">
        <f>Input!N66</f>
        <v>#REF!</v>
      </c>
      <c r="O26" s="524" t="e">
        <f>Input!O66</f>
        <v>#REF!</v>
      </c>
      <c r="P26" s="524" t="e">
        <f>Input!P66</f>
        <v>#REF!</v>
      </c>
      <c r="Q26" s="524">
        <f>Input!Q66</f>
        <v>0</v>
      </c>
      <c r="R26" s="524">
        <f>Input!R66</f>
        <v>0</v>
      </c>
      <c r="S26" s="524">
        <f>Input!S66</f>
        <v>0</v>
      </c>
      <c r="T26" s="524">
        <f>Input!T66</f>
        <v>0</v>
      </c>
      <c r="U26" s="523">
        <f>Input!U66</f>
        <v>0</v>
      </c>
    </row>
    <row r="27" spans="1:21">
      <c r="A27" s="395"/>
      <c r="B27" s="235" t="s">
        <v>581</v>
      </c>
      <c r="D27" s="235"/>
      <c r="E27" s="522" t="e">
        <f>Input!E67</f>
        <v>#REF!</v>
      </c>
      <c r="F27" s="536">
        <f>Input!F67</f>
        <v>0</v>
      </c>
      <c r="G27" s="537">
        <f>Input!G67</f>
        <v>0</v>
      </c>
      <c r="H27" s="537">
        <f>Input!H67</f>
        <v>0</v>
      </c>
      <c r="I27" s="537">
        <f>Input!I67</f>
        <v>0</v>
      </c>
      <c r="J27" s="537">
        <f>Input!J67</f>
        <v>0</v>
      </c>
      <c r="K27" s="536">
        <f>SUM(G27:J27)</f>
        <v>0</v>
      </c>
      <c r="L27" s="537">
        <f>Input!L67</f>
        <v>0</v>
      </c>
      <c r="M27" s="537">
        <f>Input!M67</f>
        <v>0</v>
      </c>
      <c r="N27" s="537">
        <f>Input!N67</f>
        <v>0</v>
      </c>
      <c r="O27" s="537">
        <f>Input!O67</f>
        <v>0</v>
      </c>
      <c r="P27" s="537">
        <f>Input!P67</f>
        <v>0</v>
      </c>
      <c r="Q27" s="537">
        <f>Input!Q67</f>
        <v>0</v>
      </c>
      <c r="R27" s="537">
        <f>Input!R67</f>
        <v>0</v>
      </c>
      <c r="S27" s="537">
        <f>Input!S67</f>
        <v>0</v>
      </c>
      <c r="T27" s="537">
        <f>Input!T67</f>
        <v>0</v>
      </c>
      <c r="U27" s="536">
        <f>Input!U67</f>
        <v>0</v>
      </c>
    </row>
    <row r="28" spans="1:21">
      <c r="A28" s="395"/>
      <c r="B28" s="235" t="s">
        <v>461</v>
      </c>
      <c r="D28" s="235"/>
      <c r="E28" s="235"/>
      <c r="F28" s="523">
        <f t="shared" ref="F28:U28" si="8">+F27+F26</f>
        <v>0</v>
      </c>
      <c r="G28" s="524">
        <f t="shared" si="8"/>
        <v>0</v>
      </c>
      <c r="H28" s="524">
        <f t="shared" si="8"/>
        <v>0</v>
      </c>
      <c r="I28" s="524">
        <f t="shared" si="8"/>
        <v>0</v>
      </c>
      <c r="J28" s="524" t="e">
        <f t="shared" si="8"/>
        <v>#REF!</v>
      </c>
      <c r="K28" s="523" t="e">
        <f t="shared" si="8"/>
        <v>#REF!</v>
      </c>
      <c r="L28" s="524" t="e">
        <f t="shared" si="8"/>
        <v>#REF!</v>
      </c>
      <c r="M28" s="524" t="e">
        <f t="shared" si="8"/>
        <v>#REF!</v>
      </c>
      <c r="N28" s="524" t="e">
        <f t="shared" si="8"/>
        <v>#REF!</v>
      </c>
      <c r="O28" s="524" t="e">
        <f t="shared" si="8"/>
        <v>#REF!</v>
      </c>
      <c r="P28" s="524" t="e">
        <f t="shared" si="8"/>
        <v>#REF!</v>
      </c>
      <c r="Q28" s="524">
        <f t="shared" si="8"/>
        <v>0</v>
      </c>
      <c r="R28" s="524">
        <f t="shared" si="8"/>
        <v>0</v>
      </c>
      <c r="S28" s="524">
        <f t="shared" si="8"/>
        <v>0</v>
      </c>
      <c r="T28" s="524">
        <f t="shared" si="8"/>
        <v>0</v>
      </c>
      <c r="U28" s="523">
        <f t="shared" si="8"/>
        <v>0</v>
      </c>
    </row>
    <row r="29" spans="1:21">
      <c r="A29" s="395"/>
      <c r="B29" s="235"/>
      <c r="D29" s="235"/>
      <c r="E29" s="235"/>
      <c r="F29" s="525"/>
      <c r="G29" s="526"/>
      <c r="H29" s="526"/>
      <c r="I29" s="526"/>
      <c r="J29" s="526"/>
      <c r="K29" s="525"/>
      <c r="L29" s="526"/>
      <c r="M29" s="526"/>
      <c r="N29" s="526"/>
      <c r="O29" s="526"/>
      <c r="P29" s="526"/>
      <c r="Q29" s="526"/>
      <c r="R29" s="526"/>
      <c r="S29" s="526"/>
      <c r="T29" s="526"/>
      <c r="U29" s="525"/>
    </row>
    <row r="30" spans="1:21">
      <c r="A30" s="234" t="s">
        <v>582</v>
      </c>
      <c r="B30" s="235" t="s">
        <v>518</v>
      </c>
      <c r="C30" s="235"/>
      <c r="D30" s="235"/>
      <c r="E30" s="235"/>
      <c r="F30" s="408" t="e">
        <f t="shared" ref="F30:J31" si="9">ROUND((F26*$E26)/1000,0)</f>
        <v>#REF!</v>
      </c>
      <c r="G30" s="409" t="e">
        <f t="shared" si="9"/>
        <v>#REF!</v>
      </c>
      <c r="H30" s="409" t="e">
        <f t="shared" si="9"/>
        <v>#REF!</v>
      </c>
      <c r="I30" s="409" t="e">
        <f t="shared" si="9"/>
        <v>#REF!</v>
      </c>
      <c r="J30" s="409" t="e">
        <f t="shared" si="9"/>
        <v>#REF!</v>
      </c>
      <c r="K30" s="408" t="e">
        <f>SUM(G30:J30)</f>
        <v>#REF!</v>
      </c>
      <c r="L30" s="409" t="e">
        <f t="shared" ref="L30:U30" si="10">ROUND((L26*$E26)/1000,0)</f>
        <v>#REF!</v>
      </c>
      <c r="M30" s="409" t="e">
        <f t="shared" si="10"/>
        <v>#REF!</v>
      </c>
      <c r="N30" s="409" t="e">
        <f t="shared" si="10"/>
        <v>#REF!</v>
      </c>
      <c r="O30" s="409" t="e">
        <f t="shared" si="10"/>
        <v>#REF!</v>
      </c>
      <c r="P30" s="409" t="e">
        <f t="shared" si="10"/>
        <v>#REF!</v>
      </c>
      <c r="Q30" s="409" t="e">
        <f t="shared" si="10"/>
        <v>#REF!</v>
      </c>
      <c r="R30" s="409" t="e">
        <f t="shared" si="10"/>
        <v>#REF!</v>
      </c>
      <c r="S30" s="409" t="e">
        <f t="shared" si="10"/>
        <v>#REF!</v>
      </c>
      <c r="T30" s="409" t="e">
        <f t="shared" si="10"/>
        <v>#REF!</v>
      </c>
      <c r="U30" s="408" t="e">
        <f t="shared" si="10"/>
        <v>#REF!</v>
      </c>
    </row>
    <row r="31" spans="1:21">
      <c r="A31" s="234"/>
      <c r="B31" s="235" t="s">
        <v>581</v>
      </c>
      <c r="C31" s="235"/>
      <c r="D31" s="235"/>
      <c r="E31" s="235"/>
      <c r="F31" s="410" t="e">
        <f t="shared" si="9"/>
        <v>#REF!</v>
      </c>
      <c r="G31" s="411" t="e">
        <f t="shared" si="9"/>
        <v>#REF!</v>
      </c>
      <c r="H31" s="411" t="e">
        <f t="shared" si="9"/>
        <v>#REF!</v>
      </c>
      <c r="I31" s="411" t="e">
        <f t="shared" si="9"/>
        <v>#REF!</v>
      </c>
      <c r="J31" s="411" t="e">
        <f t="shared" si="9"/>
        <v>#REF!</v>
      </c>
      <c r="K31" s="410" t="e">
        <f>SUM(G31:J31)</f>
        <v>#REF!</v>
      </c>
      <c r="L31" s="411" t="e">
        <f t="shared" ref="L31:U31" si="11">ROUND((L27*$E27)/1000,0)</f>
        <v>#REF!</v>
      </c>
      <c r="M31" s="411" t="e">
        <f t="shared" si="11"/>
        <v>#REF!</v>
      </c>
      <c r="N31" s="411" t="e">
        <f t="shared" si="11"/>
        <v>#REF!</v>
      </c>
      <c r="O31" s="411" t="e">
        <f t="shared" si="11"/>
        <v>#REF!</v>
      </c>
      <c r="P31" s="411" t="e">
        <f t="shared" si="11"/>
        <v>#REF!</v>
      </c>
      <c r="Q31" s="411" t="e">
        <f t="shared" si="11"/>
        <v>#REF!</v>
      </c>
      <c r="R31" s="411" t="e">
        <f t="shared" si="11"/>
        <v>#REF!</v>
      </c>
      <c r="S31" s="411" t="e">
        <f t="shared" si="11"/>
        <v>#REF!</v>
      </c>
      <c r="T31" s="411" t="e">
        <f t="shared" si="11"/>
        <v>#REF!</v>
      </c>
      <c r="U31" s="410" t="e">
        <f t="shared" si="11"/>
        <v>#REF!</v>
      </c>
    </row>
    <row r="32" spans="1:21">
      <c r="A32" s="234"/>
      <c r="B32" s="235" t="s">
        <v>461</v>
      </c>
      <c r="C32" s="235"/>
      <c r="D32" s="235"/>
      <c r="E32" s="235"/>
      <c r="F32" s="408" t="e">
        <f t="shared" ref="F32:U32" si="12">+F31+F30</f>
        <v>#REF!</v>
      </c>
      <c r="G32" s="409" t="e">
        <f t="shared" si="12"/>
        <v>#REF!</v>
      </c>
      <c r="H32" s="409" t="e">
        <f t="shared" si="12"/>
        <v>#REF!</v>
      </c>
      <c r="I32" s="409" t="e">
        <f t="shared" si="12"/>
        <v>#REF!</v>
      </c>
      <c r="J32" s="409" t="e">
        <f t="shared" si="12"/>
        <v>#REF!</v>
      </c>
      <c r="K32" s="408" t="e">
        <f t="shared" si="12"/>
        <v>#REF!</v>
      </c>
      <c r="L32" s="409" t="e">
        <f t="shared" si="12"/>
        <v>#REF!</v>
      </c>
      <c r="M32" s="409" t="e">
        <f t="shared" si="12"/>
        <v>#REF!</v>
      </c>
      <c r="N32" s="409" t="e">
        <f t="shared" si="12"/>
        <v>#REF!</v>
      </c>
      <c r="O32" s="409" t="e">
        <f t="shared" si="12"/>
        <v>#REF!</v>
      </c>
      <c r="P32" s="409" t="e">
        <f t="shared" si="12"/>
        <v>#REF!</v>
      </c>
      <c r="Q32" s="409" t="e">
        <f t="shared" si="12"/>
        <v>#REF!</v>
      </c>
      <c r="R32" s="409" t="e">
        <f t="shared" si="12"/>
        <v>#REF!</v>
      </c>
      <c r="S32" s="409" t="e">
        <f t="shared" si="12"/>
        <v>#REF!</v>
      </c>
      <c r="T32" s="409" t="e">
        <f t="shared" si="12"/>
        <v>#REF!</v>
      </c>
      <c r="U32" s="408" t="e">
        <f t="shared" si="12"/>
        <v>#REF!</v>
      </c>
    </row>
    <row r="33" spans="1:21">
      <c r="A33" s="234" t="s">
        <v>339</v>
      </c>
      <c r="B33" s="235"/>
      <c r="C33" s="235"/>
      <c r="D33" s="235"/>
      <c r="E33" s="235"/>
      <c r="F33" s="408">
        <f>Input!F68</f>
        <v>0</v>
      </c>
      <c r="G33" s="409">
        <f>Input!G68</f>
        <v>0</v>
      </c>
      <c r="H33" s="409">
        <f>Input!H68</f>
        <v>0</v>
      </c>
      <c r="I33" s="409">
        <f>Input!I68</f>
        <v>0</v>
      </c>
      <c r="J33" s="409">
        <f>Input!J68</f>
        <v>0</v>
      </c>
      <c r="K33" s="408">
        <f>SUM(G33:J33)</f>
        <v>0</v>
      </c>
      <c r="L33" s="409">
        <f>Input!L68</f>
        <v>0</v>
      </c>
      <c r="M33" s="409">
        <f>Input!M68</f>
        <v>0</v>
      </c>
      <c r="N33" s="409">
        <f>Input!N68</f>
        <v>0</v>
      </c>
      <c r="O33" s="409">
        <f>Input!O68</f>
        <v>0</v>
      </c>
      <c r="P33" s="409">
        <f>Input!P68</f>
        <v>0</v>
      </c>
      <c r="Q33" s="409">
        <f>Input!Q68</f>
        <v>0</v>
      </c>
      <c r="R33" s="409">
        <f>Input!R68</f>
        <v>0</v>
      </c>
      <c r="S33" s="409">
        <f>Input!S68</f>
        <v>0</v>
      </c>
      <c r="T33" s="409">
        <f>Input!T68</f>
        <v>0</v>
      </c>
      <c r="U33" s="408">
        <f>Input!U68</f>
        <v>0</v>
      </c>
    </row>
    <row r="34" spans="1:21">
      <c r="A34" s="234" t="s">
        <v>591</v>
      </c>
      <c r="B34" s="235"/>
      <c r="C34" s="235"/>
      <c r="D34" s="235"/>
      <c r="E34" s="235"/>
      <c r="F34" s="410">
        <f>Input!F69</f>
        <v>0</v>
      </c>
      <c r="G34" s="411">
        <f>Input!G69</f>
        <v>0</v>
      </c>
      <c r="H34" s="411">
        <f>Input!H69</f>
        <v>0</v>
      </c>
      <c r="I34" s="411">
        <f>Input!I69</f>
        <v>0</v>
      </c>
      <c r="J34" s="411" t="e">
        <f>Input!J69</f>
        <v>#REF!</v>
      </c>
      <c r="K34" s="410" t="e">
        <f>SUM(G34:J34)</f>
        <v>#REF!</v>
      </c>
      <c r="L34" s="411" t="e">
        <f>Input!L69</f>
        <v>#REF!</v>
      </c>
      <c r="M34" s="411" t="e">
        <f>Input!M69</f>
        <v>#REF!</v>
      </c>
      <c r="N34" s="411" t="e">
        <f>Input!N69</f>
        <v>#REF!</v>
      </c>
      <c r="O34" s="411" t="e">
        <f>Input!O69</f>
        <v>#REF!</v>
      </c>
      <c r="P34" s="411" t="e">
        <f>Input!P69</f>
        <v>#REF!</v>
      </c>
      <c r="Q34" s="411">
        <f>Input!Q69</f>
        <v>0</v>
      </c>
      <c r="R34" s="411">
        <f>Input!R69</f>
        <v>0</v>
      </c>
      <c r="S34" s="411">
        <f>Input!S69</f>
        <v>0</v>
      </c>
      <c r="T34" s="411">
        <f>Input!T69</f>
        <v>0</v>
      </c>
      <c r="U34" s="410">
        <f>Input!U69</f>
        <v>0</v>
      </c>
    </row>
    <row r="35" spans="1:21">
      <c r="A35" s="234" t="s">
        <v>584</v>
      </c>
      <c r="B35" s="235"/>
      <c r="C35" s="235"/>
      <c r="D35" s="235"/>
      <c r="E35" s="235"/>
      <c r="F35" s="527" t="e">
        <f t="shared" ref="F35:U35" si="13">+F31+F33+F34</f>
        <v>#REF!</v>
      </c>
      <c r="G35" s="528" t="e">
        <f t="shared" si="13"/>
        <v>#REF!</v>
      </c>
      <c r="H35" s="528" t="e">
        <f t="shared" si="13"/>
        <v>#REF!</v>
      </c>
      <c r="I35" s="528" t="e">
        <f t="shared" si="13"/>
        <v>#REF!</v>
      </c>
      <c r="J35" s="528" t="e">
        <f t="shared" si="13"/>
        <v>#REF!</v>
      </c>
      <c r="K35" s="527" t="e">
        <f t="shared" si="13"/>
        <v>#REF!</v>
      </c>
      <c r="L35" s="528" t="e">
        <f t="shared" si="13"/>
        <v>#REF!</v>
      </c>
      <c r="M35" s="528" t="e">
        <f t="shared" si="13"/>
        <v>#REF!</v>
      </c>
      <c r="N35" s="528" t="e">
        <f t="shared" si="13"/>
        <v>#REF!</v>
      </c>
      <c r="O35" s="528" t="e">
        <f t="shared" si="13"/>
        <v>#REF!</v>
      </c>
      <c r="P35" s="528" t="e">
        <f t="shared" si="13"/>
        <v>#REF!</v>
      </c>
      <c r="Q35" s="528" t="e">
        <f t="shared" si="13"/>
        <v>#REF!</v>
      </c>
      <c r="R35" s="528" t="e">
        <f t="shared" si="13"/>
        <v>#REF!</v>
      </c>
      <c r="S35" s="528" t="e">
        <f t="shared" si="13"/>
        <v>#REF!</v>
      </c>
      <c r="T35" s="528" t="e">
        <f t="shared" si="13"/>
        <v>#REF!</v>
      </c>
      <c r="U35" s="527" t="e">
        <f t="shared" si="13"/>
        <v>#REF!</v>
      </c>
    </row>
    <row r="36" spans="1:21">
      <c r="A36" s="234"/>
      <c r="B36" s="235"/>
      <c r="C36" s="235"/>
      <c r="D36" s="235"/>
      <c r="E36" s="235"/>
      <c r="F36" s="531"/>
      <c r="G36" s="532"/>
      <c r="H36" s="532"/>
      <c r="I36" s="532"/>
      <c r="J36" s="532"/>
      <c r="K36" s="531"/>
      <c r="L36" s="532"/>
      <c r="M36" s="532"/>
      <c r="N36" s="532"/>
      <c r="O36" s="532"/>
      <c r="P36" s="532"/>
      <c r="Q36" s="532"/>
      <c r="R36" s="532"/>
      <c r="S36" s="532"/>
      <c r="T36" s="532"/>
      <c r="U36" s="531"/>
    </row>
    <row r="37" spans="1:21">
      <c r="A37" s="234"/>
      <c r="B37" s="235" t="s">
        <v>585</v>
      </c>
      <c r="C37" s="235"/>
      <c r="D37" s="235"/>
      <c r="E37" s="235"/>
      <c r="F37" s="356" t="e">
        <f t="shared" ref="F37:U37" si="14">+F30+F35</f>
        <v>#REF!</v>
      </c>
      <c r="G37" s="406" t="e">
        <f t="shared" si="14"/>
        <v>#REF!</v>
      </c>
      <c r="H37" s="406" t="e">
        <f t="shared" si="14"/>
        <v>#REF!</v>
      </c>
      <c r="I37" s="406" t="e">
        <f t="shared" si="14"/>
        <v>#REF!</v>
      </c>
      <c r="J37" s="406" t="e">
        <f t="shared" si="14"/>
        <v>#REF!</v>
      </c>
      <c r="K37" s="356" t="e">
        <f t="shared" si="14"/>
        <v>#REF!</v>
      </c>
      <c r="L37" s="406" t="e">
        <f t="shared" si="14"/>
        <v>#REF!</v>
      </c>
      <c r="M37" s="406" t="e">
        <f t="shared" si="14"/>
        <v>#REF!</v>
      </c>
      <c r="N37" s="406" t="e">
        <f t="shared" si="14"/>
        <v>#REF!</v>
      </c>
      <c r="O37" s="406" t="e">
        <f t="shared" si="14"/>
        <v>#REF!</v>
      </c>
      <c r="P37" s="406" t="e">
        <f t="shared" si="14"/>
        <v>#REF!</v>
      </c>
      <c r="Q37" s="406" t="e">
        <f t="shared" si="14"/>
        <v>#REF!</v>
      </c>
      <c r="R37" s="406" t="e">
        <f t="shared" si="14"/>
        <v>#REF!</v>
      </c>
      <c r="S37" s="406" t="e">
        <f t="shared" si="14"/>
        <v>#REF!</v>
      </c>
      <c r="T37" s="406" t="e">
        <f t="shared" si="14"/>
        <v>#REF!</v>
      </c>
      <c r="U37" s="356" t="e">
        <f t="shared" si="14"/>
        <v>#REF!</v>
      </c>
    </row>
    <row r="38" spans="1:21">
      <c r="A38" s="404" t="s">
        <v>180</v>
      </c>
      <c r="B38" s="235"/>
      <c r="C38" s="235"/>
      <c r="D38" s="235"/>
      <c r="E38" s="235"/>
      <c r="F38" s="525"/>
      <c r="G38" s="526"/>
      <c r="H38" s="526"/>
      <c r="I38" s="526"/>
      <c r="J38" s="526"/>
      <c r="K38" s="525"/>
      <c r="L38" s="526"/>
      <c r="M38" s="526"/>
      <c r="N38" s="526"/>
      <c r="O38" s="526"/>
      <c r="P38" s="526"/>
      <c r="Q38" s="526"/>
      <c r="R38" s="526"/>
      <c r="S38" s="526"/>
      <c r="T38" s="526"/>
      <c r="U38" s="525"/>
    </row>
    <row r="39" spans="1:21">
      <c r="A39" s="234" t="s">
        <v>580</v>
      </c>
      <c r="B39" s="235"/>
      <c r="C39" s="235"/>
      <c r="D39" s="235"/>
      <c r="E39" s="235"/>
      <c r="F39" s="523">
        <f>F12+F26+'Expense(1)'!F12+'Expense(1)'!F25+'Expense(1)'!F38</f>
        <v>0</v>
      </c>
      <c r="G39" s="524">
        <f>G12+G26+'Expense(1)'!G12+'Expense(1)'!G25+'Expense(1)'!G38</f>
        <v>0</v>
      </c>
      <c r="H39" s="524">
        <f>H12+H26+'Expense(1)'!H12+'Expense(1)'!H25+'Expense(1)'!H38</f>
        <v>0</v>
      </c>
      <c r="I39" s="524">
        <f>I12+I26+'Expense(1)'!I12+'Expense(1)'!I25+'Expense(1)'!I38</f>
        <v>0</v>
      </c>
      <c r="J39" s="524" t="e">
        <f>J12+J26+'Expense(1)'!J12+'Expense(1)'!J25+'Expense(1)'!J38</f>
        <v>#REF!</v>
      </c>
      <c r="K39" s="546" t="e">
        <f>SUM(G39:J39)</f>
        <v>#REF!</v>
      </c>
      <c r="L39" s="524" t="e">
        <f>L12+L26+'Expense(1)'!L12+'Expense(1)'!L25+'Expense(1)'!L38</f>
        <v>#REF!</v>
      </c>
      <c r="M39" s="524" t="e">
        <f>M12+M26+'Expense(1)'!M12+'Expense(1)'!M25+'Expense(1)'!M38</f>
        <v>#REF!</v>
      </c>
      <c r="N39" s="524" t="e">
        <f>N12+N26+'Expense(1)'!N12+'Expense(1)'!N25+'Expense(1)'!N38</f>
        <v>#REF!</v>
      </c>
      <c r="O39" s="524" t="e">
        <f>O12+O26+'Expense(1)'!O12+'Expense(1)'!O25+'Expense(1)'!O38</f>
        <v>#REF!</v>
      </c>
      <c r="P39" s="524" t="e">
        <f>P12+P26+'Expense(1)'!P12+'Expense(1)'!P25+'Expense(1)'!P38</f>
        <v>#REF!</v>
      </c>
      <c r="Q39" s="524">
        <f>Q12+Q26+'Expense(1)'!Q12+'Expense(1)'!Q25+'Expense(1)'!Q38</f>
        <v>0</v>
      </c>
      <c r="R39" s="524">
        <f>R12+R26+'Expense(1)'!R12+'Expense(1)'!R25+'Expense(1)'!R38</f>
        <v>0</v>
      </c>
      <c r="S39" s="524">
        <f>S12+S26+'Expense(1)'!S12+'Expense(1)'!S25+'Expense(1)'!S38</f>
        <v>0</v>
      </c>
      <c r="T39" s="524">
        <f>T12+T26+'Expense(1)'!T12+'Expense(1)'!T25+'Expense(1)'!T38</f>
        <v>0</v>
      </c>
      <c r="U39" s="523">
        <f>U12+U26+'Expense(1)'!U12+'Expense(1)'!U25+'Expense(1)'!U38</f>
        <v>0</v>
      </c>
    </row>
    <row r="40" spans="1:21">
      <c r="A40" s="395"/>
      <c r="B40" s="235" t="s">
        <v>581</v>
      </c>
      <c r="D40" s="235"/>
      <c r="E40" s="235"/>
      <c r="F40" s="536">
        <f>F13+F27+'Expense(1)'!F13+'Expense(1)'!F26+'Expense(1)'!F39</f>
        <v>0</v>
      </c>
      <c r="G40" s="537">
        <f>G13+G27+'Expense(1)'!G13+'Expense(1)'!G26+'Expense(1)'!G39</f>
        <v>0</v>
      </c>
      <c r="H40" s="537">
        <f>H13+H27+'Expense(1)'!H13+'Expense(1)'!H26+'Expense(1)'!H39</f>
        <v>0</v>
      </c>
      <c r="I40" s="537">
        <f>I13+I27+'Expense(1)'!I13+'Expense(1)'!I26+'Expense(1)'!I39</f>
        <v>0</v>
      </c>
      <c r="J40" s="537">
        <f>J13+J27+'Expense(1)'!J13+'Expense(1)'!J26+'Expense(1)'!J39</f>
        <v>0</v>
      </c>
      <c r="K40" s="547">
        <f>SUM(G40:J40)</f>
        <v>0</v>
      </c>
      <c r="L40" s="537">
        <f>L13+L27+'Expense(1)'!L13+'Expense(1)'!L26+'Expense(1)'!L39</f>
        <v>0</v>
      </c>
      <c r="M40" s="537">
        <f>M13+M27+'Expense(1)'!M13+'Expense(1)'!M26+'Expense(1)'!M39</f>
        <v>0</v>
      </c>
      <c r="N40" s="537">
        <f>N13+N27+'Expense(1)'!N13+'Expense(1)'!N26+'Expense(1)'!N39</f>
        <v>0</v>
      </c>
      <c r="O40" s="537">
        <f>O13+O27+'Expense(1)'!O13+'Expense(1)'!O26+'Expense(1)'!O39</f>
        <v>0</v>
      </c>
      <c r="P40" s="537">
        <f>P13+P27+'Expense(1)'!P13+'Expense(1)'!P26+'Expense(1)'!P39</f>
        <v>0</v>
      </c>
      <c r="Q40" s="537">
        <f>Q13+Q27+'Expense(1)'!Q13+'Expense(1)'!Q26+'Expense(1)'!Q39</f>
        <v>0</v>
      </c>
      <c r="R40" s="537">
        <f>R13+R27+'Expense(1)'!R13+'Expense(1)'!R26+'Expense(1)'!R39</f>
        <v>0</v>
      </c>
      <c r="S40" s="537">
        <f>S13+S27+'Expense(1)'!S13+'Expense(1)'!S26+'Expense(1)'!S39</f>
        <v>0</v>
      </c>
      <c r="T40" s="537">
        <f>T13+T27+'Expense(1)'!T13+'Expense(1)'!T26+'Expense(1)'!T39</f>
        <v>0</v>
      </c>
      <c r="U40" s="536">
        <f>U13+U27+'Expense(1)'!U13+'Expense(1)'!U26+'Expense(1)'!U39</f>
        <v>0</v>
      </c>
    </row>
    <row r="41" spans="1:21">
      <c r="A41" s="395"/>
      <c r="B41" s="235" t="s">
        <v>461</v>
      </c>
      <c r="D41" s="235"/>
      <c r="E41" s="235"/>
      <c r="F41" s="534">
        <f t="shared" ref="F41:U41" si="15">+F40+F39</f>
        <v>0</v>
      </c>
      <c r="G41" s="535">
        <f t="shared" si="15"/>
        <v>0</v>
      </c>
      <c r="H41" s="535">
        <f t="shared" si="15"/>
        <v>0</v>
      </c>
      <c r="I41" s="535">
        <f t="shared" si="15"/>
        <v>0</v>
      </c>
      <c r="J41" s="535" t="e">
        <f t="shared" si="15"/>
        <v>#REF!</v>
      </c>
      <c r="K41" s="548" t="e">
        <f t="shared" si="15"/>
        <v>#REF!</v>
      </c>
      <c r="L41" s="535" t="e">
        <f t="shared" si="15"/>
        <v>#REF!</v>
      </c>
      <c r="M41" s="535" t="e">
        <f t="shared" si="15"/>
        <v>#REF!</v>
      </c>
      <c r="N41" s="535" t="e">
        <f t="shared" si="15"/>
        <v>#REF!</v>
      </c>
      <c r="O41" s="535" t="e">
        <f t="shared" si="15"/>
        <v>#REF!</v>
      </c>
      <c r="P41" s="535" t="e">
        <f t="shared" si="15"/>
        <v>#REF!</v>
      </c>
      <c r="Q41" s="535">
        <f t="shared" si="15"/>
        <v>0</v>
      </c>
      <c r="R41" s="535">
        <f t="shared" si="15"/>
        <v>0</v>
      </c>
      <c r="S41" s="535">
        <f t="shared" si="15"/>
        <v>0</v>
      </c>
      <c r="T41" s="535">
        <f t="shared" si="15"/>
        <v>0</v>
      </c>
      <c r="U41" s="534">
        <f t="shared" si="15"/>
        <v>0</v>
      </c>
    </row>
    <row r="42" spans="1:21">
      <c r="A42" s="395"/>
      <c r="B42" s="235"/>
      <c r="D42" s="235"/>
      <c r="E42" s="235"/>
      <c r="F42" s="525"/>
      <c r="G42" s="526"/>
      <c r="H42" s="526"/>
      <c r="I42" s="526"/>
      <c r="J42" s="526"/>
      <c r="K42" s="549"/>
      <c r="L42" s="526"/>
      <c r="M42" s="526"/>
      <c r="N42" s="526"/>
      <c r="O42" s="526"/>
      <c r="P42" s="526"/>
      <c r="Q42" s="526"/>
      <c r="R42" s="526"/>
      <c r="S42" s="526"/>
      <c r="T42" s="526"/>
      <c r="U42" s="525"/>
    </row>
    <row r="43" spans="1:21">
      <c r="A43" s="234" t="s">
        <v>582</v>
      </c>
      <c r="B43" s="235" t="s">
        <v>518</v>
      </c>
      <c r="C43" s="235"/>
      <c r="D43" s="235"/>
      <c r="E43" s="235"/>
      <c r="F43" s="527" t="e">
        <f>F16+F30+'Expense(1)'!F16+'Expense(1)'!F29+'Expense(1)'!F42</f>
        <v>#REF!</v>
      </c>
      <c r="G43" s="528" t="e">
        <f>G16+G30+'Expense(1)'!G16+'Expense(1)'!G29+'Expense(1)'!G42</f>
        <v>#REF!</v>
      </c>
      <c r="H43" s="528" t="e">
        <f>H16+H30+'Expense(1)'!H16+'Expense(1)'!H29+'Expense(1)'!H42</f>
        <v>#REF!</v>
      </c>
      <c r="I43" s="550" t="e">
        <f>I16+I30+'Expense(1)'!I16+'Expense(1)'!I29+'Expense(1)'!I42</f>
        <v>#REF!</v>
      </c>
      <c r="J43" s="550" t="e">
        <f>J16+J30+'Expense(1)'!J16+'Expense(1)'!J29+'Expense(1)'!J42</f>
        <v>#REF!</v>
      </c>
      <c r="K43" s="551" t="e">
        <f>SUM(G43:J43)</f>
        <v>#REF!</v>
      </c>
      <c r="L43" s="409" t="e">
        <f>L16+L30+'Expense(1)'!L16+'Expense(1)'!L29+'Expense(1)'!L42</f>
        <v>#REF!</v>
      </c>
      <c r="M43" s="409" t="e">
        <f>M16+M30+'Expense(1)'!M16+'Expense(1)'!M29+'Expense(1)'!M42</f>
        <v>#REF!</v>
      </c>
      <c r="N43" s="409" t="e">
        <f>N16+N30+'Expense(1)'!N16+'Expense(1)'!N29+'Expense(1)'!N42</f>
        <v>#REF!</v>
      </c>
      <c r="O43" s="409" t="e">
        <f>O16+O30+'Expense(1)'!O16+'Expense(1)'!O29+'Expense(1)'!O42</f>
        <v>#REF!</v>
      </c>
      <c r="P43" s="409" t="e">
        <f>P16+P30+'Expense(1)'!P16+'Expense(1)'!P29+'Expense(1)'!P42</f>
        <v>#REF!</v>
      </c>
      <c r="Q43" s="409" t="e">
        <f>Q16+Q30+'Expense(1)'!Q16+'Expense(1)'!Q29+'Expense(1)'!Q42</f>
        <v>#REF!</v>
      </c>
      <c r="R43" s="409" t="e">
        <f>R16+R30+'Expense(1)'!R16+'Expense(1)'!R29+'Expense(1)'!R42</f>
        <v>#REF!</v>
      </c>
      <c r="S43" s="409" t="e">
        <f>S16+S30+'Expense(1)'!S16+'Expense(1)'!S29+'Expense(1)'!S42</f>
        <v>#REF!</v>
      </c>
      <c r="T43" s="409" t="e">
        <f>T16+T30+'Expense(1)'!T16+'Expense(1)'!T29+'Expense(1)'!T42</f>
        <v>#REF!</v>
      </c>
      <c r="U43" s="408" t="e">
        <f>U16+U30+'Expense(1)'!U16+'Expense(1)'!U29+'Expense(1)'!U42</f>
        <v>#REF!</v>
      </c>
    </row>
    <row r="44" spans="1:21">
      <c r="A44" s="234"/>
      <c r="B44" s="235" t="s">
        <v>581</v>
      </c>
      <c r="C44" s="235"/>
      <c r="D44" s="235"/>
      <c r="E44" s="235"/>
      <c r="F44" s="529" t="e">
        <f>F17+F31+'Expense(1)'!F17+'Expense(1)'!F30+'Expense(1)'!F43</f>
        <v>#REF!</v>
      </c>
      <c r="G44" s="530" t="e">
        <f>G17+G31+'Expense(1)'!G17+'Expense(1)'!G30+'Expense(1)'!G43</f>
        <v>#REF!</v>
      </c>
      <c r="H44" s="530" t="e">
        <f>H17+H31+'Expense(1)'!H17+'Expense(1)'!H30+'Expense(1)'!H43</f>
        <v>#REF!</v>
      </c>
      <c r="I44" s="530" t="e">
        <f>I17+I31+'Expense(1)'!I17+'Expense(1)'!I30+'Expense(1)'!I43</f>
        <v>#REF!</v>
      </c>
      <c r="J44" s="530" t="e">
        <f>J17+J31+'Expense(1)'!J17+'Expense(1)'!J30+'Expense(1)'!J43</f>
        <v>#REF!</v>
      </c>
      <c r="K44" s="552" t="e">
        <f>SUM(G44:J44)</f>
        <v>#REF!</v>
      </c>
      <c r="L44" s="411" t="e">
        <f>L17+L31+'Expense(1)'!L17+'Expense(1)'!L30+'Expense(1)'!L43</f>
        <v>#REF!</v>
      </c>
      <c r="M44" s="411" t="e">
        <f>M17+M31+'Expense(1)'!M17+'Expense(1)'!M30+'Expense(1)'!M43</f>
        <v>#REF!</v>
      </c>
      <c r="N44" s="411" t="e">
        <f>N17+N31+'Expense(1)'!N17+'Expense(1)'!N30+'Expense(1)'!N43</f>
        <v>#REF!</v>
      </c>
      <c r="O44" s="411" t="e">
        <f>O17+O31+'Expense(1)'!O17+'Expense(1)'!O30+'Expense(1)'!O43</f>
        <v>#REF!</v>
      </c>
      <c r="P44" s="411" t="e">
        <f>P17+P31+'Expense(1)'!P17+'Expense(1)'!P30+'Expense(1)'!P43</f>
        <v>#REF!</v>
      </c>
      <c r="Q44" s="411" t="e">
        <f>Q17+Q31+'Expense(1)'!Q17+'Expense(1)'!Q30+'Expense(1)'!Q43</f>
        <v>#REF!</v>
      </c>
      <c r="R44" s="411" t="e">
        <f>R17+R31+'Expense(1)'!R17+'Expense(1)'!R30+'Expense(1)'!R43</f>
        <v>#REF!</v>
      </c>
      <c r="S44" s="411" t="e">
        <f>S17+S31+'Expense(1)'!S17+'Expense(1)'!S30+'Expense(1)'!S43</f>
        <v>#REF!</v>
      </c>
      <c r="T44" s="411" t="e">
        <f>T17+T31+'Expense(1)'!T17+'Expense(1)'!T30+'Expense(1)'!T43</f>
        <v>#REF!</v>
      </c>
      <c r="U44" s="410" t="e">
        <f>U17+U31+'Expense(1)'!U17+'Expense(1)'!U30+'Expense(1)'!U43</f>
        <v>#REF!</v>
      </c>
    </row>
    <row r="45" spans="1:21">
      <c r="A45" s="234"/>
      <c r="B45" s="235" t="s">
        <v>461</v>
      </c>
      <c r="C45" s="235"/>
      <c r="D45" s="235"/>
      <c r="E45" s="235"/>
      <c r="F45" s="527" t="e">
        <f t="shared" ref="F45:U45" si="16">+F44+F43</f>
        <v>#REF!</v>
      </c>
      <c r="G45" s="528" t="e">
        <f t="shared" si="16"/>
        <v>#REF!</v>
      </c>
      <c r="H45" s="528" t="e">
        <f t="shared" si="16"/>
        <v>#REF!</v>
      </c>
      <c r="I45" s="528" t="e">
        <f t="shared" si="16"/>
        <v>#REF!</v>
      </c>
      <c r="J45" s="528" t="e">
        <f t="shared" si="16"/>
        <v>#REF!</v>
      </c>
      <c r="K45" s="551" t="e">
        <f t="shared" si="16"/>
        <v>#REF!</v>
      </c>
      <c r="L45" s="409" t="e">
        <f t="shared" si="16"/>
        <v>#REF!</v>
      </c>
      <c r="M45" s="409" t="e">
        <f t="shared" si="16"/>
        <v>#REF!</v>
      </c>
      <c r="N45" s="409" t="e">
        <f t="shared" si="16"/>
        <v>#REF!</v>
      </c>
      <c r="O45" s="409" t="e">
        <f t="shared" si="16"/>
        <v>#REF!</v>
      </c>
      <c r="P45" s="409" t="e">
        <f t="shared" si="16"/>
        <v>#REF!</v>
      </c>
      <c r="Q45" s="409" t="e">
        <f t="shared" si="16"/>
        <v>#REF!</v>
      </c>
      <c r="R45" s="409" t="e">
        <f t="shared" si="16"/>
        <v>#REF!</v>
      </c>
      <c r="S45" s="409" t="e">
        <f t="shared" si="16"/>
        <v>#REF!</v>
      </c>
      <c r="T45" s="409" t="e">
        <f t="shared" si="16"/>
        <v>#REF!</v>
      </c>
      <c r="U45" s="408" t="e">
        <f t="shared" si="16"/>
        <v>#REF!</v>
      </c>
    </row>
    <row r="46" spans="1:21">
      <c r="A46" s="234" t="s">
        <v>346</v>
      </c>
      <c r="B46" s="235"/>
      <c r="C46" s="235"/>
      <c r="D46" s="235"/>
      <c r="E46" s="235"/>
      <c r="F46" s="527">
        <f t="shared" ref="F46:U46" si="17">+F19</f>
        <v>0</v>
      </c>
      <c r="G46" s="528">
        <f t="shared" si="17"/>
        <v>0</v>
      </c>
      <c r="H46" s="528">
        <f t="shared" si="17"/>
        <v>0</v>
      </c>
      <c r="I46" s="528">
        <f t="shared" si="17"/>
        <v>0</v>
      </c>
      <c r="J46" s="528">
        <f t="shared" si="17"/>
        <v>0</v>
      </c>
      <c r="K46" s="551">
        <f t="shared" si="17"/>
        <v>0</v>
      </c>
      <c r="L46" s="409">
        <f t="shared" si="17"/>
        <v>0</v>
      </c>
      <c r="M46" s="409">
        <f t="shared" si="17"/>
        <v>0</v>
      </c>
      <c r="N46" s="409">
        <f t="shared" si="17"/>
        <v>0</v>
      </c>
      <c r="O46" s="409">
        <f t="shared" si="17"/>
        <v>0</v>
      </c>
      <c r="P46" s="409">
        <f t="shared" si="17"/>
        <v>0</v>
      </c>
      <c r="Q46" s="409">
        <f t="shared" si="17"/>
        <v>0</v>
      </c>
      <c r="R46" s="409">
        <f t="shared" si="17"/>
        <v>0</v>
      </c>
      <c r="S46" s="409">
        <f t="shared" si="17"/>
        <v>0</v>
      </c>
      <c r="T46" s="409">
        <f t="shared" si="17"/>
        <v>0</v>
      </c>
      <c r="U46" s="408">
        <f t="shared" si="17"/>
        <v>0</v>
      </c>
    </row>
    <row r="47" spans="1:21">
      <c r="A47" s="234" t="s">
        <v>339</v>
      </c>
      <c r="B47" s="235"/>
      <c r="C47" s="235"/>
      <c r="D47" s="235"/>
      <c r="E47" s="235"/>
      <c r="F47" s="527">
        <f>F20+F33+'Expense(1)'!F19+'Expense(1)'!F32+'Expense(1)'!F45</f>
        <v>0</v>
      </c>
      <c r="G47" s="528">
        <f>G20+G33+'Expense(1)'!G19+'Expense(1)'!G32+'Expense(1)'!G45</f>
        <v>0</v>
      </c>
      <c r="H47" s="528">
        <f>H20+H33+'Expense(1)'!H19+'Expense(1)'!H32+'Expense(1)'!H45</f>
        <v>0</v>
      </c>
      <c r="I47" s="528">
        <f>I20+I33+'Expense(1)'!I19+'Expense(1)'!I32+'Expense(1)'!I45</f>
        <v>0</v>
      </c>
      <c r="J47" s="528">
        <f>J20+J33+'Expense(1)'!J19+'Expense(1)'!J32+'Expense(1)'!J45</f>
        <v>0</v>
      </c>
      <c r="K47" s="551">
        <f>SUM(G47:J47)</f>
        <v>0</v>
      </c>
      <c r="L47" s="409">
        <f>L20+L33+'Expense(1)'!L19+'Expense(1)'!L32+'Expense(1)'!L45</f>
        <v>0</v>
      </c>
      <c r="M47" s="409">
        <f>M20+M33+'Expense(1)'!M19+'Expense(1)'!M32+'Expense(1)'!M45</f>
        <v>0</v>
      </c>
      <c r="N47" s="409">
        <f>N20+N33+'Expense(1)'!N19+'Expense(1)'!N32+'Expense(1)'!N45</f>
        <v>0</v>
      </c>
      <c r="O47" s="409">
        <f>O20+O33+'Expense(1)'!O19+'Expense(1)'!O32+'Expense(1)'!O45</f>
        <v>0</v>
      </c>
      <c r="P47" s="409">
        <f>P20+P33+'Expense(1)'!P19+'Expense(1)'!P32+'Expense(1)'!P45</f>
        <v>0</v>
      </c>
      <c r="Q47" s="409">
        <f>Q20+Q33+'Expense(1)'!Q19+'Expense(1)'!Q32+'Expense(1)'!Q45</f>
        <v>0</v>
      </c>
      <c r="R47" s="409">
        <f>R20+R33+'Expense(1)'!R19+'Expense(1)'!R32+'Expense(1)'!R45</f>
        <v>0</v>
      </c>
      <c r="S47" s="409">
        <f>S20+S33+'Expense(1)'!S19+'Expense(1)'!S32+'Expense(1)'!S45</f>
        <v>0</v>
      </c>
      <c r="T47" s="409">
        <f>T20+T33+'Expense(1)'!T19+'Expense(1)'!T32+'Expense(1)'!T45</f>
        <v>0</v>
      </c>
      <c r="U47" s="408">
        <f>U20+U33+'Expense(1)'!U19+'Expense(1)'!U32+'Expense(1)'!U45</f>
        <v>0</v>
      </c>
    </row>
    <row r="48" spans="1:21">
      <c r="A48" s="234" t="s">
        <v>591</v>
      </c>
      <c r="B48" s="235"/>
      <c r="C48" s="235"/>
      <c r="D48" s="235"/>
      <c r="E48" s="235"/>
      <c r="F48" s="529">
        <f>F21+F34+'Expense(1)'!F20+'Expense(1)'!F33+'Expense(1)'!F46</f>
        <v>0</v>
      </c>
      <c r="G48" s="530">
        <f>G21+G34+'Expense(1)'!G20+'Expense(1)'!G33+'Expense(1)'!G46</f>
        <v>0</v>
      </c>
      <c r="H48" s="530">
        <f>H21+H34+'Expense(1)'!H20+'Expense(1)'!H33+'Expense(1)'!H46</f>
        <v>0</v>
      </c>
      <c r="I48" s="530">
        <f>I21+I34+'Expense(1)'!I20+'Expense(1)'!I33+'Expense(1)'!I46</f>
        <v>0</v>
      </c>
      <c r="J48" s="530" t="e">
        <f>J21+J34+'Expense(1)'!J20+'Expense(1)'!J33+'Expense(1)'!J46</f>
        <v>#REF!</v>
      </c>
      <c r="K48" s="552" t="e">
        <f>SUM(G48:J48)</f>
        <v>#REF!</v>
      </c>
      <c r="L48" s="411" t="e">
        <f>L21+L34+'Expense(1)'!L20+'Expense(1)'!L33+'Expense(1)'!L46</f>
        <v>#REF!</v>
      </c>
      <c r="M48" s="411" t="e">
        <f>M21+M34+'Expense(1)'!M20+'Expense(1)'!M33+'Expense(1)'!M46</f>
        <v>#REF!</v>
      </c>
      <c r="N48" s="411" t="e">
        <f>N21+N34+'Expense(1)'!N20+'Expense(1)'!N33+'Expense(1)'!N46</f>
        <v>#REF!</v>
      </c>
      <c r="O48" s="411" t="e">
        <f>O21+O34+'Expense(1)'!O20+'Expense(1)'!O33+'Expense(1)'!O46</f>
        <v>#REF!</v>
      </c>
      <c r="P48" s="411" t="e">
        <f>P21+P34+'Expense(1)'!P20+'Expense(1)'!P33+'Expense(1)'!P46</f>
        <v>#REF!</v>
      </c>
      <c r="Q48" s="411">
        <f>Q21+Q34+'Expense(1)'!Q20+'Expense(1)'!Q33+'Expense(1)'!Q46</f>
        <v>0</v>
      </c>
      <c r="R48" s="411">
        <f>R21+R34+'Expense(1)'!R20+'Expense(1)'!R33+'Expense(1)'!R46</f>
        <v>0</v>
      </c>
      <c r="S48" s="411">
        <f>S21+S34+'Expense(1)'!S20+'Expense(1)'!S33+'Expense(1)'!S46</f>
        <v>0</v>
      </c>
      <c r="T48" s="411">
        <f>T21+T34+'Expense(1)'!T20+'Expense(1)'!T33+'Expense(1)'!T46</f>
        <v>0</v>
      </c>
      <c r="U48" s="410">
        <f>U21+U34+'Expense(1)'!U20+'Expense(1)'!U33+'Expense(1)'!U46</f>
        <v>0</v>
      </c>
    </row>
    <row r="49" spans="1:22">
      <c r="A49" s="234" t="s">
        <v>584</v>
      </c>
      <c r="B49" s="235"/>
      <c r="C49" s="235"/>
      <c r="D49" s="235"/>
      <c r="E49" s="235"/>
      <c r="F49" s="408" t="e">
        <f t="shared" ref="F49:U49" si="18">+F48+F47+F46+F44</f>
        <v>#REF!</v>
      </c>
      <c r="G49" s="409" t="e">
        <f t="shared" si="18"/>
        <v>#REF!</v>
      </c>
      <c r="H49" s="409" t="e">
        <f t="shared" si="18"/>
        <v>#REF!</v>
      </c>
      <c r="I49" s="409" t="e">
        <f t="shared" si="18"/>
        <v>#REF!</v>
      </c>
      <c r="J49" s="409" t="e">
        <f t="shared" si="18"/>
        <v>#REF!</v>
      </c>
      <c r="K49" s="408" t="e">
        <f t="shared" si="18"/>
        <v>#REF!</v>
      </c>
      <c r="L49" s="409" t="e">
        <f t="shared" si="18"/>
        <v>#REF!</v>
      </c>
      <c r="M49" s="409" t="e">
        <f t="shared" si="18"/>
        <v>#REF!</v>
      </c>
      <c r="N49" s="409" t="e">
        <f t="shared" si="18"/>
        <v>#REF!</v>
      </c>
      <c r="O49" s="409" t="e">
        <f t="shared" si="18"/>
        <v>#REF!</v>
      </c>
      <c r="P49" s="409" t="e">
        <f t="shared" si="18"/>
        <v>#REF!</v>
      </c>
      <c r="Q49" s="409" t="e">
        <f t="shared" si="18"/>
        <v>#REF!</v>
      </c>
      <c r="R49" s="409" t="e">
        <f t="shared" si="18"/>
        <v>#REF!</v>
      </c>
      <c r="S49" s="409" t="e">
        <f t="shared" si="18"/>
        <v>#REF!</v>
      </c>
      <c r="T49" s="409" t="e">
        <f t="shared" si="18"/>
        <v>#REF!</v>
      </c>
      <c r="U49" s="408" t="e">
        <f t="shared" si="18"/>
        <v>#REF!</v>
      </c>
    </row>
    <row r="50" spans="1:22">
      <c r="A50" s="234"/>
      <c r="B50" s="235"/>
      <c r="C50" s="235"/>
      <c r="D50" s="235"/>
      <c r="E50" s="235"/>
      <c r="F50" s="531"/>
      <c r="G50" s="532"/>
      <c r="H50" s="532"/>
      <c r="I50" s="532"/>
      <c r="J50" s="532"/>
      <c r="K50" s="531"/>
      <c r="L50" s="532"/>
      <c r="M50" s="532"/>
      <c r="N50" s="532"/>
      <c r="O50" s="532"/>
      <c r="P50" s="532"/>
      <c r="Q50" s="532"/>
      <c r="R50" s="532"/>
      <c r="S50" s="532"/>
      <c r="T50" s="532"/>
      <c r="U50" s="531"/>
    </row>
    <row r="51" spans="1:22">
      <c r="A51" s="234"/>
      <c r="B51" s="235" t="s">
        <v>585</v>
      </c>
      <c r="C51" s="235"/>
      <c r="D51" s="235"/>
      <c r="E51" s="235"/>
      <c r="F51" s="356" t="e">
        <f t="shared" ref="F51:U51" si="19">+F43+F49</f>
        <v>#REF!</v>
      </c>
      <c r="G51" s="406" t="e">
        <f t="shared" si="19"/>
        <v>#REF!</v>
      </c>
      <c r="H51" s="406" t="e">
        <f t="shared" si="19"/>
        <v>#REF!</v>
      </c>
      <c r="I51" s="406" t="e">
        <f t="shared" si="19"/>
        <v>#REF!</v>
      </c>
      <c r="J51" s="406" t="e">
        <f t="shared" si="19"/>
        <v>#REF!</v>
      </c>
      <c r="K51" s="356" t="e">
        <f t="shared" si="19"/>
        <v>#REF!</v>
      </c>
      <c r="L51" s="406" t="e">
        <f t="shared" si="19"/>
        <v>#REF!</v>
      </c>
      <c r="M51" s="406" t="e">
        <f t="shared" si="19"/>
        <v>#REF!</v>
      </c>
      <c r="N51" s="406" t="e">
        <f t="shared" si="19"/>
        <v>#REF!</v>
      </c>
      <c r="O51" s="406" t="e">
        <f t="shared" si="19"/>
        <v>#REF!</v>
      </c>
      <c r="P51" s="406" t="e">
        <f t="shared" si="19"/>
        <v>#REF!</v>
      </c>
      <c r="Q51" s="406" t="e">
        <f t="shared" si="19"/>
        <v>#REF!</v>
      </c>
      <c r="R51" s="406" t="e">
        <f t="shared" si="19"/>
        <v>#REF!</v>
      </c>
      <c r="S51" s="406" t="e">
        <f t="shared" si="19"/>
        <v>#REF!</v>
      </c>
      <c r="T51" s="406" t="e">
        <f t="shared" si="19"/>
        <v>#REF!</v>
      </c>
      <c r="U51" s="356" t="e">
        <f t="shared" si="19"/>
        <v>#REF!</v>
      </c>
      <c r="V51" s="553"/>
    </row>
    <row r="52" spans="1:22">
      <c r="A52" s="241"/>
      <c r="B52" s="242"/>
      <c r="C52" s="242"/>
      <c r="D52" s="242"/>
      <c r="E52" s="242"/>
      <c r="F52" s="540"/>
      <c r="G52" s="540"/>
      <c r="H52" s="540"/>
      <c r="I52" s="540"/>
      <c r="J52" s="540"/>
      <c r="K52" s="540"/>
      <c r="L52" s="540"/>
      <c r="M52" s="540"/>
      <c r="N52" s="540"/>
      <c r="O52" s="540"/>
      <c r="P52" s="540"/>
      <c r="Q52" s="540"/>
      <c r="R52" s="540"/>
      <c r="S52" s="540"/>
      <c r="T52" s="540"/>
      <c r="U52" s="541"/>
    </row>
    <row r="53" spans="1:22">
      <c r="A53" s="495" t="s">
        <v>531</v>
      </c>
      <c r="B53" s="235"/>
      <c r="C53" s="235"/>
      <c r="D53" s="235"/>
      <c r="E53" s="235"/>
      <c r="F53" s="235"/>
      <c r="G53" s="235"/>
      <c r="H53" s="235"/>
      <c r="I53" s="235"/>
      <c r="J53" s="235"/>
      <c r="K53" s="235"/>
      <c r="L53" s="235"/>
      <c r="M53" s="235"/>
      <c r="N53" s="235"/>
      <c r="O53" s="235"/>
      <c r="P53" s="235"/>
      <c r="Q53" s="235"/>
      <c r="R53" s="235"/>
      <c r="S53" s="235"/>
      <c r="T53" s="235"/>
      <c r="U53" s="346"/>
    </row>
    <row r="54" spans="1:22">
      <c r="A54" s="234"/>
      <c r="B54" s="235"/>
      <c r="C54" s="235"/>
      <c r="D54" s="235"/>
      <c r="E54" s="235"/>
      <c r="F54" s="235"/>
      <c r="G54" s="235"/>
      <c r="H54" s="235"/>
      <c r="I54" s="235"/>
      <c r="J54" s="235"/>
      <c r="K54" s="235"/>
      <c r="L54" s="235"/>
      <c r="M54" s="235"/>
      <c r="N54" s="235"/>
      <c r="O54" s="235"/>
      <c r="P54" s="235"/>
      <c r="Q54" s="235"/>
      <c r="R54" s="235"/>
      <c r="S54" s="235"/>
      <c r="T54" s="235"/>
      <c r="U54" s="346"/>
    </row>
    <row r="55" spans="1:22">
      <c r="A55" s="234"/>
      <c r="B55" s="235"/>
      <c r="C55" s="235"/>
      <c r="D55" s="235"/>
      <c r="E55" s="235"/>
      <c r="F55" s="235"/>
      <c r="G55" s="235"/>
      <c r="H55" s="235"/>
      <c r="I55" s="235"/>
      <c r="J55" s="235"/>
      <c r="K55" s="235"/>
      <c r="L55" s="235"/>
      <c r="M55" s="235"/>
      <c r="N55" s="235"/>
      <c r="O55" s="235"/>
      <c r="P55" s="235"/>
      <c r="Q55" s="235"/>
      <c r="R55" s="235"/>
      <c r="S55" s="235"/>
      <c r="T55" s="235"/>
      <c r="U55" s="346"/>
    </row>
    <row r="56" spans="1:22">
      <c r="A56" s="234"/>
      <c r="B56" s="235"/>
      <c r="C56" s="235"/>
      <c r="D56" s="235"/>
      <c r="E56" s="235"/>
      <c r="F56" s="235"/>
      <c r="G56" s="235"/>
      <c r="H56" s="235"/>
      <c r="I56" s="235"/>
      <c r="J56" s="235"/>
      <c r="K56" s="235"/>
      <c r="L56" s="235"/>
      <c r="M56" s="235"/>
      <c r="N56" s="235"/>
      <c r="O56" s="235"/>
      <c r="P56" s="235"/>
      <c r="Q56" s="235"/>
      <c r="R56" s="235"/>
      <c r="S56" s="235"/>
      <c r="T56" s="235"/>
      <c r="U56" s="346"/>
    </row>
    <row r="57" spans="1:22">
      <c r="A57" s="234"/>
      <c r="B57" s="235"/>
      <c r="C57" s="235"/>
      <c r="D57" s="235"/>
      <c r="E57" s="235"/>
      <c r="F57" s="235"/>
      <c r="G57" s="235"/>
      <c r="H57" s="235"/>
      <c r="I57" s="235"/>
      <c r="J57" s="235"/>
      <c r="K57" s="235"/>
      <c r="L57" s="235"/>
      <c r="M57" s="235"/>
      <c r="N57" s="235"/>
      <c r="O57" s="235"/>
      <c r="P57" s="235"/>
      <c r="Q57" s="235"/>
      <c r="R57" s="235"/>
      <c r="S57" s="235"/>
      <c r="T57" s="235"/>
      <c r="U57" s="346"/>
    </row>
    <row r="58" spans="1:22">
      <c r="A58" s="234"/>
      <c r="B58" s="235"/>
      <c r="C58" s="235"/>
      <c r="D58" s="235"/>
      <c r="E58" s="235"/>
      <c r="F58" s="235"/>
      <c r="G58" s="235"/>
      <c r="H58" s="235"/>
      <c r="I58" s="235"/>
      <c r="J58" s="235"/>
      <c r="K58" s="235"/>
      <c r="L58" s="235"/>
      <c r="M58" s="235"/>
      <c r="N58" s="235"/>
      <c r="O58" s="235"/>
      <c r="P58" s="235"/>
      <c r="Q58" s="235"/>
      <c r="R58" s="235"/>
      <c r="S58" s="235"/>
      <c r="T58" s="235"/>
      <c r="U58" s="346"/>
    </row>
    <row r="59" spans="1:22">
      <c r="A59" s="234"/>
      <c r="B59" s="235"/>
      <c r="C59" s="235"/>
      <c r="D59" s="235"/>
      <c r="E59" s="235"/>
      <c r="F59" s="235"/>
      <c r="G59" s="235"/>
      <c r="H59" s="235"/>
      <c r="I59" s="235"/>
      <c r="J59" s="235"/>
      <c r="K59" s="235"/>
      <c r="L59" s="235"/>
      <c r="M59" s="235"/>
      <c r="N59" s="235"/>
      <c r="O59" s="235"/>
      <c r="P59" s="235"/>
      <c r="Q59" s="235"/>
      <c r="R59" s="235"/>
      <c r="S59" s="235"/>
      <c r="T59" s="235"/>
      <c r="U59" s="346"/>
    </row>
    <row r="60" spans="1:22">
      <c r="A60" s="241"/>
      <c r="B60" s="242"/>
      <c r="C60" s="242"/>
      <c r="D60" s="242"/>
      <c r="E60" s="242"/>
      <c r="F60" s="242"/>
      <c r="G60" s="242"/>
      <c r="H60" s="242"/>
      <c r="I60" s="242"/>
      <c r="J60" s="242"/>
      <c r="K60" s="242"/>
      <c r="L60" s="242"/>
      <c r="M60" s="242"/>
      <c r="N60" s="242"/>
      <c r="O60" s="242"/>
      <c r="P60" s="242"/>
      <c r="Q60" s="242"/>
      <c r="R60" s="242"/>
      <c r="S60" s="242"/>
      <c r="T60" s="242"/>
      <c r="U60" s="422"/>
    </row>
    <row r="61" spans="1:22">
      <c r="A61" s="235"/>
      <c r="B61" s="235"/>
      <c r="C61" s="235"/>
      <c r="D61" s="235"/>
      <c r="E61" s="235"/>
      <c r="F61" s="235"/>
      <c r="G61" s="235"/>
      <c r="H61" s="235"/>
      <c r="I61" s="235"/>
      <c r="J61" s="235"/>
      <c r="K61" s="235"/>
      <c r="L61" s="235"/>
      <c r="M61" s="235"/>
      <c r="N61" s="235"/>
      <c r="O61" s="235"/>
      <c r="P61" s="235"/>
      <c r="Q61" s="235"/>
      <c r="R61" s="235"/>
      <c r="S61" s="235"/>
      <c r="T61" s="235"/>
      <c r="U61" s="235"/>
    </row>
    <row r="62" spans="1:22">
      <c r="A62" s="235"/>
      <c r="B62" s="235"/>
      <c r="C62" s="235"/>
      <c r="D62" s="235"/>
      <c r="E62" s="235"/>
      <c r="F62" s="235"/>
      <c r="G62" s="235"/>
      <c r="H62" s="235"/>
      <c r="I62" s="235"/>
      <c r="J62" s="235"/>
      <c r="K62" s="235"/>
      <c r="L62" s="235"/>
      <c r="M62" s="235"/>
      <c r="N62" s="235"/>
      <c r="O62" s="235"/>
      <c r="P62" s="235"/>
      <c r="Q62" s="235"/>
      <c r="R62" s="235"/>
      <c r="S62" s="235"/>
      <c r="T62" s="235"/>
      <c r="U62" s="235"/>
    </row>
    <row r="63" spans="1:22">
      <c r="A63" s="235"/>
      <c r="B63" s="235"/>
      <c r="C63" s="235"/>
      <c r="D63" s="235"/>
      <c r="E63" s="235"/>
      <c r="F63" s="235"/>
      <c r="G63" s="235"/>
      <c r="H63" s="235"/>
      <c r="I63" s="235"/>
      <c r="J63" s="235"/>
      <c r="K63" s="235"/>
      <c r="L63" s="235"/>
      <c r="M63" s="235"/>
      <c r="N63" s="235"/>
      <c r="O63" s="235"/>
      <c r="P63" s="235"/>
      <c r="Q63" s="235"/>
      <c r="R63" s="235"/>
      <c r="S63" s="235"/>
      <c r="T63" s="235"/>
      <c r="U63" s="235"/>
    </row>
    <row r="64" spans="1:22">
      <c r="A64" s="235"/>
      <c r="B64" s="235"/>
      <c r="C64" s="235"/>
      <c r="D64" s="235"/>
      <c r="E64" s="235"/>
      <c r="F64" s="235"/>
      <c r="G64" s="235"/>
      <c r="H64" s="235"/>
      <c r="I64" s="235"/>
      <c r="J64" s="235"/>
      <c r="K64" s="235"/>
      <c r="L64" s="235"/>
      <c r="M64" s="235"/>
      <c r="N64" s="235"/>
      <c r="O64" s="235"/>
      <c r="P64" s="235"/>
      <c r="Q64" s="235"/>
      <c r="R64" s="235"/>
      <c r="S64" s="235"/>
      <c r="T64" s="235"/>
      <c r="U64" s="397" t="str">
        <f>"PAGE "&amp;B66&amp; " of "&amp;Input!$C$13</f>
        <v>PAGE 5 of 8</v>
      </c>
    </row>
    <row r="66" spans="1:2">
      <c r="A66" s="398" t="s">
        <v>510</v>
      </c>
      <c r="B66" s="398">
        <v>5</v>
      </c>
    </row>
  </sheetData>
  <phoneticPr fontId="51" type="noConversion"/>
  <printOptions horizontalCentered="1"/>
  <pageMargins left="0.5" right="0.5" top="0.5" bottom="0.25" header="0.25" footer="0.2"/>
  <pageSetup scale="64" orientation="landscape" horizontalDpi="4294967292" verticalDpi="300" r:id="rId1"/>
  <headerFooter alignWithMargins="0">
    <oddFooter>&amp;L&amp;F     Revised 04/95&amp;R&amp;A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U93"/>
  <sheetViews>
    <sheetView workbookViewId="0">
      <selection activeCell="O61" sqref="O61:P61"/>
    </sheetView>
  </sheetViews>
  <sheetFormatPr defaultColWidth="9.1796875" defaultRowHeight="13"/>
  <cols>
    <col min="1" max="16384" width="9.1796875" style="17"/>
  </cols>
  <sheetData>
    <row r="1" spans="1:21" ht="15.5">
      <c r="A1" s="399" t="s">
        <v>272</v>
      </c>
      <c r="C1" s="28"/>
      <c r="D1" s="28"/>
      <c r="E1" s="28"/>
      <c r="F1" s="28"/>
      <c r="G1" s="28"/>
      <c r="H1" s="28"/>
      <c r="I1" s="28"/>
      <c r="J1" s="28"/>
      <c r="K1" s="28"/>
      <c r="L1" s="28"/>
      <c r="M1" s="28"/>
      <c r="N1" s="28"/>
      <c r="O1" s="28"/>
      <c r="P1" s="32" t="s">
        <v>112</v>
      </c>
      <c r="Q1" s="28"/>
      <c r="R1" s="33">
        <f>PAF!$H$8</f>
        <v>0</v>
      </c>
      <c r="S1" s="34"/>
      <c r="T1" s="34"/>
      <c r="U1" s="34"/>
    </row>
    <row r="2" spans="1:21" ht="15.5">
      <c r="A2" s="399" t="s">
        <v>274</v>
      </c>
      <c r="C2" s="28"/>
      <c r="D2" s="28"/>
      <c r="E2" s="28"/>
      <c r="F2" s="28"/>
      <c r="G2" s="28"/>
      <c r="H2" s="28"/>
      <c r="I2" s="28"/>
      <c r="J2" s="28"/>
      <c r="K2" s="28"/>
      <c r="L2" s="28"/>
      <c r="M2" s="28"/>
      <c r="N2" s="28"/>
      <c r="O2" s="28"/>
      <c r="P2" s="35" t="str">
        <f>PAF!F10</f>
        <v xml:space="preserve">  Project Number:</v>
      </c>
      <c r="Q2" s="28"/>
      <c r="R2" s="33">
        <f>PAF!H10</f>
        <v>0</v>
      </c>
      <c r="S2" s="34"/>
      <c r="T2" s="34"/>
      <c r="U2" s="34"/>
    </row>
    <row r="3" spans="1:21" ht="15.5">
      <c r="A3" s="399" t="s">
        <v>276</v>
      </c>
      <c r="C3" s="28"/>
      <c r="D3" s="28"/>
      <c r="E3" s="28"/>
      <c r="F3" s="28"/>
      <c r="G3" s="28"/>
      <c r="H3" s="28"/>
      <c r="I3" s="28"/>
      <c r="J3" s="28"/>
      <c r="K3" s="28"/>
      <c r="L3" s="28"/>
      <c r="M3" s="28"/>
      <c r="N3" s="28"/>
      <c r="O3" s="28"/>
      <c r="P3" s="28"/>
      <c r="Q3" s="28"/>
      <c r="R3" s="28"/>
      <c r="S3" s="28"/>
      <c r="T3" s="28"/>
      <c r="U3" s="28"/>
    </row>
    <row r="6" spans="1:21">
      <c r="A6" s="400" t="s">
        <v>593</v>
      </c>
      <c r="B6" s="362"/>
      <c r="C6" s="362"/>
      <c r="D6" s="41"/>
      <c r="E6" s="41"/>
      <c r="F6" s="328" t="s">
        <v>511</v>
      </c>
      <c r="G6" s="401" t="s">
        <v>291</v>
      </c>
      <c r="H6" s="401"/>
      <c r="I6" s="401" t="e">
        <f>'Cash Flow'!I6</f>
        <v>#REF!</v>
      </c>
      <c r="J6" s="401"/>
      <c r="K6" s="328" t="s">
        <v>292</v>
      </c>
      <c r="L6" s="330" t="s">
        <v>293</v>
      </c>
      <c r="M6" s="330"/>
      <c r="N6" s="330"/>
      <c r="O6" s="330"/>
      <c r="P6" s="330"/>
      <c r="Q6" s="330"/>
      <c r="R6" s="330"/>
      <c r="S6" s="330"/>
      <c r="T6" s="330"/>
      <c r="U6" s="331"/>
    </row>
    <row r="7" spans="1:21">
      <c r="A7" s="234"/>
      <c r="B7" s="235"/>
      <c r="C7" s="235"/>
      <c r="D7" s="47"/>
      <c r="E7" s="235"/>
      <c r="F7" s="294" t="s">
        <v>293</v>
      </c>
      <c r="G7" s="447" t="s">
        <v>295</v>
      </c>
      <c r="H7" s="244" t="s">
        <v>296</v>
      </c>
      <c r="I7" s="244" t="s">
        <v>297</v>
      </c>
      <c r="J7" s="244" t="s">
        <v>298</v>
      </c>
      <c r="K7" s="294" t="e">
        <f>I6</f>
        <v>#REF!</v>
      </c>
      <c r="L7" s="244" t="e">
        <f t="shared" ref="L7:U7" si="0">K7+1</f>
        <v>#REF!</v>
      </c>
      <c r="M7" s="244" t="e">
        <f t="shared" si="0"/>
        <v>#REF!</v>
      </c>
      <c r="N7" s="244" t="e">
        <f t="shared" si="0"/>
        <v>#REF!</v>
      </c>
      <c r="O7" s="244" t="e">
        <f t="shared" si="0"/>
        <v>#REF!</v>
      </c>
      <c r="P7" s="244" t="e">
        <f t="shared" si="0"/>
        <v>#REF!</v>
      </c>
      <c r="Q7" s="244" t="e">
        <f t="shared" si="0"/>
        <v>#REF!</v>
      </c>
      <c r="R7" s="244" t="e">
        <f t="shared" si="0"/>
        <v>#REF!</v>
      </c>
      <c r="S7" s="244" t="e">
        <f t="shared" si="0"/>
        <v>#REF!</v>
      </c>
      <c r="T7" s="244" t="e">
        <f t="shared" si="0"/>
        <v>#REF!</v>
      </c>
      <c r="U7" s="294" t="e">
        <f t="shared" si="0"/>
        <v>#REF!</v>
      </c>
    </row>
    <row r="8" spans="1:21">
      <c r="A8" s="234"/>
      <c r="B8" s="235"/>
      <c r="C8" s="235"/>
      <c r="D8" s="235"/>
      <c r="E8" s="235"/>
      <c r="F8" s="346"/>
      <c r="G8" s="235"/>
      <c r="H8" s="235"/>
      <c r="I8" s="235"/>
      <c r="J8" s="235"/>
      <c r="K8" s="346"/>
      <c r="L8" s="235"/>
      <c r="M8" s="235"/>
      <c r="N8" s="235"/>
      <c r="O8" s="235"/>
      <c r="P8" s="235"/>
      <c r="Q8" s="235"/>
      <c r="R8" s="235"/>
      <c r="S8" s="235"/>
      <c r="T8" s="235"/>
      <c r="U8" s="346"/>
    </row>
    <row r="9" spans="1:21">
      <c r="A9" s="234" t="s">
        <v>594</v>
      </c>
      <c r="B9" s="235"/>
      <c r="C9" s="235"/>
      <c r="D9" s="235"/>
      <c r="E9" s="235"/>
      <c r="F9" s="373"/>
      <c r="G9" s="365"/>
      <c r="H9" s="365"/>
      <c r="I9" s="365"/>
      <c r="J9" s="365"/>
      <c r="K9" s="373"/>
      <c r="L9" s="365"/>
      <c r="M9" s="365"/>
      <c r="N9" s="365"/>
      <c r="O9" s="365"/>
      <c r="P9" s="365"/>
      <c r="Q9" s="365"/>
      <c r="R9" s="365"/>
      <c r="S9" s="365"/>
      <c r="T9" s="365"/>
      <c r="U9" s="373"/>
    </row>
    <row r="10" spans="1:21">
      <c r="A10" s="234"/>
      <c r="B10" s="235"/>
      <c r="C10" s="235"/>
      <c r="D10" s="235"/>
      <c r="E10" s="235"/>
      <c r="F10" s="373"/>
      <c r="G10" s="365"/>
      <c r="H10" s="365"/>
      <c r="I10" s="365"/>
      <c r="J10" s="365"/>
      <c r="K10" s="373"/>
      <c r="L10" s="365"/>
      <c r="M10" s="365"/>
      <c r="N10" s="365"/>
      <c r="O10" s="365"/>
      <c r="P10" s="365"/>
      <c r="Q10" s="365"/>
      <c r="R10" s="365"/>
      <c r="S10" s="365"/>
      <c r="T10" s="365"/>
      <c r="U10" s="373"/>
    </row>
    <row r="11" spans="1:21">
      <c r="A11" s="417" t="s">
        <v>351</v>
      </c>
      <c r="B11" s="235"/>
      <c r="C11" s="235"/>
      <c r="D11" s="235"/>
      <c r="E11" s="235"/>
      <c r="F11" s="554">
        <f>Input!F76</f>
        <v>0</v>
      </c>
      <c r="G11" s="555">
        <f>Input!G76</f>
        <v>0</v>
      </c>
      <c r="H11" s="555">
        <f>Input!H76</f>
        <v>0</v>
      </c>
      <c r="I11" s="555">
        <f>Input!I76</f>
        <v>0</v>
      </c>
      <c r="J11" s="555">
        <f>Input!J76</f>
        <v>0</v>
      </c>
      <c r="K11" s="556">
        <f>SUM(G11:J11)</f>
        <v>0</v>
      </c>
      <c r="L11" s="555">
        <f>Input!L76</f>
        <v>0</v>
      </c>
      <c r="M11" s="555">
        <f>Input!M76</f>
        <v>0</v>
      </c>
      <c r="N11" s="555">
        <f>Input!N76</f>
        <v>0</v>
      </c>
      <c r="O11" s="555">
        <f>Input!O76</f>
        <v>0</v>
      </c>
      <c r="P11" s="555">
        <f>Input!P76</f>
        <v>0</v>
      </c>
      <c r="Q11" s="555">
        <f>Input!Q76</f>
        <v>0</v>
      </c>
      <c r="R11" s="555">
        <f>Input!R76</f>
        <v>0</v>
      </c>
      <c r="S11" s="555">
        <f>Input!S76</f>
        <v>0</v>
      </c>
      <c r="T11" s="555">
        <f>Input!T76</f>
        <v>0</v>
      </c>
      <c r="U11" s="556">
        <f>Input!U76</f>
        <v>0</v>
      </c>
    </row>
    <row r="12" spans="1:21">
      <c r="A12" s="234"/>
      <c r="B12" s="235"/>
      <c r="C12" s="235"/>
      <c r="D12" s="235"/>
      <c r="E12" s="235"/>
      <c r="F12" s="557"/>
      <c r="G12" s="558"/>
      <c r="H12" s="558"/>
      <c r="I12" s="558"/>
      <c r="J12" s="558"/>
      <c r="K12" s="557"/>
      <c r="L12" s="558"/>
      <c r="M12" s="558"/>
      <c r="N12" s="558"/>
      <c r="O12" s="558"/>
      <c r="P12" s="558"/>
      <c r="Q12" s="558"/>
      <c r="R12" s="558"/>
      <c r="S12" s="558"/>
      <c r="T12" s="558"/>
      <c r="U12" s="557"/>
    </row>
    <row r="13" spans="1:21">
      <c r="A13" s="404" t="s">
        <v>352</v>
      </c>
      <c r="B13" s="235"/>
      <c r="C13" s="235"/>
      <c r="D13" s="235"/>
      <c r="E13" s="235"/>
      <c r="F13" s="557"/>
      <c r="G13" s="558"/>
      <c r="H13" s="558"/>
      <c r="I13" s="558"/>
      <c r="J13" s="558"/>
      <c r="K13" s="557"/>
      <c r="L13" s="558"/>
      <c r="M13" s="558"/>
      <c r="N13" s="558"/>
      <c r="O13" s="558"/>
      <c r="P13" s="558"/>
      <c r="Q13" s="558"/>
      <c r="R13" s="558"/>
      <c r="S13" s="558"/>
      <c r="T13" s="558"/>
      <c r="U13" s="557"/>
    </row>
    <row r="14" spans="1:21">
      <c r="A14" s="234" t="s">
        <v>353</v>
      </c>
      <c r="B14" s="235"/>
      <c r="C14" s="235"/>
      <c r="D14" s="235"/>
      <c r="E14" s="235"/>
      <c r="F14" s="559">
        <f>Input!F78</f>
        <v>0</v>
      </c>
      <c r="G14" s="560">
        <f>Input!G78</f>
        <v>0</v>
      </c>
      <c r="H14" s="560">
        <f>Input!H78</f>
        <v>0</v>
      </c>
      <c r="I14" s="560">
        <f>Input!I78</f>
        <v>0</v>
      </c>
      <c r="J14" s="560">
        <f>Input!J78</f>
        <v>0</v>
      </c>
      <c r="K14" s="559">
        <v>0</v>
      </c>
      <c r="L14" s="560">
        <f>Input!L78</f>
        <v>0</v>
      </c>
      <c r="M14" s="560">
        <f>Input!M78</f>
        <v>0</v>
      </c>
      <c r="N14" s="560">
        <f>Input!N78</f>
        <v>0</v>
      </c>
      <c r="O14" s="560">
        <f>Input!O78</f>
        <v>0</v>
      </c>
      <c r="P14" s="560">
        <f>Input!P78</f>
        <v>0</v>
      </c>
      <c r="Q14" s="560">
        <f>Input!Q78</f>
        <v>0</v>
      </c>
      <c r="R14" s="560">
        <f>Input!R78</f>
        <v>0</v>
      </c>
      <c r="S14" s="560">
        <f>Input!S78</f>
        <v>0</v>
      </c>
      <c r="T14" s="560">
        <f>Input!T78</f>
        <v>0</v>
      </c>
      <c r="U14" s="559">
        <f>Input!U78</f>
        <v>0</v>
      </c>
    </row>
    <row r="15" spans="1:21">
      <c r="A15" s="234" t="s">
        <v>354</v>
      </c>
      <c r="B15" s="235"/>
      <c r="C15" s="235"/>
      <c r="D15" s="235"/>
      <c r="E15" s="235"/>
      <c r="F15" s="561">
        <f>Input!F79</f>
        <v>0</v>
      </c>
      <c r="G15" s="562">
        <f>Input!G79</f>
        <v>0</v>
      </c>
      <c r="H15" s="562">
        <f>Input!H79</f>
        <v>0</v>
      </c>
      <c r="I15" s="562">
        <f>Input!I79</f>
        <v>0</v>
      </c>
      <c r="J15" s="562">
        <f>Input!J79</f>
        <v>0</v>
      </c>
      <c r="K15" s="561">
        <v>0</v>
      </c>
      <c r="L15" s="562">
        <f>Input!L79</f>
        <v>0</v>
      </c>
      <c r="M15" s="562">
        <f>Input!M79</f>
        <v>0</v>
      </c>
      <c r="N15" s="562">
        <f>Input!N79</f>
        <v>0</v>
      </c>
      <c r="O15" s="562">
        <f>Input!O79</f>
        <v>0</v>
      </c>
      <c r="P15" s="562">
        <f>Input!P79</f>
        <v>0</v>
      </c>
      <c r="Q15" s="562">
        <f>Input!Q79</f>
        <v>0</v>
      </c>
      <c r="R15" s="562">
        <f>Input!R79</f>
        <v>0</v>
      </c>
      <c r="S15" s="562">
        <f>Input!S79</f>
        <v>0</v>
      </c>
      <c r="T15" s="562">
        <f>Input!T79</f>
        <v>0</v>
      </c>
      <c r="U15" s="561">
        <f>Input!U79</f>
        <v>0</v>
      </c>
    </row>
    <row r="16" spans="1:21">
      <c r="A16" s="234" t="s">
        <v>595</v>
      </c>
      <c r="B16" s="235"/>
      <c r="C16" s="235"/>
      <c r="D16" s="235"/>
      <c r="E16" s="235"/>
      <c r="F16" s="563">
        <f t="shared" ref="F16:U16" si="1">F14-F15</f>
        <v>0</v>
      </c>
      <c r="G16" s="564">
        <f t="shared" si="1"/>
        <v>0</v>
      </c>
      <c r="H16" s="564">
        <f t="shared" si="1"/>
        <v>0</v>
      </c>
      <c r="I16" s="564">
        <f t="shared" si="1"/>
        <v>0</v>
      </c>
      <c r="J16" s="564">
        <f t="shared" si="1"/>
        <v>0</v>
      </c>
      <c r="K16" s="563">
        <f t="shared" si="1"/>
        <v>0</v>
      </c>
      <c r="L16" s="564">
        <f t="shared" si="1"/>
        <v>0</v>
      </c>
      <c r="M16" s="564">
        <f t="shared" si="1"/>
        <v>0</v>
      </c>
      <c r="N16" s="564">
        <f t="shared" si="1"/>
        <v>0</v>
      </c>
      <c r="O16" s="564">
        <f t="shared" si="1"/>
        <v>0</v>
      </c>
      <c r="P16" s="564">
        <f t="shared" si="1"/>
        <v>0</v>
      </c>
      <c r="Q16" s="564">
        <f t="shared" si="1"/>
        <v>0</v>
      </c>
      <c r="R16" s="564">
        <f t="shared" si="1"/>
        <v>0</v>
      </c>
      <c r="S16" s="564">
        <f t="shared" si="1"/>
        <v>0</v>
      </c>
      <c r="T16" s="564">
        <f t="shared" si="1"/>
        <v>0</v>
      </c>
      <c r="U16" s="563">
        <f t="shared" si="1"/>
        <v>0</v>
      </c>
    </row>
    <row r="17" spans="1:21">
      <c r="A17" s="234"/>
      <c r="B17" s="235"/>
      <c r="C17" s="235"/>
      <c r="D17" s="235"/>
      <c r="E17" s="235"/>
      <c r="F17" s="557"/>
      <c r="G17" s="558"/>
      <c r="H17" s="558"/>
      <c r="I17" s="558"/>
      <c r="J17" s="558"/>
      <c r="K17" s="557"/>
      <c r="L17" s="558"/>
      <c r="M17" s="558"/>
      <c r="N17" s="558"/>
      <c r="O17" s="558"/>
      <c r="P17" s="558"/>
      <c r="Q17" s="558"/>
      <c r="R17" s="558"/>
      <c r="S17" s="558"/>
      <c r="T17" s="558"/>
      <c r="U17" s="557"/>
    </row>
    <row r="18" spans="1:21">
      <c r="A18" s="404" t="s">
        <v>356</v>
      </c>
      <c r="B18" s="235"/>
      <c r="C18" s="235"/>
      <c r="D18" s="235"/>
      <c r="E18" s="235"/>
      <c r="F18" s="557"/>
      <c r="G18" s="558"/>
      <c r="H18" s="558"/>
      <c r="I18" s="558"/>
      <c r="J18" s="558"/>
      <c r="K18" s="557"/>
      <c r="L18" s="558"/>
      <c r="M18" s="558"/>
      <c r="N18" s="558"/>
      <c r="O18" s="558"/>
      <c r="P18" s="558"/>
      <c r="Q18" s="558"/>
      <c r="R18" s="558"/>
      <c r="S18" s="558"/>
      <c r="T18" s="558"/>
      <c r="U18" s="557"/>
    </row>
    <row r="19" spans="1:21">
      <c r="A19" s="234" t="s">
        <v>357</v>
      </c>
      <c r="B19" s="235"/>
      <c r="C19" s="235"/>
      <c r="D19" s="235"/>
      <c r="E19" s="235"/>
      <c r="F19" s="565">
        <f>Input!F82</f>
        <v>0</v>
      </c>
      <c r="G19" s="566">
        <f>Input!G82</f>
        <v>0</v>
      </c>
      <c r="H19" s="566">
        <f>Input!H82</f>
        <v>0</v>
      </c>
      <c r="I19" s="566">
        <f>Input!I82</f>
        <v>0</v>
      </c>
      <c r="J19" s="566">
        <f>Input!J82</f>
        <v>0</v>
      </c>
      <c r="K19" s="565"/>
      <c r="L19" s="566">
        <f>Input!L82</f>
        <v>0</v>
      </c>
      <c r="M19" s="566">
        <f>Input!M82</f>
        <v>0</v>
      </c>
      <c r="N19" s="566">
        <f>Input!N82</f>
        <v>0</v>
      </c>
      <c r="O19" s="566">
        <f>Input!O82</f>
        <v>0</v>
      </c>
      <c r="P19" s="566">
        <f>Input!P82</f>
        <v>0</v>
      </c>
      <c r="Q19" s="566">
        <f>Input!Q82</f>
        <v>0</v>
      </c>
      <c r="R19" s="566">
        <f>Input!R82</f>
        <v>0</v>
      </c>
      <c r="S19" s="566">
        <f>Input!S82</f>
        <v>0</v>
      </c>
      <c r="T19" s="566">
        <f>Input!T82</f>
        <v>0</v>
      </c>
      <c r="U19" s="565">
        <f>Input!U82</f>
        <v>0</v>
      </c>
    </row>
    <row r="20" spans="1:21">
      <c r="A20" s="234" t="s">
        <v>358</v>
      </c>
      <c r="B20" s="235"/>
      <c r="C20" s="235"/>
      <c r="D20" s="235"/>
      <c r="E20" s="235"/>
      <c r="F20" s="565">
        <f>Input!F83</f>
        <v>0</v>
      </c>
      <c r="G20" s="566">
        <f>Input!G83</f>
        <v>0</v>
      </c>
      <c r="H20" s="566">
        <f>Input!H83</f>
        <v>0</v>
      </c>
      <c r="I20" s="566">
        <f>Input!I83</f>
        <v>0</v>
      </c>
      <c r="J20" s="566">
        <f>Input!J83</f>
        <v>0</v>
      </c>
      <c r="K20" s="565"/>
      <c r="L20" s="566">
        <f>Input!L83</f>
        <v>0</v>
      </c>
      <c r="M20" s="566">
        <f>Input!M83</f>
        <v>0</v>
      </c>
      <c r="N20" s="566">
        <f>Input!N83</f>
        <v>0</v>
      </c>
      <c r="O20" s="566">
        <f>Input!O83</f>
        <v>0</v>
      </c>
      <c r="P20" s="566">
        <f>Input!P83</f>
        <v>0</v>
      </c>
      <c r="Q20" s="566">
        <f>Input!Q83</f>
        <v>0</v>
      </c>
      <c r="R20" s="566">
        <f>Input!R83</f>
        <v>0</v>
      </c>
      <c r="S20" s="566">
        <f>Input!S83</f>
        <v>0</v>
      </c>
      <c r="T20" s="566">
        <f>Input!T83</f>
        <v>0</v>
      </c>
      <c r="U20" s="565">
        <f>Input!U83</f>
        <v>0</v>
      </c>
    </row>
    <row r="21" spans="1:21">
      <c r="A21" s="234" t="s">
        <v>359</v>
      </c>
      <c r="B21" s="235"/>
      <c r="C21" s="235"/>
      <c r="D21" s="235"/>
      <c r="E21" s="235"/>
      <c r="F21" s="565">
        <f>Input!F84</f>
        <v>0</v>
      </c>
      <c r="G21" s="566">
        <f>Input!G84</f>
        <v>0</v>
      </c>
      <c r="H21" s="566">
        <f>Input!H84</f>
        <v>0</v>
      </c>
      <c r="I21" s="566">
        <f>Input!I84</f>
        <v>0</v>
      </c>
      <c r="J21" s="566">
        <f>Input!J84</f>
        <v>0</v>
      </c>
      <c r="K21" s="565"/>
      <c r="L21" s="566">
        <f>Input!L84</f>
        <v>0</v>
      </c>
      <c r="M21" s="566">
        <f>Input!M84</f>
        <v>0</v>
      </c>
      <c r="N21" s="566">
        <f>Input!N84</f>
        <v>0</v>
      </c>
      <c r="O21" s="566">
        <f>Input!O84</f>
        <v>0</v>
      </c>
      <c r="P21" s="566">
        <f>Input!P84</f>
        <v>0</v>
      </c>
      <c r="Q21" s="566">
        <f>Input!Q84</f>
        <v>0</v>
      </c>
      <c r="R21" s="566">
        <f>Input!R84</f>
        <v>0</v>
      </c>
      <c r="S21" s="566">
        <f>Input!S84</f>
        <v>0</v>
      </c>
      <c r="T21" s="566">
        <f>Input!T84</f>
        <v>0</v>
      </c>
      <c r="U21" s="565">
        <f>Input!U84</f>
        <v>0</v>
      </c>
    </row>
    <row r="22" spans="1:21">
      <c r="A22" s="234"/>
      <c r="B22" s="235"/>
      <c r="C22" s="235"/>
      <c r="D22" s="235"/>
      <c r="E22" s="235"/>
      <c r="F22" s="557"/>
      <c r="G22" s="558"/>
      <c r="H22" s="558"/>
      <c r="I22" s="558"/>
      <c r="J22" s="558"/>
      <c r="K22" s="557"/>
      <c r="L22" s="558"/>
      <c r="M22" s="558"/>
      <c r="N22" s="558"/>
      <c r="O22" s="558"/>
      <c r="P22" s="558"/>
      <c r="Q22" s="558"/>
      <c r="R22" s="558"/>
      <c r="S22" s="558"/>
      <c r="T22" s="558"/>
      <c r="U22" s="557"/>
    </row>
    <row r="23" spans="1:21">
      <c r="A23" s="404" t="s">
        <v>360</v>
      </c>
      <c r="B23" s="235"/>
      <c r="C23" s="235"/>
      <c r="D23" s="235"/>
      <c r="E23" s="235"/>
      <c r="F23" s="557"/>
      <c r="G23" s="558"/>
      <c r="H23" s="558"/>
      <c r="I23" s="558"/>
      <c r="J23" s="558"/>
      <c r="K23" s="557"/>
      <c r="L23" s="558"/>
      <c r="M23" s="558"/>
      <c r="N23" s="558"/>
      <c r="O23" s="558"/>
      <c r="P23" s="558"/>
      <c r="Q23" s="558"/>
      <c r="R23" s="558"/>
      <c r="S23" s="558"/>
      <c r="T23" s="558"/>
      <c r="U23" s="557"/>
    </row>
    <row r="24" spans="1:21">
      <c r="A24" s="234" t="s">
        <v>353</v>
      </c>
      <c r="B24" s="235"/>
      <c r="C24" s="235"/>
      <c r="D24" s="235"/>
      <c r="E24" s="235"/>
      <c r="F24" s="465">
        <f>Input!F86</f>
        <v>0</v>
      </c>
      <c r="G24" s="466">
        <f>Input!G86</f>
        <v>0</v>
      </c>
      <c r="H24" s="466">
        <f>Input!H86</f>
        <v>0</v>
      </c>
      <c r="I24" s="466">
        <f>Input!I86</f>
        <v>0</v>
      </c>
      <c r="J24" s="466">
        <f>Input!J86</f>
        <v>0</v>
      </c>
      <c r="K24" s="465">
        <f>SUM(G24:J24)</f>
        <v>0</v>
      </c>
      <c r="L24" s="466">
        <f>Input!L86</f>
        <v>0</v>
      </c>
      <c r="M24" s="466">
        <f>Input!M86</f>
        <v>0</v>
      </c>
      <c r="N24" s="466">
        <f>Input!N86</f>
        <v>0</v>
      </c>
      <c r="O24" s="466">
        <f>Input!O86</f>
        <v>0</v>
      </c>
      <c r="P24" s="466">
        <f>Input!P86</f>
        <v>0</v>
      </c>
      <c r="Q24" s="466">
        <f>Input!Q86</f>
        <v>0</v>
      </c>
      <c r="R24" s="466">
        <f>Input!R86</f>
        <v>0</v>
      </c>
      <c r="S24" s="466">
        <f>Input!S86</f>
        <v>0</v>
      </c>
      <c r="T24" s="466">
        <f>Input!T86</f>
        <v>0</v>
      </c>
      <c r="U24" s="465">
        <f>Input!U86</f>
        <v>0</v>
      </c>
    </row>
    <row r="25" spans="1:21">
      <c r="A25" s="234" t="s">
        <v>354</v>
      </c>
      <c r="B25" s="235"/>
      <c r="C25" s="235"/>
      <c r="D25" s="235"/>
      <c r="E25" s="235"/>
      <c r="F25" s="479">
        <f>Input!F87</f>
        <v>0</v>
      </c>
      <c r="G25" s="480">
        <f>Input!G87</f>
        <v>0</v>
      </c>
      <c r="H25" s="480">
        <f>Input!H87</f>
        <v>0</v>
      </c>
      <c r="I25" s="480">
        <f>Input!I87</f>
        <v>0</v>
      </c>
      <c r="J25" s="480">
        <f>Input!J87</f>
        <v>0</v>
      </c>
      <c r="K25" s="479">
        <f>SUM(G25:J25)</f>
        <v>0</v>
      </c>
      <c r="L25" s="480">
        <f>Input!L87</f>
        <v>0</v>
      </c>
      <c r="M25" s="480">
        <f>Input!M87</f>
        <v>0</v>
      </c>
      <c r="N25" s="480">
        <f>Input!N87</f>
        <v>0</v>
      </c>
      <c r="O25" s="480">
        <f>Input!O87</f>
        <v>0</v>
      </c>
      <c r="P25" s="480">
        <f>Input!P87</f>
        <v>0</v>
      </c>
      <c r="Q25" s="480">
        <f>Input!Q87</f>
        <v>0</v>
      </c>
      <c r="R25" s="480">
        <f>Input!R87</f>
        <v>0</v>
      </c>
      <c r="S25" s="480">
        <f>Input!S87</f>
        <v>0</v>
      </c>
      <c r="T25" s="480">
        <f>Input!T87</f>
        <v>0</v>
      </c>
      <c r="U25" s="479">
        <f>Input!U87</f>
        <v>0</v>
      </c>
    </row>
    <row r="26" spans="1:21">
      <c r="A26" s="234" t="s">
        <v>361</v>
      </c>
      <c r="B26" s="235"/>
      <c r="C26" s="235" t="s">
        <v>362</v>
      </c>
      <c r="D26" s="235"/>
      <c r="E26" s="235"/>
      <c r="F26" s="465">
        <f>Input!F88</f>
        <v>0</v>
      </c>
      <c r="G26" s="466">
        <f>Input!G88</f>
        <v>0</v>
      </c>
      <c r="H26" s="466">
        <f>Input!H88</f>
        <v>0</v>
      </c>
      <c r="I26" s="466">
        <f>Input!I88</f>
        <v>0</v>
      </c>
      <c r="J26" s="466" t="e">
        <f>Input!J88</f>
        <v>#REF!</v>
      </c>
      <c r="K26" s="465" t="e">
        <f>SUM(G26:J26)</f>
        <v>#REF!</v>
      </c>
      <c r="L26" s="466" t="e">
        <f>Input!L88</f>
        <v>#REF!</v>
      </c>
      <c r="M26" s="466" t="e">
        <f>Input!M88</f>
        <v>#REF!</v>
      </c>
      <c r="N26" s="466" t="e">
        <f>Input!N88</f>
        <v>#REF!</v>
      </c>
      <c r="O26" s="466" t="e">
        <f>Input!O88</f>
        <v>#REF!</v>
      </c>
      <c r="P26" s="466" t="e">
        <f>Input!P88</f>
        <v>#REF!</v>
      </c>
      <c r="Q26" s="466">
        <f>Input!Q88</f>
        <v>0</v>
      </c>
      <c r="R26" s="466">
        <f>Input!R88</f>
        <v>0</v>
      </c>
      <c r="S26" s="466">
        <f>Input!S88</f>
        <v>0</v>
      </c>
      <c r="T26" s="466">
        <f>Input!T88</f>
        <v>0</v>
      </c>
      <c r="U26" s="465">
        <f>Input!U88</f>
        <v>0</v>
      </c>
    </row>
    <row r="27" spans="1:21">
      <c r="A27" s="234"/>
      <c r="B27" s="235"/>
      <c r="C27" s="235" t="s">
        <v>363</v>
      </c>
      <c r="D27" s="235"/>
      <c r="E27" s="235"/>
      <c r="F27" s="479">
        <f>Input!F89</f>
        <v>0</v>
      </c>
      <c r="G27" s="480">
        <f>Input!G89</f>
        <v>0</v>
      </c>
      <c r="H27" s="480">
        <f>Input!H89</f>
        <v>0</v>
      </c>
      <c r="I27" s="480">
        <f>Input!I89</f>
        <v>0</v>
      </c>
      <c r="J27" s="480" t="e">
        <f>Input!J89</f>
        <v>#REF!</v>
      </c>
      <c r="K27" s="479" t="e">
        <f>SUM(G27:J27)</f>
        <v>#REF!</v>
      </c>
      <c r="L27" s="480" t="e">
        <f>Input!L89</f>
        <v>#REF!</v>
      </c>
      <c r="M27" s="480" t="e">
        <f>Input!M89</f>
        <v>#REF!</v>
      </c>
      <c r="N27" s="480" t="e">
        <f>Input!N89</f>
        <v>#REF!</v>
      </c>
      <c r="O27" s="480" t="e">
        <f>Input!O89</f>
        <v>#REF!</v>
      </c>
      <c r="P27" s="480" t="e">
        <f>Input!P89</f>
        <v>#REF!</v>
      </c>
      <c r="Q27" s="480">
        <f>Input!Q89</f>
        <v>0</v>
      </c>
      <c r="R27" s="480">
        <f>Input!R89</f>
        <v>0</v>
      </c>
      <c r="S27" s="480">
        <f>Input!S89</f>
        <v>0</v>
      </c>
      <c r="T27" s="480">
        <f>Input!T89</f>
        <v>0</v>
      </c>
      <c r="U27" s="479">
        <f>Input!U89</f>
        <v>0</v>
      </c>
    </row>
    <row r="28" spans="1:21">
      <c r="A28" s="234"/>
      <c r="B28" s="235"/>
      <c r="C28" s="235" t="s">
        <v>134</v>
      </c>
      <c r="D28" s="235"/>
      <c r="E28" s="235"/>
      <c r="F28" s="556">
        <f t="shared" ref="F28:U28" si="2">+F27+F26</f>
        <v>0</v>
      </c>
      <c r="G28" s="555">
        <f t="shared" si="2"/>
        <v>0</v>
      </c>
      <c r="H28" s="555">
        <f t="shared" si="2"/>
        <v>0</v>
      </c>
      <c r="I28" s="555">
        <f t="shared" si="2"/>
        <v>0</v>
      </c>
      <c r="J28" s="555" t="e">
        <f t="shared" si="2"/>
        <v>#REF!</v>
      </c>
      <c r="K28" s="556" t="e">
        <f t="shared" si="2"/>
        <v>#REF!</v>
      </c>
      <c r="L28" s="555" t="e">
        <f t="shared" si="2"/>
        <v>#REF!</v>
      </c>
      <c r="M28" s="555" t="e">
        <f t="shared" si="2"/>
        <v>#REF!</v>
      </c>
      <c r="N28" s="555" t="e">
        <f t="shared" si="2"/>
        <v>#REF!</v>
      </c>
      <c r="O28" s="555" t="e">
        <f t="shared" si="2"/>
        <v>#REF!</v>
      </c>
      <c r="P28" s="555" t="e">
        <f t="shared" si="2"/>
        <v>#REF!</v>
      </c>
      <c r="Q28" s="555">
        <f t="shared" si="2"/>
        <v>0</v>
      </c>
      <c r="R28" s="555">
        <f t="shared" si="2"/>
        <v>0</v>
      </c>
      <c r="S28" s="555">
        <f t="shared" si="2"/>
        <v>0</v>
      </c>
      <c r="T28" s="555">
        <f t="shared" si="2"/>
        <v>0</v>
      </c>
      <c r="U28" s="556">
        <f t="shared" si="2"/>
        <v>0</v>
      </c>
    </row>
    <row r="29" spans="1:21">
      <c r="A29" s="234"/>
      <c r="B29" s="235"/>
      <c r="C29" s="235"/>
      <c r="D29" s="235"/>
      <c r="E29" s="235"/>
      <c r="F29" s="557"/>
      <c r="G29" s="558"/>
      <c r="H29" s="558"/>
      <c r="I29" s="558"/>
      <c r="J29" s="558"/>
      <c r="K29" s="557"/>
      <c r="L29" s="558"/>
      <c r="M29" s="558"/>
      <c r="N29" s="558"/>
      <c r="O29" s="558"/>
      <c r="P29" s="558"/>
      <c r="Q29" s="558"/>
      <c r="R29" s="558"/>
      <c r="S29" s="558"/>
      <c r="T29" s="558"/>
      <c r="U29" s="557"/>
    </row>
    <row r="30" spans="1:21">
      <c r="A30" s="404" t="s">
        <v>364</v>
      </c>
      <c r="B30" s="235"/>
      <c r="C30" s="235"/>
      <c r="D30" s="235"/>
      <c r="E30" s="235"/>
      <c r="F30" s="557"/>
      <c r="G30" s="558"/>
      <c r="H30" s="558"/>
      <c r="I30" s="558"/>
      <c r="J30" s="558"/>
      <c r="K30" s="557"/>
      <c r="L30" s="558"/>
      <c r="M30" s="558"/>
      <c r="N30" s="558"/>
      <c r="O30" s="558"/>
      <c r="P30" s="558"/>
      <c r="Q30" s="558"/>
      <c r="R30" s="558"/>
      <c r="S30" s="558"/>
      <c r="T30" s="558"/>
      <c r="U30" s="557"/>
    </row>
    <row r="31" spans="1:21">
      <c r="A31" s="234" t="s">
        <v>353</v>
      </c>
      <c r="B31" s="235"/>
      <c r="C31" s="235"/>
      <c r="D31" s="235"/>
      <c r="E31" s="235"/>
      <c r="F31" s="465">
        <f>Input!F92</f>
        <v>0</v>
      </c>
      <c r="G31" s="466">
        <f>Input!G92</f>
        <v>0</v>
      </c>
      <c r="H31" s="466">
        <f>Input!H92</f>
        <v>0</v>
      </c>
      <c r="I31" s="567">
        <f>Input!I92</f>
        <v>0</v>
      </c>
      <c r="J31" s="567">
        <f>Input!J92</f>
        <v>0</v>
      </c>
      <c r="K31" s="465">
        <f>SUM(G31:J31)</f>
        <v>0</v>
      </c>
      <c r="L31" s="466">
        <f>Input!L92</f>
        <v>0</v>
      </c>
      <c r="M31" s="567">
        <f>Input!M92</f>
        <v>0</v>
      </c>
      <c r="N31" s="466">
        <f>Input!N92</f>
        <v>0</v>
      </c>
      <c r="O31" s="466">
        <f>Input!O92</f>
        <v>0</v>
      </c>
      <c r="P31" s="567">
        <f>Input!P92</f>
        <v>0</v>
      </c>
      <c r="Q31" s="466">
        <f>Input!Q92</f>
        <v>0</v>
      </c>
      <c r="R31" s="466">
        <f>Input!R92</f>
        <v>0</v>
      </c>
      <c r="S31" s="466">
        <f>Input!S92</f>
        <v>0</v>
      </c>
      <c r="T31" s="466">
        <f>Input!T92</f>
        <v>0</v>
      </c>
      <c r="U31" s="465">
        <f>Input!U92</f>
        <v>0</v>
      </c>
    </row>
    <row r="32" spans="1:21">
      <c r="A32" s="234" t="s">
        <v>354</v>
      </c>
      <c r="B32" s="235"/>
      <c r="C32" s="235"/>
      <c r="D32" s="235"/>
      <c r="E32" s="235"/>
      <c r="F32" s="568">
        <f>Input!F93</f>
        <v>0</v>
      </c>
      <c r="G32" s="569">
        <f>Input!G93</f>
        <v>0</v>
      </c>
      <c r="H32" s="569">
        <f>Input!H93</f>
        <v>0</v>
      </c>
      <c r="I32" s="569">
        <f>Input!I93</f>
        <v>0</v>
      </c>
      <c r="J32" s="569">
        <f>Input!J93</f>
        <v>0</v>
      </c>
      <c r="K32" s="479">
        <f>SUM(G32:J32)</f>
        <v>0</v>
      </c>
      <c r="L32" s="569">
        <f>Input!L93</f>
        <v>0</v>
      </c>
      <c r="M32" s="569">
        <f>Input!M93</f>
        <v>0</v>
      </c>
      <c r="N32" s="569">
        <f>Input!N93</f>
        <v>0</v>
      </c>
      <c r="O32" s="569">
        <f>Input!O93</f>
        <v>0</v>
      </c>
      <c r="P32" s="569">
        <f>Input!P93</f>
        <v>0</v>
      </c>
      <c r="Q32" s="569">
        <f>Input!Q93</f>
        <v>0</v>
      </c>
      <c r="R32" s="569">
        <f>Input!R93</f>
        <v>0</v>
      </c>
      <c r="S32" s="569">
        <f>Input!S93</f>
        <v>0</v>
      </c>
      <c r="T32" s="569">
        <f>Input!T93</f>
        <v>0</v>
      </c>
      <c r="U32" s="568">
        <f>Input!U93</f>
        <v>0</v>
      </c>
    </row>
    <row r="33" spans="1:21">
      <c r="A33" s="234" t="s">
        <v>361</v>
      </c>
      <c r="B33" s="235"/>
      <c r="C33" s="235" t="s">
        <v>362</v>
      </c>
      <c r="D33" s="235"/>
      <c r="E33" s="235"/>
      <c r="F33" s="570">
        <f>Input!F94</f>
        <v>0</v>
      </c>
      <c r="G33" s="571">
        <f>Input!G94</f>
        <v>0</v>
      </c>
      <c r="H33" s="571">
        <f>Input!H94</f>
        <v>0</v>
      </c>
      <c r="I33" s="571">
        <f>Input!I94</f>
        <v>0</v>
      </c>
      <c r="J33" s="571" t="e">
        <f>Input!J94</f>
        <v>#REF!</v>
      </c>
      <c r="K33" s="465" t="e">
        <f>SUM(G33:J33)</f>
        <v>#REF!</v>
      </c>
      <c r="L33" s="571" t="e">
        <f>Input!L94</f>
        <v>#REF!</v>
      </c>
      <c r="M33" s="571" t="e">
        <f>Input!M94</f>
        <v>#REF!</v>
      </c>
      <c r="N33" s="571" t="e">
        <f>Input!N94</f>
        <v>#REF!</v>
      </c>
      <c r="O33" s="571" t="e">
        <f>Input!O94</f>
        <v>#REF!</v>
      </c>
      <c r="P33" s="571" t="e">
        <f>Input!P94</f>
        <v>#REF!</v>
      </c>
      <c r="Q33" s="571">
        <f>Input!Q94</f>
        <v>0</v>
      </c>
      <c r="R33" s="571">
        <f>Input!R94</f>
        <v>0</v>
      </c>
      <c r="S33" s="571">
        <f>Input!S94</f>
        <v>0</v>
      </c>
      <c r="T33" s="571">
        <f>Input!T94</f>
        <v>0</v>
      </c>
      <c r="U33" s="570">
        <f>Input!U94</f>
        <v>0</v>
      </c>
    </row>
    <row r="34" spans="1:21">
      <c r="A34" s="234"/>
      <c r="B34" s="235"/>
      <c r="C34" s="235" t="s">
        <v>363</v>
      </c>
      <c r="D34" s="235"/>
      <c r="E34" s="235"/>
      <c r="F34" s="479">
        <f>Input!F95</f>
        <v>0</v>
      </c>
      <c r="G34" s="480">
        <f>Input!G95</f>
        <v>0</v>
      </c>
      <c r="H34" s="480">
        <f>Input!H95</f>
        <v>0</v>
      </c>
      <c r="I34" s="480">
        <f>Input!I95</f>
        <v>0</v>
      </c>
      <c r="J34" s="480" t="e">
        <f>Input!J95</f>
        <v>#REF!</v>
      </c>
      <c r="K34" s="479" t="e">
        <f>SUM(G34:J34)</f>
        <v>#REF!</v>
      </c>
      <c r="L34" s="480" t="e">
        <f>Input!L95</f>
        <v>#REF!</v>
      </c>
      <c r="M34" s="480" t="e">
        <f>Input!M95</f>
        <v>#REF!</v>
      </c>
      <c r="N34" s="480" t="e">
        <f>Input!N95</f>
        <v>#REF!</v>
      </c>
      <c r="O34" s="480" t="e">
        <f>Input!O95</f>
        <v>#REF!</v>
      </c>
      <c r="P34" s="480" t="e">
        <f>Input!P95</f>
        <v>#REF!</v>
      </c>
      <c r="Q34" s="480">
        <f>Input!Q95</f>
        <v>0</v>
      </c>
      <c r="R34" s="480">
        <f>Input!R95</f>
        <v>0</v>
      </c>
      <c r="S34" s="480">
        <f>Input!S95</f>
        <v>0</v>
      </c>
      <c r="T34" s="480">
        <f>Input!T95</f>
        <v>0</v>
      </c>
      <c r="U34" s="479">
        <f>Input!U95</f>
        <v>0</v>
      </c>
    </row>
    <row r="35" spans="1:21">
      <c r="A35" s="234"/>
      <c r="B35" s="235"/>
      <c r="C35" s="235" t="s">
        <v>134</v>
      </c>
      <c r="D35" s="235"/>
      <c r="E35" s="235"/>
      <c r="F35" s="556">
        <f>+F33+F34</f>
        <v>0</v>
      </c>
      <c r="G35" s="555">
        <f>+G33+G34</f>
        <v>0</v>
      </c>
      <c r="H35" s="555">
        <f>+H33+H34</f>
        <v>0</v>
      </c>
      <c r="I35" s="555">
        <f>+I33+I34</f>
        <v>0</v>
      </c>
      <c r="J35" s="555" t="e">
        <f>+J33+J34</f>
        <v>#REF!</v>
      </c>
      <c r="K35" s="556" t="e">
        <f>+K34+K33</f>
        <v>#REF!</v>
      </c>
      <c r="L35" s="555" t="e">
        <f t="shared" ref="L35:U35" si="3">+L33+L34</f>
        <v>#REF!</v>
      </c>
      <c r="M35" s="555" t="e">
        <f t="shared" si="3"/>
        <v>#REF!</v>
      </c>
      <c r="N35" s="555" t="e">
        <f t="shared" si="3"/>
        <v>#REF!</v>
      </c>
      <c r="O35" s="555" t="e">
        <f t="shared" si="3"/>
        <v>#REF!</v>
      </c>
      <c r="P35" s="572" t="e">
        <f t="shared" si="3"/>
        <v>#REF!</v>
      </c>
      <c r="Q35" s="555">
        <f t="shared" si="3"/>
        <v>0</v>
      </c>
      <c r="R35" s="555">
        <f t="shared" si="3"/>
        <v>0</v>
      </c>
      <c r="S35" s="555">
        <f t="shared" si="3"/>
        <v>0</v>
      </c>
      <c r="T35" s="555">
        <f t="shared" si="3"/>
        <v>0</v>
      </c>
      <c r="U35" s="556">
        <f t="shared" si="3"/>
        <v>0</v>
      </c>
    </row>
    <row r="36" spans="1:21">
      <c r="A36" s="234"/>
      <c r="B36" s="235"/>
      <c r="C36" s="235"/>
      <c r="D36" s="235"/>
      <c r="E36" s="235"/>
      <c r="F36" s="465"/>
      <c r="G36" s="466"/>
      <c r="H36" s="466"/>
      <c r="I36" s="466"/>
      <c r="J36" s="466"/>
      <c r="K36" s="465"/>
      <c r="L36" s="466"/>
      <c r="M36" s="466"/>
      <c r="N36" s="466"/>
      <c r="O36" s="466"/>
      <c r="P36" s="466"/>
      <c r="Q36" s="466"/>
      <c r="R36" s="466"/>
      <c r="S36" s="466"/>
      <c r="T36" s="466"/>
      <c r="U36" s="465"/>
    </row>
    <row r="37" spans="1:21">
      <c r="A37" s="404" t="s">
        <v>365</v>
      </c>
      <c r="B37" s="235"/>
      <c r="C37" s="235"/>
      <c r="D37" s="235"/>
      <c r="E37" s="235"/>
      <c r="F37" s="465"/>
      <c r="G37" s="466"/>
      <c r="H37" s="466"/>
      <c r="I37" s="466"/>
      <c r="J37" s="466"/>
      <c r="K37" s="465"/>
      <c r="L37" s="466"/>
      <c r="M37" s="466"/>
      <c r="N37" s="466"/>
      <c r="O37" s="466"/>
      <c r="P37" s="466"/>
      <c r="Q37" s="466"/>
      <c r="R37" s="466"/>
      <c r="S37" s="466"/>
      <c r="T37" s="466"/>
      <c r="U37" s="465"/>
    </row>
    <row r="38" spans="1:21">
      <c r="A38" s="234" t="s">
        <v>353</v>
      </c>
      <c r="B38" s="235"/>
      <c r="C38" s="235"/>
      <c r="D38" s="235"/>
      <c r="E38" s="235"/>
      <c r="F38" s="465">
        <f t="shared" ref="F38:U38" si="4">+F24-F31</f>
        <v>0</v>
      </c>
      <c r="G38" s="466">
        <f t="shared" si="4"/>
        <v>0</v>
      </c>
      <c r="H38" s="466">
        <f t="shared" si="4"/>
        <v>0</v>
      </c>
      <c r="I38" s="466">
        <f t="shared" si="4"/>
        <v>0</v>
      </c>
      <c r="J38" s="466">
        <f t="shared" si="4"/>
        <v>0</v>
      </c>
      <c r="K38" s="465">
        <f t="shared" si="4"/>
        <v>0</v>
      </c>
      <c r="L38" s="466">
        <f t="shared" si="4"/>
        <v>0</v>
      </c>
      <c r="M38" s="466">
        <f t="shared" si="4"/>
        <v>0</v>
      </c>
      <c r="N38" s="466">
        <f t="shared" si="4"/>
        <v>0</v>
      </c>
      <c r="O38" s="466">
        <f t="shared" si="4"/>
        <v>0</v>
      </c>
      <c r="P38" s="466">
        <f t="shared" si="4"/>
        <v>0</v>
      </c>
      <c r="Q38" s="466">
        <f t="shared" si="4"/>
        <v>0</v>
      </c>
      <c r="R38" s="466">
        <f t="shared" si="4"/>
        <v>0</v>
      </c>
      <c r="S38" s="466">
        <f t="shared" si="4"/>
        <v>0</v>
      </c>
      <c r="T38" s="466">
        <f t="shared" si="4"/>
        <v>0</v>
      </c>
      <c r="U38" s="465">
        <f t="shared" si="4"/>
        <v>0</v>
      </c>
    </row>
    <row r="39" spans="1:21">
      <c r="A39" s="234" t="s">
        <v>354</v>
      </c>
      <c r="B39" s="235"/>
      <c r="C39" s="235"/>
      <c r="D39" s="235"/>
      <c r="E39" s="235"/>
      <c r="F39" s="479">
        <f t="shared" ref="F39:U39" si="5">+F25-F32</f>
        <v>0</v>
      </c>
      <c r="G39" s="480">
        <f t="shared" si="5"/>
        <v>0</v>
      </c>
      <c r="H39" s="480">
        <f t="shared" si="5"/>
        <v>0</v>
      </c>
      <c r="I39" s="480">
        <f t="shared" si="5"/>
        <v>0</v>
      </c>
      <c r="J39" s="480">
        <f t="shared" si="5"/>
        <v>0</v>
      </c>
      <c r="K39" s="479">
        <f t="shared" si="5"/>
        <v>0</v>
      </c>
      <c r="L39" s="480">
        <f t="shared" si="5"/>
        <v>0</v>
      </c>
      <c r="M39" s="480">
        <f t="shared" si="5"/>
        <v>0</v>
      </c>
      <c r="N39" s="480">
        <f t="shared" si="5"/>
        <v>0</v>
      </c>
      <c r="O39" s="480">
        <f t="shared" si="5"/>
        <v>0</v>
      </c>
      <c r="P39" s="480">
        <f t="shared" si="5"/>
        <v>0</v>
      </c>
      <c r="Q39" s="480">
        <f t="shared" si="5"/>
        <v>0</v>
      </c>
      <c r="R39" s="480">
        <f t="shared" si="5"/>
        <v>0</v>
      </c>
      <c r="S39" s="480">
        <f t="shared" si="5"/>
        <v>0</v>
      </c>
      <c r="T39" s="480">
        <f t="shared" si="5"/>
        <v>0</v>
      </c>
      <c r="U39" s="479">
        <f t="shared" si="5"/>
        <v>0</v>
      </c>
    </row>
    <row r="40" spans="1:21">
      <c r="A40" s="234" t="s">
        <v>361</v>
      </c>
      <c r="B40" s="235"/>
      <c r="C40" s="235" t="s">
        <v>362</v>
      </c>
      <c r="D40" s="235"/>
      <c r="E40" s="235"/>
      <c r="F40" s="465">
        <f t="shared" ref="F40:U40" si="6">+F26-F33</f>
        <v>0</v>
      </c>
      <c r="G40" s="466">
        <f t="shared" si="6"/>
        <v>0</v>
      </c>
      <c r="H40" s="466">
        <f t="shared" si="6"/>
        <v>0</v>
      </c>
      <c r="I40" s="466">
        <f t="shared" si="6"/>
        <v>0</v>
      </c>
      <c r="J40" s="466" t="e">
        <f t="shared" si="6"/>
        <v>#REF!</v>
      </c>
      <c r="K40" s="465" t="e">
        <f t="shared" si="6"/>
        <v>#REF!</v>
      </c>
      <c r="L40" s="466" t="e">
        <f t="shared" si="6"/>
        <v>#REF!</v>
      </c>
      <c r="M40" s="466" t="e">
        <f t="shared" si="6"/>
        <v>#REF!</v>
      </c>
      <c r="N40" s="466" t="e">
        <f t="shared" si="6"/>
        <v>#REF!</v>
      </c>
      <c r="O40" s="466" t="e">
        <f t="shared" si="6"/>
        <v>#REF!</v>
      </c>
      <c r="P40" s="466" t="e">
        <f t="shared" si="6"/>
        <v>#REF!</v>
      </c>
      <c r="Q40" s="466">
        <f t="shared" si="6"/>
        <v>0</v>
      </c>
      <c r="R40" s="466">
        <f t="shared" si="6"/>
        <v>0</v>
      </c>
      <c r="S40" s="466">
        <f t="shared" si="6"/>
        <v>0</v>
      </c>
      <c r="T40" s="466">
        <f t="shared" si="6"/>
        <v>0</v>
      </c>
      <c r="U40" s="465">
        <f t="shared" si="6"/>
        <v>0</v>
      </c>
    </row>
    <row r="41" spans="1:21">
      <c r="A41" s="234"/>
      <c r="B41" s="235"/>
      <c r="C41" s="235" t="s">
        <v>363</v>
      </c>
      <c r="D41" s="235"/>
      <c r="E41" s="235"/>
      <c r="F41" s="479">
        <f t="shared" ref="F41:U41" si="7">+F27-F34</f>
        <v>0</v>
      </c>
      <c r="G41" s="480">
        <f t="shared" si="7"/>
        <v>0</v>
      </c>
      <c r="H41" s="480">
        <f t="shared" si="7"/>
        <v>0</v>
      </c>
      <c r="I41" s="480">
        <f t="shared" si="7"/>
        <v>0</v>
      </c>
      <c r="J41" s="480" t="e">
        <f t="shared" si="7"/>
        <v>#REF!</v>
      </c>
      <c r="K41" s="479" t="e">
        <f t="shared" si="7"/>
        <v>#REF!</v>
      </c>
      <c r="L41" s="480" t="e">
        <f t="shared" si="7"/>
        <v>#REF!</v>
      </c>
      <c r="M41" s="480" t="e">
        <f t="shared" si="7"/>
        <v>#REF!</v>
      </c>
      <c r="N41" s="480" t="e">
        <f t="shared" si="7"/>
        <v>#REF!</v>
      </c>
      <c r="O41" s="480" t="e">
        <f t="shared" si="7"/>
        <v>#REF!</v>
      </c>
      <c r="P41" s="480" t="e">
        <f t="shared" si="7"/>
        <v>#REF!</v>
      </c>
      <c r="Q41" s="480">
        <f t="shared" si="7"/>
        <v>0</v>
      </c>
      <c r="R41" s="480">
        <f t="shared" si="7"/>
        <v>0</v>
      </c>
      <c r="S41" s="480">
        <f t="shared" si="7"/>
        <v>0</v>
      </c>
      <c r="T41" s="480">
        <f t="shared" si="7"/>
        <v>0</v>
      </c>
      <c r="U41" s="479">
        <f t="shared" si="7"/>
        <v>0</v>
      </c>
    </row>
    <row r="42" spans="1:21">
      <c r="A42" s="234"/>
      <c r="B42" s="235"/>
      <c r="C42" s="235" t="s">
        <v>134</v>
      </c>
      <c r="D42" s="235"/>
      <c r="E42" s="235"/>
      <c r="F42" s="556">
        <f>+F40+F41</f>
        <v>0</v>
      </c>
      <c r="G42" s="555">
        <f>+G40+G41</f>
        <v>0</v>
      </c>
      <c r="H42" s="555">
        <f>+H40+H41</f>
        <v>0</v>
      </c>
      <c r="I42" s="555">
        <f>+I40+I41</f>
        <v>0</v>
      </c>
      <c r="J42" s="555" t="e">
        <f>+J40+J41</f>
        <v>#REF!</v>
      </c>
      <c r="K42" s="556" t="e">
        <f>+K41+K40</f>
        <v>#REF!</v>
      </c>
      <c r="L42" s="555" t="e">
        <f t="shared" ref="L42:U42" si="8">+L40+L41</f>
        <v>#REF!</v>
      </c>
      <c r="M42" s="555" t="e">
        <f t="shared" si="8"/>
        <v>#REF!</v>
      </c>
      <c r="N42" s="555" t="e">
        <f t="shared" si="8"/>
        <v>#REF!</v>
      </c>
      <c r="O42" s="555" t="e">
        <f t="shared" si="8"/>
        <v>#REF!</v>
      </c>
      <c r="P42" s="572" t="e">
        <f t="shared" si="8"/>
        <v>#REF!</v>
      </c>
      <c r="Q42" s="555">
        <f t="shared" si="8"/>
        <v>0</v>
      </c>
      <c r="R42" s="555">
        <f t="shared" si="8"/>
        <v>0</v>
      </c>
      <c r="S42" s="555">
        <f t="shared" si="8"/>
        <v>0</v>
      </c>
      <c r="T42" s="555">
        <f t="shared" si="8"/>
        <v>0</v>
      </c>
      <c r="U42" s="556">
        <f t="shared" si="8"/>
        <v>0</v>
      </c>
    </row>
    <row r="43" spans="1:21">
      <c r="A43" s="234"/>
      <c r="B43" s="235"/>
      <c r="C43" s="235"/>
      <c r="D43" s="235"/>
      <c r="E43" s="235"/>
      <c r="F43" s="557"/>
      <c r="G43" s="558"/>
      <c r="H43" s="558"/>
      <c r="I43" s="558"/>
      <c r="J43" s="558"/>
      <c r="K43" s="557"/>
      <c r="L43" s="558"/>
      <c r="M43" s="558"/>
      <c r="N43" s="558"/>
      <c r="O43" s="558"/>
      <c r="P43" s="558"/>
      <c r="Q43" s="558"/>
      <c r="R43" s="558"/>
      <c r="S43" s="558"/>
      <c r="T43" s="558"/>
      <c r="U43" s="557"/>
    </row>
    <row r="44" spans="1:21">
      <c r="A44" s="404" t="s">
        <v>596</v>
      </c>
      <c r="B44" s="235"/>
      <c r="C44" s="235"/>
      <c r="D44" s="235"/>
      <c r="E44" s="235"/>
      <c r="F44" s="557"/>
      <c r="G44" s="558"/>
      <c r="H44" s="558"/>
      <c r="I44" s="558"/>
      <c r="J44" s="558"/>
      <c r="K44" s="557"/>
      <c r="L44" s="558"/>
      <c r="M44" s="558"/>
      <c r="N44" s="558"/>
      <c r="O44" s="558"/>
      <c r="P44" s="558"/>
      <c r="Q44" s="558"/>
      <c r="R44" s="558"/>
      <c r="S44" s="558"/>
      <c r="T44" s="558"/>
      <c r="U44" s="557"/>
    </row>
    <row r="45" spans="1:21">
      <c r="A45" s="234" t="s">
        <v>353</v>
      </c>
      <c r="B45" s="235"/>
      <c r="C45" s="235"/>
      <c r="D45" s="235"/>
      <c r="E45" s="235"/>
      <c r="F45" s="573">
        <f t="shared" ref="F45:U45" si="9">IF(F24=0,0,+F38/F24)</f>
        <v>0</v>
      </c>
      <c r="G45" s="574">
        <f t="shared" si="9"/>
        <v>0</v>
      </c>
      <c r="H45" s="574">
        <f t="shared" si="9"/>
        <v>0</v>
      </c>
      <c r="I45" s="574">
        <f t="shared" si="9"/>
        <v>0</v>
      </c>
      <c r="J45" s="574">
        <f t="shared" si="9"/>
        <v>0</v>
      </c>
      <c r="K45" s="573">
        <f t="shared" si="9"/>
        <v>0</v>
      </c>
      <c r="L45" s="574">
        <f t="shared" si="9"/>
        <v>0</v>
      </c>
      <c r="M45" s="574">
        <f t="shared" si="9"/>
        <v>0</v>
      </c>
      <c r="N45" s="574">
        <f t="shared" si="9"/>
        <v>0</v>
      </c>
      <c r="O45" s="574">
        <f t="shared" si="9"/>
        <v>0</v>
      </c>
      <c r="P45" s="574">
        <f t="shared" si="9"/>
        <v>0</v>
      </c>
      <c r="Q45" s="574">
        <f t="shared" si="9"/>
        <v>0</v>
      </c>
      <c r="R45" s="574">
        <f t="shared" si="9"/>
        <v>0</v>
      </c>
      <c r="S45" s="574">
        <f t="shared" si="9"/>
        <v>0</v>
      </c>
      <c r="T45" s="574">
        <f t="shared" si="9"/>
        <v>0</v>
      </c>
      <c r="U45" s="573">
        <f t="shared" si="9"/>
        <v>0</v>
      </c>
    </row>
    <row r="46" spans="1:21">
      <c r="A46" s="234" t="s">
        <v>354</v>
      </c>
      <c r="B46" s="235"/>
      <c r="C46" s="235"/>
      <c r="D46" s="235"/>
      <c r="E46" s="235"/>
      <c r="F46" s="573">
        <f t="shared" ref="F46:U46" si="10">IF(F25=0,0,+F39/F25)</f>
        <v>0</v>
      </c>
      <c r="G46" s="574">
        <f t="shared" si="10"/>
        <v>0</v>
      </c>
      <c r="H46" s="574">
        <f t="shared" si="10"/>
        <v>0</v>
      </c>
      <c r="I46" s="574">
        <f t="shared" si="10"/>
        <v>0</v>
      </c>
      <c r="J46" s="574">
        <f t="shared" si="10"/>
        <v>0</v>
      </c>
      <c r="K46" s="573">
        <f t="shared" si="10"/>
        <v>0</v>
      </c>
      <c r="L46" s="574">
        <f t="shared" si="10"/>
        <v>0</v>
      </c>
      <c r="M46" s="574">
        <f t="shared" si="10"/>
        <v>0</v>
      </c>
      <c r="N46" s="574">
        <f t="shared" si="10"/>
        <v>0</v>
      </c>
      <c r="O46" s="574">
        <f t="shared" si="10"/>
        <v>0</v>
      </c>
      <c r="P46" s="574">
        <f t="shared" si="10"/>
        <v>0</v>
      </c>
      <c r="Q46" s="574">
        <f t="shared" si="10"/>
        <v>0</v>
      </c>
      <c r="R46" s="574">
        <f t="shared" si="10"/>
        <v>0</v>
      </c>
      <c r="S46" s="574">
        <f t="shared" si="10"/>
        <v>0</v>
      </c>
      <c r="T46" s="574">
        <f t="shared" si="10"/>
        <v>0</v>
      </c>
      <c r="U46" s="573">
        <f t="shared" si="10"/>
        <v>0</v>
      </c>
    </row>
    <row r="47" spans="1:21">
      <c r="A47" s="241"/>
      <c r="B47" s="242"/>
      <c r="C47" s="242"/>
      <c r="D47" s="242"/>
      <c r="E47" s="242"/>
      <c r="F47" s="494"/>
      <c r="G47" s="493"/>
      <c r="H47" s="493"/>
      <c r="I47" s="493"/>
      <c r="J47" s="493"/>
      <c r="K47" s="494"/>
      <c r="L47" s="493"/>
      <c r="M47" s="493"/>
      <c r="N47" s="493"/>
      <c r="O47" s="493"/>
      <c r="P47" s="493"/>
      <c r="Q47" s="493"/>
      <c r="R47" s="493"/>
      <c r="S47" s="493"/>
      <c r="T47" s="493"/>
      <c r="U47" s="494"/>
    </row>
    <row r="48" spans="1:21">
      <c r="A48" s="495" t="s">
        <v>531</v>
      </c>
      <c r="B48" s="235"/>
      <c r="C48" s="235"/>
      <c r="D48" s="235"/>
      <c r="E48" s="235"/>
      <c r="F48" s="558"/>
      <c r="G48" s="558"/>
      <c r="H48" s="558"/>
      <c r="I48" s="558"/>
      <c r="J48" s="558"/>
      <c r="K48" s="558"/>
      <c r="L48" s="558"/>
      <c r="M48" s="558"/>
      <c r="N48" s="558"/>
      <c r="O48" s="558"/>
      <c r="P48" s="558"/>
      <c r="Q48" s="558"/>
      <c r="R48" s="558"/>
      <c r="S48" s="558"/>
      <c r="T48" s="558"/>
      <c r="U48" s="557"/>
    </row>
    <row r="49" spans="1:21">
      <c r="A49" s="495"/>
      <c r="B49" s="235"/>
      <c r="C49" s="235"/>
      <c r="D49" s="235"/>
      <c r="E49" s="235"/>
      <c r="F49" s="558"/>
      <c r="G49" s="558"/>
      <c r="H49" s="558"/>
      <c r="I49" s="558"/>
      <c r="J49" s="558"/>
      <c r="K49" s="558"/>
      <c r="L49" s="558"/>
      <c r="M49" s="558"/>
      <c r="N49" s="558"/>
      <c r="O49" s="558"/>
      <c r="P49" s="558"/>
      <c r="Q49" s="558"/>
      <c r="R49" s="558"/>
      <c r="S49" s="558"/>
      <c r="T49" s="558"/>
      <c r="U49" s="557"/>
    </row>
    <row r="50" spans="1:21">
      <c r="A50" s="495"/>
      <c r="B50" s="235"/>
      <c r="C50" s="235"/>
      <c r="D50" s="235"/>
      <c r="E50" s="235"/>
      <c r="F50" s="558"/>
      <c r="G50" s="558"/>
      <c r="H50" s="558"/>
      <c r="I50" s="558"/>
      <c r="J50" s="558"/>
      <c r="K50" s="558"/>
      <c r="L50" s="558"/>
      <c r="M50" s="558"/>
      <c r="N50" s="558"/>
      <c r="O50" s="558"/>
      <c r="P50" s="558"/>
      <c r="Q50" s="558"/>
      <c r="R50" s="558"/>
      <c r="S50" s="558"/>
      <c r="T50" s="558"/>
      <c r="U50" s="557"/>
    </row>
    <row r="51" spans="1:21">
      <c r="A51" s="495"/>
      <c r="B51" s="235"/>
      <c r="C51" s="235"/>
      <c r="D51" s="235"/>
      <c r="E51" s="235"/>
      <c r="F51" s="558"/>
      <c r="G51" s="558"/>
      <c r="H51" s="558"/>
      <c r="I51" s="558"/>
      <c r="J51" s="558"/>
      <c r="K51" s="558"/>
      <c r="L51" s="558"/>
      <c r="M51" s="558"/>
      <c r="N51" s="558"/>
      <c r="O51" s="558"/>
      <c r="P51" s="558"/>
      <c r="Q51" s="558"/>
      <c r="R51" s="558"/>
      <c r="S51" s="558"/>
      <c r="T51" s="558"/>
      <c r="U51" s="557"/>
    </row>
    <row r="52" spans="1:21">
      <c r="A52" s="495"/>
      <c r="B52" s="235"/>
      <c r="C52" s="235"/>
      <c r="D52" s="235"/>
      <c r="E52" s="235"/>
      <c r="F52" s="558"/>
      <c r="G52" s="558"/>
      <c r="H52" s="558"/>
      <c r="I52" s="558"/>
      <c r="J52" s="558"/>
      <c r="K52" s="558"/>
      <c r="L52" s="558"/>
      <c r="M52" s="558"/>
      <c r="N52" s="558"/>
      <c r="O52" s="558"/>
      <c r="P52" s="558"/>
      <c r="Q52" s="558"/>
      <c r="R52" s="558"/>
      <c r="S52" s="558"/>
      <c r="T52" s="558"/>
      <c r="U52" s="557"/>
    </row>
    <row r="53" spans="1:21">
      <c r="A53" s="234"/>
      <c r="B53" s="235"/>
      <c r="C53" s="235"/>
      <c r="D53" s="235"/>
      <c r="E53" s="235"/>
      <c r="F53" s="558"/>
      <c r="G53" s="558"/>
      <c r="H53" s="558"/>
      <c r="I53" s="558"/>
      <c r="J53" s="558"/>
      <c r="K53" s="558"/>
      <c r="L53" s="558"/>
      <c r="M53" s="558"/>
      <c r="N53" s="558"/>
      <c r="O53" s="558"/>
      <c r="P53" s="558"/>
      <c r="Q53" s="558"/>
      <c r="R53" s="558"/>
      <c r="S53" s="558"/>
      <c r="T53" s="558"/>
      <c r="U53" s="557"/>
    </row>
    <row r="54" spans="1:21">
      <c r="A54" s="234"/>
      <c r="B54" s="235"/>
      <c r="C54" s="235"/>
      <c r="D54" s="235"/>
      <c r="E54" s="235"/>
      <c r="F54" s="558"/>
      <c r="G54" s="558"/>
      <c r="H54" s="558"/>
      <c r="I54" s="558"/>
      <c r="J54" s="558"/>
      <c r="K54" s="558"/>
      <c r="L54" s="558"/>
      <c r="M54" s="558"/>
      <c r="N54" s="558"/>
      <c r="O54" s="558"/>
      <c r="P54" s="558"/>
      <c r="Q54" s="558"/>
      <c r="R54" s="558"/>
      <c r="S54" s="558"/>
      <c r="T54" s="558"/>
      <c r="U54" s="557"/>
    </row>
    <row r="55" spans="1:21">
      <c r="A55" s="241"/>
      <c r="B55" s="242"/>
      <c r="C55" s="242"/>
      <c r="D55" s="242"/>
      <c r="E55" s="242"/>
      <c r="F55" s="493"/>
      <c r="G55" s="493"/>
      <c r="H55" s="493"/>
      <c r="I55" s="493"/>
      <c r="J55" s="493"/>
      <c r="K55" s="493"/>
      <c r="L55" s="493"/>
      <c r="M55" s="493"/>
      <c r="N55" s="493"/>
      <c r="O55" s="493"/>
      <c r="P55" s="493"/>
      <c r="Q55" s="493"/>
      <c r="R55" s="493"/>
      <c r="S55" s="493"/>
      <c r="T55" s="493"/>
      <c r="U55" s="494"/>
    </row>
    <row r="56" spans="1:21">
      <c r="A56" s="235"/>
      <c r="B56" s="235"/>
      <c r="C56" s="235"/>
      <c r="D56" s="235"/>
      <c r="E56" s="235"/>
      <c r="F56" s="558"/>
      <c r="G56" s="558"/>
      <c r="H56" s="558"/>
      <c r="I56" s="558"/>
      <c r="J56" s="558"/>
      <c r="K56" s="558"/>
      <c r="L56" s="558"/>
      <c r="M56" s="558"/>
      <c r="N56" s="558"/>
      <c r="O56" s="558"/>
      <c r="P56" s="558"/>
      <c r="Q56" s="558"/>
      <c r="R56" s="558"/>
      <c r="S56" s="558"/>
      <c r="T56" s="558"/>
      <c r="U56" s="558"/>
    </row>
    <row r="57" spans="1:21">
      <c r="A57" s="235"/>
      <c r="B57" s="235"/>
      <c r="C57" s="235"/>
      <c r="D57" s="235"/>
      <c r="E57" s="235"/>
      <c r="F57" s="558"/>
      <c r="G57" s="558"/>
      <c r="H57" s="558"/>
      <c r="I57" s="558"/>
      <c r="J57" s="558"/>
      <c r="K57" s="558"/>
      <c r="L57" s="558"/>
      <c r="M57" s="558"/>
      <c r="N57" s="558"/>
      <c r="O57" s="558"/>
      <c r="P57" s="558"/>
      <c r="Q57" s="558"/>
      <c r="R57" s="558"/>
      <c r="S57" s="558"/>
      <c r="T57" s="558"/>
      <c r="U57" s="558"/>
    </row>
    <row r="58" spans="1:21">
      <c r="A58" s="235"/>
      <c r="B58" s="235"/>
      <c r="C58" s="235"/>
      <c r="D58" s="235"/>
      <c r="E58" s="235"/>
      <c r="F58" s="558"/>
      <c r="G58" s="558"/>
      <c r="H58" s="558"/>
      <c r="I58" s="558"/>
      <c r="J58" s="558"/>
      <c r="K58" s="558"/>
      <c r="L58" s="558"/>
      <c r="M58" s="558"/>
      <c r="N58" s="558"/>
      <c r="O58" s="558"/>
      <c r="P58" s="558"/>
      <c r="Q58" s="558"/>
      <c r="R58" s="558"/>
      <c r="S58" s="558"/>
      <c r="T58" s="558"/>
      <c r="U58" s="558"/>
    </row>
    <row r="59" spans="1:21">
      <c r="A59" s="235"/>
      <c r="B59" s="235"/>
      <c r="C59" s="235"/>
      <c r="D59" s="235"/>
      <c r="E59" s="235"/>
      <c r="F59" s="558"/>
      <c r="G59" s="558"/>
      <c r="H59" s="558"/>
      <c r="I59" s="558"/>
      <c r="J59" s="558"/>
      <c r="K59" s="558"/>
      <c r="L59" s="558"/>
      <c r="M59" s="558"/>
      <c r="N59" s="558"/>
      <c r="O59" s="558"/>
      <c r="P59" s="558"/>
      <c r="Q59" s="558"/>
      <c r="R59" s="558"/>
      <c r="S59" s="558"/>
      <c r="T59" s="558"/>
      <c r="U59" s="397" t="str">
        <f>"PAGE "&amp;B61&amp; " of "&amp;Input!$C$13</f>
        <v>PAGE 6 of 8</v>
      </c>
    </row>
    <row r="60" spans="1:21">
      <c r="F60" s="510"/>
      <c r="G60" s="510"/>
      <c r="H60" s="510"/>
      <c r="I60" s="510"/>
      <c r="J60" s="510"/>
      <c r="K60" s="510"/>
      <c r="L60" s="510"/>
      <c r="M60" s="510"/>
      <c r="N60" s="510"/>
      <c r="O60" s="510"/>
      <c r="P60" s="510"/>
      <c r="Q60" s="510"/>
      <c r="R60" s="510"/>
      <c r="S60" s="510"/>
      <c r="T60" s="510"/>
      <c r="U60" s="510"/>
    </row>
    <row r="61" spans="1:21">
      <c r="A61" s="398" t="s">
        <v>510</v>
      </c>
      <c r="B61" s="398">
        <v>6</v>
      </c>
      <c r="F61" s="510"/>
      <c r="G61" s="510"/>
      <c r="H61" s="510"/>
      <c r="I61" s="510"/>
      <c r="J61" s="510"/>
      <c r="K61" s="510"/>
      <c r="L61" s="510"/>
      <c r="M61" s="510"/>
      <c r="N61" s="510"/>
      <c r="O61" s="510"/>
      <c r="P61" s="510"/>
      <c r="Q61" s="510"/>
      <c r="R61" s="510"/>
      <c r="S61" s="510"/>
      <c r="T61" s="510"/>
      <c r="U61" s="510"/>
    </row>
    <row r="62" spans="1:21">
      <c r="F62" s="510"/>
      <c r="G62" s="510"/>
      <c r="H62" s="510"/>
      <c r="I62" s="510"/>
      <c r="J62" s="510"/>
      <c r="K62" s="510"/>
      <c r="L62" s="510"/>
      <c r="M62" s="510"/>
      <c r="N62" s="510"/>
      <c r="O62" s="510"/>
      <c r="P62" s="510"/>
      <c r="Q62" s="510"/>
      <c r="R62" s="510"/>
      <c r="S62" s="510"/>
      <c r="T62" s="510"/>
      <c r="U62" s="510"/>
    </row>
    <row r="63" spans="1:21">
      <c r="F63" s="510"/>
      <c r="G63" s="510"/>
      <c r="H63" s="510"/>
      <c r="I63" s="510"/>
      <c r="J63" s="510"/>
      <c r="K63" s="510"/>
      <c r="L63" s="510"/>
      <c r="M63" s="510"/>
      <c r="N63" s="510"/>
      <c r="O63" s="510"/>
      <c r="P63" s="510"/>
      <c r="Q63" s="510"/>
      <c r="R63" s="510"/>
      <c r="S63" s="510"/>
      <c r="T63" s="510"/>
      <c r="U63" s="510"/>
    </row>
    <row r="64" spans="1:21">
      <c r="F64" s="510"/>
      <c r="G64" s="510"/>
      <c r="H64" s="510"/>
      <c r="I64" s="510"/>
      <c r="J64" s="510"/>
      <c r="K64" s="510"/>
      <c r="L64" s="510"/>
      <c r="M64" s="510"/>
      <c r="N64" s="510"/>
      <c r="O64" s="510"/>
      <c r="P64" s="510"/>
      <c r="Q64" s="510"/>
      <c r="R64" s="510"/>
      <c r="S64" s="510"/>
      <c r="T64" s="510"/>
      <c r="U64" s="510"/>
    </row>
    <row r="65" spans="6:21">
      <c r="F65" s="510"/>
      <c r="G65" s="510"/>
      <c r="H65" s="510"/>
      <c r="I65" s="510"/>
      <c r="J65" s="510"/>
      <c r="K65" s="510"/>
      <c r="L65" s="510"/>
      <c r="M65" s="510"/>
      <c r="N65" s="510"/>
      <c r="O65" s="510"/>
      <c r="P65" s="510"/>
      <c r="Q65" s="510"/>
      <c r="R65" s="510"/>
      <c r="S65" s="510"/>
      <c r="T65" s="510"/>
      <c r="U65" s="510"/>
    </row>
    <row r="66" spans="6:21">
      <c r="F66" s="510"/>
      <c r="G66" s="510"/>
      <c r="H66" s="510"/>
      <c r="I66" s="510"/>
      <c r="J66" s="510"/>
      <c r="K66" s="510"/>
      <c r="L66" s="510"/>
      <c r="M66" s="510"/>
      <c r="N66" s="510"/>
      <c r="O66" s="510"/>
      <c r="P66" s="510"/>
      <c r="Q66" s="510"/>
      <c r="R66" s="510"/>
      <c r="S66" s="510"/>
      <c r="T66" s="510"/>
      <c r="U66" s="510"/>
    </row>
    <row r="67" spans="6:21">
      <c r="F67" s="510"/>
      <c r="G67" s="510"/>
      <c r="H67" s="510"/>
      <c r="I67" s="510"/>
      <c r="J67" s="510"/>
      <c r="K67" s="510"/>
      <c r="L67" s="510"/>
      <c r="M67" s="510"/>
      <c r="N67" s="510"/>
      <c r="O67" s="510"/>
      <c r="P67" s="510"/>
      <c r="Q67" s="510"/>
      <c r="R67" s="510"/>
      <c r="S67" s="510"/>
      <c r="T67" s="510"/>
      <c r="U67" s="510"/>
    </row>
    <row r="68" spans="6:21">
      <c r="F68" s="510"/>
      <c r="G68" s="510"/>
      <c r="H68" s="510"/>
      <c r="I68" s="510"/>
      <c r="J68" s="510"/>
      <c r="K68" s="510"/>
      <c r="L68" s="510"/>
      <c r="M68" s="510"/>
      <c r="N68" s="510"/>
      <c r="O68" s="510"/>
      <c r="P68" s="510"/>
      <c r="Q68" s="510"/>
      <c r="R68" s="510"/>
      <c r="S68" s="510"/>
      <c r="T68" s="510"/>
      <c r="U68" s="510"/>
    </row>
    <row r="69" spans="6:21">
      <c r="F69" s="510"/>
      <c r="G69" s="510"/>
      <c r="H69" s="510"/>
      <c r="I69" s="510"/>
      <c r="J69" s="510"/>
      <c r="K69" s="510"/>
      <c r="L69" s="510"/>
      <c r="M69" s="510"/>
      <c r="N69" s="510"/>
      <c r="O69" s="510"/>
      <c r="P69" s="510"/>
      <c r="Q69" s="510"/>
      <c r="R69" s="510"/>
      <c r="S69" s="510"/>
      <c r="T69" s="510"/>
      <c r="U69" s="510"/>
    </row>
    <row r="70" spans="6:21">
      <c r="F70" s="510"/>
      <c r="G70" s="510"/>
      <c r="H70" s="510"/>
      <c r="I70" s="510"/>
      <c r="J70" s="510"/>
      <c r="K70" s="510"/>
      <c r="L70" s="510"/>
      <c r="M70" s="510"/>
      <c r="N70" s="510"/>
      <c r="O70" s="510"/>
      <c r="P70" s="510"/>
      <c r="Q70" s="510"/>
      <c r="R70" s="510"/>
      <c r="S70" s="510"/>
      <c r="T70" s="510"/>
      <c r="U70" s="510"/>
    </row>
    <row r="71" spans="6:21">
      <c r="F71" s="510"/>
      <c r="G71" s="510"/>
      <c r="H71" s="510"/>
      <c r="I71" s="510"/>
      <c r="J71" s="510"/>
      <c r="K71" s="510"/>
      <c r="L71" s="510"/>
      <c r="M71" s="510"/>
      <c r="N71" s="510"/>
      <c r="O71" s="510"/>
      <c r="P71" s="510"/>
      <c r="Q71" s="510"/>
      <c r="R71" s="510"/>
      <c r="S71" s="510"/>
      <c r="T71" s="510"/>
      <c r="U71" s="510"/>
    </row>
    <row r="72" spans="6:21">
      <c r="F72" s="510"/>
      <c r="G72" s="510"/>
      <c r="H72" s="510"/>
      <c r="I72" s="510"/>
      <c r="J72" s="510"/>
      <c r="K72" s="510"/>
      <c r="L72" s="510"/>
      <c r="M72" s="510"/>
      <c r="N72" s="510"/>
      <c r="O72" s="510"/>
      <c r="P72" s="510"/>
      <c r="Q72" s="510"/>
      <c r="R72" s="510"/>
      <c r="S72" s="510"/>
      <c r="T72" s="510"/>
      <c r="U72" s="510"/>
    </row>
    <row r="73" spans="6:21">
      <c r="F73" s="510"/>
      <c r="G73" s="510"/>
      <c r="H73" s="510"/>
      <c r="I73" s="510"/>
      <c r="J73" s="510"/>
      <c r="K73" s="510"/>
      <c r="L73" s="510"/>
      <c r="M73" s="510"/>
      <c r="N73" s="510"/>
      <c r="O73" s="510"/>
      <c r="P73" s="510"/>
      <c r="Q73" s="510"/>
      <c r="R73" s="510"/>
      <c r="S73" s="510"/>
      <c r="T73" s="510"/>
      <c r="U73" s="510"/>
    </row>
    <row r="74" spans="6:21">
      <c r="F74" s="510"/>
      <c r="G74" s="510"/>
      <c r="H74" s="510"/>
      <c r="I74" s="510"/>
      <c r="J74" s="510"/>
      <c r="K74" s="510"/>
      <c r="L74" s="510"/>
      <c r="M74" s="510"/>
      <c r="N74" s="510"/>
      <c r="O74" s="510"/>
      <c r="P74" s="510"/>
      <c r="Q74" s="510"/>
      <c r="R74" s="510"/>
      <c r="S74" s="510"/>
      <c r="T74" s="510"/>
      <c r="U74" s="510"/>
    </row>
    <row r="75" spans="6:21">
      <c r="F75" s="510"/>
      <c r="G75" s="510"/>
      <c r="H75" s="510"/>
      <c r="I75" s="510"/>
      <c r="J75" s="510"/>
      <c r="K75" s="510"/>
      <c r="L75" s="510"/>
      <c r="M75" s="510"/>
      <c r="N75" s="510"/>
      <c r="O75" s="510"/>
      <c r="P75" s="510"/>
      <c r="Q75" s="510"/>
      <c r="R75" s="510"/>
      <c r="S75" s="510"/>
      <c r="T75" s="510"/>
      <c r="U75" s="510"/>
    </row>
    <row r="76" spans="6:21">
      <c r="F76" s="510"/>
      <c r="G76" s="510"/>
      <c r="H76" s="510"/>
      <c r="I76" s="510"/>
      <c r="J76" s="510"/>
      <c r="K76" s="510"/>
      <c r="L76" s="510"/>
      <c r="M76" s="510"/>
      <c r="N76" s="510"/>
      <c r="O76" s="510"/>
      <c r="P76" s="510"/>
      <c r="Q76" s="510"/>
      <c r="R76" s="510"/>
      <c r="S76" s="510"/>
      <c r="T76" s="510"/>
      <c r="U76" s="510"/>
    </row>
    <row r="77" spans="6:21">
      <c r="F77" s="510"/>
      <c r="G77" s="510"/>
      <c r="H77" s="510"/>
      <c r="I77" s="510"/>
      <c r="J77" s="510"/>
      <c r="K77" s="510"/>
      <c r="L77" s="510"/>
      <c r="M77" s="510"/>
      <c r="N77" s="510"/>
      <c r="O77" s="510"/>
      <c r="P77" s="510"/>
      <c r="Q77" s="510"/>
      <c r="R77" s="510"/>
      <c r="S77" s="510"/>
      <c r="T77" s="510"/>
      <c r="U77" s="510"/>
    </row>
    <row r="78" spans="6:21">
      <c r="F78" s="510"/>
      <c r="G78" s="510"/>
      <c r="H78" s="510"/>
      <c r="I78" s="510"/>
      <c r="J78" s="510"/>
      <c r="K78" s="510"/>
      <c r="L78" s="510"/>
      <c r="M78" s="510"/>
      <c r="N78" s="510"/>
      <c r="O78" s="510"/>
      <c r="P78" s="510"/>
      <c r="Q78" s="510"/>
      <c r="R78" s="510"/>
      <c r="S78" s="510"/>
      <c r="T78" s="510"/>
      <c r="U78" s="510"/>
    </row>
    <row r="79" spans="6:21">
      <c r="F79" s="510"/>
      <c r="G79" s="510"/>
      <c r="H79" s="510"/>
      <c r="I79" s="510"/>
      <c r="J79" s="510"/>
      <c r="K79" s="510"/>
      <c r="L79" s="510"/>
      <c r="M79" s="510"/>
      <c r="N79" s="510"/>
      <c r="O79" s="510"/>
      <c r="P79" s="510"/>
      <c r="Q79" s="510"/>
      <c r="R79" s="510"/>
      <c r="S79" s="510"/>
      <c r="T79" s="510"/>
      <c r="U79" s="510"/>
    </row>
    <row r="80" spans="6:21">
      <c r="F80" s="510"/>
      <c r="G80" s="510"/>
      <c r="H80" s="510"/>
      <c r="I80" s="510"/>
      <c r="J80" s="510"/>
      <c r="K80" s="510"/>
      <c r="L80" s="510"/>
      <c r="M80" s="510"/>
      <c r="N80" s="510"/>
      <c r="O80" s="510"/>
      <c r="P80" s="510"/>
      <c r="Q80" s="510"/>
      <c r="R80" s="510"/>
      <c r="S80" s="510"/>
      <c r="T80" s="510"/>
      <c r="U80" s="510"/>
    </row>
    <row r="81" spans="6:21">
      <c r="F81" s="510"/>
      <c r="G81" s="510"/>
      <c r="H81" s="510"/>
      <c r="I81" s="510"/>
      <c r="J81" s="510"/>
      <c r="K81" s="510"/>
      <c r="L81" s="510"/>
      <c r="M81" s="510"/>
      <c r="N81" s="510"/>
      <c r="O81" s="510"/>
      <c r="P81" s="510"/>
      <c r="Q81" s="510"/>
      <c r="R81" s="510"/>
      <c r="S81" s="510"/>
      <c r="T81" s="510"/>
      <c r="U81" s="510"/>
    </row>
    <row r="82" spans="6:21">
      <c r="F82" s="510"/>
      <c r="G82" s="510"/>
      <c r="H82" s="510"/>
      <c r="I82" s="510"/>
      <c r="J82" s="510"/>
      <c r="K82" s="510"/>
      <c r="L82" s="510"/>
      <c r="M82" s="510"/>
      <c r="N82" s="510"/>
      <c r="O82" s="510"/>
      <c r="P82" s="510"/>
      <c r="Q82" s="510"/>
      <c r="R82" s="510"/>
      <c r="S82" s="510"/>
      <c r="T82" s="510"/>
      <c r="U82" s="510"/>
    </row>
    <row r="83" spans="6:21">
      <c r="F83" s="510"/>
      <c r="G83" s="510"/>
      <c r="H83" s="510"/>
      <c r="I83" s="510"/>
      <c r="J83" s="510"/>
      <c r="K83" s="510"/>
      <c r="L83" s="510"/>
      <c r="M83" s="510"/>
      <c r="N83" s="510"/>
      <c r="O83" s="510"/>
      <c r="P83" s="510"/>
      <c r="Q83" s="510"/>
      <c r="R83" s="510"/>
      <c r="S83" s="510"/>
      <c r="T83" s="510"/>
      <c r="U83" s="510"/>
    </row>
    <row r="84" spans="6:21">
      <c r="F84" s="510"/>
      <c r="G84" s="510"/>
      <c r="H84" s="510"/>
      <c r="I84" s="510"/>
      <c r="J84" s="510"/>
      <c r="K84" s="510"/>
      <c r="L84" s="510"/>
      <c r="M84" s="510"/>
      <c r="N84" s="510"/>
      <c r="O84" s="510"/>
      <c r="P84" s="510"/>
      <c r="Q84" s="510"/>
      <c r="R84" s="510"/>
      <c r="S84" s="510"/>
      <c r="T84" s="510"/>
      <c r="U84" s="510"/>
    </row>
    <row r="85" spans="6:21">
      <c r="F85" s="510"/>
      <c r="G85" s="510"/>
      <c r="H85" s="510"/>
      <c r="I85" s="510"/>
      <c r="J85" s="510"/>
      <c r="K85" s="510"/>
      <c r="L85" s="510"/>
      <c r="M85" s="510"/>
      <c r="N85" s="510"/>
      <c r="O85" s="510"/>
      <c r="P85" s="510"/>
      <c r="Q85" s="510"/>
      <c r="R85" s="510"/>
      <c r="S85" s="510"/>
      <c r="T85" s="510"/>
      <c r="U85" s="510"/>
    </row>
    <row r="86" spans="6:21">
      <c r="F86" s="510"/>
      <c r="G86" s="510"/>
      <c r="H86" s="510"/>
      <c r="I86" s="510"/>
      <c r="J86" s="510"/>
      <c r="K86" s="510"/>
      <c r="L86" s="510"/>
      <c r="M86" s="510"/>
      <c r="N86" s="510"/>
      <c r="O86" s="510"/>
      <c r="P86" s="510"/>
      <c r="Q86" s="510"/>
      <c r="R86" s="510"/>
      <c r="S86" s="510"/>
      <c r="T86" s="510"/>
      <c r="U86" s="510"/>
    </row>
    <row r="87" spans="6:21">
      <c r="F87" s="510"/>
      <c r="G87" s="510"/>
      <c r="H87" s="510"/>
      <c r="I87" s="510"/>
      <c r="J87" s="510"/>
      <c r="K87" s="510"/>
      <c r="L87" s="510"/>
      <c r="M87" s="510"/>
      <c r="N87" s="510"/>
      <c r="O87" s="510"/>
      <c r="P87" s="510"/>
      <c r="Q87" s="510"/>
      <c r="R87" s="510"/>
      <c r="S87" s="510"/>
      <c r="T87" s="510"/>
      <c r="U87" s="510"/>
    </row>
    <row r="88" spans="6:21">
      <c r="F88" s="510"/>
      <c r="G88" s="510"/>
      <c r="H88" s="510"/>
      <c r="I88" s="510"/>
      <c r="J88" s="510"/>
      <c r="K88" s="510"/>
      <c r="L88" s="510"/>
      <c r="M88" s="510"/>
      <c r="N88" s="510"/>
      <c r="O88" s="510"/>
      <c r="P88" s="510"/>
      <c r="Q88" s="510"/>
      <c r="R88" s="510"/>
      <c r="S88" s="510"/>
      <c r="T88" s="510"/>
      <c r="U88" s="510"/>
    </row>
    <row r="89" spans="6:21">
      <c r="F89" s="510"/>
      <c r="G89" s="510"/>
      <c r="H89" s="510"/>
      <c r="I89" s="510"/>
      <c r="J89" s="510"/>
      <c r="K89" s="510"/>
      <c r="L89" s="510"/>
      <c r="M89" s="510"/>
      <c r="N89" s="510"/>
      <c r="O89" s="510"/>
      <c r="P89" s="510"/>
      <c r="Q89" s="510"/>
      <c r="R89" s="510"/>
      <c r="S89" s="510"/>
      <c r="T89" s="510"/>
      <c r="U89" s="510"/>
    </row>
    <row r="90" spans="6:21">
      <c r="F90" s="510"/>
      <c r="G90" s="510"/>
      <c r="H90" s="510"/>
      <c r="I90" s="510"/>
      <c r="J90" s="510"/>
      <c r="K90" s="510"/>
      <c r="L90" s="510"/>
      <c r="M90" s="510"/>
      <c r="N90" s="510"/>
      <c r="O90" s="510"/>
      <c r="P90" s="510"/>
      <c r="Q90" s="510"/>
      <c r="R90" s="510"/>
      <c r="S90" s="510"/>
      <c r="T90" s="510"/>
      <c r="U90" s="510"/>
    </row>
    <row r="91" spans="6:21">
      <c r="F91" s="510"/>
      <c r="G91" s="510"/>
      <c r="H91" s="510"/>
      <c r="I91" s="510"/>
      <c r="J91" s="510"/>
      <c r="K91" s="510"/>
      <c r="L91" s="510"/>
      <c r="M91" s="510"/>
      <c r="N91" s="510"/>
      <c r="O91" s="510"/>
      <c r="P91" s="510"/>
      <c r="Q91" s="510"/>
      <c r="R91" s="510"/>
      <c r="S91" s="510"/>
      <c r="T91" s="510"/>
      <c r="U91" s="510"/>
    </row>
    <row r="92" spans="6:21">
      <c r="F92" s="510"/>
      <c r="G92" s="510"/>
      <c r="H92" s="510"/>
      <c r="I92" s="510"/>
      <c r="J92" s="510"/>
      <c r="K92" s="510"/>
      <c r="L92" s="510"/>
      <c r="M92" s="510"/>
      <c r="N92" s="510"/>
      <c r="O92" s="510"/>
      <c r="P92" s="510"/>
      <c r="Q92" s="510"/>
      <c r="R92" s="510"/>
      <c r="S92" s="510"/>
      <c r="T92" s="510"/>
      <c r="U92" s="510"/>
    </row>
    <row r="93" spans="6:21">
      <c r="F93" s="510"/>
      <c r="G93" s="510"/>
      <c r="H93" s="510"/>
      <c r="I93" s="510"/>
      <c r="J93" s="510"/>
      <c r="K93" s="510"/>
      <c r="L93" s="510"/>
      <c r="M93" s="510"/>
      <c r="N93" s="510"/>
      <c r="O93" s="510"/>
      <c r="P93" s="510"/>
      <c r="Q93" s="510"/>
      <c r="R93" s="510"/>
      <c r="S93" s="510"/>
      <c r="T93" s="510"/>
      <c r="U93" s="510"/>
    </row>
  </sheetData>
  <phoneticPr fontId="51" type="noConversion"/>
  <printOptions horizontalCentered="1"/>
  <pageMargins left="0.5" right="0.5" top="0.5" bottom="0.25" header="0.25" footer="0.2"/>
  <pageSetup scale="65" orientation="landscape" horizontalDpi="4294967292" verticalDpi="300" r:id="rId1"/>
  <headerFooter alignWithMargins="0">
    <oddFooter>&amp;L&amp;F     Revised 04/95&amp;R&amp;A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pageSetUpPr fitToPage="1"/>
  </sheetPr>
  <dimension ref="A1:U61"/>
  <sheetViews>
    <sheetView workbookViewId="0">
      <selection activeCell="F11" sqref="F11"/>
    </sheetView>
  </sheetViews>
  <sheetFormatPr defaultColWidth="9.1796875" defaultRowHeight="13"/>
  <cols>
    <col min="1" max="16384" width="9.1796875" style="17"/>
  </cols>
  <sheetData>
    <row r="1" spans="1:21" ht="15.5">
      <c r="A1" s="399" t="s">
        <v>272</v>
      </c>
      <c r="C1" s="28"/>
      <c r="D1" s="28"/>
      <c r="E1" s="28"/>
      <c r="F1" s="28"/>
      <c r="G1" s="28"/>
      <c r="H1" s="28"/>
      <c r="I1" s="28"/>
      <c r="J1" s="28"/>
      <c r="K1" s="28"/>
      <c r="L1" s="28"/>
      <c r="M1" s="28"/>
      <c r="N1" s="28"/>
      <c r="O1" s="28"/>
      <c r="P1" s="32" t="s">
        <v>112</v>
      </c>
      <c r="Q1" s="28"/>
      <c r="R1" s="33">
        <f>PAF!$H$8</f>
        <v>0</v>
      </c>
      <c r="S1" s="34"/>
      <c r="T1" s="34"/>
      <c r="U1" s="34"/>
    </row>
    <row r="2" spans="1:21" ht="15.5">
      <c r="A2" s="399" t="s">
        <v>274</v>
      </c>
      <c r="C2" s="28"/>
      <c r="D2" s="28"/>
      <c r="E2" s="28"/>
      <c r="F2" s="28"/>
      <c r="G2" s="28"/>
      <c r="H2" s="28"/>
      <c r="I2" s="28"/>
      <c r="J2" s="28"/>
      <c r="K2" s="28"/>
      <c r="L2" s="28"/>
      <c r="M2" s="28"/>
      <c r="N2" s="28"/>
      <c r="O2" s="28"/>
      <c r="P2" s="35" t="str">
        <f>PAF!F10</f>
        <v xml:space="preserve">  Project Number:</v>
      </c>
      <c r="Q2" s="28"/>
      <c r="R2" s="33">
        <f>PAF!H10</f>
        <v>0</v>
      </c>
      <c r="S2" s="34"/>
      <c r="T2" s="34"/>
      <c r="U2" s="34"/>
    </row>
    <row r="3" spans="1:21" ht="15.5">
      <c r="A3" s="399" t="s">
        <v>276</v>
      </c>
      <c r="C3" s="28"/>
      <c r="D3" s="28"/>
      <c r="E3" s="28"/>
      <c r="F3" s="28"/>
      <c r="G3" s="28"/>
      <c r="H3" s="28"/>
      <c r="I3" s="28"/>
      <c r="J3" s="28"/>
      <c r="K3" s="28"/>
      <c r="L3" s="28"/>
      <c r="M3" s="28"/>
      <c r="N3" s="28"/>
      <c r="O3" s="28"/>
      <c r="P3" s="28"/>
      <c r="Q3" s="28"/>
      <c r="R3" s="28"/>
      <c r="S3" s="28"/>
      <c r="T3" s="28"/>
      <c r="U3" s="28"/>
    </row>
    <row r="6" spans="1:21">
      <c r="A6" s="400" t="s">
        <v>597</v>
      </c>
      <c r="B6" s="362"/>
      <c r="C6" s="362"/>
      <c r="D6" s="41"/>
      <c r="E6" s="41"/>
      <c r="F6" s="328" t="s">
        <v>511</v>
      </c>
      <c r="G6" s="401" t="s">
        <v>291</v>
      </c>
      <c r="H6" s="401"/>
      <c r="I6" s="401" t="e">
        <f>'Cash Flow'!I6</f>
        <v>#REF!</v>
      </c>
      <c r="J6" s="401"/>
      <c r="K6" s="328" t="s">
        <v>292</v>
      </c>
      <c r="L6" s="330" t="s">
        <v>293</v>
      </c>
      <c r="M6" s="330"/>
      <c r="N6" s="330"/>
      <c r="O6" s="330"/>
      <c r="P6" s="330"/>
      <c r="Q6" s="330"/>
      <c r="R6" s="330"/>
      <c r="S6" s="330"/>
      <c r="T6" s="330"/>
      <c r="U6" s="331"/>
    </row>
    <row r="7" spans="1:21">
      <c r="A7" s="234"/>
      <c r="B7" s="235"/>
      <c r="C7" s="235"/>
      <c r="D7" s="47"/>
      <c r="E7" s="235"/>
      <c r="F7" s="294" t="s">
        <v>293</v>
      </c>
      <c r="G7" s="447" t="s">
        <v>295</v>
      </c>
      <c r="H7" s="244" t="s">
        <v>296</v>
      </c>
      <c r="I7" s="244" t="s">
        <v>297</v>
      </c>
      <c r="J7" s="244" t="s">
        <v>298</v>
      </c>
      <c r="K7" s="294" t="e">
        <f>I6</f>
        <v>#REF!</v>
      </c>
      <c r="L7" s="244" t="e">
        <f t="shared" ref="L7:U7" si="0">K7+1</f>
        <v>#REF!</v>
      </c>
      <c r="M7" s="244" t="e">
        <f t="shared" si="0"/>
        <v>#REF!</v>
      </c>
      <c r="N7" s="244" t="e">
        <f t="shared" si="0"/>
        <v>#REF!</v>
      </c>
      <c r="O7" s="244" t="e">
        <f t="shared" si="0"/>
        <v>#REF!</v>
      </c>
      <c r="P7" s="244" t="e">
        <f t="shared" si="0"/>
        <v>#REF!</v>
      </c>
      <c r="Q7" s="244" t="e">
        <f t="shared" si="0"/>
        <v>#REF!</v>
      </c>
      <c r="R7" s="244" t="e">
        <f t="shared" si="0"/>
        <v>#REF!</v>
      </c>
      <c r="S7" s="244" t="e">
        <f t="shared" si="0"/>
        <v>#REF!</v>
      </c>
      <c r="T7" s="244" t="e">
        <f t="shared" si="0"/>
        <v>#REF!</v>
      </c>
      <c r="U7" s="294" t="e">
        <f t="shared" si="0"/>
        <v>#REF!</v>
      </c>
    </row>
    <row r="8" spans="1:21">
      <c r="A8" s="234" t="s">
        <v>366</v>
      </c>
      <c r="B8" s="235"/>
      <c r="C8" s="235"/>
      <c r="D8" s="235"/>
      <c r="E8" s="235"/>
      <c r="F8" s="373"/>
      <c r="G8" s="365"/>
      <c r="H8" s="365"/>
      <c r="I8" s="365"/>
      <c r="J8" s="365"/>
      <c r="K8" s="373"/>
      <c r="L8" s="365"/>
      <c r="M8" s="365"/>
      <c r="N8" s="365"/>
      <c r="O8" s="365"/>
      <c r="P8" s="365"/>
      <c r="Q8" s="365"/>
      <c r="R8" s="365"/>
      <c r="S8" s="365"/>
      <c r="T8" s="365"/>
      <c r="U8" s="373"/>
    </row>
    <row r="9" spans="1:21">
      <c r="A9" s="234"/>
      <c r="B9" s="235"/>
      <c r="C9" s="235"/>
      <c r="D9" s="235"/>
      <c r="E9" s="235"/>
      <c r="F9" s="373"/>
      <c r="G9" s="365"/>
      <c r="H9" s="365"/>
      <c r="I9" s="365"/>
      <c r="J9" s="365"/>
      <c r="K9" s="373"/>
      <c r="L9" s="365"/>
      <c r="M9" s="365"/>
      <c r="N9" s="365"/>
      <c r="O9" s="365"/>
      <c r="P9" s="365"/>
      <c r="Q9" s="365"/>
      <c r="R9" s="365"/>
      <c r="S9" s="365"/>
      <c r="T9" s="365"/>
      <c r="U9" s="373"/>
    </row>
    <row r="10" spans="1:21">
      <c r="A10" s="515" t="s">
        <v>368</v>
      </c>
      <c r="B10" s="235"/>
      <c r="C10" s="235"/>
      <c r="D10" s="463" t="s">
        <v>598</v>
      </c>
      <c r="E10" s="235"/>
      <c r="F10" s="373"/>
      <c r="G10" s="365"/>
      <c r="H10" s="365"/>
      <c r="I10" s="365"/>
      <c r="J10" s="365"/>
      <c r="K10" s="373"/>
      <c r="L10" s="365"/>
      <c r="M10" s="365"/>
      <c r="N10" s="365"/>
      <c r="O10" s="365"/>
      <c r="P10" s="365"/>
      <c r="Q10" s="365"/>
      <c r="R10" s="365"/>
      <c r="S10" s="365"/>
      <c r="T10" s="365"/>
      <c r="U10" s="373"/>
    </row>
    <row r="11" spans="1:21">
      <c r="A11" s="234" t="s">
        <v>369</v>
      </c>
      <c r="B11" s="235"/>
      <c r="C11" s="235"/>
      <c r="D11" s="575">
        <v>0</v>
      </c>
      <c r="E11" s="235"/>
      <c r="F11" s="408">
        <f>Input!F106</f>
        <v>0</v>
      </c>
      <c r="G11" s="409">
        <f>Input!G106</f>
        <v>0</v>
      </c>
      <c r="H11" s="409">
        <f>Input!H106</f>
        <v>0</v>
      </c>
      <c r="I11" s="409">
        <f>Input!I106</f>
        <v>0</v>
      </c>
      <c r="J11" s="409" t="e">
        <f>Input!J106</f>
        <v>#REF!</v>
      </c>
      <c r="K11" s="408" t="e">
        <f t="shared" ref="K11:K16" si="1">SUM(G11:J11)</f>
        <v>#REF!</v>
      </c>
      <c r="L11" s="409" t="e">
        <f>Input!L106</f>
        <v>#REF!</v>
      </c>
      <c r="M11" s="576" t="e">
        <f>Input!M106</f>
        <v>#REF!</v>
      </c>
      <c r="N11" s="409" t="e">
        <f>Input!N106</f>
        <v>#REF!</v>
      </c>
      <c r="O11" s="409" t="e">
        <f>Input!O106</f>
        <v>#REF!</v>
      </c>
      <c r="P11" s="576" t="e">
        <f>Input!P106</f>
        <v>#REF!</v>
      </c>
      <c r="Q11" s="409">
        <f>Input!Q106</f>
        <v>0</v>
      </c>
      <c r="R11" s="409">
        <f>Input!R106</f>
        <v>0</v>
      </c>
      <c r="S11" s="409">
        <f>Input!S106</f>
        <v>0</v>
      </c>
      <c r="T11" s="409">
        <f>Input!T106</f>
        <v>0</v>
      </c>
      <c r="U11" s="408">
        <f>Input!U106</f>
        <v>0</v>
      </c>
    </row>
    <row r="12" spans="1:21">
      <c r="A12" s="234" t="s">
        <v>370</v>
      </c>
      <c r="B12" s="235"/>
      <c r="C12" s="235"/>
      <c r="D12" s="575">
        <v>0</v>
      </c>
      <c r="E12" s="235"/>
      <c r="F12" s="408">
        <f>Input!F107</f>
        <v>0</v>
      </c>
      <c r="G12" s="409">
        <f>Input!G107</f>
        <v>0</v>
      </c>
      <c r="H12" s="409">
        <f>Input!H107</f>
        <v>0</v>
      </c>
      <c r="I12" s="409">
        <f>Input!I107</f>
        <v>0</v>
      </c>
      <c r="J12" s="409">
        <f>Input!J107</f>
        <v>0</v>
      </c>
      <c r="K12" s="408">
        <f t="shared" si="1"/>
        <v>0</v>
      </c>
      <c r="L12" s="409">
        <f>Input!L107</f>
        <v>0</v>
      </c>
      <c r="M12" s="409">
        <f>Input!M107</f>
        <v>0</v>
      </c>
      <c r="N12" s="409">
        <f>Input!N107</f>
        <v>0</v>
      </c>
      <c r="O12" s="409">
        <f>Input!O107</f>
        <v>0</v>
      </c>
      <c r="P12" s="409">
        <f>Input!P107</f>
        <v>0</v>
      </c>
      <c r="Q12" s="409">
        <f>Input!Q107</f>
        <v>0</v>
      </c>
      <c r="R12" s="409">
        <f>Input!R107</f>
        <v>0</v>
      </c>
      <c r="S12" s="409">
        <f>Input!S107</f>
        <v>0</v>
      </c>
      <c r="T12" s="409">
        <f>Input!T107</f>
        <v>0</v>
      </c>
      <c r="U12" s="408">
        <f>Input!U107</f>
        <v>0</v>
      </c>
    </row>
    <row r="13" spans="1:21">
      <c r="A13" s="234" t="s">
        <v>371</v>
      </c>
      <c r="B13" s="235"/>
      <c r="C13" s="235"/>
      <c r="D13" s="575">
        <v>0</v>
      </c>
      <c r="E13" s="235"/>
      <c r="F13" s="408">
        <f>Input!F108</f>
        <v>0</v>
      </c>
      <c r="G13" s="409">
        <f>Input!G108</f>
        <v>0</v>
      </c>
      <c r="H13" s="409">
        <f>Input!H108</f>
        <v>0</v>
      </c>
      <c r="I13" s="409">
        <f>Input!I108</f>
        <v>0</v>
      </c>
      <c r="J13" s="409">
        <f>Input!J108</f>
        <v>0</v>
      </c>
      <c r="K13" s="408">
        <f t="shared" si="1"/>
        <v>0</v>
      </c>
      <c r="L13" s="409">
        <f>Input!L108</f>
        <v>0</v>
      </c>
      <c r="M13" s="409">
        <f>Input!M108</f>
        <v>0</v>
      </c>
      <c r="N13" s="409">
        <f>Input!N108</f>
        <v>0</v>
      </c>
      <c r="O13" s="409">
        <f>Input!O108</f>
        <v>0</v>
      </c>
      <c r="P13" s="409">
        <f>Input!P108</f>
        <v>0</v>
      </c>
      <c r="Q13" s="409">
        <f>Input!Q108</f>
        <v>0</v>
      </c>
      <c r="R13" s="409">
        <f>Input!R108</f>
        <v>0</v>
      </c>
      <c r="S13" s="409">
        <f>Input!S108</f>
        <v>0</v>
      </c>
      <c r="T13" s="409">
        <f>Input!T108</f>
        <v>0</v>
      </c>
      <c r="U13" s="408">
        <f>Input!U108</f>
        <v>0</v>
      </c>
    </row>
    <row r="14" spans="1:21">
      <c r="A14" s="241" t="str">
        <f>IF(Input!A109=0," ",Input!A109)</f>
        <v xml:space="preserve"> </v>
      </c>
      <c r="B14" s="242"/>
      <c r="C14" s="242"/>
      <c r="D14" s="242"/>
      <c r="E14" s="235"/>
      <c r="F14" s="408">
        <f>Input!F109</f>
        <v>0</v>
      </c>
      <c r="G14" s="409">
        <f>Input!G109</f>
        <v>0</v>
      </c>
      <c r="H14" s="409">
        <f>Input!H109</f>
        <v>0</v>
      </c>
      <c r="I14" s="409">
        <f>Input!I109</f>
        <v>0</v>
      </c>
      <c r="J14" s="409">
        <f>Input!J109</f>
        <v>0</v>
      </c>
      <c r="K14" s="408">
        <f t="shared" si="1"/>
        <v>0</v>
      </c>
      <c r="L14" s="409">
        <f>Input!L109</f>
        <v>0</v>
      </c>
      <c r="M14" s="409">
        <f>Input!M109</f>
        <v>0</v>
      </c>
      <c r="N14" s="409">
        <f>Input!N109</f>
        <v>0</v>
      </c>
      <c r="O14" s="409">
        <f>Input!O109</f>
        <v>0</v>
      </c>
      <c r="P14" s="409">
        <f>Input!P109</f>
        <v>0</v>
      </c>
      <c r="Q14" s="409">
        <f>Input!Q109</f>
        <v>0</v>
      </c>
      <c r="R14" s="409">
        <f>Input!R109</f>
        <v>0</v>
      </c>
      <c r="S14" s="409">
        <f>Input!S109</f>
        <v>0</v>
      </c>
      <c r="T14" s="409">
        <f>Input!T109</f>
        <v>0</v>
      </c>
      <c r="U14" s="408">
        <f>Input!U109</f>
        <v>0</v>
      </c>
    </row>
    <row r="15" spans="1:21">
      <c r="A15" s="241" t="str">
        <f>IF(Input!A110=0," ",Input!A110)</f>
        <v xml:space="preserve"> </v>
      </c>
      <c r="B15" s="242"/>
      <c r="C15" s="242"/>
      <c r="D15" s="242"/>
      <c r="E15" s="235"/>
      <c r="F15" s="408">
        <f>Input!F110</f>
        <v>0</v>
      </c>
      <c r="G15" s="409">
        <f>Input!G110</f>
        <v>0</v>
      </c>
      <c r="H15" s="409">
        <f>Input!H110</f>
        <v>0</v>
      </c>
      <c r="I15" s="409">
        <f>Input!I110</f>
        <v>0</v>
      </c>
      <c r="J15" s="409">
        <f>Input!J110</f>
        <v>0</v>
      </c>
      <c r="K15" s="408">
        <f t="shared" si="1"/>
        <v>0</v>
      </c>
      <c r="L15" s="409">
        <f>Input!L110</f>
        <v>0</v>
      </c>
      <c r="M15" s="409">
        <f>Input!M110</f>
        <v>0</v>
      </c>
      <c r="N15" s="409">
        <f>Input!N110</f>
        <v>0</v>
      </c>
      <c r="O15" s="409">
        <f>Input!O110</f>
        <v>0</v>
      </c>
      <c r="P15" s="409">
        <f>Input!P110</f>
        <v>0</v>
      </c>
      <c r="Q15" s="409">
        <f>Input!Q110</f>
        <v>0</v>
      </c>
      <c r="R15" s="409">
        <f>Input!R110</f>
        <v>0</v>
      </c>
      <c r="S15" s="409">
        <f>Input!S110</f>
        <v>0</v>
      </c>
      <c r="T15" s="409">
        <f>Input!T110</f>
        <v>0</v>
      </c>
      <c r="U15" s="408">
        <f>Input!U110</f>
        <v>0</v>
      </c>
    </row>
    <row r="16" spans="1:21">
      <c r="A16" s="241" t="str">
        <f>IF(Input!A111=0," ",Input!A111)</f>
        <v xml:space="preserve"> </v>
      </c>
      <c r="B16" s="242"/>
      <c r="C16" s="242"/>
      <c r="D16" s="242"/>
      <c r="E16" s="235"/>
      <c r="F16" s="410">
        <f>Input!F111</f>
        <v>0</v>
      </c>
      <c r="G16" s="411">
        <f>Input!G111</f>
        <v>0</v>
      </c>
      <c r="H16" s="411">
        <f>Input!H111</f>
        <v>0</v>
      </c>
      <c r="I16" s="411">
        <f>Input!I111</f>
        <v>0</v>
      </c>
      <c r="J16" s="411">
        <f>Input!J111</f>
        <v>0</v>
      </c>
      <c r="K16" s="410">
        <f t="shared" si="1"/>
        <v>0</v>
      </c>
      <c r="L16" s="411">
        <f>Input!L111</f>
        <v>0</v>
      </c>
      <c r="M16" s="411">
        <f>Input!M111</f>
        <v>0</v>
      </c>
      <c r="N16" s="411">
        <f>Input!N111</f>
        <v>0</v>
      </c>
      <c r="O16" s="411">
        <f>Input!O111</f>
        <v>0</v>
      </c>
      <c r="P16" s="411">
        <f>Input!P111</f>
        <v>0</v>
      </c>
      <c r="Q16" s="411">
        <f>Input!Q111</f>
        <v>0</v>
      </c>
      <c r="R16" s="411">
        <f>Input!R111</f>
        <v>0</v>
      </c>
      <c r="S16" s="411">
        <f>Input!S111</f>
        <v>0</v>
      </c>
      <c r="T16" s="411">
        <f>Input!T111</f>
        <v>0</v>
      </c>
      <c r="U16" s="410">
        <f>Input!U111</f>
        <v>0</v>
      </c>
    </row>
    <row r="17" spans="1:21">
      <c r="A17" s="234" t="s">
        <v>372</v>
      </c>
      <c r="B17" s="235"/>
      <c r="C17" s="235"/>
      <c r="D17" s="235"/>
      <c r="E17" s="235"/>
      <c r="F17" s="577">
        <f t="shared" ref="F17:U17" si="2">SUM(F11:F16)</f>
        <v>0</v>
      </c>
      <c r="G17" s="578">
        <f t="shared" si="2"/>
        <v>0</v>
      </c>
      <c r="H17" s="578">
        <f t="shared" si="2"/>
        <v>0</v>
      </c>
      <c r="I17" s="578">
        <f t="shared" si="2"/>
        <v>0</v>
      </c>
      <c r="J17" s="578" t="e">
        <f t="shared" si="2"/>
        <v>#REF!</v>
      </c>
      <c r="K17" s="577" t="e">
        <f t="shared" si="2"/>
        <v>#REF!</v>
      </c>
      <c r="L17" s="578" t="e">
        <f t="shared" si="2"/>
        <v>#REF!</v>
      </c>
      <c r="M17" s="578" t="e">
        <f t="shared" si="2"/>
        <v>#REF!</v>
      </c>
      <c r="N17" s="578" t="e">
        <f t="shared" si="2"/>
        <v>#REF!</v>
      </c>
      <c r="O17" s="578" t="e">
        <f t="shared" si="2"/>
        <v>#REF!</v>
      </c>
      <c r="P17" s="578" t="e">
        <f t="shared" si="2"/>
        <v>#REF!</v>
      </c>
      <c r="Q17" s="578">
        <f t="shared" si="2"/>
        <v>0</v>
      </c>
      <c r="R17" s="578">
        <f t="shared" si="2"/>
        <v>0</v>
      </c>
      <c r="S17" s="578">
        <f t="shared" si="2"/>
        <v>0</v>
      </c>
      <c r="T17" s="578">
        <f t="shared" si="2"/>
        <v>0</v>
      </c>
      <c r="U17" s="577">
        <f t="shared" si="2"/>
        <v>0</v>
      </c>
    </row>
    <row r="18" spans="1:21">
      <c r="A18" s="234"/>
      <c r="B18" s="235"/>
      <c r="C18" s="235"/>
      <c r="D18" s="235"/>
      <c r="E18" s="235"/>
      <c r="F18" s="408"/>
      <c r="G18" s="409"/>
      <c r="H18" s="409"/>
      <c r="I18" s="409"/>
      <c r="J18" s="409"/>
      <c r="K18" s="408"/>
      <c r="L18" s="409"/>
      <c r="M18" s="409"/>
      <c r="N18" s="409"/>
      <c r="O18" s="409"/>
      <c r="P18" s="409"/>
      <c r="Q18" s="409"/>
      <c r="R18" s="409"/>
      <c r="S18" s="409"/>
      <c r="T18" s="409"/>
      <c r="U18" s="408"/>
    </row>
    <row r="19" spans="1:21">
      <c r="A19" s="404" t="s">
        <v>373</v>
      </c>
      <c r="B19" s="235"/>
      <c r="C19" s="235"/>
      <c r="D19" s="235"/>
      <c r="E19" s="235"/>
      <c r="F19" s="408"/>
      <c r="G19" s="409"/>
      <c r="H19" s="409"/>
      <c r="I19" s="409"/>
      <c r="J19" s="409"/>
      <c r="K19" s="408"/>
      <c r="L19" s="409"/>
      <c r="M19" s="409"/>
      <c r="N19" s="409"/>
      <c r="O19" s="409"/>
      <c r="P19" s="409"/>
      <c r="Q19" s="409"/>
      <c r="R19" s="409"/>
      <c r="S19" s="409"/>
      <c r="T19" s="409"/>
      <c r="U19" s="408"/>
    </row>
    <row r="20" spans="1:21">
      <c r="A20" s="234" t="s">
        <v>374</v>
      </c>
      <c r="B20" s="235"/>
      <c r="C20" s="235"/>
      <c r="D20" s="235"/>
      <c r="E20" s="235"/>
      <c r="F20" s="408">
        <f>Input!F114</f>
        <v>0</v>
      </c>
      <c r="G20" s="409">
        <f>Input!G114</f>
        <v>0</v>
      </c>
      <c r="H20" s="409">
        <f>Input!H114</f>
        <v>0</v>
      </c>
      <c r="I20" s="409">
        <f>Input!I114</f>
        <v>0</v>
      </c>
      <c r="J20" s="409" t="e">
        <f>Input!J114</f>
        <v>#REF!</v>
      </c>
      <c r="K20" s="408" t="e">
        <f>SUM(G20:J20)</f>
        <v>#REF!</v>
      </c>
      <c r="L20" s="409" t="e">
        <f>Input!L114</f>
        <v>#REF!</v>
      </c>
      <c r="M20" s="409" t="e">
        <f>Input!M114</f>
        <v>#REF!</v>
      </c>
      <c r="N20" s="409" t="e">
        <f>Input!N114</f>
        <v>#REF!</v>
      </c>
      <c r="O20" s="409" t="e">
        <f>Input!O114</f>
        <v>#REF!</v>
      </c>
      <c r="P20" s="409" t="e">
        <f>Input!P114</f>
        <v>#REF!</v>
      </c>
      <c r="Q20" s="409">
        <f>Input!Q114</f>
        <v>0</v>
      </c>
      <c r="R20" s="409">
        <f>Input!R114</f>
        <v>0</v>
      </c>
      <c r="S20" s="409">
        <f>Input!S114</f>
        <v>0</v>
      </c>
      <c r="T20" s="409">
        <f>Input!T114</f>
        <v>0</v>
      </c>
      <c r="U20" s="408">
        <f>Input!U114</f>
        <v>0</v>
      </c>
    </row>
    <row r="21" spans="1:21">
      <c r="A21" s="234" t="s">
        <v>375</v>
      </c>
      <c r="B21" s="235"/>
      <c r="C21" s="235"/>
      <c r="D21" s="235"/>
      <c r="E21" s="235"/>
      <c r="F21" s="408">
        <f>Input!F115</f>
        <v>0</v>
      </c>
      <c r="G21" s="409">
        <f>Input!G115</f>
        <v>0</v>
      </c>
      <c r="H21" s="409">
        <f>Input!H115</f>
        <v>0</v>
      </c>
      <c r="I21" s="409">
        <f>Input!I115</f>
        <v>0</v>
      </c>
      <c r="J21" s="409">
        <f>Input!J115</f>
        <v>0</v>
      </c>
      <c r="K21" s="408">
        <f>SUM(G21:J21)</f>
        <v>0</v>
      </c>
      <c r="L21" s="409">
        <f>Input!L115</f>
        <v>0</v>
      </c>
      <c r="M21" s="409">
        <f>Input!M115</f>
        <v>0</v>
      </c>
      <c r="N21" s="409">
        <f>Input!N115</f>
        <v>0</v>
      </c>
      <c r="O21" s="409">
        <f>Input!O115</f>
        <v>0</v>
      </c>
      <c r="P21" s="409">
        <f>Input!P115</f>
        <v>0</v>
      </c>
      <c r="Q21" s="409">
        <f>Input!Q115</f>
        <v>0</v>
      </c>
      <c r="R21" s="409">
        <f>Input!R115</f>
        <v>0</v>
      </c>
      <c r="S21" s="409">
        <f>Input!S115</f>
        <v>0</v>
      </c>
      <c r="T21" s="409">
        <f>Input!T115</f>
        <v>0</v>
      </c>
      <c r="U21" s="408">
        <f>Input!U115</f>
        <v>0</v>
      </c>
    </row>
    <row r="22" spans="1:21">
      <c r="A22" s="241" t="str">
        <f>IF(Input!A116=0," ",Input!A116)</f>
        <v xml:space="preserve"> </v>
      </c>
      <c r="B22" s="242"/>
      <c r="C22" s="242"/>
      <c r="D22" s="242"/>
      <c r="E22" s="235"/>
      <c r="F22" s="408">
        <f>Input!F116</f>
        <v>0</v>
      </c>
      <c r="G22" s="409">
        <f>Input!G116</f>
        <v>0</v>
      </c>
      <c r="H22" s="409">
        <f>Input!H116</f>
        <v>0</v>
      </c>
      <c r="I22" s="409">
        <f>Input!I116</f>
        <v>0</v>
      </c>
      <c r="J22" s="409">
        <f>Input!J116</f>
        <v>0</v>
      </c>
      <c r="K22" s="408">
        <f>SUM(G22:J22)</f>
        <v>0</v>
      </c>
      <c r="L22" s="409">
        <f>Input!L116</f>
        <v>0</v>
      </c>
      <c r="M22" s="409">
        <f>Input!M116</f>
        <v>0</v>
      </c>
      <c r="N22" s="409">
        <f>Input!N116</f>
        <v>0</v>
      </c>
      <c r="O22" s="409">
        <f>Input!O116</f>
        <v>0</v>
      </c>
      <c r="P22" s="409">
        <f>Input!P116</f>
        <v>0</v>
      </c>
      <c r="Q22" s="409">
        <f>Input!Q116</f>
        <v>0</v>
      </c>
      <c r="R22" s="409">
        <f>Input!R116</f>
        <v>0</v>
      </c>
      <c r="S22" s="409">
        <f>Input!S116</f>
        <v>0</v>
      </c>
      <c r="T22" s="409">
        <f>Input!T116</f>
        <v>0</v>
      </c>
      <c r="U22" s="408">
        <f>Input!U116</f>
        <v>0</v>
      </c>
    </row>
    <row r="23" spans="1:21">
      <c r="A23" s="241" t="str">
        <f>IF(Input!A117=0," ",Input!A117)</f>
        <v xml:space="preserve"> </v>
      </c>
      <c r="B23" s="242"/>
      <c r="C23" s="242"/>
      <c r="D23" s="242"/>
      <c r="E23" s="235"/>
      <c r="F23" s="408">
        <f>Input!F117</f>
        <v>0</v>
      </c>
      <c r="G23" s="409">
        <f>Input!G117</f>
        <v>0</v>
      </c>
      <c r="H23" s="409">
        <f>Input!H117</f>
        <v>0</v>
      </c>
      <c r="I23" s="409">
        <f>Input!I117</f>
        <v>0</v>
      </c>
      <c r="J23" s="409">
        <f>Input!J117</f>
        <v>0</v>
      </c>
      <c r="K23" s="408">
        <f>SUM(G23:J23)</f>
        <v>0</v>
      </c>
      <c r="L23" s="409">
        <f>Input!L117</f>
        <v>0</v>
      </c>
      <c r="M23" s="409">
        <f>Input!M117</f>
        <v>0</v>
      </c>
      <c r="N23" s="409">
        <f>Input!N117</f>
        <v>0</v>
      </c>
      <c r="O23" s="409">
        <f>Input!O117</f>
        <v>0</v>
      </c>
      <c r="P23" s="409">
        <f>Input!P117</f>
        <v>0</v>
      </c>
      <c r="Q23" s="409">
        <f>Input!Q117</f>
        <v>0</v>
      </c>
      <c r="R23" s="409">
        <f>Input!R117</f>
        <v>0</v>
      </c>
      <c r="S23" s="409">
        <f>Input!S117</f>
        <v>0</v>
      </c>
      <c r="T23" s="409">
        <f>Input!T117</f>
        <v>0</v>
      </c>
      <c r="U23" s="408">
        <f>Input!U117</f>
        <v>0</v>
      </c>
    </row>
    <row r="24" spans="1:21">
      <c r="A24" s="241" t="str">
        <f>IF(Input!A118=0," ",Input!A118)</f>
        <v xml:space="preserve"> </v>
      </c>
      <c r="B24" s="242"/>
      <c r="C24" s="242"/>
      <c r="D24" s="242"/>
      <c r="E24" s="235"/>
      <c r="F24" s="410">
        <f>Input!F118</f>
        <v>0</v>
      </c>
      <c r="G24" s="411">
        <f>Input!G118</f>
        <v>0</v>
      </c>
      <c r="H24" s="411">
        <f>Input!H118</f>
        <v>0</v>
      </c>
      <c r="I24" s="411">
        <f>Input!I118</f>
        <v>0</v>
      </c>
      <c r="J24" s="411">
        <f>Input!J118</f>
        <v>0</v>
      </c>
      <c r="K24" s="410">
        <f>SUM(G24:J24)</f>
        <v>0</v>
      </c>
      <c r="L24" s="411">
        <f>Input!L118</f>
        <v>0</v>
      </c>
      <c r="M24" s="411">
        <f>Input!M118</f>
        <v>0</v>
      </c>
      <c r="N24" s="411">
        <f>Input!N118</f>
        <v>0</v>
      </c>
      <c r="O24" s="411">
        <f>Input!O118</f>
        <v>0</v>
      </c>
      <c r="P24" s="411">
        <f>Input!P118</f>
        <v>0</v>
      </c>
      <c r="Q24" s="411">
        <f>Input!Q118</f>
        <v>0</v>
      </c>
      <c r="R24" s="411">
        <f>Input!R118</f>
        <v>0</v>
      </c>
      <c r="S24" s="411">
        <f>Input!S118</f>
        <v>0</v>
      </c>
      <c r="T24" s="411">
        <f>Input!T118</f>
        <v>0</v>
      </c>
      <c r="U24" s="410">
        <f>Input!U118</f>
        <v>0</v>
      </c>
    </row>
    <row r="25" spans="1:21">
      <c r="A25" s="234" t="s">
        <v>376</v>
      </c>
      <c r="B25" s="235"/>
      <c r="C25" s="235"/>
      <c r="D25" s="235"/>
      <c r="E25" s="235"/>
      <c r="F25" s="577">
        <f t="shared" ref="F25:U25" si="3">SUM(F20:F24)</f>
        <v>0</v>
      </c>
      <c r="G25" s="578">
        <f t="shared" si="3"/>
        <v>0</v>
      </c>
      <c r="H25" s="578">
        <f t="shared" si="3"/>
        <v>0</v>
      </c>
      <c r="I25" s="578">
        <f t="shared" si="3"/>
        <v>0</v>
      </c>
      <c r="J25" s="578" t="e">
        <f t="shared" si="3"/>
        <v>#REF!</v>
      </c>
      <c r="K25" s="577" t="e">
        <f t="shared" si="3"/>
        <v>#REF!</v>
      </c>
      <c r="L25" s="578" t="e">
        <f t="shared" si="3"/>
        <v>#REF!</v>
      </c>
      <c r="M25" s="578" t="e">
        <f t="shared" si="3"/>
        <v>#REF!</v>
      </c>
      <c r="N25" s="578" t="e">
        <f t="shared" si="3"/>
        <v>#REF!</v>
      </c>
      <c r="O25" s="578" t="e">
        <f t="shared" si="3"/>
        <v>#REF!</v>
      </c>
      <c r="P25" s="578" t="e">
        <f t="shared" si="3"/>
        <v>#REF!</v>
      </c>
      <c r="Q25" s="578">
        <f t="shared" si="3"/>
        <v>0</v>
      </c>
      <c r="R25" s="578">
        <f t="shared" si="3"/>
        <v>0</v>
      </c>
      <c r="S25" s="578">
        <f t="shared" si="3"/>
        <v>0</v>
      </c>
      <c r="T25" s="578">
        <f t="shared" si="3"/>
        <v>0</v>
      </c>
      <c r="U25" s="577">
        <f t="shared" si="3"/>
        <v>0</v>
      </c>
    </row>
    <row r="26" spans="1:21">
      <c r="A26" s="234"/>
      <c r="B26" s="235"/>
      <c r="C26" s="235"/>
      <c r="D26" s="235"/>
      <c r="E26" s="235"/>
      <c r="F26" s="356"/>
      <c r="G26" s="406"/>
      <c r="H26" s="406"/>
      <c r="I26" s="406"/>
      <c r="J26" s="406"/>
      <c r="K26" s="356"/>
      <c r="L26" s="406"/>
      <c r="M26" s="406"/>
      <c r="N26" s="406"/>
      <c r="O26" s="406"/>
      <c r="P26" s="406"/>
      <c r="Q26" s="406"/>
      <c r="R26" s="406"/>
      <c r="S26" s="406"/>
      <c r="T26" s="406"/>
      <c r="U26" s="356"/>
    </row>
    <row r="27" spans="1:21" ht="13.5" thickBot="1">
      <c r="A27" s="234" t="s">
        <v>599</v>
      </c>
      <c r="B27" s="235"/>
      <c r="C27" s="235"/>
      <c r="D27" s="235"/>
      <c r="E27" s="235"/>
      <c r="F27" s="579">
        <f t="shared" ref="F27:U27" si="4">+F25+F17</f>
        <v>0</v>
      </c>
      <c r="G27" s="580">
        <f t="shared" si="4"/>
        <v>0</v>
      </c>
      <c r="H27" s="580">
        <f t="shared" si="4"/>
        <v>0</v>
      </c>
      <c r="I27" s="580">
        <f t="shared" si="4"/>
        <v>0</v>
      </c>
      <c r="J27" s="580" t="e">
        <f t="shared" si="4"/>
        <v>#REF!</v>
      </c>
      <c r="K27" s="579" t="e">
        <f t="shared" si="4"/>
        <v>#REF!</v>
      </c>
      <c r="L27" s="580" t="e">
        <f t="shared" si="4"/>
        <v>#REF!</v>
      </c>
      <c r="M27" s="580" t="e">
        <f t="shared" si="4"/>
        <v>#REF!</v>
      </c>
      <c r="N27" s="580" t="e">
        <f t="shared" si="4"/>
        <v>#REF!</v>
      </c>
      <c r="O27" s="580" t="e">
        <f t="shared" si="4"/>
        <v>#REF!</v>
      </c>
      <c r="P27" s="580" t="e">
        <f t="shared" si="4"/>
        <v>#REF!</v>
      </c>
      <c r="Q27" s="580">
        <f t="shared" si="4"/>
        <v>0</v>
      </c>
      <c r="R27" s="580">
        <f t="shared" si="4"/>
        <v>0</v>
      </c>
      <c r="S27" s="580">
        <f t="shared" si="4"/>
        <v>0</v>
      </c>
      <c r="T27" s="580">
        <f t="shared" si="4"/>
        <v>0</v>
      </c>
      <c r="U27" s="579">
        <f t="shared" si="4"/>
        <v>0</v>
      </c>
    </row>
    <row r="28" spans="1:21" ht="13.5" thickTop="1">
      <c r="A28" s="241"/>
      <c r="B28" s="242"/>
      <c r="C28" s="242"/>
      <c r="D28" s="242"/>
      <c r="E28" s="242"/>
      <c r="F28" s="360"/>
      <c r="G28" s="360"/>
      <c r="H28" s="360"/>
      <c r="I28" s="360"/>
      <c r="J28" s="360"/>
      <c r="K28" s="360"/>
      <c r="L28" s="360"/>
      <c r="M28" s="360"/>
      <c r="N28" s="360"/>
      <c r="O28" s="360"/>
      <c r="P28" s="360"/>
      <c r="Q28" s="360"/>
      <c r="R28" s="360"/>
      <c r="S28" s="360"/>
      <c r="T28" s="360"/>
      <c r="U28" s="581"/>
    </row>
    <row r="29" spans="1:21">
      <c r="A29" s="234" t="s">
        <v>531</v>
      </c>
      <c r="B29" s="235"/>
      <c r="C29" s="235"/>
      <c r="D29" s="235"/>
      <c r="E29" s="235"/>
      <c r="F29" s="365"/>
      <c r="G29" s="365"/>
      <c r="H29" s="365"/>
      <c r="I29" s="365"/>
      <c r="J29" s="365"/>
      <c r="K29" s="365"/>
      <c r="L29" s="365"/>
      <c r="M29" s="365"/>
      <c r="N29" s="365"/>
      <c r="O29" s="365"/>
      <c r="P29" s="365"/>
      <c r="Q29" s="365"/>
      <c r="R29" s="365"/>
      <c r="S29" s="365"/>
      <c r="T29" s="365"/>
      <c r="U29" s="373"/>
    </row>
    <row r="30" spans="1:21">
      <c r="A30" s="234"/>
      <c r="B30" s="235"/>
      <c r="C30" s="235"/>
      <c r="D30" s="235"/>
      <c r="E30" s="235"/>
      <c r="F30" s="365"/>
      <c r="G30" s="365"/>
      <c r="H30" s="365"/>
      <c r="I30" s="365"/>
      <c r="J30" s="365"/>
      <c r="K30" s="365"/>
      <c r="L30" s="365"/>
      <c r="M30" s="365"/>
      <c r="N30" s="365"/>
      <c r="O30" s="365"/>
      <c r="P30" s="365"/>
      <c r="Q30" s="365"/>
      <c r="R30" s="365"/>
      <c r="S30" s="365"/>
      <c r="T30" s="365"/>
      <c r="U30" s="373"/>
    </row>
    <row r="31" spans="1:21">
      <c r="A31" s="241"/>
      <c r="B31" s="242"/>
      <c r="C31" s="242"/>
      <c r="D31" s="242"/>
      <c r="E31" s="242"/>
      <c r="F31" s="360"/>
      <c r="G31" s="360"/>
      <c r="H31" s="360"/>
      <c r="I31" s="360"/>
      <c r="J31" s="360"/>
      <c r="K31" s="360"/>
      <c r="L31" s="360"/>
      <c r="M31" s="360"/>
      <c r="N31" s="360"/>
      <c r="O31" s="360"/>
      <c r="P31" s="360"/>
      <c r="Q31" s="360"/>
      <c r="R31" s="360"/>
      <c r="S31" s="360"/>
      <c r="T31" s="360"/>
      <c r="U31" s="581"/>
    </row>
    <row r="32" spans="1:21">
      <c r="A32" s="250"/>
      <c r="B32" s="250"/>
      <c r="C32" s="250"/>
      <c r="D32" s="250"/>
      <c r="E32" s="250"/>
      <c r="F32" s="582"/>
      <c r="G32" s="582"/>
      <c r="H32" s="582"/>
      <c r="I32" s="582"/>
      <c r="J32" s="582"/>
      <c r="K32" s="582"/>
      <c r="L32" s="582"/>
      <c r="M32" s="582"/>
      <c r="N32" s="582"/>
      <c r="O32" s="582"/>
      <c r="P32" s="582"/>
      <c r="Q32" s="582"/>
      <c r="R32" s="582"/>
      <c r="S32" s="582"/>
      <c r="T32" s="582"/>
      <c r="U32" s="582"/>
    </row>
    <row r="33" spans="1:21">
      <c r="A33" s="325" t="s">
        <v>377</v>
      </c>
      <c r="B33" s="362"/>
      <c r="C33" s="362"/>
      <c r="D33" s="362"/>
      <c r="E33" s="362"/>
      <c r="F33" s="583"/>
      <c r="G33" s="584"/>
      <c r="H33" s="584"/>
      <c r="I33" s="584"/>
      <c r="J33" s="584"/>
      <c r="K33" s="583"/>
      <c r="L33" s="584"/>
      <c r="M33" s="584"/>
      <c r="N33" s="584"/>
      <c r="O33" s="584"/>
      <c r="P33" s="584"/>
      <c r="Q33" s="584"/>
      <c r="R33" s="584"/>
      <c r="S33" s="584"/>
      <c r="T33" s="584"/>
      <c r="U33" s="583"/>
    </row>
    <row r="34" spans="1:21">
      <c r="A34" s="234"/>
      <c r="B34" s="235"/>
      <c r="C34" s="235"/>
      <c r="D34" s="235"/>
      <c r="E34" s="235"/>
      <c r="F34" s="373"/>
      <c r="G34" s="365"/>
      <c r="H34" s="365"/>
      <c r="I34" s="365"/>
      <c r="J34" s="365"/>
      <c r="K34" s="373"/>
      <c r="L34" s="365"/>
      <c r="M34" s="365"/>
      <c r="N34" s="365"/>
      <c r="O34" s="365"/>
      <c r="P34" s="365"/>
      <c r="Q34" s="365"/>
      <c r="R34" s="365"/>
      <c r="S34" s="365"/>
      <c r="T34" s="365"/>
      <c r="U34" s="373"/>
    </row>
    <row r="35" spans="1:21">
      <c r="A35" s="417" t="s">
        <v>378</v>
      </c>
      <c r="B35" s="235"/>
      <c r="C35" s="235"/>
      <c r="D35" s="235"/>
      <c r="E35" s="235"/>
      <c r="F35" s="373"/>
      <c r="G35" s="365"/>
      <c r="H35" s="365"/>
      <c r="I35" s="365"/>
      <c r="J35" s="365"/>
      <c r="K35" s="373"/>
      <c r="L35" s="365"/>
      <c r="M35" s="365"/>
      <c r="N35" s="365"/>
      <c r="O35" s="365"/>
      <c r="P35" s="365"/>
      <c r="Q35" s="365"/>
      <c r="R35" s="365"/>
      <c r="S35" s="365"/>
      <c r="T35" s="365"/>
      <c r="U35" s="373"/>
    </row>
    <row r="36" spans="1:21">
      <c r="A36" s="234" t="s">
        <v>379</v>
      </c>
      <c r="B36" s="235"/>
      <c r="C36" s="235"/>
      <c r="D36" s="235"/>
      <c r="E36" s="235"/>
      <c r="F36" s="408">
        <f>Input!F123</f>
        <v>0</v>
      </c>
      <c r="G36" s="409">
        <f>Input!G123</f>
        <v>0</v>
      </c>
      <c r="H36" s="409">
        <f>Input!H123</f>
        <v>0</v>
      </c>
      <c r="I36" s="409">
        <f>Input!I123</f>
        <v>0</v>
      </c>
      <c r="J36" s="409">
        <f>Input!J123</f>
        <v>0</v>
      </c>
      <c r="K36" s="408">
        <f t="shared" ref="K36:K42" si="5">SUM(G36:J36)</f>
        <v>0</v>
      </c>
      <c r="L36" s="409">
        <f>Input!L123</f>
        <v>0</v>
      </c>
      <c r="M36" s="409">
        <f>Input!M123</f>
        <v>0</v>
      </c>
      <c r="N36" s="409">
        <f>Input!N123</f>
        <v>0</v>
      </c>
      <c r="O36" s="409">
        <f>Input!O123</f>
        <v>0</v>
      </c>
      <c r="P36" s="409">
        <f>Input!P123</f>
        <v>0</v>
      </c>
      <c r="Q36" s="409">
        <f>Input!Q123</f>
        <v>0</v>
      </c>
      <c r="R36" s="409">
        <f>Input!R123</f>
        <v>0</v>
      </c>
      <c r="S36" s="409">
        <f>Input!S123</f>
        <v>0</v>
      </c>
      <c r="T36" s="409">
        <f>Input!T123</f>
        <v>0</v>
      </c>
      <c r="U36" s="408">
        <f>Input!U123</f>
        <v>0</v>
      </c>
    </row>
    <row r="37" spans="1:21">
      <c r="A37" s="241" t="str">
        <f>IF(Input!A124=0," ",Input!A124)</f>
        <v xml:space="preserve"> </v>
      </c>
      <c r="B37" s="242"/>
      <c r="C37" s="242"/>
      <c r="D37" s="242"/>
      <c r="E37" s="235"/>
      <c r="F37" s="408">
        <f>Input!F124</f>
        <v>0</v>
      </c>
      <c r="G37" s="409">
        <f>Input!G124</f>
        <v>0</v>
      </c>
      <c r="H37" s="409">
        <f>Input!H124</f>
        <v>0</v>
      </c>
      <c r="I37" s="409">
        <f>Input!I124</f>
        <v>0</v>
      </c>
      <c r="J37" s="409">
        <f>Input!J124</f>
        <v>0</v>
      </c>
      <c r="K37" s="408">
        <f t="shared" si="5"/>
        <v>0</v>
      </c>
      <c r="L37" s="409">
        <f>Input!L124</f>
        <v>0</v>
      </c>
      <c r="M37" s="409">
        <f>Input!M124</f>
        <v>0</v>
      </c>
      <c r="N37" s="409">
        <f>Input!N124</f>
        <v>0</v>
      </c>
      <c r="O37" s="409">
        <f>Input!O124</f>
        <v>0</v>
      </c>
      <c r="P37" s="409">
        <f>Input!P124</f>
        <v>0</v>
      </c>
      <c r="Q37" s="409">
        <f>Input!Q124</f>
        <v>0</v>
      </c>
      <c r="R37" s="409">
        <f>Input!R124</f>
        <v>0</v>
      </c>
      <c r="S37" s="409">
        <f>Input!S124</f>
        <v>0</v>
      </c>
      <c r="T37" s="409">
        <f>Input!T124</f>
        <v>0</v>
      </c>
      <c r="U37" s="408">
        <f>Input!U124</f>
        <v>0</v>
      </c>
    </row>
    <row r="38" spans="1:21">
      <c r="A38" s="241" t="str">
        <f>IF(Input!A125=0," ",Input!A125)</f>
        <v xml:space="preserve"> </v>
      </c>
      <c r="B38" s="242"/>
      <c r="C38" s="242"/>
      <c r="D38" s="242"/>
      <c r="E38" s="235"/>
      <c r="F38" s="408">
        <f>Input!F125</f>
        <v>0</v>
      </c>
      <c r="G38" s="409">
        <f>Input!G125</f>
        <v>0</v>
      </c>
      <c r="H38" s="409">
        <f>Input!H125</f>
        <v>0</v>
      </c>
      <c r="I38" s="409">
        <f>Input!I125</f>
        <v>0</v>
      </c>
      <c r="J38" s="409">
        <f>Input!J125</f>
        <v>0</v>
      </c>
      <c r="K38" s="408">
        <f t="shared" si="5"/>
        <v>0</v>
      </c>
      <c r="L38" s="409">
        <f>Input!L125</f>
        <v>0</v>
      </c>
      <c r="M38" s="409">
        <f>Input!M125</f>
        <v>0</v>
      </c>
      <c r="N38" s="409">
        <f>Input!N125</f>
        <v>0</v>
      </c>
      <c r="O38" s="409">
        <f>Input!O125</f>
        <v>0</v>
      </c>
      <c r="P38" s="409">
        <f>Input!P125</f>
        <v>0</v>
      </c>
      <c r="Q38" s="409">
        <f>Input!Q125</f>
        <v>0</v>
      </c>
      <c r="R38" s="409">
        <f>Input!R125</f>
        <v>0</v>
      </c>
      <c r="S38" s="409">
        <f>Input!S125</f>
        <v>0</v>
      </c>
      <c r="T38" s="409">
        <f>Input!T125</f>
        <v>0</v>
      </c>
      <c r="U38" s="408">
        <f>Input!U125</f>
        <v>0</v>
      </c>
    </row>
    <row r="39" spans="1:21">
      <c r="A39" s="241" t="str">
        <f>IF(Input!A126=0," ",Input!A126)</f>
        <v xml:space="preserve"> </v>
      </c>
      <c r="B39" s="242"/>
      <c r="C39" s="242"/>
      <c r="D39" s="242"/>
      <c r="E39" s="235"/>
      <c r="F39" s="408">
        <f>Input!F126</f>
        <v>0</v>
      </c>
      <c r="G39" s="409">
        <f>Input!G126</f>
        <v>0</v>
      </c>
      <c r="H39" s="409">
        <f>Input!H126</f>
        <v>0</v>
      </c>
      <c r="I39" s="409">
        <f>Input!I126</f>
        <v>0</v>
      </c>
      <c r="J39" s="409">
        <f>Input!J126</f>
        <v>0</v>
      </c>
      <c r="K39" s="408">
        <f t="shared" si="5"/>
        <v>0</v>
      </c>
      <c r="L39" s="409">
        <f>Input!L126</f>
        <v>0</v>
      </c>
      <c r="M39" s="409">
        <f>Input!M126</f>
        <v>0</v>
      </c>
      <c r="N39" s="409">
        <f>Input!N126</f>
        <v>0</v>
      </c>
      <c r="O39" s="409">
        <f>Input!O126</f>
        <v>0</v>
      </c>
      <c r="P39" s="409">
        <f>Input!P126</f>
        <v>0</v>
      </c>
      <c r="Q39" s="409">
        <f>Input!Q126</f>
        <v>0</v>
      </c>
      <c r="R39" s="409">
        <f>Input!R126</f>
        <v>0</v>
      </c>
      <c r="S39" s="409">
        <f>Input!S126</f>
        <v>0</v>
      </c>
      <c r="T39" s="409">
        <f>Input!T126</f>
        <v>0</v>
      </c>
      <c r="U39" s="408">
        <f>Input!U126</f>
        <v>0</v>
      </c>
    </row>
    <row r="40" spans="1:21">
      <c r="A40" s="241" t="str">
        <f>IF(Input!A127=0," ",Input!A127)</f>
        <v xml:space="preserve"> </v>
      </c>
      <c r="B40" s="242"/>
      <c r="C40" s="242"/>
      <c r="D40" s="242"/>
      <c r="E40" s="235"/>
      <c r="F40" s="408">
        <f>Input!F127</f>
        <v>0</v>
      </c>
      <c r="G40" s="409">
        <f>Input!G127</f>
        <v>0</v>
      </c>
      <c r="H40" s="409">
        <f>Input!H127</f>
        <v>0</v>
      </c>
      <c r="I40" s="409">
        <f>Input!I127</f>
        <v>0</v>
      </c>
      <c r="J40" s="409">
        <f>Input!J127</f>
        <v>0</v>
      </c>
      <c r="K40" s="408">
        <f t="shared" si="5"/>
        <v>0</v>
      </c>
      <c r="L40" s="409">
        <f>Input!L127</f>
        <v>0</v>
      </c>
      <c r="M40" s="409">
        <f>Input!M127</f>
        <v>0</v>
      </c>
      <c r="N40" s="409">
        <f>Input!N127</f>
        <v>0</v>
      </c>
      <c r="O40" s="409">
        <f>Input!O127</f>
        <v>0</v>
      </c>
      <c r="P40" s="409">
        <f>Input!P127</f>
        <v>0</v>
      </c>
      <c r="Q40" s="409">
        <f>Input!Q127</f>
        <v>0</v>
      </c>
      <c r="R40" s="409">
        <f>Input!R127</f>
        <v>0</v>
      </c>
      <c r="S40" s="409">
        <f>Input!S127</f>
        <v>0</v>
      </c>
      <c r="T40" s="409">
        <f>Input!T127</f>
        <v>0</v>
      </c>
      <c r="U40" s="408">
        <f>Input!U127</f>
        <v>0</v>
      </c>
    </row>
    <row r="41" spans="1:21">
      <c r="A41" s="241" t="str">
        <f>IF(Input!A128=0," ",Input!A128)</f>
        <v xml:space="preserve"> </v>
      </c>
      <c r="B41" s="242"/>
      <c r="C41" s="242"/>
      <c r="D41" s="242"/>
      <c r="E41" s="235"/>
      <c r="F41" s="408">
        <f>Input!F128</f>
        <v>0</v>
      </c>
      <c r="G41" s="409">
        <f>Input!G128</f>
        <v>0</v>
      </c>
      <c r="H41" s="409">
        <f>Input!H128</f>
        <v>0</v>
      </c>
      <c r="I41" s="409">
        <f>Input!I128</f>
        <v>0</v>
      </c>
      <c r="J41" s="409">
        <f>Input!J128</f>
        <v>0</v>
      </c>
      <c r="K41" s="408">
        <f t="shared" si="5"/>
        <v>0</v>
      </c>
      <c r="L41" s="409">
        <f>Input!L128</f>
        <v>0</v>
      </c>
      <c r="M41" s="409">
        <f>Input!M128</f>
        <v>0</v>
      </c>
      <c r="N41" s="409">
        <f>Input!N128</f>
        <v>0</v>
      </c>
      <c r="O41" s="409">
        <f>Input!O128</f>
        <v>0</v>
      </c>
      <c r="P41" s="409">
        <f>Input!P128</f>
        <v>0</v>
      </c>
      <c r="Q41" s="409">
        <f>Input!Q128</f>
        <v>0</v>
      </c>
      <c r="R41" s="409">
        <f>Input!R128</f>
        <v>0</v>
      </c>
      <c r="S41" s="409">
        <f>Input!S128</f>
        <v>0</v>
      </c>
      <c r="T41" s="409">
        <f>Input!T128</f>
        <v>0</v>
      </c>
      <c r="U41" s="408">
        <f>Input!U128</f>
        <v>0</v>
      </c>
    </row>
    <row r="42" spans="1:21">
      <c r="A42" s="241" t="str">
        <f>IF(Input!A129=0," ",Input!A129)</f>
        <v xml:space="preserve"> </v>
      </c>
      <c r="B42" s="242"/>
      <c r="C42" s="242"/>
      <c r="D42" s="242"/>
      <c r="E42" s="235"/>
      <c r="F42" s="410">
        <f>Input!F129</f>
        <v>0</v>
      </c>
      <c r="G42" s="411">
        <f>Input!G129</f>
        <v>0</v>
      </c>
      <c r="H42" s="411">
        <f>Input!H129</f>
        <v>0</v>
      </c>
      <c r="I42" s="411">
        <f>Input!I129</f>
        <v>0</v>
      </c>
      <c r="J42" s="411">
        <f>Input!J129</f>
        <v>0</v>
      </c>
      <c r="K42" s="410">
        <f t="shared" si="5"/>
        <v>0</v>
      </c>
      <c r="L42" s="411">
        <f>Input!L129</f>
        <v>0</v>
      </c>
      <c r="M42" s="411">
        <f>Input!M129</f>
        <v>0</v>
      </c>
      <c r="N42" s="411">
        <f>Input!N129</f>
        <v>0</v>
      </c>
      <c r="O42" s="411">
        <f>Input!O129</f>
        <v>0</v>
      </c>
      <c r="P42" s="411">
        <f>Input!P129</f>
        <v>0</v>
      </c>
      <c r="Q42" s="411">
        <f>Input!Q129</f>
        <v>0</v>
      </c>
      <c r="R42" s="411">
        <f>Input!R129</f>
        <v>0</v>
      </c>
      <c r="S42" s="411">
        <f>Input!S129</f>
        <v>0</v>
      </c>
      <c r="T42" s="411">
        <f>Input!T129</f>
        <v>0</v>
      </c>
      <c r="U42" s="410">
        <f>Input!U129</f>
        <v>0</v>
      </c>
    </row>
    <row r="43" spans="1:21">
      <c r="A43" s="234"/>
      <c r="B43" s="235"/>
      <c r="C43" s="235"/>
      <c r="D43" s="235"/>
      <c r="E43" s="235"/>
      <c r="F43" s="373"/>
      <c r="G43" s="365"/>
      <c r="H43" s="365"/>
      <c r="I43" s="365"/>
      <c r="J43" s="365"/>
      <c r="K43" s="373"/>
      <c r="L43" s="365"/>
      <c r="M43" s="365"/>
      <c r="N43" s="365"/>
      <c r="O43" s="365"/>
      <c r="P43" s="365"/>
      <c r="Q43" s="365"/>
      <c r="R43" s="365"/>
      <c r="S43" s="365"/>
      <c r="T43" s="365"/>
      <c r="U43" s="373"/>
    </row>
    <row r="44" spans="1:21" ht="13.5" thickBot="1">
      <c r="A44" s="407" t="s">
        <v>380</v>
      </c>
      <c r="B44" s="235"/>
      <c r="C44" s="235"/>
      <c r="D44" s="235"/>
      <c r="E44" s="235"/>
      <c r="F44" s="579">
        <f t="shared" ref="F44:U44" si="6">SUM(F36:F42)</f>
        <v>0</v>
      </c>
      <c r="G44" s="580">
        <f t="shared" si="6"/>
        <v>0</v>
      </c>
      <c r="H44" s="580">
        <f t="shared" si="6"/>
        <v>0</v>
      </c>
      <c r="I44" s="580">
        <f t="shared" si="6"/>
        <v>0</v>
      </c>
      <c r="J44" s="580">
        <f t="shared" si="6"/>
        <v>0</v>
      </c>
      <c r="K44" s="579">
        <f t="shared" si="6"/>
        <v>0</v>
      </c>
      <c r="L44" s="580">
        <f t="shared" si="6"/>
        <v>0</v>
      </c>
      <c r="M44" s="580">
        <f t="shared" si="6"/>
        <v>0</v>
      </c>
      <c r="N44" s="580">
        <f t="shared" si="6"/>
        <v>0</v>
      </c>
      <c r="O44" s="580">
        <f t="shared" si="6"/>
        <v>0</v>
      </c>
      <c r="P44" s="580">
        <f t="shared" si="6"/>
        <v>0</v>
      </c>
      <c r="Q44" s="580">
        <f t="shared" si="6"/>
        <v>0</v>
      </c>
      <c r="R44" s="580">
        <f t="shared" si="6"/>
        <v>0</v>
      </c>
      <c r="S44" s="580">
        <f t="shared" si="6"/>
        <v>0</v>
      </c>
      <c r="T44" s="580">
        <f t="shared" si="6"/>
        <v>0</v>
      </c>
      <c r="U44" s="579">
        <f t="shared" si="6"/>
        <v>0</v>
      </c>
    </row>
    <row r="45" spans="1:21" ht="13.5" thickTop="1">
      <c r="A45" s="241"/>
      <c r="B45" s="242"/>
      <c r="C45" s="242"/>
      <c r="D45" s="242"/>
      <c r="E45" s="242"/>
      <c r="F45" s="360"/>
      <c r="G45" s="360"/>
      <c r="H45" s="360"/>
      <c r="I45" s="360"/>
      <c r="J45" s="360"/>
      <c r="K45" s="360"/>
      <c r="L45" s="360"/>
      <c r="M45" s="360"/>
      <c r="N45" s="360"/>
      <c r="O45" s="360"/>
      <c r="P45" s="360"/>
      <c r="Q45" s="360"/>
      <c r="R45" s="360"/>
      <c r="S45" s="360"/>
      <c r="T45" s="360"/>
      <c r="U45" s="581"/>
    </row>
    <row r="46" spans="1:21">
      <c r="A46" s="495" t="s">
        <v>531</v>
      </c>
      <c r="B46" s="235"/>
      <c r="C46" s="235"/>
      <c r="D46" s="235"/>
      <c r="E46" s="235"/>
      <c r="F46" s="365"/>
      <c r="G46" s="365"/>
      <c r="H46" s="365"/>
      <c r="I46" s="365"/>
      <c r="J46" s="365"/>
      <c r="K46" s="365"/>
      <c r="L46" s="365"/>
      <c r="M46" s="365"/>
      <c r="N46" s="365"/>
      <c r="O46" s="365"/>
      <c r="P46" s="365"/>
      <c r="Q46" s="365"/>
      <c r="R46" s="365"/>
      <c r="S46" s="365"/>
      <c r="T46" s="365"/>
      <c r="U46" s="373"/>
    </row>
    <row r="47" spans="1:21">
      <c r="A47" s="234"/>
      <c r="B47" s="235"/>
      <c r="C47" s="235"/>
      <c r="D47" s="235"/>
      <c r="E47" s="235"/>
      <c r="F47" s="365"/>
      <c r="G47" s="365"/>
      <c r="H47" s="365"/>
      <c r="I47" s="365"/>
      <c r="J47" s="365"/>
      <c r="K47" s="365"/>
      <c r="L47" s="365"/>
      <c r="M47" s="365"/>
      <c r="N47" s="365"/>
      <c r="O47" s="365"/>
      <c r="P47" s="365"/>
      <c r="Q47" s="365"/>
      <c r="R47" s="365"/>
      <c r="S47" s="365"/>
      <c r="T47" s="365"/>
      <c r="U47" s="373"/>
    </row>
    <row r="48" spans="1:21">
      <c r="A48" s="234"/>
      <c r="B48" s="235"/>
      <c r="C48" s="235"/>
      <c r="D48" s="235"/>
      <c r="E48" s="235"/>
      <c r="F48" s="365"/>
      <c r="G48" s="365"/>
      <c r="H48" s="365"/>
      <c r="I48" s="365"/>
      <c r="J48" s="365"/>
      <c r="K48" s="365"/>
      <c r="L48" s="365"/>
      <c r="M48" s="365"/>
      <c r="N48" s="365"/>
      <c r="O48" s="365"/>
      <c r="P48" s="365"/>
      <c r="Q48" s="365"/>
      <c r="R48" s="365"/>
      <c r="S48" s="365"/>
      <c r="T48" s="365"/>
      <c r="U48" s="373"/>
    </row>
    <row r="49" spans="1:21">
      <c r="A49" s="234"/>
      <c r="B49" s="235"/>
      <c r="C49" s="235"/>
      <c r="D49" s="235"/>
      <c r="E49" s="235"/>
      <c r="F49" s="365"/>
      <c r="G49" s="365"/>
      <c r="H49" s="365"/>
      <c r="I49" s="365"/>
      <c r="J49" s="365"/>
      <c r="K49" s="365"/>
      <c r="L49" s="365"/>
      <c r="M49" s="365"/>
      <c r="N49" s="365"/>
      <c r="O49" s="365"/>
      <c r="P49" s="365"/>
      <c r="Q49" s="365"/>
      <c r="R49" s="365"/>
      <c r="S49" s="365"/>
      <c r="T49" s="365"/>
      <c r="U49" s="373"/>
    </row>
    <row r="50" spans="1:21">
      <c r="A50" s="234"/>
      <c r="B50" s="235"/>
      <c r="C50" s="235"/>
      <c r="D50" s="235"/>
      <c r="E50" s="235"/>
      <c r="F50" s="365"/>
      <c r="G50" s="365"/>
      <c r="H50" s="365"/>
      <c r="I50" s="365"/>
      <c r="J50" s="365"/>
      <c r="K50" s="365"/>
      <c r="L50" s="365"/>
      <c r="M50" s="365"/>
      <c r="N50" s="365"/>
      <c r="O50" s="365"/>
      <c r="P50" s="365"/>
      <c r="Q50" s="365"/>
      <c r="R50" s="365"/>
      <c r="S50" s="365"/>
      <c r="T50" s="365"/>
      <c r="U50" s="373"/>
    </row>
    <row r="51" spans="1:21">
      <c r="A51" s="234"/>
      <c r="B51" s="235"/>
      <c r="C51" s="235"/>
      <c r="D51" s="235"/>
      <c r="E51" s="235"/>
      <c r="F51" s="365"/>
      <c r="G51" s="365"/>
      <c r="H51" s="365"/>
      <c r="I51" s="365"/>
      <c r="J51" s="365"/>
      <c r="K51" s="365"/>
      <c r="L51" s="365"/>
      <c r="M51" s="365"/>
      <c r="N51" s="365"/>
      <c r="O51" s="365"/>
      <c r="P51" s="365"/>
      <c r="Q51" s="365"/>
      <c r="R51" s="365"/>
      <c r="S51" s="365"/>
      <c r="T51" s="365"/>
      <c r="U51" s="373"/>
    </row>
    <row r="52" spans="1:21">
      <c r="A52" s="234"/>
      <c r="B52" s="235"/>
      <c r="C52" s="235"/>
      <c r="D52" s="235"/>
      <c r="E52" s="235"/>
      <c r="F52" s="365"/>
      <c r="G52" s="365"/>
      <c r="H52" s="365"/>
      <c r="I52" s="365"/>
      <c r="J52" s="365"/>
      <c r="K52" s="365"/>
      <c r="L52" s="365"/>
      <c r="M52" s="365"/>
      <c r="N52" s="365"/>
      <c r="O52" s="365"/>
      <c r="P52" s="365"/>
      <c r="Q52" s="365"/>
      <c r="R52" s="365"/>
      <c r="S52" s="365"/>
      <c r="T52" s="365"/>
      <c r="U52" s="373"/>
    </row>
    <row r="53" spans="1:21">
      <c r="A53" s="241"/>
      <c r="B53" s="242"/>
      <c r="C53" s="242"/>
      <c r="D53" s="242"/>
      <c r="E53" s="242"/>
      <c r="F53" s="360"/>
      <c r="G53" s="360"/>
      <c r="H53" s="360"/>
      <c r="I53" s="360"/>
      <c r="J53" s="360"/>
      <c r="K53" s="360"/>
      <c r="L53" s="360"/>
      <c r="M53" s="360"/>
      <c r="N53" s="360"/>
      <c r="O53" s="360"/>
      <c r="P53" s="360"/>
      <c r="Q53" s="360"/>
      <c r="R53" s="360"/>
      <c r="S53" s="360"/>
      <c r="T53" s="360"/>
      <c r="U53" s="581"/>
    </row>
    <row r="54" spans="1:21">
      <c r="A54" s="235"/>
      <c r="B54" s="235"/>
      <c r="C54" s="235"/>
      <c r="D54" s="235"/>
      <c r="E54" s="235"/>
      <c r="F54" s="365"/>
      <c r="G54" s="365"/>
      <c r="H54" s="365"/>
      <c r="I54" s="365"/>
      <c r="J54" s="365"/>
      <c r="K54" s="365"/>
      <c r="L54" s="365"/>
      <c r="M54" s="365"/>
      <c r="N54" s="365"/>
      <c r="O54" s="365"/>
      <c r="P54" s="365"/>
      <c r="Q54" s="365"/>
      <c r="R54" s="365"/>
      <c r="S54" s="365"/>
      <c r="T54" s="365"/>
      <c r="U54" s="365"/>
    </row>
    <row r="55" spans="1:21">
      <c r="A55" s="235"/>
      <c r="B55" s="235"/>
      <c r="C55" s="235"/>
      <c r="D55" s="235"/>
      <c r="E55" s="235"/>
      <c r="F55" s="365"/>
      <c r="G55" s="365"/>
      <c r="H55" s="365"/>
      <c r="I55" s="365"/>
      <c r="J55" s="365"/>
      <c r="K55" s="365"/>
      <c r="L55" s="365"/>
      <c r="M55" s="365"/>
      <c r="N55" s="365"/>
      <c r="O55" s="365"/>
      <c r="P55" s="365"/>
      <c r="Q55" s="365"/>
      <c r="R55" s="365"/>
      <c r="S55" s="365"/>
      <c r="T55" s="365"/>
      <c r="U55" s="365"/>
    </row>
    <row r="56" spans="1:21">
      <c r="A56" s="235"/>
      <c r="B56" s="235"/>
      <c r="C56" s="235"/>
      <c r="D56" s="235"/>
      <c r="E56" s="235"/>
      <c r="F56" s="365"/>
      <c r="G56" s="365"/>
      <c r="H56" s="365"/>
      <c r="I56" s="365"/>
      <c r="J56" s="365"/>
      <c r="K56" s="365"/>
      <c r="L56" s="365"/>
      <c r="M56" s="365"/>
      <c r="N56" s="365"/>
      <c r="O56" s="365"/>
      <c r="P56" s="365"/>
      <c r="Q56" s="365"/>
      <c r="R56" s="365"/>
      <c r="S56" s="365"/>
      <c r="T56" s="365"/>
      <c r="U56" s="365"/>
    </row>
    <row r="57" spans="1:21">
      <c r="A57" s="235"/>
      <c r="B57" s="235"/>
      <c r="C57" s="235"/>
      <c r="D57" s="235"/>
      <c r="E57" s="235"/>
      <c r="F57" s="365"/>
      <c r="G57" s="365"/>
      <c r="H57" s="365"/>
      <c r="I57" s="365"/>
      <c r="J57" s="365"/>
      <c r="K57" s="365"/>
      <c r="L57" s="365"/>
      <c r="M57" s="365"/>
      <c r="N57" s="365"/>
      <c r="O57" s="365"/>
      <c r="P57" s="365"/>
      <c r="Q57" s="365"/>
      <c r="R57" s="365"/>
      <c r="S57" s="365"/>
      <c r="T57" s="365"/>
      <c r="U57" s="397" t="str">
        <f>"PAGE "&amp;B61&amp; " of "&amp;Input!$C$13</f>
        <v>PAGE 7 of 8</v>
      </c>
    </row>
    <row r="59" spans="1:21">
      <c r="C59" s="398"/>
      <c r="D59" s="398"/>
    </row>
    <row r="61" spans="1:21">
      <c r="A61" s="398" t="s">
        <v>510</v>
      </c>
      <c r="B61" s="398">
        <v>7</v>
      </c>
    </row>
  </sheetData>
  <phoneticPr fontId="51" type="noConversion"/>
  <printOptions horizontalCentered="1"/>
  <pageMargins left="0.5" right="0.5" top="0.5" bottom="0.25" header="0.25" footer="0.2"/>
  <pageSetup scale="65" orientation="landscape" horizontalDpi="4294967292" verticalDpi="300" r:id="rId1"/>
  <headerFooter alignWithMargins="0">
    <oddFooter>&amp;L&amp;F     Revised 04/95&amp;R&amp;A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U61"/>
  <sheetViews>
    <sheetView workbookViewId="0">
      <selection activeCell="O61" sqref="O61:P61"/>
    </sheetView>
  </sheetViews>
  <sheetFormatPr defaultColWidth="9.1796875" defaultRowHeight="13"/>
  <cols>
    <col min="1" max="16384" width="9.1796875" style="17"/>
  </cols>
  <sheetData>
    <row r="1" spans="1:21" ht="15.5">
      <c r="A1" s="399" t="s">
        <v>272</v>
      </c>
      <c r="C1" s="28"/>
      <c r="D1" s="28"/>
      <c r="E1" s="28"/>
      <c r="F1" s="28"/>
      <c r="G1" s="28"/>
      <c r="H1" s="28"/>
      <c r="I1" s="28"/>
      <c r="J1" s="28"/>
      <c r="K1" s="28"/>
      <c r="L1" s="28"/>
      <c r="M1" s="28"/>
      <c r="N1" s="28"/>
      <c r="O1" s="28"/>
      <c r="P1" s="32" t="s">
        <v>112</v>
      </c>
      <c r="Q1" s="28"/>
      <c r="R1" s="33">
        <f>PAF!$H$8</f>
        <v>0</v>
      </c>
      <c r="S1" s="34"/>
      <c r="T1" s="34"/>
      <c r="U1" s="34"/>
    </row>
    <row r="2" spans="1:21" ht="15.5">
      <c r="A2" s="399" t="s">
        <v>274</v>
      </c>
      <c r="C2" s="28"/>
      <c r="D2" s="28"/>
      <c r="E2" s="28"/>
      <c r="F2" s="28"/>
      <c r="G2" s="28"/>
      <c r="H2" s="28"/>
      <c r="I2" s="28"/>
      <c r="J2" s="28"/>
      <c r="K2" s="28"/>
      <c r="L2" s="28"/>
      <c r="M2" s="28"/>
      <c r="N2" s="28"/>
      <c r="O2" s="28"/>
      <c r="P2" s="35" t="str">
        <f>PAF!F10</f>
        <v xml:space="preserve">  Project Number:</v>
      </c>
      <c r="Q2" s="28"/>
      <c r="R2" s="33">
        <f>PAF!H10</f>
        <v>0</v>
      </c>
      <c r="S2" s="34"/>
      <c r="T2" s="34"/>
      <c r="U2" s="34"/>
    </row>
    <row r="3" spans="1:21" ht="15.5">
      <c r="A3" s="399" t="s">
        <v>276</v>
      </c>
      <c r="C3" s="28"/>
      <c r="D3" s="28"/>
      <c r="E3" s="28"/>
      <c r="F3" s="28"/>
      <c r="G3" s="28"/>
      <c r="H3" s="28"/>
      <c r="I3" s="28"/>
      <c r="J3" s="28"/>
      <c r="K3" s="28"/>
      <c r="L3" s="28"/>
      <c r="M3" s="28"/>
      <c r="N3" s="28"/>
      <c r="O3" s="28"/>
      <c r="P3" s="28"/>
      <c r="Q3" s="28"/>
      <c r="R3" s="28"/>
      <c r="S3" s="28"/>
      <c r="T3" s="28"/>
      <c r="U3" s="28"/>
    </row>
    <row r="6" spans="1:21">
      <c r="A6" s="400" t="s">
        <v>381</v>
      </c>
      <c r="B6" s="362"/>
      <c r="C6" s="362"/>
      <c r="D6" s="41"/>
      <c r="E6" s="41"/>
      <c r="F6" s="328" t="s">
        <v>511</v>
      </c>
      <c r="G6" s="401" t="s">
        <v>600</v>
      </c>
      <c r="H6" s="401"/>
      <c r="I6" s="401" t="e">
        <f>'Cash Flow'!I6</f>
        <v>#REF!</v>
      </c>
      <c r="J6" s="401"/>
      <c r="K6" s="328" t="s">
        <v>292</v>
      </c>
      <c r="L6" s="330" t="s">
        <v>293</v>
      </c>
      <c r="M6" s="330"/>
      <c r="N6" s="330"/>
      <c r="O6" s="330"/>
      <c r="P6" s="330"/>
      <c r="Q6" s="330"/>
      <c r="R6" s="330"/>
      <c r="S6" s="330"/>
      <c r="T6" s="330"/>
      <c r="U6" s="331"/>
    </row>
    <row r="7" spans="1:21">
      <c r="A7" s="234"/>
      <c r="B7" s="235"/>
      <c r="C7" s="235"/>
      <c r="D7" s="47"/>
      <c r="E7" s="235"/>
      <c r="F7" s="294" t="s">
        <v>293</v>
      </c>
      <c r="G7" s="447" t="s">
        <v>295</v>
      </c>
      <c r="H7" s="244" t="s">
        <v>296</v>
      </c>
      <c r="I7" s="244" t="s">
        <v>297</v>
      </c>
      <c r="J7" s="244" t="s">
        <v>298</v>
      </c>
      <c r="K7" s="294" t="e">
        <f>I6</f>
        <v>#REF!</v>
      </c>
      <c r="L7" s="244" t="e">
        <f t="shared" ref="L7:U7" si="0">K7+1</f>
        <v>#REF!</v>
      </c>
      <c r="M7" s="244" t="e">
        <f t="shared" si="0"/>
        <v>#REF!</v>
      </c>
      <c r="N7" s="244" t="e">
        <f t="shared" si="0"/>
        <v>#REF!</v>
      </c>
      <c r="O7" s="244" t="e">
        <f t="shared" si="0"/>
        <v>#REF!</v>
      </c>
      <c r="P7" s="244" t="e">
        <f t="shared" si="0"/>
        <v>#REF!</v>
      </c>
      <c r="Q7" s="244" t="e">
        <f t="shared" si="0"/>
        <v>#REF!</v>
      </c>
      <c r="R7" s="244" t="e">
        <f t="shared" si="0"/>
        <v>#REF!</v>
      </c>
      <c r="S7" s="244" t="e">
        <f t="shared" si="0"/>
        <v>#REF!</v>
      </c>
      <c r="T7" s="244" t="e">
        <f t="shared" si="0"/>
        <v>#REF!</v>
      </c>
      <c r="U7" s="294" t="e">
        <f t="shared" si="0"/>
        <v>#REF!</v>
      </c>
    </row>
    <row r="8" spans="1:21">
      <c r="A8" s="354"/>
      <c r="B8" s="235"/>
      <c r="C8" s="235"/>
      <c r="D8" s="235"/>
      <c r="E8" s="235"/>
      <c r="F8" s="585"/>
      <c r="G8" s="362"/>
      <c r="H8" s="362"/>
      <c r="I8" s="362"/>
      <c r="J8" s="362"/>
      <c r="K8" s="585"/>
      <c r="L8" s="362"/>
      <c r="M8" s="362"/>
      <c r="N8" s="362"/>
      <c r="O8" s="362"/>
      <c r="P8" s="362"/>
      <c r="Q8" s="362"/>
      <c r="R8" s="362"/>
      <c r="S8" s="362"/>
      <c r="T8" s="362"/>
      <c r="U8" s="585"/>
    </row>
    <row r="9" spans="1:21">
      <c r="A9" s="234" t="s">
        <v>601</v>
      </c>
      <c r="B9" s="235"/>
      <c r="C9" s="235"/>
      <c r="D9" s="235"/>
      <c r="E9" s="365"/>
      <c r="F9" s="373"/>
      <c r="G9" s="365"/>
      <c r="H9" s="365"/>
      <c r="I9" s="365"/>
      <c r="J9" s="365"/>
      <c r="K9" s="373"/>
      <c r="L9" s="365"/>
      <c r="M9" s="365"/>
      <c r="N9" s="365"/>
      <c r="O9" s="365"/>
      <c r="P9" s="365"/>
      <c r="Q9" s="365"/>
      <c r="R9" s="365"/>
      <c r="S9" s="365"/>
      <c r="T9" s="365"/>
      <c r="U9" s="373"/>
    </row>
    <row r="10" spans="1:21">
      <c r="A10" s="234"/>
      <c r="B10" s="235"/>
      <c r="C10" s="235"/>
      <c r="D10" s="235"/>
      <c r="E10" s="365"/>
      <c r="F10" s="373"/>
      <c r="G10" s="365"/>
      <c r="H10" s="365"/>
      <c r="I10" s="365"/>
      <c r="J10" s="365"/>
      <c r="K10" s="373"/>
      <c r="L10" s="365"/>
      <c r="M10" s="365"/>
      <c r="N10" s="365"/>
      <c r="O10" s="365"/>
      <c r="P10" s="365"/>
      <c r="Q10" s="365"/>
      <c r="R10" s="365"/>
      <c r="S10" s="365"/>
      <c r="T10" s="365"/>
      <c r="U10" s="373"/>
    </row>
    <row r="11" spans="1:21">
      <c r="A11" s="404" t="s">
        <v>383</v>
      </c>
      <c r="B11" s="235" t="s">
        <v>602</v>
      </c>
      <c r="C11" s="235"/>
      <c r="D11" s="235"/>
      <c r="E11" s="365"/>
      <c r="F11" s="373"/>
      <c r="G11" s="365"/>
      <c r="H11" s="365"/>
      <c r="I11" s="365"/>
      <c r="J11" s="365"/>
      <c r="K11" s="373" t="s">
        <v>603</v>
      </c>
      <c r="L11" s="365"/>
      <c r="M11" s="365"/>
      <c r="N11" s="365"/>
      <c r="O11" s="365"/>
      <c r="P11" s="365"/>
      <c r="Q11" s="365"/>
      <c r="R11" s="365"/>
      <c r="S11" s="365"/>
      <c r="T11" s="365"/>
      <c r="U11" s="373"/>
    </row>
    <row r="12" spans="1:21">
      <c r="A12" s="234" t="s">
        <v>604</v>
      </c>
      <c r="B12" s="235"/>
      <c r="C12" s="235"/>
      <c r="D12" s="235"/>
      <c r="E12" s="365"/>
      <c r="F12" s="408">
        <f>Input!F135</f>
        <v>0</v>
      </c>
      <c r="G12" s="409">
        <f>Input!G135</f>
        <v>0</v>
      </c>
      <c r="H12" s="409">
        <f>Input!H135</f>
        <v>0</v>
      </c>
      <c r="I12" s="409">
        <f>Input!I135</f>
        <v>0</v>
      </c>
      <c r="J12" s="409">
        <f>Input!J135</f>
        <v>0</v>
      </c>
      <c r="K12" s="408">
        <f t="shared" ref="K12:K17" si="1">SUM(G12:J12)</f>
        <v>0</v>
      </c>
      <c r="L12" s="409">
        <f>Input!L135</f>
        <v>0</v>
      </c>
      <c r="M12" s="409">
        <f>Input!M135</f>
        <v>0</v>
      </c>
      <c r="N12" s="409">
        <f>Input!N135</f>
        <v>0</v>
      </c>
      <c r="O12" s="409">
        <f>Input!O135</f>
        <v>0</v>
      </c>
      <c r="P12" s="409">
        <f>Input!P135</f>
        <v>0</v>
      </c>
      <c r="Q12" s="409">
        <f>Input!Q135</f>
        <v>0</v>
      </c>
      <c r="R12" s="409">
        <f>Input!R135</f>
        <v>0</v>
      </c>
      <c r="S12" s="409">
        <f>Input!S135</f>
        <v>0</v>
      </c>
      <c r="T12" s="409">
        <f>Input!T135</f>
        <v>0</v>
      </c>
      <c r="U12" s="408">
        <f>Input!U135</f>
        <v>0</v>
      </c>
    </row>
    <row r="13" spans="1:21">
      <c r="A13" s="241" t="str">
        <f>IF(Input!A136=0," ",Input!A136)</f>
        <v xml:space="preserve"> </v>
      </c>
      <c r="B13" s="242"/>
      <c r="C13" s="242"/>
      <c r="D13" s="242"/>
      <c r="E13" s="365"/>
      <c r="F13" s="408">
        <f>Input!F136</f>
        <v>0</v>
      </c>
      <c r="G13" s="409">
        <v>0</v>
      </c>
      <c r="H13" s="409">
        <v>0</v>
      </c>
      <c r="I13" s="409">
        <v>0</v>
      </c>
      <c r="J13" s="409">
        <v>0</v>
      </c>
      <c r="K13" s="408">
        <f t="shared" si="1"/>
        <v>0</v>
      </c>
      <c r="L13" s="409">
        <f>Input!L136</f>
        <v>0</v>
      </c>
      <c r="M13" s="409">
        <f>Input!M136</f>
        <v>0</v>
      </c>
      <c r="N13" s="409">
        <f>Input!N136</f>
        <v>0</v>
      </c>
      <c r="O13" s="409">
        <f>Input!O136</f>
        <v>0</v>
      </c>
      <c r="P13" s="409">
        <f>Input!P136</f>
        <v>0</v>
      </c>
      <c r="Q13" s="409">
        <f>Input!Q136</f>
        <v>0</v>
      </c>
      <c r="R13" s="409">
        <f>Input!R136</f>
        <v>0</v>
      </c>
      <c r="S13" s="409">
        <f>Input!S136</f>
        <v>0</v>
      </c>
      <c r="T13" s="409">
        <f>Input!T136</f>
        <v>0</v>
      </c>
      <c r="U13" s="408">
        <f>Input!U136</f>
        <v>0</v>
      </c>
    </row>
    <row r="14" spans="1:21">
      <c r="A14" s="241" t="str">
        <f>IF(Input!A137=0," ",Input!A137)</f>
        <v xml:space="preserve"> </v>
      </c>
      <c r="B14" s="242"/>
      <c r="C14" s="242"/>
      <c r="D14" s="242"/>
      <c r="E14" s="365"/>
      <c r="F14" s="408">
        <f>Input!F137</f>
        <v>0</v>
      </c>
      <c r="G14" s="409">
        <v>0</v>
      </c>
      <c r="H14" s="409">
        <v>0</v>
      </c>
      <c r="I14" s="409">
        <v>0</v>
      </c>
      <c r="J14" s="409">
        <v>0</v>
      </c>
      <c r="K14" s="408">
        <f t="shared" si="1"/>
        <v>0</v>
      </c>
      <c r="L14" s="409">
        <f>Input!L137</f>
        <v>0</v>
      </c>
      <c r="M14" s="409">
        <f>Input!M137</f>
        <v>0</v>
      </c>
      <c r="N14" s="409">
        <f>Input!N137</f>
        <v>0</v>
      </c>
      <c r="O14" s="409">
        <f>Input!O137</f>
        <v>0</v>
      </c>
      <c r="P14" s="409">
        <f>Input!P137</f>
        <v>0</v>
      </c>
      <c r="Q14" s="409">
        <f>Input!Q137</f>
        <v>0</v>
      </c>
      <c r="R14" s="409">
        <f>Input!R137</f>
        <v>0</v>
      </c>
      <c r="S14" s="409">
        <f>Input!S137</f>
        <v>0</v>
      </c>
      <c r="T14" s="409">
        <f>Input!T137</f>
        <v>0</v>
      </c>
      <c r="U14" s="408">
        <f>Input!U137</f>
        <v>0</v>
      </c>
    </row>
    <row r="15" spans="1:21">
      <c r="A15" s="241" t="str">
        <f>IF(Input!A138=0," ",Input!A138)</f>
        <v xml:space="preserve"> </v>
      </c>
      <c r="B15" s="242"/>
      <c r="C15" s="242"/>
      <c r="D15" s="242"/>
      <c r="E15" s="365"/>
      <c r="F15" s="408">
        <f>Input!F138</f>
        <v>0</v>
      </c>
      <c r="G15" s="409">
        <v>0</v>
      </c>
      <c r="H15" s="409">
        <v>0</v>
      </c>
      <c r="I15" s="409">
        <v>0</v>
      </c>
      <c r="J15" s="409">
        <v>0</v>
      </c>
      <c r="K15" s="408">
        <f t="shared" si="1"/>
        <v>0</v>
      </c>
      <c r="L15" s="409">
        <f>Input!L138</f>
        <v>0</v>
      </c>
      <c r="M15" s="409">
        <f>Input!M138</f>
        <v>0</v>
      </c>
      <c r="N15" s="409">
        <f>Input!N138</f>
        <v>0</v>
      </c>
      <c r="O15" s="409">
        <f>Input!O138</f>
        <v>0</v>
      </c>
      <c r="P15" s="409">
        <f>Input!P138</f>
        <v>0</v>
      </c>
      <c r="Q15" s="409">
        <f>Input!Q138</f>
        <v>0</v>
      </c>
      <c r="R15" s="409">
        <f>Input!R138</f>
        <v>0</v>
      </c>
      <c r="S15" s="409">
        <f>Input!S138</f>
        <v>0</v>
      </c>
      <c r="T15" s="409">
        <f>Input!T138</f>
        <v>0</v>
      </c>
      <c r="U15" s="408">
        <f>Input!U138</f>
        <v>0</v>
      </c>
    </row>
    <row r="16" spans="1:21">
      <c r="A16" s="241" t="str">
        <f>IF(Input!A139=0," ",Input!A139)</f>
        <v xml:space="preserve"> </v>
      </c>
      <c r="B16" s="242"/>
      <c r="C16" s="242"/>
      <c r="D16" s="242"/>
      <c r="E16" s="365"/>
      <c r="F16" s="408">
        <f>Input!F139</f>
        <v>0</v>
      </c>
      <c r="G16" s="409">
        <f>Input!G139</f>
        <v>0</v>
      </c>
      <c r="H16" s="409">
        <f>Input!H139</f>
        <v>0</v>
      </c>
      <c r="I16" s="409">
        <f>Input!I139</f>
        <v>0</v>
      </c>
      <c r="J16" s="409">
        <f>Input!J139</f>
        <v>0</v>
      </c>
      <c r="K16" s="408">
        <f t="shared" si="1"/>
        <v>0</v>
      </c>
      <c r="L16" s="409">
        <f>Input!L139</f>
        <v>0</v>
      </c>
      <c r="M16" s="409">
        <f>Input!M139</f>
        <v>0</v>
      </c>
      <c r="N16" s="409">
        <f>Input!N139</f>
        <v>0</v>
      </c>
      <c r="O16" s="409">
        <f>Input!O139</f>
        <v>0</v>
      </c>
      <c r="P16" s="409">
        <f>Input!P139</f>
        <v>0</v>
      </c>
      <c r="Q16" s="409">
        <f>Input!Q139</f>
        <v>0</v>
      </c>
      <c r="R16" s="409">
        <f>Input!R139</f>
        <v>0</v>
      </c>
      <c r="S16" s="409">
        <f>Input!S139</f>
        <v>0</v>
      </c>
      <c r="T16" s="409">
        <f>Input!T139</f>
        <v>0</v>
      </c>
      <c r="U16" s="408">
        <f>Input!U139</f>
        <v>0</v>
      </c>
    </row>
    <row r="17" spans="1:21">
      <c r="A17" s="241" t="str">
        <f>IF(Input!A140=0," ",Input!A140)</f>
        <v xml:space="preserve"> </v>
      </c>
      <c r="B17" s="242"/>
      <c r="C17" s="242"/>
      <c r="D17" s="242"/>
      <c r="E17" s="365"/>
      <c r="F17" s="410">
        <f>Input!F140</f>
        <v>0</v>
      </c>
      <c r="G17" s="411">
        <f>Input!G140</f>
        <v>0</v>
      </c>
      <c r="H17" s="411">
        <f>Input!H140</f>
        <v>0</v>
      </c>
      <c r="I17" s="411">
        <f>Input!I140</f>
        <v>0</v>
      </c>
      <c r="J17" s="411">
        <f>Input!J140</f>
        <v>0</v>
      </c>
      <c r="K17" s="410">
        <f t="shared" si="1"/>
        <v>0</v>
      </c>
      <c r="L17" s="411">
        <f>Input!L140</f>
        <v>0</v>
      </c>
      <c r="M17" s="411">
        <f>Input!M140</f>
        <v>0</v>
      </c>
      <c r="N17" s="411">
        <f>Input!N140</f>
        <v>0</v>
      </c>
      <c r="O17" s="411">
        <f>Input!O140</f>
        <v>0</v>
      </c>
      <c r="P17" s="411">
        <f>Input!P140</f>
        <v>0</v>
      </c>
      <c r="Q17" s="411">
        <f>Input!Q140</f>
        <v>0</v>
      </c>
      <c r="R17" s="411">
        <f>Input!R140</f>
        <v>0</v>
      </c>
      <c r="S17" s="411">
        <f>Input!S140</f>
        <v>0</v>
      </c>
      <c r="T17" s="411">
        <f>Input!T140</f>
        <v>0</v>
      </c>
      <c r="U17" s="410">
        <f>Input!U140</f>
        <v>0</v>
      </c>
    </row>
    <row r="18" spans="1:21">
      <c r="A18" s="234" t="s">
        <v>384</v>
      </c>
      <c r="B18" s="235"/>
      <c r="C18" s="235"/>
      <c r="D18" s="235"/>
      <c r="E18" s="365"/>
      <c r="F18" s="410">
        <f>SUM(F11:F17)</f>
        <v>0</v>
      </c>
      <c r="G18" s="411">
        <f>SUM(G11:G17)</f>
        <v>0</v>
      </c>
      <c r="H18" s="411">
        <f>SUM(H11:H17)</f>
        <v>0</v>
      </c>
      <c r="I18" s="411">
        <f>SUM(I11:I17)</f>
        <v>0</v>
      </c>
      <c r="J18" s="411">
        <f>SUM(J11:J17)</f>
        <v>0</v>
      </c>
      <c r="K18" s="410">
        <f>SUM(K12:K17)</f>
        <v>0</v>
      </c>
      <c r="L18" s="411">
        <f t="shared" ref="L18:U18" si="2">SUM(L11:L17)</f>
        <v>0</v>
      </c>
      <c r="M18" s="411">
        <f t="shared" si="2"/>
        <v>0</v>
      </c>
      <c r="N18" s="411">
        <f t="shared" si="2"/>
        <v>0</v>
      </c>
      <c r="O18" s="411">
        <f t="shared" si="2"/>
        <v>0</v>
      </c>
      <c r="P18" s="411">
        <f t="shared" si="2"/>
        <v>0</v>
      </c>
      <c r="Q18" s="411">
        <f t="shared" si="2"/>
        <v>0</v>
      </c>
      <c r="R18" s="411">
        <f t="shared" si="2"/>
        <v>0</v>
      </c>
      <c r="S18" s="411">
        <f t="shared" si="2"/>
        <v>0</v>
      </c>
      <c r="T18" s="411">
        <f t="shared" si="2"/>
        <v>0</v>
      </c>
      <c r="U18" s="410">
        <f t="shared" si="2"/>
        <v>0</v>
      </c>
    </row>
    <row r="19" spans="1:21">
      <c r="A19" s="234"/>
      <c r="B19" s="235"/>
      <c r="C19" s="235"/>
      <c r="D19" s="235"/>
      <c r="E19" s="365"/>
      <c r="F19" s="408"/>
      <c r="G19" s="409"/>
      <c r="H19" s="409"/>
      <c r="I19" s="409"/>
      <c r="J19" s="409"/>
      <c r="K19" s="408"/>
      <c r="L19" s="409"/>
      <c r="M19" s="409"/>
      <c r="N19" s="409"/>
      <c r="O19" s="409"/>
      <c r="P19" s="409"/>
      <c r="Q19" s="409"/>
      <c r="R19" s="409"/>
      <c r="S19" s="409"/>
      <c r="T19" s="409"/>
      <c r="U19" s="408"/>
    </row>
    <row r="20" spans="1:21">
      <c r="A20" s="234"/>
      <c r="B20" s="235"/>
      <c r="C20" s="235"/>
      <c r="D20" s="235"/>
      <c r="E20" s="365"/>
      <c r="F20" s="408"/>
      <c r="G20" s="409"/>
      <c r="H20" s="409"/>
      <c r="I20" s="409"/>
      <c r="J20" s="409"/>
      <c r="K20" s="408"/>
      <c r="L20" s="409"/>
      <c r="M20" s="409"/>
      <c r="N20" s="409"/>
      <c r="O20" s="409"/>
      <c r="P20" s="409"/>
      <c r="Q20" s="409"/>
      <c r="R20" s="409"/>
      <c r="S20" s="409"/>
      <c r="T20" s="409"/>
      <c r="U20" s="408"/>
    </row>
    <row r="21" spans="1:21">
      <c r="A21" s="404" t="s">
        <v>385</v>
      </c>
      <c r="B21" s="235" t="s">
        <v>602</v>
      </c>
      <c r="C21" s="235"/>
      <c r="D21" s="235"/>
      <c r="E21" s="365"/>
      <c r="F21" s="408"/>
      <c r="G21" s="409"/>
      <c r="H21" s="409"/>
      <c r="I21" s="409"/>
      <c r="J21" s="409"/>
      <c r="K21" s="408"/>
      <c r="L21" s="409"/>
      <c r="M21" s="409"/>
      <c r="N21" s="409"/>
      <c r="O21" s="409"/>
      <c r="P21" s="409"/>
      <c r="Q21" s="409"/>
      <c r="R21" s="409"/>
      <c r="S21" s="409"/>
      <c r="T21" s="409"/>
      <c r="U21" s="408"/>
    </row>
    <row r="22" spans="1:21">
      <c r="A22" s="241" t="str">
        <f>IF(Input!A143=0," ",Input!A143)</f>
        <v xml:space="preserve"> </v>
      </c>
      <c r="B22" s="242"/>
      <c r="C22" s="242"/>
      <c r="D22" s="242"/>
      <c r="E22" s="365"/>
      <c r="F22" s="408">
        <f>Input!F143</f>
        <v>0</v>
      </c>
      <c r="G22" s="409">
        <f>Input!G143</f>
        <v>0</v>
      </c>
      <c r="H22" s="409">
        <v>0</v>
      </c>
      <c r="I22" s="409">
        <v>0</v>
      </c>
      <c r="J22" s="409">
        <v>0</v>
      </c>
      <c r="K22" s="408">
        <f t="shared" ref="K22:K28" si="3">SUM(G22:J22)</f>
        <v>0</v>
      </c>
      <c r="L22" s="409">
        <f>Input!L143</f>
        <v>0</v>
      </c>
      <c r="M22" s="409">
        <f>Input!M143</f>
        <v>0</v>
      </c>
      <c r="N22" s="409">
        <f>Input!N143</f>
        <v>0</v>
      </c>
      <c r="O22" s="409">
        <f>Input!O143</f>
        <v>0</v>
      </c>
      <c r="P22" s="409">
        <f>Input!P143</f>
        <v>0</v>
      </c>
      <c r="Q22" s="409">
        <f>Input!Q143</f>
        <v>0</v>
      </c>
      <c r="R22" s="409">
        <f>Input!R143</f>
        <v>0</v>
      </c>
      <c r="S22" s="409">
        <f>Input!S143</f>
        <v>0</v>
      </c>
      <c r="T22" s="409">
        <f>Input!T143</f>
        <v>0</v>
      </c>
      <c r="U22" s="408">
        <f>Input!U143</f>
        <v>0</v>
      </c>
    </row>
    <row r="23" spans="1:21">
      <c r="A23" s="241" t="str">
        <f>IF(Input!A144=0," ",Input!A144)</f>
        <v xml:space="preserve"> </v>
      </c>
      <c r="B23" s="242"/>
      <c r="C23" s="242"/>
      <c r="D23" s="242"/>
      <c r="E23" s="365"/>
      <c r="F23" s="408">
        <f>Input!F144</f>
        <v>0</v>
      </c>
      <c r="G23" s="409">
        <f>Input!G144</f>
        <v>0</v>
      </c>
      <c r="H23" s="409">
        <v>0</v>
      </c>
      <c r="I23" s="409">
        <v>0</v>
      </c>
      <c r="J23" s="409">
        <v>0</v>
      </c>
      <c r="K23" s="408">
        <f t="shared" si="3"/>
        <v>0</v>
      </c>
      <c r="L23" s="409">
        <f>Input!L144</f>
        <v>0</v>
      </c>
      <c r="M23" s="409">
        <f>Input!M144</f>
        <v>0</v>
      </c>
      <c r="N23" s="409">
        <f>Input!N144</f>
        <v>0</v>
      </c>
      <c r="O23" s="409">
        <f>Input!O144</f>
        <v>0</v>
      </c>
      <c r="P23" s="409">
        <f>Input!P144</f>
        <v>0</v>
      </c>
      <c r="Q23" s="409">
        <f>Input!Q144</f>
        <v>0</v>
      </c>
      <c r="R23" s="409">
        <f>Input!R144</f>
        <v>0</v>
      </c>
      <c r="S23" s="409">
        <f>Input!S144</f>
        <v>0</v>
      </c>
      <c r="T23" s="409">
        <f>Input!T144</f>
        <v>0</v>
      </c>
      <c r="U23" s="408">
        <f>Input!U144</f>
        <v>0</v>
      </c>
    </row>
    <row r="24" spans="1:21">
      <c r="A24" s="241" t="str">
        <f>IF(Input!A145=0," ",Input!A145)</f>
        <v xml:space="preserve"> </v>
      </c>
      <c r="B24" s="242"/>
      <c r="C24" s="242"/>
      <c r="D24" s="242"/>
      <c r="E24" s="365"/>
      <c r="F24" s="408">
        <f>Input!F145</f>
        <v>0</v>
      </c>
      <c r="G24" s="409">
        <f>Input!G145</f>
        <v>0</v>
      </c>
      <c r="H24" s="409">
        <f>Input!H145</f>
        <v>0</v>
      </c>
      <c r="I24" s="409">
        <f>Input!I145</f>
        <v>0</v>
      </c>
      <c r="J24" s="409">
        <f>Input!J145</f>
        <v>0</v>
      </c>
      <c r="K24" s="408">
        <f t="shared" si="3"/>
        <v>0</v>
      </c>
      <c r="L24" s="409">
        <f>Input!L145</f>
        <v>0</v>
      </c>
      <c r="M24" s="409">
        <f>Input!M145</f>
        <v>0</v>
      </c>
      <c r="N24" s="409">
        <f>Input!N145</f>
        <v>0</v>
      </c>
      <c r="O24" s="409">
        <f>Input!O145</f>
        <v>0</v>
      </c>
      <c r="P24" s="409">
        <f>Input!P145</f>
        <v>0</v>
      </c>
      <c r="Q24" s="409">
        <f>Input!Q145</f>
        <v>0</v>
      </c>
      <c r="R24" s="409">
        <f>Input!R145</f>
        <v>0</v>
      </c>
      <c r="S24" s="409">
        <f>Input!S145</f>
        <v>0</v>
      </c>
      <c r="T24" s="409">
        <f>Input!T145</f>
        <v>0</v>
      </c>
      <c r="U24" s="408">
        <f>Input!U145</f>
        <v>0</v>
      </c>
    </row>
    <row r="25" spans="1:21">
      <c r="A25" s="241" t="str">
        <f>IF(Input!A146=0," ",Input!A146)</f>
        <v xml:space="preserve"> </v>
      </c>
      <c r="B25" s="242"/>
      <c r="C25" s="242"/>
      <c r="D25" s="242"/>
      <c r="E25" s="365"/>
      <c r="F25" s="408">
        <f>Input!F146</f>
        <v>0</v>
      </c>
      <c r="G25" s="409">
        <f>Input!G146</f>
        <v>0</v>
      </c>
      <c r="H25" s="409">
        <f>Input!H146</f>
        <v>0</v>
      </c>
      <c r="I25" s="409">
        <f>Input!I146</f>
        <v>0</v>
      </c>
      <c r="J25" s="409">
        <f>Input!J146</f>
        <v>0</v>
      </c>
      <c r="K25" s="408">
        <f t="shared" si="3"/>
        <v>0</v>
      </c>
      <c r="L25" s="409">
        <f>Input!L146</f>
        <v>0</v>
      </c>
      <c r="M25" s="409">
        <f>Input!M146</f>
        <v>0</v>
      </c>
      <c r="N25" s="409">
        <f>Input!N146</f>
        <v>0</v>
      </c>
      <c r="O25" s="409">
        <f>Input!O146</f>
        <v>0</v>
      </c>
      <c r="P25" s="409">
        <f>Input!P146</f>
        <v>0</v>
      </c>
      <c r="Q25" s="409">
        <f>Input!Q146</f>
        <v>0</v>
      </c>
      <c r="R25" s="409">
        <f>Input!R146</f>
        <v>0</v>
      </c>
      <c r="S25" s="409">
        <f>Input!S146</f>
        <v>0</v>
      </c>
      <c r="T25" s="409">
        <f>Input!T146</f>
        <v>0</v>
      </c>
      <c r="U25" s="408">
        <f>Input!U146</f>
        <v>0</v>
      </c>
    </row>
    <row r="26" spans="1:21">
      <c r="A26" s="241" t="str">
        <f>IF(Input!A147=0," ",Input!A147)</f>
        <v xml:space="preserve"> </v>
      </c>
      <c r="B26" s="242"/>
      <c r="C26" s="242"/>
      <c r="D26" s="242"/>
      <c r="E26" s="365"/>
      <c r="F26" s="408">
        <f>Input!F147</f>
        <v>0</v>
      </c>
      <c r="G26" s="409">
        <f>Input!G147</f>
        <v>0</v>
      </c>
      <c r="H26" s="409">
        <f>Input!H147</f>
        <v>0</v>
      </c>
      <c r="I26" s="409">
        <f>Input!I147</f>
        <v>0</v>
      </c>
      <c r="J26" s="409">
        <f>Input!J147</f>
        <v>0</v>
      </c>
      <c r="K26" s="408">
        <f t="shared" si="3"/>
        <v>0</v>
      </c>
      <c r="L26" s="409">
        <f>Input!L147</f>
        <v>0</v>
      </c>
      <c r="M26" s="409">
        <f>Input!M147</f>
        <v>0</v>
      </c>
      <c r="N26" s="409">
        <f>Input!N147</f>
        <v>0</v>
      </c>
      <c r="O26" s="409">
        <f>Input!O147</f>
        <v>0</v>
      </c>
      <c r="P26" s="409">
        <f>Input!P147</f>
        <v>0</v>
      </c>
      <c r="Q26" s="409">
        <f>Input!Q147</f>
        <v>0</v>
      </c>
      <c r="R26" s="409">
        <f>Input!R147</f>
        <v>0</v>
      </c>
      <c r="S26" s="409">
        <f>Input!S147</f>
        <v>0</v>
      </c>
      <c r="T26" s="409">
        <f>Input!T147</f>
        <v>0</v>
      </c>
      <c r="U26" s="408">
        <f>Input!U147</f>
        <v>0</v>
      </c>
    </row>
    <row r="27" spans="1:21">
      <c r="A27" s="241" t="str">
        <f>IF(Input!A148=0," ",Input!A148)</f>
        <v xml:space="preserve"> </v>
      </c>
      <c r="B27" s="242"/>
      <c r="C27" s="242"/>
      <c r="D27" s="242"/>
      <c r="E27" s="365"/>
      <c r="F27" s="408">
        <f>Input!F148</f>
        <v>0</v>
      </c>
      <c r="G27" s="409">
        <f>Input!G148</f>
        <v>0</v>
      </c>
      <c r="H27" s="409">
        <f>Input!H148</f>
        <v>0</v>
      </c>
      <c r="I27" s="409">
        <f>Input!I148</f>
        <v>0</v>
      </c>
      <c r="J27" s="409">
        <f>Input!J148</f>
        <v>0</v>
      </c>
      <c r="K27" s="408">
        <f t="shared" si="3"/>
        <v>0</v>
      </c>
      <c r="L27" s="409">
        <f>Input!L148</f>
        <v>0</v>
      </c>
      <c r="M27" s="409">
        <f>Input!M148</f>
        <v>0</v>
      </c>
      <c r="N27" s="409">
        <f>Input!N148</f>
        <v>0</v>
      </c>
      <c r="O27" s="409">
        <f>Input!O148</f>
        <v>0</v>
      </c>
      <c r="P27" s="409">
        <f>Input!P148</f>
        <v>0</v>
      </c>
      <c r="Q27" s="409">
        <f>Input!Q148</f>
        <v>0</v>
      </c>
      <c r="R27" s="409">
        <f>Input!R148</f>
        <v>0</v>
      </c>
      <c r="S27" s="409">
        <f>Input!S148</f>
        <v>0</v>
      </c>
      <c r="T27" s="409">
        <f>Input!T148</f>
        <v>0</v>
      </c>
      <c r="U27" s="408">
        <f>Input!U148</f>
        <v>0</v>
      </c>
    </row>
    <row r="28" spans="1:21">
      <c r="A28" s="241" t="str">
        <f>IF(Input!A149=0," ",Input!A149)</f>
        <v xml:space="preserve"> </v>
      </c>
      <c r="B28" s="242"/>
      <c r="C28" s="242"/>
      <c r="D28" s="242"/>
      <c r="E28" s="365"/>
      <c r="F28" s="410">
        <f>Input!F149</f>
        <v>0</v>
      </c>
      <c r="G28" s="411">
        <f>Input!G149</f>
        <v>0</v>
      </c>
      <c r="H28" s="411">
        <f>Input!H149</f>
        <v>0</v>
      </c>
      <c r="I28" s="411">
        <f>Input!I149</f>
        <v>0</v>
      </c>
      <c r="J28" s="411">
        <f>Input!J149</f>
        <v>0</v>
      </c>
      <c r="K28" s="410">
        <f t="shared" si="3"/>
        <v>0</v>
      </c>
      <c r="L28" s="411">
        <f>Input!L149</f>
        <v>0</v>
      </c>
      <c r="M28" s="411">
        <f>Input!M149</f>
        <v>0</v>
      </c>
      <c r="N28" s="411">
        <f>Input!N149</f>
        <v>0</v>
      </c>
      <c r="O28" s="411">
        <f>Input!O149</f>
        <v>0</v>
      </c>
      <c r="P28" s="411">
        <f>Input!P149</f>
        <v>0</v>
      </c>
      <c r="Q28" s="411">
        <f>Input!Q149</f>
        <v>0</v>
      </c>
      <c r="R28" s="411">
        <f>Input!R149</f>
        <v>0</v>
      </c>
      <c r="S28" s="411">
        <f>Input!S149</f>
        <v>0</v>
      </c>
      <c r="T28" s="411">
        <f>Input!T149</f>
        <v>0</v>
      </c>
      <c r="U28" s="410">
        <f>Input!U149</f>
        <v>0</v>
      </c>
    </row>
    <row r="29" spans="1:21">
      <c r="A29" s="234" t="s">
        <v>386</v>
      </c>
      <c r="B29" s="235"/>
      <c r="C29" s="235"/>
      <c r="D29" s="235"/>
      <c r="E29" s="365"/>
      <c r="F29" s="410">
        <f t="shared" ref="F29:U29" si="4">SUM(F22:F28)</f>
        <v>0</v>
      </c>
      <c r="G29" s="411">
        <f t="shared" si="4"/>
        <v>0</v>
      </c>
      <c r="H29" s="411">
        <f t="shared" si="4"/>
        <v>0</v>
      </c>
      <c r="I29" s="411">
        <f t="shared" si="4"/>
        <v>0</v>
      </c>
      <c r="J29" s="411">
        <f t="shared" si="4"/>
        <v>0</v>
      </c>
      <c r="K29" s="410">
        <f t="shared" si="4"/>
        <v>0</v>
      </c>
      <c r="L29" s="411">
        <f t="shared" si="4"/>
        <v>0</v>
      </c>
      <c r="M29" s="411">
        <f t="shared" si="4"/>
        <v>0</v>
      </c>
      <c r="N29" s="411">
        <f t="shared" si="4"/>
        <v>0</v>
      </c>
      <c r="O29" s="411">
        <f t="shared" si="4"/>
        <v>0</v>
      </c>
      <c r="P29" s="411">
        <f t="shared" si="4"/>
        <v>0</v>
      </c>
      <c r="Q29" s="411">
        <f t="shared" si="4"/>
        <v>0</v>
      </c>
      <c r="R29" s="411">
        <f t="shared" si="4"/>
        <v>0</v>
      </c>
      <c r="S29" s="411">
        <f t="shared" si="4"/>
        <v>0</v>
      </c>
      <c r="T29" s="411">
        <f t="shared" si="4"/>
        <v>0</v>
      </c>
      <c r="U29" s="410">
        <f t="shared" si="4"/>
        <v>0</v>
      </c>
    </row>
    <row r="30" spans="1:21">
      <c r="A30" s="234"/>
      <c r="B30" s="235"/>
      <c r="C30" s="235"/>
      <c r="D30" s="235"/>
      <c r="E30" s="365"/>
      <c r="F30" s="408"/>
      <c r="G30" s="409"/>
      <c r="H30" s="409"/>
      <c r="I30" s="409"/>
      <c r="J30" s="409"/>
      <c r="K30" s="408"/>
      <c r="L30" s="409"/>
      <c r="M30" s="409"/>
      <c r="N30" s="409"/>
      <c r="O30" s="409"/>
      <c r="P30" s="409"/>
      <c r="Q30" s="409"/>
      <c r="R30" s="409"/>
      <c r="S30" s="409"/>
      <c r="T30" s="409"/>
      <c r="U30" s="408"/>
    </row>
    <row r="31" spans="1:21" ht="13.5" thickBot="1">
      <c r="A31" s="234" t="s">
        <v>605</v>
      </c>
      <c r="B31" s="235"/>
      <c r="C31" s="235"/>
      <c r="D31" s="235"/>
      <c r="E31" s="365"/>
      <c r="F31" s="420">
        <f t="shared" ref="F31:U31" si="5">+F29+F18</f>
        <v>0</v>
      </c>
      <c r="G31" s="421">
        <f t="shared" si="5"/>
        <v>0</v>
      </c>
      <c r="H31" s="421">
        <f t="shared" si="5"/>
        <v>0</v>
      </c>
      <c r="I31" s="421">
        <f t="shared" si="5"/>
        <v>0</v>
      </c>
      <c r="J31" s="421">
        <f t="shared" si="5"/>
        <v>0</v>
      </c>
      <c r="K31" s="420">
        <f t="shared" si="5"/>
        <v>0</v>
      </c>
      <c r="L31" s="421">
        <f t="shared" si="5"/>
        <v>0</v>
      </c>
      <c r="M31" s="421">
        <f t="shared" si="5"/>
        <v>0</v>
      </c>
      <c r="N31" s="421">
        <f t="shared" si="5"/>
        <v>0</v>
      </c>
      <c r="O31" s="421">
        <f t="shared" si="5"/>
        <v>0</v>
      </c>
      <c r="P31" s="421">
        <f t="shared" si="5"/>
        <v>0</v>
      </c>
      <c r="Q31" s="421">
        <f t="shared" si="5"/>
        <v>0</v>
      </c>
      <c r="R31" s="421">
        <f t="shared" si="5"/>
        <v>0</v>
      </c>
      <c r="S31" s="421">
        <f t="shared" si="5"/>
        <v>0</v>
      </c>
      <c r="T31" s="421">
        <f t="shared" si="5"/>
        <v>0</v>
      </c>
      <c r="U31" s="420">
        <f t="shared" si="5"/>
        <v>0</v>
      </c>
    </row>
    <row r="32" spans="1:21" ht="13.5" thickTop="1">
      <c r="A32" s="241"/>
      <c r="B32" s="242"/>
      <c r="C32" s="242"/>
      <c r="D32" s="242"/>
      <c r="E32" s="360"/>
      <c r="F32" s="411"/>
      <c r="G32" s="411"/>
      <c r="H32" s="411"/>
      <c r="I32" s="411"/>
      <c r="J32" s="411"/>
      <c r="K32" s="411"/>
      <c r="L32" s="411"/>
      <c r="M32" s="411"/>
      <c r="N32" s="411"/>
      <c r="O32" s="411"/>
      <c r="P32" s="411"/>
      <c r="Q32" s="411"/>
      <c r="R32" s="411"/>
      <c r="S32" s="411"/>
      <c r="T32" s="411"/>
      <c r="U32" s="410"/>
    </row>
    <row r="33" spans="1:21">
      <c r="A33" s="495" t="s">
        <v>531</v>
      </c>
      <c r="B33" s="235"/>
      <c r="C33" s="235"/>
      <c r="D33" s="235"/>
      <c r="E33" s="365"/>
      <c r="F33" s="365"/>
      <c r="G33" s="365"/>
      <c r="H33" s="365"/>
      <c r="I33" s="365"/>
      <c r="J33" s="365"/>
      <c r="K33" s="365"/>
      <c r="L33" s="365"/>
      <c r="M33" s="365"/>
      <c r="N33" s="365"/>
      <c r="O33" s="365"/>
      <c r="P33" s="365"/>
      <c r="Q33" s="365"/>
      <c r="R33" s="365"/>
      <c r="S33" s="365"/>
      <c r="T33" s="365"/>
      <c r="U33" s="373"/>
    </row>
    <row r="34" spans="1:21">
      <c r="A34" s="234"/>
      <c r="B34" s="235"/>
      <c r="C34" s="235"/>
      <c r="D34" s="235"/>
      <c r="E34" s="365"/>
      <c r="F34" s="365"/>
      <c r="G34" s="365"/>
      <c r="H34" s="365"/>
      <c r="I34" s="365"/>
      <c r="J34" s="365"/>
      <c r="K34" s="365"/>
      <c r="L34" s="365"/>
      <c r="M34" s="365"/>
      <c r="N34" s="365"/>
      <c r="O34" s="365"/>
      <c r="P34" s="365"/>
      <c r="Q34" s="365"/>
      <c r="R34" s="365"/>
      <c r="S34" s="365"/>
      <c r="T34" s="365"/>
      <c r="U34" s="373"/>
    </row>
    <row r="35" spans="1:21">
      <c r="A35" s="234"/>
      <c r="B35" s="235"/>
      <c r="C35" s="235"/>
      <c r="D35" s="235"/>
      <c r="E35" s="365"/>
      <c r="F35" s="365"/>
      <c r="G35" s="365"/>
      <c r="H35" s="365"/>
      <c r="I35" s="365"/>
      <c r="J35" s="365"/>
      <c r="K35" s="365"/>
      <c r="L35" s="365"/>
      <c r="M35" s="365"/>
      <c r="N35" s="365"/>
      <c r="O35" s="365"/>
      <c r="P35" s="365"/>
      <c r="Q35" s="365"/>
      <c r="R35" s="365"/>
      <c r="S35" s="365"/>
      <c r="T35" s="365"/>
      <c r="U35" s="373"/>
    </row>
    <row r="36" spans="1:21">
      <c r="A36" s="234"/>
      <c r="B36" s="235"/>
      <c r="C36" s="235"/>
      <c r="D36" s="235"/>
      <c r="E36" s="365"/>
      <c r="F36" s="365"/>
      <c r="G36" s="365"/>
      <c r="H36" s="365"/>
      <c r="I36" s="365"/>
      <c r="J36" s="365"/>
      <c r="K36" s="365"/>
      <c r="L36" s="365"/>
      <c r="M36" s="365"/>
      <c r="N36" s="365"/>
      <c r="O36" s="365"/>
      <c r="P36" s="365"/>
      <c r="Q36" s="365"/>
      <c r="R36" s="365"/>
      <c r="S36" s="365"/>
      <c r="T36" s="365"/>
      <c r="U36" s="373"/>
    </row>
    <row r="37" spans="1:21">
      <c r="A37" s="234"/>
      <c r="B37" s="235"/>
      <c r="C37" s="235"/>
      <c r="D37" s="235"/>
      <c r="E37" s="365"/>
      <c r="F37" s="365"/>
      <c r="G37" s="365"/>
      <c r="H37" s="365"/>
      <c r="I37" s="365"/>
      <c r="J37" s="365"/>
      <c r="K37" s="365"/>
      <c r="L37" s="365"/>
      <c r="M37" s="365"/>
      <c r="N37" s="365"/>
      <c r="O37" s="365"/>
      <c r="P37" s="365"/>
      <c r="Q37" s="365"/>
      <c r="R37" s="365"/>
      <c r="S37" s="365"/>
      <c r="T37" s="365"/>
      <c r="U37" s="373"/>
    </row>
    <row r="38" spans="1:21">
      <c r="A38" s="234"/>
      <c r="B38" s="235"/>
      <c r="C38" s="235"/>
      <c r="D38" s="235"/>
      <c r="E38" s="365"/>
      <c r="F38" s="365"/>
      <c r="G38" s="365"/>
      <c r="H38" s="365"/>
      <c r="I38" s="365"/>
      <c r="J38" s="365"/>
      <c r="K38" s="365"/>
      <c r="L38" s="365"/>
      <c r="M38" s="365"/>
      <c r="N38" s="365"/>
      <c r="O38" s="365"/>
      <c r="P38" s="365"/>
      <c r="Q38" s="365"/>
      <c r="R38" s="365"/>
      <c r="S38" s="365"/>
      <c r="T38" s="365"/>
      <c r="U38" s="373"/>
    </row>
    <row r="39" spans="1:21">
      <c r="A39" s="234"/>
      <c r="B39" s="235"/>
      <c r="C39" s="235"/>
      <c r="D39" s="235"/>
      <c r="E39" s="365"/>
      <c r="F39" s="365"/>
      <c r="G39" s="365"/>
      <c r="H39" s="365"/>
      <c r="I39" s="365"/>
      <c r="J39" s="365"/>
      <c r="K39" s="365"/>
      <c r="L39" s="365"/>
      <c r="M39" s="365"/>
      <c r="N39" s="365"/>
      <c r="O39" s="365"/>
      <c r="P39" s="365"/>
      <c r="Q39" s="365"/>
      <c r="R39" s="365"/>
      <c r="S39" s="365"/>
      <c r="T39" s="365"/>
      <c r="U39" s="373"/>
    </row>
    <row r="40" spans="1:21">
      <c r="A40" s="241"/>
      <c r="B40" s="242"/>
      <c r="C40" s="242"/>
      <c r="D40" s="242"/>
      <c r="E40" s="360"/>
      <c r="F40" s="360"/>
      <c r="G40" s="360"/>
      <c r="H40" s="360"/>
      <c r="I40" s="360"/>
      <c r="J40" s="360"/>
      <c r="K40" s="360"/>
      <c r="L40" s="360"/>
      <c r="M40" s="360"/>
      <c r="N40" s="360"/>
      <c r="O40" s="360"/>
      <c r="P40" s="360"/>
      <c r="Q40" s="360"/>
      <c r="R40" s="360"/>
      <c r="S40" s="360"/>
      <c r="T40" s="360"/>
      <c r="U40" s="581"/>
    </row>
    <row r="41" spans="1:21">
      <c r="A41" s="250"/>
      <c r="B41" s="250"/>
      <c r="C41" s="250"/>
      <c r="D41" s="250"/>
      <c r="E41" s="582"/>
      <c r="F41" s="582"/>
      <c r="G41" s="582"/>
      <c r="H41" s="582"/>
      <c r="I41" s="582"/>
      <c r="J41" s="582"/>
      <c r="K41" s="582"/>
      <c r="L41" s="582"/>
      <c r="M41" s="582"/>
      <c r="N41" s="582"/>
      <c r="O41" s="582"/>
      <c r="P41" s="582"/>
      <c r="Q41" s="582"/>
      <c r="R41" s="582"/>
      <c r="S41" s="582"/>
      <c r="T41" s="582"/>
      <c r="U41" s="582"/>
    </row>
    <row r="42" spans="1:21">
      <c r="A42" s="250"/>
      <c r="B42" s="250"/>
      <c r="C42" s="250"/>
      <c r="D42" s="250"/>
      <c r="E42" s="582"/>
      <c r="F42" s="582"/>
      <c r="G42" s="582"/>
      <c r="H42" s="582"/>
      <c r="I42" s="582"/>
      <c r="J42" s="582"/>
      <c r="K42" s="582"/>
      <c r="L42" s="582"/>
      <c r="M42" s="582"/>
      <c r="N42" s="582"/>
      <c r="O42" s="582"/>
      <c r="P42" s="582"/>
      <c r="Q42" s="582"/>
      <c r="R42" s="582"/>
      <c r="S42" s="582"/>
      <c r="T42" s="582"/>
      <c r="U42" s="582"/>
    </row>
    <row r="43" spans="1:21">
      <c r="A43" s="250"/>
      <c r="B43" s="250"/>
      <c r="C43" s="250"/>
      <c r="D43" s="250"/>
      <c r="E43" s="582"/>
      <c r="F43" s="582"/>
      <c r="G43" s="582"/>
      <c r="H43" s="582"/>
      <c r="I43" s="582"/>
      <c r="J43" s="582"/>
      <c r="K43" s="582"/>
      <c r="L43" s="582"/>
      <c r="M43" s="582"/>
      <c r="N43" s="582"/>
      <c r="O43" s="582"/>
      <c r="P43" s="582"/>
      <c r="Q43" s="582"/>
      <c r="R43" s="582"/>
      <c r="S43" s="582"/>
      <c r="T43" s="582"/>
      <c r="U43" s="582"/>
    </row>
    <row r="44" spans="1:21">
      <c r="A44" s="250"/>
      <c r="B44" s="250"/>
      <c r="C44" s="250"/>
      <c r="D44" s="250"/>
      <c r="E44" s="582"/>
      <c r="F44" s="582"/>
      <c r="G44" s="582"/>
      <c r="H44" s="582"/>
      <c r="I44" s="582"/>
      <c r="J44" s="582"/>
      <c r="K44" s="582"/>
      <c r="L44" s="582"/>
      <c r="M44" s="582"/>
      <c r="N44" s="582"/>
      <c r="O44" s="582"/>
      <c r="P44" s="582"/>
      <c r="Q44" s="582"/>
      <c r="R44" s="582"/>
      <c r="S44" s="582"/>
      <c r="T44" s="582"/>
      <c r="U44" s="397" t="str">
        <f>"PAGE "&amp;B61&amp; " of "&amp;Input!$C$13</f>
        <v>PAGE 8 of 8</v>
      </c>
    </row>
    <row r="61" spans="1:2">
      <c r="A61" s="398" t="s">
        <v>510</v>
      </c>
      <c r="B61" s="398">
        <v>8</v>
      </c>
    </row>
  </sheetData>
  <phoneticPr fontId="51" type="noConversion"/>
  <printOptions horizontalCentered="1"/>
  <pageMargins left="0.5" right="0.5" top="0.5" bottom="0.5" header="0.25" footer="0.2"/>
  <pageSetup scale="65" orientation="landscape" horizontalDpi="4294967292" verticalDpi="300" r:id="rId1"/>
  <headerFooter alignWithMargins="0">
    <oddFooter>&amp;L&amp;F     Revised 04/95&amp;R&amp;A</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27E6-91DE-4B83-B409-0D6EC7AF630F}">
  <sheetPr>
    <tabColor rgb="FFC00000"/>
  </sheetPr>
  <dimension ref="A1:U107"/>
  <sheetViews>
    <sheetView showGridLines="0" topLeftCell="A16" zoomScale="85" zoomScaleNormal="85" workbookViewId="0">
      <selection activeCell="A24" sqref="A24"/>
    </sheetView>
  </sheetViews>
  <sheetFormatPr defaultRowHeight="12.5"/>
  <cols>
    <col min="1" max="1" width="69.453125" style="1522" customWidth="1"/>
    <col min="2" max="2" width="83.453125" style="1522" customWidth="1"/>
    <col min="3" max="3" width="73.453125" style="1522" customWidth="1"/>
    <col min="4" max="4" width="16.81640625" style="1541" customWidth="1"/>
    <col min="5" max="5" width="13.1796875" style="1522" customWidth="1"/>
    <col min="6" max="6" width="12.54296875" style="1522" customWidth="1"/>
    <col min="7" max="256" width="8.7265625" style="1522"/>
    <col min="257" max="257" width="69.453125" style="1522" customWidth="1"/>
    <col min="258" max="258" width="83.453125" style="1522" customWidth="1"/>
    <col min="259" max="259" width="73.453125" style="1522" customWidth="1"/>
    <col min="260" max="260" width="16.81640625" style="1522" customWidth="1"/>
    <col min="261" max="261" width="13.1796875" style="1522" customWidth="1"/>
    <col min="262" max="262" width="12.54296875" style="1522" customWidth="1"/>
    <col min="263" max="512" width="8.7265625" style="1522"/>
    <col min="513" max="513" width="69.453125" style="1522" customWidth="1"/>
    <col min="514" max="514" width="83.453125" style="1522" customWidth="1"/>
    <col min="515" max="515" width="73.453125" style="1522" customWidth="1"/>
    <col min="516" max="516" width="16.81640625" style="1522" customWidth="1"/>
    <col min="517" max="517" width="13.1796875" style="1522" customWidth="1"/>
    <col min="518" max="518" width="12.54296875" style="1522" customWidth="1"/>
    <col min="519" max="768" width="8.7265625" style="1522"/>
    <col min="769" max="769" width="69.453125" style="1522" customWidth="1"/>
    <col min="770" max="770" width="83.453125" style="1522" customWidth="1"/>
    <col min="771" max="771" width="73.453125" style="1522" customWidth="1"/>
    <col min="772" max="772" width="16.81640625" style="1522" customWidth="1"/>
    <col min="773" max="773" width="13.1796875" style="1522" customWidth="1"/>
    <col min="774" max="774" width="12.54296875" style="1522" customWidth="1"/>
    <col min="775" max="1024" width="8.7265625" style="1522"/>
    <col min="1025" max="1025" width="69.453125" style="1522" customWidth="1"/>
    <col min="1026" max="1026" width="83.453125" style="1522" customWidth="1"/>
    <col min="1027" max="1027" width="73.453125" style="1522" customWidth="1"/>
    <col min="1028" max="1028" width="16.81640625" style="1522" customWidth="1"/>
    <col min="1029" max="1029" width="13.1796875" style="1522" customWidth="1"/>
    <col min="1030" max="1030" width="12.54296875" style="1522" customWidth="1"/>
    <col min="1031" max="1280" width="8.7265625" style="1522"/>
    <col min="1281" max="1281" width="69.453125" style="1522" customWidth="1"/>
    <col min="1282" max="1282" width="83.453125" style="1522" customWidth="1"/>
    <col min="1283" max="1283" width="73.453125" style="1522" customWidth="1"/>
    <col min="1284" max="1284" width="16.81640625" style="1522" customWidth="1"/>
    <col min="1285" max="1285" width="13.1796875" style="1522" customWidth="1"/>
    <col min="1286" max="1286" width="12.54296875" style="1522" customWidth="1"/>
    <col min="1287" max="1536" width="8.7265625" style="1522"/>
    <col min="1537" max="1537" width="69.453125" style="1522" customWidth="1"/>
    <col min="1538" max="1538" width="83.453125" style="1522" customWidth="1"/>
    <col min="1539" max="1539" width="73.453125" style="1522" customWidth="1"/>
    <col min="1540" max="1540" width="16.81640625" style="1522" customWidth="1"/>
    <col min="1541" max="1541" width="13.1796875" style="1522" customWidth="1"/>
    <col min="1542" max="1542" width="12.54296875" style="1522" customWidth="1"/>
    <col min="1543" max="1792" width="8.7265625" style="1522"/>
    <col min="1793" max="1793" width="69.453125" style="1522" customWidth="1"/>
    <col min="1794" max="1794" width="83.453125" style="1522" customWidth="1"/>
    <col min="1795" max="1795" width="73.453125" style="1522" customWidth="1"/>
    <col min="1796" max="1796" width="16.81640625" style="1522" customWidth="1"/>
    <col min="1797" max="1797" width="13.1796875" style="1522" customWidth="1"/>
    <col min="1798" max="1798" width="12.54296875" style="1522" customWidth="1"/>
    <col min="1799" max="2048" width="8.7265625" style="1522"/>
    <col min="2049" max="2049" width="69.453125" style="1522" customWidth="1"/>
    <col min="2050" max="2050" width="83.453125" style="1522" customWidth="1"/>
    <col min="2051" max="2051" width="73.453125" style="1522" customWidth="1"/>
    <col min="2052" max="2052" width="16.81640625" style="1522" customWidth="1"/>
    <col min="2053" max="2053" width="13.1796875" style="1522" customWidth="1"/>
    <col min="2054" max="2054" width="12.54296875" style="1522" customWidth="1"/>
    <col min="2055" max="2304" width="8.7265625" style="1522"/>
    <col min="2305" max="2305" width="69.453125" style="1522" customWidth="1"/>
    <col min="2306" max="2306" width="83.453125" style="1522" customWidth="1"/>
    <col min="2307" max="2307" width="73.453125" style="1522" customWidth="1"/>
    <col min="2308" max="2308" width="16.81640625" style="1522" customWidth="1"/>
    <col min="2309" max="2309" width="13.1796875" style="1522" customWidth="1"/>
    <col min="2310" max="2310" width="12.54296875" style="1522" customWidth="1"/>
    <col min="2311" max="2560" width="8.7265625" style="1522"/>
    <col min="2561" max="2561" width="69.453125" style="1522" customWidth="1"/>
    <col min="2562" max="2562" width="83.453125" style="1522" customWidth="1"/>
    <col min="2563" max="2563" width="73.453125" style="1522" customWidth="1"/>
    <col min="2564" max="2564" width="16.81640625" style="1522" customWidth="1"/>
    <col min="2565" max="2565" width="13.1796875" style="1522" customWidth="1"/>
    <col min="2566" max="2566" width="12.54296875" style="1522" customWidth="1"/>
    <col min="2567" max="2816" width="8.7265625" style="1522"/>
    <col min="2817" max="2817" width="69.453125" style="1522" customWidth="1"/>
    <col min="2818" max="2818" width="83.453125" style="1522" customWidth="1"/>
    <col min="2819" max="2819" width="73.453125" style="1522" customWidth="1"/>
    <col min="2820" max="2820" width="16.81640625" style="1522" customWidth="1"/>
    <col min="2821" max="2821" width="13.1796875" style="1522" customWidth="1"/>
    <col min="2822" max="2822" width="12.54296875" style="1522" customWidth="1"/>
    <col min="2823" max="3072" width="8.7265625" style="1522"/>
    <col min="3073" max="3073" width="69.453125" style="1522" customWidth="1"/>
    <col min="3074" max="3074" width="83.453125" style="1522" customWidth="1"/>
    <col min="3075" max="3075" width="73.453125" style="1522" customWidth="1"/>
    <col min="3076" max="3076" width="16.81640625" style="1522" customWidth="1"/>
    <col min="3077" max="3077" width="13.1796875" style="1522" customWidth="1"/>
    <col min="3078" max="3078" width="12.54296875" style="1522" customWidth="1"/>
    <col min="3079" max="3328" width="8.7265625" style="1522"/>
    <col min="3329" max="3329" width="69.453125" style="1522" customWidth="1"/>
    <col min="3330" max="3330" width="83.453125" style="1522" customWidth="1"/>
    <col min="3331" max="3331" width="73.453125" style="1522" customWidth="1"/>
    <col min="3332" max="3332" width="16.81640625" style="1522" customWidth="1"/>
    <col min="3333" max="3333" width="13.1796875" style="1522" customWidth="1"/>
    <col min="3334" max="3334" width="12.54296875" style="1522" customWidth="1"/>
    <col min="3335" max="3584" width="8.7265625" style="1522"/>
    <col min="3585" max="3585" width="69.453125" style="1522" customWidth="1"/>
    <col min="3586" max="3586" width="83.453125" style="1522" customWidth="1"/>
    <col min="3587" max="3587" width="73.453125" style="1522" customWidth="1"/>
    <col min="3588" max="3588" width="16.81640625" style="1522" customWidth="1"/>
    <col min="3589" max="3589" width="13.1796875" style="1522" customWidth="1"/>
    <col min="3590" max="3590" width="12.54296875" style="1522" customWidth="1"/>
    <col min="3591" max="3840" width="8.7265625" style="1522"/>
    <col min="3841" max="3841" width="69.453125" style="1522" customWidth="1"/>
    <col min="3842" max="3842" width="83.453125" style="1522" customWidth="1"/>
    <col min="3843" max="3843" width="73.453125" style="1522" customWidth="1"/>
    <col min="3844" max="3844" width="16.81640625" style="1522" customWidth="1"/>
    <col min="3845" max="3845" width="13.1796875" style="1522" customWidth="1"/>
    <col min="3846" max="3846" width="12.54296875" style="1522" customWidth="1"/>
    <col min="3847" max="4096" width="8.7265625" style="1522"/>
    <col min="4097" max="4097" width="69.453125" style="1522" customWidth="1"/>
    <col min="4098" max="4098" width="83.453125" style="1522" customWidth="1"/>
    <col min="4099" max="4099" width="73.453125" style="1522" customWidth="1"/>
    <col min="4100" max="4100" width="16.81640625" style="1522" customWidth="1"/>
    <col min="4101" max="4101" width="13.1796875" style="1522" customWidth="1"/>
    <col min="4102" max="4102" width="12.54296875" style="1522" customWidth="1"/>
    <col min="4103" max="4352" width="8.7265625" style="1522"/>
    <col min="4353" max="4353" width="69.453125" style="1522" customWidth="1"/>
    <col min="4354" max="4354" width="83.453125" style="1522" customWidth="1"/>
    <col min="4355" max="4355" width="73.453125" style="1522" customWidth="1"/>
    <col min="4356" max="4356" width="16.81640625" style="1522" customWidth="1"/>
    <col min="4357" max="4357" width="13.1796875" style="1522" customWidth="1"/>
    <col min="4358" max="4358" width="12.54296875" style="1522" customWidth="1"/>
    <col min="4359" max="4608" width="8.7265625" style="1522"/>
    <col min="4609" max="4609" width="69.453125" style="1522" customWidth="1"/>
    <col min="4610" max="4610" width="83.453125" style="1522" customWidth="1"/>
    <col min="4611" max="4611" width="73.453125" style="1522" customWidth="1"/>
    <col min="4612" max="4612" width="16.81640625" style="1522" customWidth="1"/>
    <col min="4613" max="4613" width="13.1796875" style="1522" customWidth="1"/>
    <col min="4614" max="4614" width="12.54296875" style="1522" customWidth="1"/>
    <col min="4615" max="4864" width="8.7265625" style="1522"/>
    <col min="4865" max="4865" width="69.453125" style="1522" customWidth="1"/>
    <col min="4866" max="4866" width="83.453125" style="1522" customWidth="1"/>
    <col min="4867" max="4867" width="73.453125" style="1522" customWidth="1"/>
    <col min="4868" max="4868" width="16.81640625" style="1522" customWidth="1"/>
    <col min="4869" max="4869" width="13.1796875" style="1522" customWidth="1"/>
    <col min="4870" max="4870" width="12.54296875" style="1522" customWidth="1"/>
    <col min="4871" max="5120" width="8.7265625" style="1522"/>
    <col min="5121" max="5121" width="69.453125" style="1522" customWidth="1"/>
    <col min="5122" max="5122" width="83.453125" style="1522" customWidth="1"/>
    <col min="5123" max="5123" width="73.453125" style="1522" customWidth="1"/>
    <col min="5124" max="5124" width="16.81640625" style="1522" customWidth="1"/>
    <col min="5125" max="5125" width="13.1796875" style="1522" customWidth="1"/>
    <col min="5126" max="5126" width="12.54296875" style="1522" customWidth="1"/>
    <col min="5127" max="5376" width="8.7265625" style="1522"/>
    <col min="5377" max="5377" width="69.453125" style="1522" customWidth="1"/>
    <col min="5378" max="5378" width="83.453125" style="1522" customWidth="1"/>
    <col min="5379" max="5379" width="73.453125" style="1522" customWidth="1"/>
    <col min="5380" max="5380" width="16.81640625" style="1522" customWidth="1"/>
    <col min="5381" max="5381" width="13.1796875" style="1522" customWidth="1"/>
    <col min="5382" max="5382" width="12.54296875" style="1522" customWidth="1"/>
    <col min="5383" max="5632" width="8.7265625" style="1522"/>
    <col min="5633" max="5633" width="69.453125" style="1522" customWidth="1"/>
    <col min="5634" max="5634" width="83.453125" style="1522" customWidth="1"/>
    <col min="5635" max="5635" width="73.453125" style="1522" customWidth="1"/>
    <col min="5636" max="5636" width="16.81640625" style="1522" customWidth="1"/>
    <col min="5637" max="5637" width="13.1796875" style="1522" customWidth="1"/>
    <col min="5638" max="5638" width="12.54296875" style="1522" customWidth="1"/>
    <col min="5639" max="5888" width="8.7265625" style="1522"/>
    <col min="5889" max="5889" width="69.453125" style="1522" customWidth="1"/>
    <col min="5890" max="5890" width="83.453125" style="1522" customWidth="1"/>
    <col min="5891" max="5891" width="73.453125" style="1522" customWidth="1"/>
    <col min="5892" max="5892" width="16.81640625" style="1522" customWidth="1"/>
    <col min="5893" max="5893" width="13.1796875" style="1522" customWidth="1"/>
    <col min="5894" max="5894" width="12.54296875" style="1522" customWidth="1"/>
    <col min="5895" max="6144" width="8.7265625" style="1522"/>
    <col min="6145" max="6145" width="69.453125" style="1522" customWidth="1"/>
    <col min="6146" max="6146" width="83.453125" style="1522" customWidth="1"/>
    <col min="6147" max="6147" width="73.453125" style="1522" customWidth="1"/>
    <col min="6148" max="6148" width="16.81640625" style="1522" customWidth="1"/>
    <col min="6149" max="6149" width="13.1796875" style="1522" customWidth="1"/>
    <col min="6150" max="6150" width="12.54296875" style="1522" customWidth="1"/>
    <col min="6151" max="6400" width="8.7265625" style="1522"/>
    <col min="6401" max="6401" width="69.453125" style="1522" customWidth="1"/>
    <col min="6402" max="6402" width="83.453125" style="1522" customWidth="1"/>
    <col min="6403" max="6403" width="73.453125" style="1522" customWidth="1"/>
    <col min="6404" max="6404" width="16.81640625" style="1522" customWidth="1"/>
    <col min="6405" max="6405" width="13.1796875" style="1522" customWidth="1"/>
    <col min="6406" max="6406" width="12.54296875" style="1522" customWidth="1"/>
    <col min="6407" max="6656" width="8.7265625" style="1522"/>
    <col min="6657" max="6657" width="69.453125" style="1522" customWidth="1"/>
    <col min="6658" max="6658" width="83.453125" style="1522" customWidth="1"/>
    <col min="6659" max="6659" width="73.453125" style="1522" customWidth="1"/>
    <col min="6660" max="6660" width="16.81640625" style="1522" customWidth="1"/>
    <col min="6661" max="6661" width="13.1796875" style="1522" customWidth="1"/>
    <col min="6662" max="6662" width="12.54296875" style="1522" customWidth="1"/>
    <col min="6663" max="6912" width="8.7265625" style="1522"/>
    <col min="6913" max="6913" width="69.453125" style="1522" customWidth="1"/>
    <col min="6914" max="6914" width="83.453125" style="1522" customWidth="1"/>
    <col min="6915" max="6915" width="73.453125" style="1522" customWidth="1"/>
    <col min="6916" max="6916" width="16.81640625" style="1522" customWidth="1"/>
    <col min="6917" max="6917" width="13.1796875" style="1522" customWidth="1"/>
    <col min="6918" max="6918" width="12.54296875" style="1522" customWidth="1"/>
    <col min="6919" max="7168" width="8.7265625" style="1522"/>
    <col min="7169" max="7169" width="69.453125" style="1522" customWidth="1"/>
    <col min="7170" max="7170" width="83.453125" style="1522" customWidth="1"/>
    <col min="7171" max="7171" width="73.453125" style="1522" customWidth="1"/>
    <col min="7172" max="7172" width="16.81640625" style="1522" customWidth="1"/>
    <col min="7173" max="7173" width="13.1796875" style="1522" customWidth="1"/>
    <col min="7174" max="7174" width="12.54296875" style="1522" customWidth="1"/>
    <col min="7175" max="7424" width="8.7265625" style="1522"/>
    <col min="7425" max="7425" width="69.453125" style="1522" customWidth="1"/>
    <col min="7426" max="7426" width="83.453125" style="1522" customWidth="1"/>
    <col min="7427" max="7427" width="73.453125" style="1522" customWidth="1"/>
    <col min="7428" max="7428" width="16.81640625" style="1522" customWidth="1"/>
    <col min="7429" max="7429" width="13.1796875" style="1522" customWidth="1"/>
    <col min="7430" max="7430" width="12.54296875" style="1522" customWidth="1"/>
    <col min="7431" max="7680" width="8.7265625" style="1522"/>
    <col min="7681" max="7681" width="69.453125" style="1522" customWidth="1"/>
    <col min="7682" max="7682" width="83.453125" style="1522" customWidth="1"/>
    <col min="7683" max="7683" width="73.453125" style="1522" customWidth="1"/>
    <col min="7684" max="7684" width="16.81640625" style="1522" customWidth="1"/>
    <col min="7685" max="7685" width="13.1796875" style="1522" customWidth="1"/>
    <col min="7686" max="7686" width="12.54296875" style="1522" customWidth="1"/>
    <col min="7687" max="7936" width="8.7265625" style="1522"/>
    <col min="7937" max="7937" width="69.453125" style="1522" customWidth="1"/>
    <col min="7938" max="7938" width="83.453125" style="1522" customWidth="1"/>
    <col min="7939" max="7939" width="73.453125" style="1522" customWidth="1"/>
    <col min="7940" max="7940" width="16.81640625" style="1522" customWidth="1"/>
    <col min="7941" max="7941" width="13.1796875" style="1522" customWidth="1"/>
    <col min="7942" max="7942" width="12.54296875" style="1522" customWidth="1"/>
    <col min="7943" max="8192" width="8.7265625" style="1522"/>
    <col min="8193" max="8193" width="69.453125" style="1522" customWidth="1"/>
    <col min="8194" max="8194" width="83.453125" style="1522" customWidth="1"/>
    <col min="8195" max="8195" width="73.453125" style="1522" customWidth="1"/>
    <col min="8196" max="8196" width="16.81640625" style="1522" customWidth="1"/>
    <col min="8197" max="8197" width="13.1796875" style="1522" customWidth="1"/>
    <col min="8198" max="8198" width="12.54296875" style="1522" customWidth="1"/>
    <col min="8199" max="8448" width="8.7265625" style="1522"/>
    <col min="8449" max="8449" width="69.453125" style="1522" customWidth="1"/>
    <col min="8450" max="8450" width="83.453125" style="1522" customWidth="1"/>
    <col min="8451" max="8451" width="73.453125" style="1522" customWidth="1"/>
    <col min="8452" max="8452" width="16.81640625" style="1522" customWidth="1"/>
    <col min="8453" max="8453" width="13.1796875" style="1522" customWidth="1"/>
    <col min="8454" max="8454" width="12.54296875" style="1522" customWidth="1"/>
    <col min="8455" max="8704" width="8.7265625" style="1522"/>
    <col min="8705" max="8705" width="69.453125" style="1522" customWidth="1"/>
    <col min="8706" max="8706" width="83.453125" style="1522" customWidth="1"/>
    <col min="8707" max="8707" width="73.453125" style="1522" customWidth="1"/>
    <col min="8708" max="8708" width="16.81640625" style="1522" customWidth="1"/>
    <col min="8709" max="8709" width="13.1796875" style="1522" customWidth="1"/>
    <col min="8710" max="8710" width="12.54296875" style="1522" customWidth="1"/>
    <col min="8711" max="8960" width="8.7265625" style="1522"/>
    <col min="8961" max="8961" width="69.453125" style="1522" customWidth="1"/>
    <col min="8962" max="8962" width="83.453125" style="1522" customWidth="1"/>
    <col min="8963" max="8963" width="73.453125" style="1522" customWidth="1"/>
    <col min="8964" max="8964" width="16.81640625" style="1522" customWidth="1"/>
    <col min="8965" max="8965" width="13.1796875" style="1522" customWidth="1"/>
    <col min="8966" max="8966" width="12.54296875" style="1522" customWidth="1"/>
    <col min="8967" max="9216" width="8.7265625" style="1522"/>
    <col min="9217" max="9217" width="69.453125" style="1522" customWidth="1"/>
    <col min="9218" max="9218" width="83.453125" style="1522" customWidth="1"/>
    <col min="9219" max="9219" width="73.453125" style="1522" customWidth="1"/>
    <col min="9220" max="9220" width="16.81640625" style="1522" customWidth="1"/>
    <col min="9221" max="9221" width="13.1796875" style="1522" customWidth="1"/>
    <col min="9222" max="9222" width="12.54296875" style="1522" customWidth="1"/>
    <col min="9223" max="9472" width="8.7265625" style="1522"/>
    <col min="9473" max="9473" width="69.453125" style="1522" customWidth="1"/>
    <col min="9474" max="9474" width="83.453125" style="1522" customWidth="1"/>
    <col min="9475" max="9475" width="73.453125" style="1522" customWidth="1"/>
    <col min="9476" max="9476" width="16.81640625" style="1522" customWidth="1"/>
    <col min="9477" max="9477" width="13.1796875" style="1522" customWidth="1"/>
    <col min="9478" max="9478" width="12.54296875" style="1522" customWidth="1"/>
    <col min="9479" max="9728" width="8.7265625" style="1522"/>
    <col min="9729" max="9729" width="69.453125" style="1522" customWidth="1"/>
    <col min="9730" max="9730" width="83.453125" style="1522" customWidth="1"/>
    <col min="9731" max="9731" width="73.453125" style="1522" customWidth="1"/>
    <col min="9732" max="9732" width="16.81640625" style="1522" customWidth="1"/>
    <col min="9733" max="9733" width="13.1796875" style="1522" customWidth="1"/>
    <col min="9734" max="9734" width="12.54296875" style="1522" customWidth="1"/>
    <col min="9735" max="9984" width="8.7265625" style="1522"/>
    <col min="9985" max="9985" width="69.453125" style="1522" customWidth="1"/>
    <col min="9986" max="9986" width="83.453125" style="1522" customWidth="1"/>
    <col min="9987" max="9987" width="73.453125" style="1522" customWidth="1"/>
    <col min="9988" max="9988" width="16.81640625" style="1522" customWidth="1"/>
    <col min="9989" max="9989" width="13.1796875" style="1522" customWidth="1"/>
    <col min="9990" max="9990" width="12.54296875" style="1522" customWidth="1"/>
    <col min="9991" max="10240" width="8.7265625" style="1522"/>
    <col min="10241" max="10241" width="69.453125" style="1522" customWidth="1"/>
    <col min="10242" max="10242" width="83.453125" style="1522" customWidth="1"/>
    <col min="10243" max="10243" width="73.453125" style="1522" customWidth="1"/>
    <col min="10244" max="10244" width="16.81640625" style="1522" customWidth="1"/>
    <col min="10245" max="10245" width="13.1796875" style="1522" customWidth="1"/>
    <col min="10246" max="10246" width="12.54296875" style="1522" customWidth="1"/>
    <col min="10247" max="10496" width="8.7265625" style="1522"/>
    <col min="10497" max="10497" width="69.453125" style="1522" customWidth="1"/>
    <col min="10498" max="10498" width="83.453125" style="1522" customWidth="1"/>
    <col min="10499" max="10499" width="73.453125" style="1522" customWidth="1"/>
    <col min="10500" max="10500" width="16.81640625" style="1522" customWidth="1"/>
    <col min="10501" max="10501" width="13.1796875" style="1522" customWidth="1"/>
    <col min="10502" max="10502" width="12.54296875" style="1522" customWidth="1"/>
    <col min="10503" max="10752" width="8.7265625" style="1522"/>
    <col min="10753" max="10753" width="69.453125" style="1522" customWidth="1"/>
    <col min="10754" max="10754" width="83.453125" style="1522" customWidth="1"/>
    <col min="10755" max="10755" width="73.453125" style="1522" customWidth="1"/>
    <col min="10756" max="10756" width="16.81640625" style="1522" customWidth="1"/>
    <col min="10757" max="10757" width="13.1796875" style="1522" customWidth="1"/>
    <col min="10758" max="10758" width="12.54296875" style="1522" customWidth="1"/>
    <col min="10759" max="11008" width="8.7265625" style="1522"/>
    <col min="11009" max="11009" width="69.453125" style="1522" customWidth="1"/>
    <col min="11010" max="11010" width="83.453125" style="1522" customWidth="1"/>
    <col min="11011" max="11011" width="73.453125" style="1522" customWidth="1"/>
    <col min="11012" max="11012" width="16.81640625" style="1522" customWidth="1"/>
    <col min="11013" max="11013" width="13.1796875" style="1522" customWidth="1"/>
    <col min="11014" max="11014" width="12.54296875" style="1522" customWidth="1"/>
    <col min="11015" max="11264" width="8.7265625" style="1522"/>
    <col min="11265" max="11265" width="69.453125" style="1522" customWidth="1"/>
    <col min="11266" max="11266" width="83.453125" style="1522" customWidth="1"/>
    <col min="11267" max="11267" width="73.453125" style="1522" customWidth="1"/>
    <col min="11268" max="11268" width="16.81640625" style="1522" customWidth="1"/>
    <col min="11269" max="11269" width="13.1796875" style="1522" customWidth="1"/>
    <col min="11270" max="11270" width="12.54296875" style="1522" customWidth="1"/>
    <col min="11271" max="11520" width="8.7265625" style="1522"/>
    <col min="11521" max="11521" width="69.453125" style="1522" customWidth="1"/>
    <col min="11522" max="11522" width="83.453125" style="1522" customWidth="1"/>
    <col min="11523" max="11523" width="73.453125" style="1522" customWidth="1"/>
    <col min="11524" max="11524" width="16.81640625" style="1522" customWidth="1"/>
    <col min="11525" max="11525" width="13.1796875" style="1522" customWidth="1"/>
    <col min="11526" max="11526" width="12.54296875" style="1522" customWidth="1"/>
    <col min="11527" max="11776" width="8.7265625" style="1522"/>
    <col min="11777" max="11777" width="69.453125" style="1522" customWidth="1"/>
    <col min="11778" max="11778" width="83.453125" style="1522" customWidth="1"/>
    <col min="11779" max="11779" width="73.453125" style="1522" customWidth="1"/>
    <col min="11780" max="11780" width="16.81640625" style="1522" customWidth="1"/>
    <col min="11781" max="11781" width="13.1796875" style="1522" customWidth="1"/>
    <col min="11782" max="11782" width="12.54296875" style="1522" customWidth="1"/>
    <col min="11783" max="12032" width="8.7265625" style="1522"/>
    <col min="12033" max="12033" width="69.453125" style="1522" customWidth="1"/>
    <col min="12034" max="12034" width="83.453125" style="1522" customWidth="1"/>
    <col min="12035" max="12035" width="73.453125" style="1522" customWidth="1"/>
    <col min="12036" max="12036" width="16.81640625" style="1522" customWidth="1"/>
    <col min="12037" max="12037" width="13.1796875" style="1522" customWidth="1"/>
    <col min="12038" max="12038" width="12.54296875" style="1522" customWidth="1"/>
    <col min="12039" max="12288" width="8.7265625" style="1522"/>
    <col min="12289" max="12289" width="69.453125" style="1522" customWidth="1"/>
    <col min="12290" max="12290" width="83.453125" style="1522" customWidth="1"/>
    <col min="12291" max="12291" width="73.453125" style="1522" customWidth="1"/>
    <col min="12292" max="12292" width="16.81640625" style="1522" customWidth="1"/>
    <col min="12293" max="12293" width="13.1796875" style="1522" customWidth="1"/>
    <col min="12294" max="12294" width="12.54296875" style="1522" customWidth="1"/>
    <col min="12295" max="12544" width="8.7265625" style="1522"/>
    <col min="12545" max="12545" width="69.453125" style="1522" customWidth="1"/>
    <col min="12546" max="12546" width="83.453125" style="1522" customWidth="1"/>
    <col min="12547" max="12547" width="73.453125" style="1522" customWidth="1"/>
    <col min="12548" max="12548" width="16.81640625" style="1522" customWidth="1"/>
    <col min="12549" max="12549" width="13.1796875" style="1522" customWidth="1"/>
    <col min="12550" max="12550" width="12.54296875" style="1522" customWidth="1"/>
    <col min="12551" max="12800" width="8.7265625" style="1522"/>
    <col min="12801" max="12801" width="69.453125" style="1522" customWidth="1"/>
    <col min="12802" max="12802" width="83.453125" style="1522" customWidth="1"/>
    <col min="12803" max="12803" width="73.453125" style="1522" customWidth="1"/>
    <col min="12804" max="12804" width="16.81640625" style="1522" customWidth="1"/>
    <col min="12805" max="12805" width="13.1796875" style="1522" customWidth="1"/>
    <col min="12806" max="12806" width="12.54296875" style="1522" customWidth="1"/>
    <col min="12807" max="13056" width="8.7265625" style="1522"/>
    <col min="13057" max="13057" width="69.453125" style="1522" customWidth="1"/>
    <col min="13058" max="13058" width="83.453125" style="1522" customWidth="1"/>
    <col min="13059" max="13059" width="73.453125" style="1522" customWidth="1"/>
    <col min="13060" max="13060" width="16.81640625" style="1522" customWidth="1"/>
    <col min="13061" max="13061" width="13.1796875" style="1522" customWidth="1"/>
    <col min="13062" max="13062" width="12.54296875" style="1522" customWidth="1"/>
    <col min="13063" max="13312" width="8.7265625" style="1522"/>
    <col min="13313" max="13313" width="69.453125" style="1522" customWidth="1"/>
    <col min="13314" max="13314" width="83.453125" style="1522" customWidth="1"/>
    <col min="13315" max="13315" width="73.453125" style="1522" customWidth="1"/>
    <col min="13316" max="13316" width="16.81640625" style="1522" customWidth="1"/>
    <col min="13317" max="13317" width="13.1796875" style="1522" customWidth="1"/>
    <col min="13318" max="13318" width="12.54296875" style="1522" customWidth="1"/>
    <col min="13319" max="13568" width="8.7265625" style="1522"/>
    <col min="13569" max="13569" width="69.453125" style="1522" customWidth="1"/>
    <col min="13570" max="13570" width="83.453125" style="1522" customWidth="1"/>
    <col min="13571" max="13571" width="73.453125" style="1522" customWidth="1"/>
    <col min="13572" max="13572" width="16.81640625" style="1522" customWidth="1"/>
    <col min="13573" max="13573" width="13.1796875" style="1522" customWidth="1"/>
    <col min="13574" max="13574" width="12.54296875" style="1522" customWidth="1"/>
    <col min="13575" max="13824" width="8.7265625" style="1522"/>
    <col min="13825" max="13825" width="69.453125" style="1522" customWidth="1"/>
    <col min="13826" max="13826" width="83.453125" style="1522" customWidth="1"/>
    <col min="13827" max="13827" width="73.453125" style="1522" customWidth="1"/>
    <col min="13828" max="13828" width="16.81640625" style="1522" customWidth="1"/>
    <col min="13829" max="13829" width="13.1796875" style="1522" customWidth="1"/>
    <col min="13830" max="13830" width="12.54296875" style="1522" customWidth="1"/>
    <col min="13831" max="14080" width="8.7265625" style="1522"/>
    <col min="14081" max="14081" width="69.453125" style="1522" customWidth="1"/>
    <col min="14082" max="14082" width="83.453125" style="1522" customWidth="1"/>
    <col min="14083" max="14083" width="73.453125" style="1522" customWidth="1"/>
    <col min="14084" max="14084" width="16.81640625" style="1522" customWidth="1"/>
    <col min="14085" max="14085" width="13.1796875" style="1522" customWidth="1"/>
    <col min="14086" max="14086" width="12.54296875" style="1522" customWidth="1"/>
    <col min="14087" max="14336" width="8.7265625" style="1522"/>
    <col min="14337" max="14337" width="69.453125" style="1522" customWidth="1"/>
    <col min="14338" max="14338" width="83.453125" style="1522" customWidth="1"/>
    <col min="14339" max="14339" width="73.453125" style="1522" customWidth="1"/>
    <col min="14340" max="14340" width="16.81640625" style="1522" customWidth="1"/>
    <col min="14341" max="14341" width="13.1796875" style="1522" customWidth="1"/>
    <col min="14342" max="14342" width="12.54296875" style="1522" customWidth="1"/>
    <col min="14343" max="14592" width="8.7265625" style="1522"/>
    <col min="14593" max="14593" width="69.453125" style="1522" customWidth="1"/>
    <col min="14594" max="14594" width="83.453125" style="1522" customWidth="1"/>
    <col min="14595" max="14595" width="73.453125" style="1522" customWidth="1"/>
    <col min="14596" max="14596" width="16.81640625" style="1522" customWidth="1"/>
    <col min="14597" max="14597" width="13.1796875" style="1522" customWidth="1"/>
    <col min="14598" max="14598" width="12.54296875" style="1522" customWidth="1"/>
    <col min="14599" max="14848" width="8.7265625" style="1522"/>
    <col min="14849" max="14849" width="69.453125" style="1522" customWidth="1"/>
    <col min="14850" max="14850" width="83.453125" style="1522" customWidth="1"/>
    <col min="14851" max="14851" width="73.453125" style="1522" customWidth="1"/>
    <col min="14852" max="14852" width="16.81640625" style="1522" customWidth="1"/>
    <col min="14853" max="14853" width="13.1796875" style="1522" customWidth="1"/>
    <col min="14854" max="14854" width="12.54296875" style="1522" customWidth="1"/>
    <col min="14855" max="15104" width="8.7265625" style="1522"/>
    <col min="15105" max="15105" width="69.453125" style="1522" customWidth="1"/>
    <col min="15106" max="15106" width="83.453125" style="1522" customWidth="1"/>
    <col min="15107" max="15107" width="73.453125" style="1522" customWidth="1"/>
    <col min="15108" max="15108" width="16.81640625" style="1522" customWidth="1"/>
    <col min="15109" max="15109" width="13.1796875" style="1522" customWidth="1"/>
    <col min="15110" max="15110" width="12.54296875" style="1522" customWidth="1"/>
    <col min="15111" max="15360" width="8.7265625" style="1522"/>
    <col min="15361" max="15361" width="69.453125" style="1522" customWidth="1"/>
    <col min="15362" max="15362" width="83.453125" style="1522" customWidth="1"/>
    <col min="15363" max="15363" width="73.453125" style="1522" customWidth="1"/>
    <col min="15364" max="15364" width="16.81640625" style="1522" customWidth="1"/>
    <col min="15365" max="15365" width="13.1796875" style="1522" customWidth="1"/>
    <col min="15366" max="15366" width="12.54296875" style="1522" customWidth="1"/>
    <col min="15367" max="15616" width="8.7265625" style="1522"/>
    <col min="15617" max="15617" width="69.453125" style="1522" customWidth="1"/>
    <col min="15618" max="15618" width="83.453125" style="1522" customWidth="1"/>
    <col min="15619" max="15619" width="73.453125" style="1522" customWidth="1"/>
    <col min="15620" max="15620" width="16.81640625" style="1522" customWidth="1"/>
    <col min="15621" max="15621" width="13.1796875" style="1522" customWidth="1"/>
    <col min="15622" max="15622" width="12.54296875" style="1522" customWidth="1"/>
    <col min="15623" max="15872" width="8.7265625" style="1522"/>
    <col min="15873" max="15873" width="69.453125" style="1522" customWidth="1"/>
    <col min="15874" max="15874" width="83.453125" style="1522" customWidth="1"/>
    <col min="15875" max="15875" width="73.453125" style="1522" customWidth="1"/>
    <col min="15876" max="15876" width="16.81640625" style="1522" customWidth="1"/>
    <col min="15877" max="15877" width="13.1796875" style="1522" customWidth="1"/>
    <col min="15878" max="15878" width="12.54296875" style="1522" customWidth="1"/>
    <col min="15879" max="16128" width="8.7265625" style="1522"/>
    <col min="16129" max="16129" width="69.453125" style="1522" customWidth="1"/>
    <col min="16130" max="16130" width="83.453125" style="1522" customWidth="1"/>
    <col min="16131" max="16131" width="73.453125" style="1522" customWidth="1"/>
    <col min="16132" max="16132" width="16.81640625" style="1522" customWidth="1"/>
    <col min="16133" max="16133" width="13.1796875" style="1522" customWidth="1"/>
    <col min="16134" max="16134" width="12.54296875" style="1522" customWidth="1"/>
    <col min="16135" max="16384" width="8.7265625" style="1522"/>
  </cols>
  <sheetData>
    <row r="1" spans="1:21" ht="26">
      <c r="A1" s="1540" t="s">
        <v>1900</v>
      </c>
      <c r="E1" s="1541"/>
      <c r="F1" s="1541"/>
      <c r="G1" s="1541"/>
      <c r="H1" s="1541"/>
      <c r="I1" s="1541"/>
      <c r="J1" s="1541"/>
    </row>
    <row r="4" spans="1:21" ht="23.5">
      <c r="A4" s="1962" t="s">
        <v>227</v>
      </c>
      <c r="B4" s="1962"/>
      <c r="C4" s="1962"/>
      <c r="E4" s="1541"/>
      <c r="F4" s="1541"/>
      <c r="G4" s="1541"/>
      <c r="H4" s="1541"/>
      <c r="I4" s="1541"/>
      <c r="J4" s="1541"/>
      <c r="K4" s="1541"/>
      <c r="L4" s="1541"/>
      <c r="M4" s="1541"/>
      <c r="N4" s="1541"/>
      <c r="O4" s="1541"/>
      <c r="P4" s="1541"/>
      <c r="Q4" s="1541"/>
      <c r="R4" s="1541"/>
      <c r="S4" s="1541"/>
      <c r="T4" s="1541"/>
      <c r="U4" s="1541"/>
    </row>
    <row r="5" spans="1:21" ht="14.5">
      <c r="A5" s="1542" t="s">
        <v>1901</v>
      </c>
      <c r="B5" s="1543" t="s">
        <v>1902</v>
      </c>
      <c r="C5" s="1544" t="s">
        <v>1903</v>
      </c>
      <c r="D5" s="1545"/>
      <c r="E5" s="1545"/>
      <c r="F5" s="1545"/>
      <c r="G5" s="1545"/>
      <c r="H5" s="1545"/>
      <c r="I5" s="1545"/>
      <c r="J5" s="1545"/>
      <c r="K5" s="1545"/>
      <c r="L5" s="1545"/>
      <c r="M5" s="1545"/>
      <c r="N5" s="1545"/>
      <c r="O5" s="1545"/>
      <c r="P5" s="1545"/>
      <c r="Q5" s="1545"/>
      <c r="R5" s="1545"/>
    </row>
    <row r="6" spans="1:21">
      <c r="A6" s="1546"/>
      <c r="B6" s="1546"/>
      <c r="C6" s="1546"/>
      <c r="D6" s="1547"/>
      <c r="E6" s="1547"/>
      <c r="F6" s="1547"/>
      <c r="G6" s="1547"/>
      <c r="H6" s="1547"/>
      <c r="I6" s="1547"/>
      <c r="J6" s="1547"/>
      <c r="K6" s="1547"/>
      <c r="L6" s="1547"/>
      <c r="M6" s="1547"/>
      <c r="N6" s="1547"/>
      <c r="O6" s="1547"/>
      <c r="P6" s="1547"/>
      <c r="Q6" s="1547"/>
      <c r="R6" s="1547"/>
    </row>
    <row r="7" spans="1:21">
      <c r="A7" s="1546"/>
      <c r="B7" s="1546"/>
      <c r="C7" s="1546"/>
      <c r="D7" s="1547"/>
      <c r="E7" s="1547"/>
      <c r="F7" s="1547"/>
      <c r="G7" s="1547"/>
      <c r="H7" s="1547"/>
      <c r="I7" s="1547"/>
      <c r="J7" s="1547"/>
      <c r="K7" s="1547"/>
      <c r="L7" s="1547"/>
      <c r="M7" s="1547"/>
      <c r="N7" s="1547"/>
      <c r="O7" s="1547"/>
      <c r="P7" s="1547"/>
      <c r="Q7" s="1547"/>
      <c r="R7" s="1547"/>
    </row>
    <row r="8" spans="1:21">
      <c r="A8" s="1546"/>
      <c r="B8" s="1546"/>
      <c r="C8" s="1546"/>
      <c r="D8" s="1547"/>
      <c r="E8" s="1547"/>
      <c r="F8" s="1547"/>
      <c r="G8" s="1547"/>
      <c r="H8" s="1547"/>
      <c r="I8" s="1547"/>
      <c r="J8" s="1547"/>
      <c r="K8" s="1547"/>
      <c r="L8" s="1547"/>
      <c r="M8" s="1547"/>
      <c r="N8" s="1547"/>
      <c r="O8" s="1547"/>
      <c r="P8" s="1547"/>
      <c r="Q8" s="1547"/>
      <c r="R8" s="1547"/>
    </row>
    <row r="9" spans="1:21">
      <c r="A9" s="1546"/>
      <c r="B9" s="1546"/>
      <c r="C9" s="1546"/>
      <c r="D9" s="1547"/>
      <c r="E9" s="1547"/>
      <c r="F9" s="1547"/>
      <c r="G9" s="1547"/>
      <c r="H9" s="1547"/>
      <c r="I9" s="1547"/>
      <c r="J9" s="1547"/>
      <c r="K9" s="1547"/>
      <c r="L9" s="1547"/>
      <c r="M9" s="1547"/>
      <c r="N9" s="1547"/>
      <c r="O9" s="1547"/>
      <c r="P9" s="1547"/>
      <c r="Q9" s="1547"/>
      <c r="R9" s="1547"/>
    </row>
    <row r="10" spans="1:21">
      <c r="A10" s="1546"/>
      <c r="B10" s="1546"/>
      <c r="C10" s="1546"/>
      <c r="D10" s="1547"/>
      <c r="E10" s="1547"/>
      <c r="F10" s="1547"/>
      <c r="G10" s="1547"/>
      <c r="H10" s="1547"/>
      <c r="I10" s="1547"/>
      <c r="J10" s="1547"/>
      <c r="K10" s="1547"/>
      <c r="L10" s="1547"/>
      <c r="M10" s="1547"/>
      <c r="N10" s="1547"/>
      <c r="O10" s="1547"/>
      <c r="P10" s="1547"/>
      <c r="Q10" s="1547"/>
      <c r="R10" s="1547"/>
    </row>
    <row r="11" spans="1:21">
      <c r="A11" s="1546"/>
      <c r="B11" s="1546"/>
      <c r="C11" s="1546"/>
      <c r="D11" s="1547"/>
      <c r="E11" s="1547"/>
      <c r="F11" s="1547"/>
      <c r="G11" s="1547"/>
      <c r="H11" s="1547"/>
      <c r="I11" s="1547"/>
      <c r="J11" s="1547"/>
      <c r="K11" s="1547"/>
      <c r="L11" s="1547"/>
      <c r="M11" s="1547"/>
      <c r="N11" s="1547"/>
      <c r="O11" s="1547"/>
      <c r="P11" s="1547"/>
      <c r="Q11" s="1547"/>
      <c r="R11" s="1547"/>
    </row>
    <row r="12" spans="1:21">
      <c r="A12" s="1546"/>
      <c r="B12" s="1546"/>
      <c r="C12" s="1546"/>
      <c r="D12" s="1547"/>
      <c r="E12" s="1547"/>
      <c r="F12" s="1547"/>
      <c r="G12" s="1547"/>
      <c r="H12" s="1547"/>
      <c r="I12" s="1547"/>
      <c r="J12" s="1547"/>
      <c r="K12" s="1547"/>
      <c r="L12" s="1547"/>
      <c r="M12" s="1547"/>
      <c r="N12" s="1547"/>
      <c r="O12" s="1547"/>
      <c r="P12" s="1547"/>
      <c r="Q12" s="1547"/>
      <c r="R12" s="1547"/>
    </row>
    <row r="13" spans="1:21">
      <c r="A13" s="1546"/>
      <c r="B13" s="1546"/>
      <c r="C13" s="1546"/>
      <c r="D13" s="1547"/>
      <c r="E13" s="1547"/>
      <c r="F13" s="1547"/>
      <c r="G13" s="1547"/>
      <c r="H13" s="1547"/>
      <c r="I13" s="1547"/>
      <c r="J13" s="1547"/>
      <c r="K13" s="1547"/>
      <c r="L13" s="1547"/>
      <c r="M13" s="1547"/>
      <c r="N13" s="1547"/>
      <c r="O13" s="1547"/>
      <c r="P13" s="1547"/>
      <c r="Q13" s="1547"/>
      <c r="R13" s="1547"/>
    </row>
    <row r="14" spans="1:21">
      <c r="A14" s="1546"/>
      <c r="B14" s="1546"/>
      <c r="C14" s="1546"/>
      <c r="D14" s="1547"/>
      <c r="E14" s="1547"/>
      <c r="F14" s="1547"/>
      <c r="G14" s="1547"/>
      <c r="H14" s="1547"/>
      <c r="I14" s="1547"/>
      <c r="J14" s="1547"/>
      <c r="K14" s="1547"/>
      <c r="L14" s="1547"/>
      <c r="M14" s="1547"/>
      <c r="N14" s="1547"/>
      <c r="O14" s="1547"/>
      <c r="P14" s="1547"/>
      <c r="Q14" s="1547"/>
      <c r="R14" s="1547"/>
    </row>
    <row r="15" spans="1:21">
      <c r="A15" s="1546"/>
      <c r="B15" s="1546"/>
      <c r="C15" s="1546"/>
      <c r="D15" s="1547"/>
      <c r="E15" s="1547"/>
      <c r="F15" s="1547"/>
      <c r="G15" s="1547"/>
      <c r="H15" s="1547"/>
      <c r="I15" s="1547"/>
      <c r="J15" s="1547"/>
      <c r="K15" s="1547"/>
      <c r="L15" s="1547"/>
      <c r="M15" s="1547"/>
      <c r="N15" s="1547"/>
      <c r="O15" s="1547"/>
      <c r="P15" s="1547"/>
      <c r="Q15" s="1547"/>
      <c r="R15" s="1547"/>
    </row>
    <row r="16" spans="1:21">
      <c r="A16" s="1546"/>
      <c r="B16" s="1546"/>
      <c r="C16" s="1546"/>
      <c r="D16" s="1547"/>
      <c r="E16" s="1547"/>
      <c r="F16" s="1547"/>
      <c r="G16" s="1547"/>
      <c r="H16" s="1547"/>
      <c r="I16" s="1547"/>
      <c r="J16" s="1547"/>
      <c r="K16" s="1547"/>
      <c r="L16" s="1547"/>
      <c r="M16" s="1547"/>
      <c r="N16" s="1547"/>
      <c r="O16" s="1547"/>
      <c r="P16" s="1547"/>
      <c r="Q16" s="1547"/>
      <c r="R16" s="1547"/>
    </row>
    <row r="17" spans="1:18">
      <c r="A17" s="1546"/>
      <c r="B17" s="1546"/>
      <c r="C17" s="1546"/>
      <c r="D17" s="1547"/>
      <c r="E17" s="1547"/>
      <c r="F17" s="1547"/>
      <c r="G17" s="1547"/>
      <c r="H17" s="1547"/>
      <c r="I17" s="1547"/>
      <c r="J17" s="1547"/>
      <c r="K17" s="1547"/>
      <c r="L17" s="1547"/>
      <c r="M17" s="1547"/>
      <c r="N17" s="1547"/>
      <c r="O17" s="1547"/>
      <c r="P17" s="1547"/>
      <c r="Q17" s="1547"/>
      <c r="R17" s="1547"/>
    </row>
    <row r="18" spans="1:18">
      <c r="A18" s="1546"/>
      <c r="B18" s="1546"/>
      <c r="C18" s="1546"/>
      <c r="D18" s="1547"/>
      <c r="E18" s="1547"/>
      <c r="F18" s="1547"/>
      <c r="G18" s="1547"/>
      <c r="H18" s="1547"/>
      <c r="I18" s="1547"/>
      <c r="J18" s="1547"/>
      <c r="K18" s="1547"/>
      <c r="L18" s="1547"/>
      <c r="M18" s="1547"/>
      <c r="N18" s="1547"/>
      <c r="O18" s="1547"/>
      <c r="P18" s="1547"/>
      <c r="Q18" s="1547"/>
      <c r="R18" s="1547"/>
    </row>
    <row r="19" spans="1:18">
      <c r="A19" s="1546"/>
      <c r="B19" s="1546"/>
      <c r="C19" s="1546"/>
      <c r="D19" s="1547"/>
      <c r="E19" s="1547"/>
      <c r="F19" s="1547"/>
      <c r="G19" s="1547"/>
      <c r="H19" s="1547"/>
      <c r="I19" s="1547"/>
      <c r="J19" s="1547"/>
      <c r="K19" s="1547"/>
      <c r="L19" s="1547"/>
      <c r="M19" s="1547"/>
      <c r="N19" s="1547"/>
      <c r="O19" s="1547"/>
      <c r="P19" s="1547"/>
      <c r="Q19" s="1547"/>
      <c r="R19" s="1547"/>
    </row>
    <row r="20" spans="1:18">
      <c r="A20" s="1547"/>
      <c r="B20" s="1547"/>
      <c r="C20" s="1547"/>
      <c r="D20" s="1547"/>
      <c r="E20" s="1547"/>
      <c r="F20" s="1547"/>
      <c r="G20" s="1547"/>
      <c r="H20" s="1547"/>
      <c r="I20" s="1547"/>
      <c r="J20" s="1547"/>
      <c r="K20" s="1547"/>
      <c r="L20" s="1547"/>
      <c r="M20" s="1547"/>
      <c r="N20" s="1547"/>
      <c r="O20" s="1547"/>
      <c r="P20" s="1547"/>
      <c r="Q20" s="1547"/>
      <c r="R20" s="1547"/>
    </row>
    <row r="21" spans="1:18">
      <c r="A21" s="1547"/>
      <c r="B21" s="1547"/>
      <c r="C21" s="1547"/>
      <c r="D21" s="1547"/>
      <c r="E21" s="1547"/>
      <c r="F21" s="1547"/>
      <c r="G21" s="1547"/>
      <c r="H21" s="1547"/>
      <c r="I21" s="1547"/>
      <c r="J21" s="1547"/>
      <c r="K21" s="1547"/>
      <c r="L21" s="1547"/>
      <c r="M21" s="1547"/>
      <c r="N21" s="1547"/>
      <c r="O21" s="1547"/>
      <c r="P21" s="1547"/>
      <c r="Q21" s="1547"/>
      <c r="R21" s="1547"/>
    </row>
    <row r="22" spans="1:18" ht="23.5">
      <c r="A22" s="1962" t="s">
        <v>1904</v>
      </c>
      <c r="B22" s="1962"/>
      <c r="C22" s="1962"/>
    </row>
    <row r="23" spans="1:18" ht="14.5">
      <c r="A23" s="1542" t="s">
        <v>1901</v>
      </c>
      <c r="B23" s="1543" t="s">
        <v>1902</v>
      </c>
      <c r="C23" s="1544" t="s">
        <v>1903</v>
      </c>
    </row>
    <row r="24" spans="1:18">
      <c r="A24" s="1546"/>
      <c r="B24" s="1546"/>
      <c r="C24" s="1546"/>
    </row>
    <row r="25" spans="1:18">
      <c r="A25" s="1546"/>
      <c r="B25" s="1546"/>
      <c r="C25" s="1546"/>
    </row>
    <row r="26" spans="1:18">
      <c r="A26" s="1546"/>
      <c r="B26" s="1546"/>
      <c r="C26" s="1546"/>
    </row>
    <row r="27" spans="1:18">
      <c r="A27" s="1546"/>
      <c r="B27" s="1546"/>
      <c r="C27" s="1546"/>
    </row>
    <row r="28" spans="1:18">
      <c r="A28" s="1546"/>
      <c r="B28" s="1546"/>
      <c r="C28" s="1546"/>
    </row>
    <row r="29" spans="1:18">
      <c r="A29" s="1546"/>
      <c r="B29" s="1546"/>
      <c r="C29" s="1546"/>
    </row>
    <row r="30" spans="1:18">
      <c r="A30" s="1546"/>
      <c r="B30" s="1546"/>
      <c r="C30" s="1546"/>
    </row>
    <row r="31" spans="1:18">
      <c r="A31" s="1546"/>
      <c r="B31" s="1546"/>
      <c r="C31" s="1546"/>
    </row>
    <row r="32" spans="1:18">
      <c r="A32" s="1546"/>
      <c r="B32" s="1546"/>
      <c r="C32" s="1546"/>
    </row>
    <row r="33" spans="1:3">
      <c r="A33" s="1546"/>
      <c r="B33" s="1546"/>
      <c r="C33" s="1546"/>
    </row>
    <row r="34" spans="1:3">
      <c r="A34" s="1546"/>
      <c r="B34" s="1546"/>
      <c r="C34" s="1546"/>
    </row>
    <row r="35" spans="1:3">
      <c r="A35" s="1546"/>
      <c r="B35" s="1546"/>
      <c r="C35" s="1546"/>
    </row>
    <row r="36" spans="1:3">
      <c r="A36" s="1546"/>
      <c r="B36" s="1546"/>
      <c r="C36" s="1546"/>
    </row>
    <row r="37" spans="1:3">
      <c r="A37" s="1546"/>
      <c r="B37" s="1546"/>
      <c r="C37" s="1546"/>
    </row>
    <row r="40" spans="1:3" ht="23.5">
      <c r="A40" s="1962" t="s">
        <v>1905</v>
      </c>
      <c r="B40" s="1962"/>
      <c r="C40" s="1962"/>
    </row>
    <row r="41" spans="1:3" ht="14.5">
      <c r="A41" s="1542" t="s">
        <v>1901</v>
      </c>
      <c r="B41" s="1543" t="s">
        <v>1902</v>
      </c>
      <c r="C41" s="1544" t="s">
        <v>1903</v>
      </c>
    </row>
    <row r="42" spans="1:3">
      <c r="A42" s="1546"/>
      <c r="B42" s="1546"/>
      <c r="C42" s="1546"/>
    </row>
    <row r="43" spans="1:3">
      <c r="A43" s="1546"/>
      <c r="B43" s="1546"/>
      <c r="C43" s="1546"/>
    </row>
    <row r="44" spans="1:3">
      <c r="A44" s="1546"/>
      <c r="B44" s="1546"/>
      <c r="C44" s="1546"/>
    </row>
    <row r="45" spans="1:3">
      <c r="A45" s="1546"/>
      <c r="B45" s="1546"/>
      <c r="C45" s="1546"/>
    </row>
    <row r="46" spans="1:3">
      <c r="A46" s="1546"/>
      <c r="B46" s="1546"/>
      <c r="C46" s="1546"/>
    </row>
    <row r="47" spans="1:3">
      <c r="A47" s="1546"/>
      <c r="B47" s="1546"/>
      <c r="C47" s="1546"/>
    </row>
    <row r="48" spans="1:3">
      <c r="A48" s="1546"/>
      <c r="B48" s="1546"/>
      <c r="C48" s="1546"/>
    </row>
    <row r="49" spans="1:3">
      <c r="A49" s="1546"/>
      <c r="B49" s="1546"/>
      <c r="C49" s="1546"/>
    </row>
    <row r="50" spans="1:3">
      <c r="A50" s="1546"/>
      <c r="B50" s="1546"/>
      <c r="C50" s="1546"/>
    </row>
    <row r="51" spans="1:3">
      <c r="A51" s="1546"/>
      <c r="B51" s="1546"/>
      <c r="C51" s="1546"/>
    </row>
    <row r="52" spans="1:3">
      <c r="A52" s="1546"/>
      <c r="B52" s="1546"/>
      <c r="C52" s="1546"/>
    </row>
    <row r="53" spans="1:3">
      <c r="A53" s="1546"/>
      <c r="B53" s="1546"/>
      <c r="C53" s="1546"/>
    </row>
    <row r="54" spans="1:3">
      <c r="A54" s="1546"/>
      <c r="B54" s="1546"/>
      <c r="C54" s="1546"/>
    </row>
    <row r="55" spans="1:3">
      <c r="A55" s="1546"/>
      <c r="B55" s="1546"/>
      <c r="C55" s="1546"/>
    </row>
    <row r="58" spans="1:3" ht="23.5">
      <c r="A58" s="1962" t="s">
        <v>129</v>
      </c>
      <c r="B58" s="1962"/>
      <c r="C58" s="1962"/>
    </row>
    <row r="59" spans="1:3" ht="14.5">
      <c r="A59" s="1542" t="s">
        <v>1901</v>
      </c>
      <c r="B59" s="1543" t="s">
        <v>1902</v>
      </c>
      <c r="C59" s="1544" t="s">
        <v>1903</v>
      </c>
    </row>
    <row r="60" spans="1:3">
      <c r="A60" s="1546"/>
      <c r="B60" s="1546"/>
      <c r="C60" s="1546"/>
    </row>
    <row r="61" spans="1:3">
      <c r="A61" s="1546"/>
      <c r="B61" s="1546"/>
      <c r="C61" s="1546"/>
    </row>
    <row r="62" spans="1:3">
      <c r="A62" s="1546"/>
      <c r="B62" s="1546"/>
      <c r="C62" s="1546"/>
    </row>
    <row r="63" spans="1:3">
      <c r="A63" s="1546"/>
      <c r="B63" s="1546"/>
      <c r="C63" s="1546"/>
    </row>
    <row r="64" spans="1:3">
      <c r="A64" s="1546"/>
      <c r="B64" s="1546"/>
      <c r="C64" s="1546"/>
    </row>
    <row r="65" spans="1:3">
      <c r="A65" s="1546"/>
      <c r="B65" s="1546"/>
      <c r="C65" s="1546"/>
    </row>
    <row r="66" spans="1:3">
      <c r="A66" s="1546"/>
      <c r="B66" s="1546"/>
      <c r="C66" s="1546"/>
    </row>
    <row r="67" spans="1:3">
      <c r="A67" s="1546"/>
      <c r="B67" s="1546"/>
      <c r="C67" s="1546"/>
    </row>
    <row r="68" spans="1:3">
      <c r="A68" s="1546"/>
      <c r="B68" s="1546"/>
      <c r="C68" s="1546"/>
    </row>
    <row r="69" spans="1:3">
      <c r="A69" s="1546"/>
      <c r="B69" s="1546"/>
      <c r="C69" s="1546"/>
    </row>
    <row r="70" spans="1:3">
      <c r="A70" s="1546"/>
      <c r="B70" s="1546"/>
      <c r="C70" s="1546"/>
    </row>
    <row r="71" spans="1:3">
      <c r="A71" s="1546"/>
      <c r="B71" s="1546"/>
      <c r="C71" s="1546"/>
    </row>
    <row r="72" spans="1:3">
      <c r="A72" s="1546"/>
      <c r="B72" s="1546"/>
      <c r="C72" s="1546"/>
    </row>
    <row r="73" spans="1:3">
      <c r="A73" s="1546"/>
      <c r="B73" s="1546"/>
      <c r="C73" s="1546"/>
    </row>
    <row r="75" spans="1:3" ht="23.5">
      <c r="A75" s="1962" t="s">
        <v>131</v>
      </c>
      <c r="B75" s="1962"/>
      <c r="C75" s="1962"/>
    </row>
    <row r="76" spans="1:3" ht="14.5">
      <c r="A76" s="1542" t="s">
        <v>1901</v>
      </c>
      <c r="B76" s="1543" t="s">
        <v>1902</v>
      </c>
      <c r="C76" s="1544" t="s">
        <v>1903</v>
      </c>
    </row>
    <row r="77" spans="1:3">
      <c r="A77" s="1546"/>
      <c r="B77" s="1546"/>
      <c r="C77" s="1546"/>
    </row>
    <row r="78" spans="1:3">
      <c r="A78" s="1546"/>
      <c r="B78" s="1546"/>
      <c r="C78" s="1546"/>
    </row>
    <row r="79" spans="1:3">
      <c r="A79" s="1546"/>
      <c r="B79" s="1546"/>
      <c r="C79" s="1546"/>
    </row>
    <row r="80" spans="1:3">
      <c r="A80" s="1546"/>
      <c r="B80" s="1546"/>
      <c r="C80" s="1546"/>
    </row>
    <row r="81" spans="1:3">
      <c r="A81" s="1546"/>
      <c r="B81" s="1546"/>
      <c r="C81" s="1546"/>
    </row>
    <row r="82" spans="1:3">
      <c r="A82" s="1546"/>
      <c r="B82" s="1546"/>
      <c r="C82" s="1546"/>
    </row>
    <row r="83" spans="1:3">
      <c r="A83" s="1546"/>
      <c r="B83" s="1546"/>
      <c r="C83" s="1546"/>
    </row>
    <row r="84" spans="1:3">
      <c r="A84" s="1546"/>
      <c r="B84" s="1546"/>
      <c r="C84" s="1546"/>
    </row>
    <row r="85" spans="1:3">
      <c r="A85" s="1546"/>
      <c r="B85" s="1546"/>
      <c r="C85" s="1546"/>
    </row>
    <row r="86" spans="1:3">
      <c r="A86" s="1546"/>
      <c r="B86" s="1546"/>
      <c r="C86" s="1546"/>
    </row>
    <row r="87" spans="1:3">
      <c r="A87" s="1546"/>
      <c r="B87" s="1546"/>
      <c r="C87" s="1546"/>
    </row>
    <row r="88" spans="1:3">
      <c r="A88" s="1546"/>
      <c r="B88" s="1546"/>
      <c r="C88" s="1546"/>
    </row>
    <row r="89" spans="1:3">
      <c r="A89" s="1546"/>
      <c r="B89" s="1546"/>
      <c r="C89" s="1546"/>
    </row>
    <row r="90" spans="1:3">
      <c r="A90" s="1546"/>
      <c r="B90" s="1546"/>
      <c r="C90" s="1546"/>
    </row>
    <row r="92" spans="1:3" ht="23.5">
      <c r="A92" s="1962" t="s">
        <v>1906</v>
      </c>
      <c r="B92" s="1962"/>
      <c r="C92" s="1962"/>
    </row>
    <row r="93" spans="1:3" ht="14.5">
      <c r="A93" s="1542" t="s">
        <v>1901</v>
      </c>
      <c r="B93" s="1543" t="s">
        <v>1902</v>
      </c>
      <c r="C93" s="1544" t="s">
        <v>1903</v>
      </c>
    </row>
    <row r="94" spans="1:3">
      <c r="A94" s="1546"/>
      <c r="B94" s="1546"/>
      <c r="C94" s="1546"/>
    </row>
    <row r="95" spans="1:3">
      <c r="A95" s="1546"/>
      <c r="B95" s="1546"/>
      <c r="C95" s="1546"/>
    </row>
    <row r="96" spans="1:3">
      <c r="A96" s="1546"/>
      <c r="B96" s="1546"/>
      <c r="C96" s="1546"/>
    </row>
    <row r="97" spans="1:3">
      <c r="A97" s="1546"/>
      <c r="B97" s="1546"/>
      <c r="C97" s="1546"/>
    </row>
    <row r="98" spans="1:3">
      <c r="A98" s="1546"/>
      <c r="B98" s="1546"/>
      <c r="C98" s="1546"/>
    </row>
    <row r="99" spans="1:3">
      <c r="A99" s="1546"/>
      <c r="B99" s="1546"/>
      <c r="C99" s="1546"/>
    </row>
    <row r="100" spans="1:3">
      <c r="A100" s="1546"/>
      <c r="B100" s="1546"/>
      <c r="C100" s="1546"/>
    </row>
    <row r="101" spans="1:3">
      <c r="A101" s="1546"/>
      <c r="B101" s="1546"/>
      <c r="C101" s="1546"/>
    </row>
    <row r="102" spans="1:3">
      <c r="A102" s="1546"/>
      <c r="B102" s="1546"/>
      <c r="C102" s="1546"/>
    </row>
    <row r="103" spans="1:3">
      <c r="A103" s="1546"/>
      <c r="B103" s="1546"/>
      <c r="C103" s="1546"/>
    </row>
    <row r="104" spans="1:3">
      <c r="A104" s="1546"/>
      <c r="B104" s="1546"/>
      <c r="C104" s="1546"/>
    </row>
    <row r="105" spans="1:3">
      <c r="A105" s="1546"/>
      <c r="B105" s="1546"/>
      <c r="C105" s="1546"/>
    </row>
    <row r="106" spans="1:3">
      <c r="A106" s="1546"/>
      <c r="B106" s="1546"/>
      <c r="C106" s="1546"/>
    </row>
    <row r="107" spans="1:3">
      <c r="A107" s="1546"/>
      <c r="B107" s="1546"/>
      <c r="C107" s="1546"/>
    </row>
  </sheetData>
  <mergeCells count="6">
    <mergeCell ref="A92:C92"/>
    <mergeCell ref="A4:C4"/>
    <mergeCell ref="A22:C22"/>
    <mergeCell ref="A40:C40"/>
    <mergeCell ref="A58:C58"/>
    <mergeCell ref="A75:C7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CC068-E07E-4F49-95F2-08DF4612858F}">
  <sheetPr>
    <tabColor rgb="FFC00000"/>
  </sheetPr>
  <dimension ref="A1:AA68"/>
  <sheetViews>
    <sheetView showGridLines="0" zoomScale="85" zoomScaleNormal="85" workbookViewId="0">
      <selection activeCell="F33" sqref="F33"/>
    </sheetView>
  </sheetViews>
  <sheetFormatPr defaultRowHeight="12.5"/>
  <cols>
    <col min="1" max="1" width="18.453125" style="1522" customWidth="1"/>
    <col min="2" max="3" width="20.54296875" style="1522" customWidth="1"/>
    <col min="4" max="11" width="10.54296875" style="1522" customWidth="1"/>
    <col min="12" max="20" width="8.7265625" style="1522"/>
    <col min="21" max="21" width="9.453125" style="1522" customWidth="1"/>
    <col min="22" max="22" width="9.453125" style="1549" customWidth="1"/>
    <col min="23" max="256" width="8.7265625" style="1522"/>
    <col min="257" max="257" width="18.453125" style="1522" customWidth="1"/>
    <col min="258" max="259" width="20.54296875" style="1522" customWidth="1"/>
    <col min="260" max="267" width="10.54296875" style="1522" customWidth="1"/>
    <col min="268" max="276" width="8.7265625" style="1522"/>
    <col min="277" max="278" width="9.453125" style="1522" customWidth="1"/>
    <col min="279" max="512" width="8.7265625" style="1522"/>
    <col min="513" max="513" width="18.453125" style="1522" customWidth="1"/>
    <col min="514" max="515" width="20.54296875" style="1522" customWidth="1"/>
    <col min="516" max="523" width="10.54296875" style="1522" customWidth="1"/>
    <col min="524" max="532" width="8.7265625" style="1522"/>
    <col min="533" max="534" width="9.453125" style="1522" customWidth="1"/>
    <col min="535" max="768" width="8.7265625" style="1522"/>
    <col min="769" max="769" width="18.453125" style="1522" customWidth="1"/>
    <col min="770" max="771" width="20.54296875" style="1522" customWidth="1"/>
    <col min="772" max="779" width="10.54296875" style="1522" customWidth="1"/>
    <col min="780" max="788" width="8.7265625" style="1522"/>
    <col min="789" max="790" width="9.453125" style="1522" customWidth="1"/>
    <col min="791" max="1024" width="8.7265625" style="1522"/>
    <col min="1025" max="1025" width="18.453125" style="1522" customWidth="1"/>
    <col min="1026" max="1027" width="20.54296875" style="1522" customWidth="1"/>
    <col min="1028" max="1035" width="10.54296875" style="1522" customWidth="1"/>
    <col min="1036" max="1044" width="8.7265625" style="1522"/>
    <col min="1045" max="1046" width="9.453125" style="1522" customWidth="1"/>
    <col min="1047" max="1280" width="8.7265625" style="1522"/>
    <col min="1281" max="1281" width="18.453125" style="1522" customWidth="1"/>
    <col min="1282" max="1283" width="20.54296875" style="1522" customWidth="1"/>
    <col min="1284" max="1291" width="10.54296875" style="1522" customWidth="1"/>
    <col min="1292" max="1300" width="8.7265625" style="1522"/>
    <col min="1301" max="1302" width="9.453125" style="1522" customWidth="1"/>
    <col min="1303" max="1536" width="8.7265625" style="1522"/>
    <col min="1537" max="1537" width="18.453125" style="1522" customWidth="1"/>
    <col min="1538" max="1539" width="20.54296875" style="1522" customWidth="1"/>
    <col min="1540" max="1547" width="10.54296875" style="1522" customWidth="1"/>
    <col min="1548" max="1556" width="8.7265625" style="1522"/>
    <col min="1557" max="1558" width="9.453125" style="1522" customWidth="1"/>
    <col min="1559" max="1792" width="8.7265625" style="1522"/>
    <col min="1793" max="1793" width="18.453125" style="1522" customWidth="1"/>
    <col min="1794" max="1795" width="20.54296875" style="1522" customWidth="1"/>
    <col min="1796" max="1803" width="10.54296875" style="1522" customWidth="1"/>
    <col min="1804" max="1812" width="8.7265625" style="1522"/>
    <col min="1813" max="1814" width="9.453125" style="1522" customWidth="1"/>
    <col min="1815" max="2048" width="8.7265625" style="1522"/>
    <col min="2049" max="2049" width="18.453125" style="1522" customWidth="1"/>
    <col min="2050" max="2051" width="20.54296875" style="1522" customWidth="1"/>
    <col min="2052" max="2059" width="10.54296875" style="1522" customWidth="1"/>
    <col min="2060" max="2068" width="8.7265625" style="1522"/>
    <col min="2069" max="2070" width="9.453125" style="1522" customWidth="1"/>
    <col min="2071" max="2304" width="8.7265625" style="1522"/>
    <col min="2305" max="2305" width="18.453125" style="1522" customWidth="1"/>
    <col min="2306" max="2307" width="20.54296875" style="1522" customWidth="1"/>
    <col min="2308" max="2315" width="10.54296875" style="1522" customWidth="1"/>
    <col min="2316" max="2324" width="8.7265625" style="1522"/>
    <col min="2325" max="2326" width="9.453125" style="1522" customWidth="1"/>
    <col min="2327" max="2560" width="8.7265625" style="1522"/>
    <col min="2561" max="2561" width="18.453125" style="1522" customWidth="1"/>
    <col min="2562" max="2563" width="20.54296875" style="1522" customWidth="1"/>
    <col min="2564" max="2571" width="10.54296875" style="1522" customWidth="1"/>
    <col min="2572" max="2580" width="8.7265625" style="1522"/>
    <col min="2581" max="2582" width="9.453125" style="1522" customWidth="1"/>
    <col min="2583" max="2816" width="8.7265625" style="1522"/>
    <col min="2817" max="2817" width="18.453125" style="1522" customWidth="1"/>
    <col min="2818" max="2819" width="20.54296875" style="1522" customWidth="1"/>
    <col min="2820" max="2827" width="10.54296875" style="1522" customWidth="1"/>
    <col min="2828" max="2836" width="8.7265625" style="1522"/>
    <col min="2837" max="2838" width="9.453125" style="1522" customWidth="1"/>
    <col min="2839" max="3072" width="8.7265625" style="1522"/>
    <col min="3073" max="3073" width="18.453125" style="1522" customWidth="1"/>
    <col min="3074" max="3075" width="20.54296875" style="1522" customWidth="1"/>
    <col min="3076" max="3083" width="10.54296875" style="1522" customWidth="1"/>
    <col min="3084" max="3092" width="8.7265625" style="1522"/>
    <col min="3093" max="3094" width="9.453125" style="1522" customWidth="1"/>
    <col min="3095" max="3328" width="8.7265625" style="1522"/>
    <col min="3329" max="3329" width="18.453125" style="1522" customWidth="1"/>
    <col min="3330" max="3331" width="20.54296875" style="1522" customWidth="1"/>
    <col min="3332" max="3339" width="10.54296875" style="1522" customWidth="1"/>
    <col min="3340" max="3348" width="8.7265625" style="1522"/>
    <col min="3349" max="3350" width="9.453125" style="1522" customWidth="1"/>
    <col min="3351" max="3584" width="8.7265625" style="1522"/>
    <col min="3585" max="3585" width="18.453125" style="1522" customWidth="1"/>
    <col min="3586" max="3587" width="20.54296875" style="1522" customWidth="1"/>
    <col min="3588" max="3595" width="10.54296875" style="1522" customWidth="1"/>
    <col min="3596" max="3604" width="8.7265625" style="1522"/>
    <col min="3605" max="3606" width="9.453125" style="1522" customWidth="1"/>
    <col min="3607" max="3840" width="8.7265625" style="1522"/>
    <col min="3841" max="3841" width="18.453125" style="1522" customWidth="1"/>
    <col min="3842" max="3843" width="20.54296875" style="1522" customWidth="1"/>
    <col min="3844" max="3851" width="10.54296875" style="1522" customWidth="1"/>
    <col min="3852" max="3860" width="8.7265625" style="1522"/>
    <col min="3861" max="3862" width="9.453125" style="1522" customWidth="1"/>
    <col min="3863" max="4096" width="8.7265625" style="1522"/>
    <col min="4097" max="4097" width="18.453125" style="1522" customWidth="1"/>
    <col min="4098" max="4099" width="20.54296875" style="1522" customWidth="1"/>
    <col min="4100" max="4107" width="10.54296875" style="1522" customWidth="1"/>
    <col min="4108" max="4116" width="8.7265625" style="1522"/>
    <col min="4117" max="4118" width="9.453125" style="1522" customWidth="1"/>
    <col min="4119" max="4352" width="8.7265625" style="1522"/>
    <col min="4353" max="4353" width="18.453125" style="1522" customWidth="1"/>
    <col min="4354" max="4355" width="20.54296875" style="1522" customWidth="1"/>
    <col min="4356" max="4363" width="10.54296875" style="1522" customWidth="1"/>
    <col min="4364" max="4372" width="8.7265625" style="1522"/>
    <col min="4373" max="4374" width="9.453125" style="1522" customWidth="1"/>
    <col min="4375" max="4608" width="8.7265625" style="1522"/>
    <col min="4609" max="4609" width="18.453125" style="1522" customWidth="1"/>
    <col min="4610" max="4611" width="20.54296875" style="1522" customWidth="1"/>
    <col min="4612" max="4619" width="10.54296875" style="1522" customWidth="1"/>
    <col min="4620" max="4628" width="8.7265625" style="1522"/>
    <col min="4629" max="4630" width="9.453125" style="1522" customWidth="1"/>
    <col min="4631" max="4864" width="8.7265625" style="1522"/>
    <col min="4865" max="4865" width="18.453125" style="1522" customWidth="1"/>
    <col min="4866" max="4867" width="20.54296875" style="1522" customWidth="1"/>
    <col min="4868" max="4875" width="10.54296875" style="1522" customWidth="1"/>
    <col min="4876" max="4884" width="8.7265625" style="1522"/>
    <col min="4885" max="4886" width="9.453125" style="1522" customWidth="1"/>
    <col min="4887" max="5120" width="8.7265625" style="1522"/>
    <col min="5121" max="5121" width="18.453125" style="1522" customWidth="1"/>
    <col min="5122" max="5123" width="20.54296875" style="1522" customWidth="1"/>
    <col min="5124" max="5131" width="10.54296875" style="1522" customWidth="1"/>
    <col min="5132" max="5140" width="8.7265625" style="1522"/>
    <col min="5141" max="5142" width="9.453125" style="1522" customWidth="1"/>
    <col min="5143" max="5376" width="8.7265625" style="1522"/>
    <col min="5377" max="5377" width="18.453125" style="1522" customWidth="1"/>
    <col min="5378" max="5379" width="20.54296875" style="1522" customWidth="1"/>
    <col min="5380" max="5387" width="10.54296875" style="1522" customWidth="1"/>
    <col min="5388" max="5396" width="8.7265625" style="1522"/>
    <col min="5397" max="5398" width="9.453125" style="1522" customWidth="1"/>
    <col min="5399" max="5632" width="8.7265625" style="1522"/>
    <col min="5633" max="5633" width="18.453125" style="1522" customWidth="1"/>
    <col min="5634" max="5635" width="20.54296875" style="1522" customWidth="1"/>
    <col min="5636" max="5643" width="10.54296875" style="1522" customWidth="1"/>
    <col min="5644" max="5652" width="8.7265625" style="1522"/>
    <col min="5653" max="5654" width="9.453125" style="1522" customWidth="1"/>
    <col min="5655" max="5888" width="8.7265625" style="1522"/>
    <col min="5889" max="5889" width="18.453125" style="1522" customWidth="1"/>
    <col min="5890" max="5891" width="20.54296875" style="1522" customWidth="1"/>
    <col min="5892" max="5899" width="10.54296875" style="1522" customWidth="1"/>
    <col min="5900" max="5908" width="8.7265625" style="1522"/>
    <col min="5909" max="5910" width="9.453125" style="1522" customWidth="1"/>
    <col min="5911" max="6144" width="8.7265625" style="1522"/>
    <col min="6145" max="6145" width="18.453125" style="1522" customWidth="1"/>
    <col min="6146" max="6147" width="20.54296875" style="1522" customWidth="1"/>
    <col min="6148" max="6155" width="10.54296875" style="1522" customWidth="1"/>
    <col min="6156" max="6164" width="8.7265625" style="1522"/>
    <col min="6165" max="6166" width="9.453125" style="1522" customWidth="1"/>
    <col min="6167" max="6400" width="8.7265625" style="1522"/>
    <col min="6401" max="6401" width="18.453125" style="1522" customWidth="1"/>
    <col min="6402" max="6403" width="20.54296875" style="1522" customWidth="1"/>
    <col min="6404" max="6411" width="10.54296875" style="1522" customWidth="1"/>
    <col min="6412" max="6420" width="8.7265625" style="1522"/>
    <col min="6421" max="6422" width="9.453125" style="1522" customWidth="1"/>
    <col min="6423" max="6656" width="8.7265625" style="1522"/>
    <col min="6657" max="6657" width="18.453125" style="1522" customWidth="1"/>
    <col min="6658" max="6659" width="20.54296875" style="1522" customWidth="1"/>
    <col min="6660" max="6667" width="10.54296875" style="1522" customWidth="1"/>
    <col min="6668" max="6676" width="8.7265625" style="1522"/>
    <col min="6677" max="6678" width="9.453125" style="1522" customWidth="1"/>
    <col min="6679" max="6912" width="8.7265625" style="1522"/>
    <col min="6913" max="6913" width="18.453125" style="1522" customWidth="1"/>
    <col min="6914" max="6915" width="20.54296875" style="1522" customWidth="1"/>
    <col min="6916" max="6923" width="10.54296875" style="1522" customWidth="1"/>
    <col min="6924" max="6932" width="8.7265625" style="1522"/>
    <col min="6933" max="6934" width="9.453125" style="1522" customWidth="1"/>
    <col min="6935" max="7168" width="8.7265625" style="1522"/>
    <col min="7169" max="7169" width="18.453125" style="1522" customWidth="1"/>
    <col min="7170" max="7171" width="20.54296875" style="1522" customWidth="1"/>
    <col min="7172" max="7179" width="10.54296875" style="1522" customWidth="1"/>
    <col min="7180" max="7188" width="8.7265625" style="1522"/>
    <col min="7189" max="7190" width="9.453125" style="1522" customWidth="1"/>
    <col min="7191" max="7424" width="8.7265625" style="1522"/>
    <col min="7425" max="7425" width="18.453125" style="1522" customWidth="1"/>
    <col min="7426" max="7427" width="20.54296875" style="1522" customWidth="1"/>
    <col min="7428" max="7435" width="10.54296875" style="1522" customWidth="1"/>
    <col min="7436" max="7444" width="8.7265625" style="1522"/>
    <col min="7445" max="7446" width="9.453125" style="1522" customWidth="1"/>
    <col min="7447" max="7680" width="8.7265625" style="1522"/>
    <col min="7681" max="7681" width="18.453125" style="1522" customWidth="1"/>
    <col min="7682" max="7683" width="20.54296875" style="1522" customWidth="1"/>
    <col min="7684" max="7691" width="10.54296875" style="1522" customWidth="1"/>
    <col min="7692" max="7700" width="8.7265625" style="1522"/>
    <col min="7701" max="7702" width="9.453125" style="1522" customWidth="1"/>
    <col min="7703" max="7936" width="8.7265625" style="1522"/>
    <col min="7937" max="7937" width="18.453125" style="1522" customWidth="1"/>
    <col min="7938" max="7939" width="20.54296875" style="1522" customWidth="1"/>
    <col min="7940" max="7947" width="10.54296875" style="1522" customWidth="1"/>
    <col min="7948" max="7956" width="8.7265625" style="1522"/>
    <col min="7957" max="7958" width="9.453125" style="1522" customWidth="1"/>
    <col min="7959" max="8192" width="8.7265625" style="1522"/>
    <col min="8193" max="8193" width="18.453125" style="1522" customWidth="1"/>
    <col min="8194" max="8195" width="20.54296875" style="1522" customWidth="1"/>
    <col min="8196" max="8203" width="10.54296875" style="1522" customWidth="1"/>
    <col min="8204" max="8212" width="8.7265625" style="1522"/>
    <col min="8213" max="8214" width="9.453125" style="1522" customWidth="1"/>
    <col min="8215" max="8448" width="8.7265625" style="1522"/>
    <col min="8449" max="8449" width="18.453125" style="1522" customWidth="1"/>
    <col min="8450" max="8451" width="20.54296875" style="1522" customWidth="1"/>
    <col min="8452" max="8459" width="10.54296875" style="1522" customWidth="1"/>
    <col min="8460" max="8468" width="8.7265625" style="1522"/>
    <col min="8469" max="8470" width="9.453125" style="1522" customWidth="1"/>
    <col min="8471" max="8704" width="8.7265625" style="1522"/>
    <col min="8705" max="8705" width="18.453125" style="1522" customWidth="1"/>
    <col min="8706" max="8707" width="20.54296875" style="1522" customWidth="1"/>
    <col min="8708" max="8715" width="10.54296875" style="1522" customWidth="1"/>
    <col min="8716" max="8724" width="8.7265625" style="1522"/>
    <col min="8725" max="8726" width="9.453125" style="1522" customWidth="1"/>
    <col min="8727" max="8960" width="8.7265625" style="1522"/>
    <col min="8961" max="8961" width="18.453125" style="1522" customWidth="1"/>
    <col min="8962" max="8963" width="20.54296875" style="1522" customWidth="1"/>
    <col min="8964" max="8971" width="10.54296875" style="1522" customWidth="1"/>
    <col min="8972" max="8980" width="8.7265625" style="1522"/>
    <col min="8981" max="8982" width="9.453125" style="1522" customWidth="1"/>
    <col min="8983" max="9216" width="8.7265625" style="1522"/>
    <col min="9217" max="9217" width="18.453125" style="1522" customWidth="1"/>
    <col min="9218" max="9219" width="20.54296875" style="1522" customWidth="1"/>
    <col min="9220" max="9227" width="10.54296875" style="1522" customWidth="1"/>
    <col min="9228" max="9236" width="8.7265625" style="1522"/>
    <col min="9237" max="9238" width="9.453125" style="1522" customWidth="1"/>
    <col min="9239" max="9472" width="8.7265625" style="1522"/>
    <col min="9473" max="9473" width="18.453125" style="1522" customWidth="1"/>
    <col min="9474" max="9475" width="20.54296875" style="1522" customWidth="1"/>
    <col min="9476" max="9483" width="10.54296875" style="1522" customWidth="1"/>
    <col min="9484" max="9492" width="8.7265625" style="1522"/>
    <col min="9493" max="9494" width="9.453125" style="1522" customWidth="1"/>
    <col min="9495" max="9728" width="8.7265625" style="1522"/>
    <col min="9729" max="9729" width="18.453125" style="1522" customWidth="1"/>
    <col min="9730" max="9731" width="20.54296875" style="1522" customWidth="1"/>
    <col min="9732" max="9739" width="10.54296875" style="1522" customWidth="1"/>
    <col min="9740" max="9748" width="8.7265625" style="1522"/>
    <col min="9749" max="9750" width="9.453125" style="1522" customWidth="1"/>
    <col min="9751" max="9984" width="8.7265625" style="1522"/>
    <col min="9985" max="9985" width="18.453125" style="1522" customWidth="1"/>
    <col min="9986" max="9987" width="20.54296875" style="1522" customWidth="1"/>
    <col min="9988" max="9995" width="10.54296875" style="1522" customWidth="1"/>
    <col min="9996" max="10004" width="8.7265625" style="1522"/>
    <col min="10005" max="10006" width="9.453125" style="1522" customWidth="1"/>
    <col min="10007" max="10240" width="8.7265625" style="1522"/>
    <col min="10241" max="10241" width="18.453125" style="1522" customWidth="1"/>
    <col min="10242" max="10243" width="20.54296875" style="1522" customWidth="1"/>
    <col min="10244" max="10251" width="10.54296875" style="1522" customWidth="1"/>
    <col min="10252" max="10260" width="8.7265625" style="1522"/>
    <col min="10261" max="10262" width="9.453125" style="1522" customWidth="1"/>
    <col min="10263" max="10496" width="8.7265625" style="1522"/>
    <col min="10497" max="10497" width="18.453125" style="1522" customWidth="1"/>
    <col min="10498" max="10499" width="20.54296875" style="1522" customWidth="1"/>
    <col min="10500" max="10507" width="10.54296875" style="1522" customWidth="1"/>
    <col min="10508" max="10516" width="8.7265625" style="1522"/>
    <col min="10517" max="10518" width="9.453125" style="1522" customWidth="1"/>
    <col min="10519" max="10752" width="8.7265625" style="1522"/>
    <col min="10753" max="10753" width="18.453125" style="1522" customWidth="1"/>
    <col min="10754" max="10755" width="20.54296875" style="1522" customWidth="1"/>
    <col min="10756" max="10763" width="10.54296875" style="1522" customWidth="1"/>
    <col min="10764" max="10772" width="8.7265625" style="1522"/>
    <col min="10773" max="10774" width="9.453125" style="1522" customWidth="1"/>
    <col min="10775" max="11008" width="8.7265625" style="1522"/>
    <col min="11009" max="11009" width="18.453125" style="1522" customWidth="1"/>
    <col min="11010" max="11011" width="20.54296875" style="1522" customWidth="1"/>
    <col min="11012" max="11019" width="10.54296875" style="1522" customWidth="1"/>
    <col min="11020" max="11028" width="8.7265625" style="1522"/>
    <col min="11029" max="11030" width="9.453125" style="1522" customWidth="1"/>
    <col min="11031" max="11264" width="8.7265625" style="1522"/>
    <col min="11265" max="11265" width="18.453125" style="1522" customWidth="1"/>
    <col min="11266" max="11267" width="20.54296875" style="1522" customWidth="1"/>
    <col min="11268" max="11275" width="10.54296875" style="1522" customWidth="1"/>
    <col min="11276" max="11284" width="8.7265625" style="1522"/>
    <col min="11285" max="11286" width="9.453125" style="1522" customWidth="1"/>
    <col min="11287" max="11520" width="8.7265625" style="1522"/>
    <col min="11521" max="11521" width="18.453125" style="1522" customWidth="1"/>
    <col min="11522" max="11523" width="20.54296875" style="1522" customWidth="1"/>
    <col min="11524" max="11531" width="10.54296875" style="1522" customWidth="1"/>
    <col min="11532" max="11540" width="8.7265625" style="1522"/>
    <col min="11541" max="11542" width="9.453125" style="1522" customWidth="1"/>
    <col min="11543" max="11776" width="8.7265625" style="1522"/>
    <col min="11777" max="11777" width="18.453125" style="1522" customWidth="1"/>
    <col min="11778" max="11779" width="20.54296875" style="1522" customWidth="1"/>
    <col min="11780" max="11787" width="10.54296875" style="1522" customWidth="1"/>
    <col min="11788" max="11796" width="8.7265625" style="1522"/>
    <col min="11797" max="11798" width="9.453125" style="1522" customWidth="1"/>
    <col min="11799" max="12032" width="8.7265625" style="1522"/>
    <col min="12033" max="12033" width="18.453125" style="1522" customWidth="1"/>
    <col min="12034" max="12035" width="20.54296875" style="1522" customWidth="1"/>
    <col min="12036" max="12043" width="10.54296875" style="1522" customWidth="1"/>
    <col min="12044" max="12052" width="8.7265625" style="1522"/>
    <col min="12053" max="12054" width="9.453125" style="1522" customWidth="1"/>
    <col min="12055" max="12288" width="8.7265625" style="1522"/>
    <col min="12289" max="12289" width="18.453125" style="1522" customWidth="1"/>
    <col min="12290" max="12291" width="20.54296875" style="1522" customWidth="1"/>
    <col min="12292" max="12299" width="10.54296875" style="1522" customWidth="1"/>
    <col min="12300" max="12308" width="8.7265625" style="1522"/>
    <col min="12309" max="12310" width="9.453125" style="1522" customWidth="1"/>
    <col min="12311" max="12544" width="8.7265625" style="1522"/>
    <col min="12545" max="12545" width="18.453125" style="1522" customWidth="1"/>
    <col min="12546" max="12547" width="20.54296875" style="1522" customWidth="1"/>
    <col min="12548" max="12555" width="10.54296875" style="1522" customWidth="1"/>
    <col min="12556" max="12564" width="8.7265625" style="1522"/>
    <col min="12565" max="12566" width="9.453125" style="1522" customWidth="1"/>
    <col min="12567" max="12800" width="8.7265625" style="1522"/>
    <col min="12801" max="12801" width="18.453125" style="1522" customWidth="1"/>
    <col min="12802" max="12803" width="20.54296875" style="1522" customWidth="1"/>
    <col min="12804" max="12811" width="10.54296875" style="1522" customWidth="1"/>
    <col min="12812" max="12820" width="8.7265625" style="1522"/>
    <col min="12821" max="12822" width="9.453125" style="1522" customWidth="1"/>
    <col min="12823" max="13056" width="8.7265625" style="1522"/>
    <col min="13057" max="13057" width="18.453125" style="1522" customWidth="1"/>
    <col min="13058" max="13059" width="20.54296875" style="1522" customWidth="1"/>
    <col min="13060" max="13067" width="10.54296875" style="1522" customWidth="1"/>
    <col min="13068" max="13076" width="8.7265625" style="1522"/>
    <col min="13077" max="13078" width="9.453125" style="1522" customWidth="1"/>
    <col min="13079" max="13312" width="8.7265625" style="1522"/>
    <col min="13313" max="13313" width="18.453125" style="1522" customWidth="1"/>
    <col min="13314" max="13315" width="20.54296875" style="1522" customWidth="1"/>
    <col min="13316" max="13323" width="10.54296875" style="1522" customWidth="1"/>
    <col min="13324" max="13332" width="8.7265625" style="1522"/>
    <col min="13333" max="13334" width="9.453125" style="1522" customWidth="1"/>
    <col min="13335" max="13568" width="8.7265625" style="1522"/>
    <col min="13569" max="13569" width="18.453125" style="1522" customWidth="1"/>
    <col min="13570" max="13571" width="20.54296875" style="1522" customWidth="1"/>
    <col min="13572" max="13579" width="10.54296875" style="1522" customWidth="1"/>
    <col min="13580" max="13588" width="8.7265625" style="1522"/>
    <col min="13589" max="13590" width="9.453125" style="1522" customWidth="1"/>
    <col min="13591" max="13824" width="8.7265625" style="1522"/>
    <col min="13825" max="13825" width="18.453125" style="1522" customWidth="1"/>
    <col min="13826" max="13827" width="20.54296875" style="1522" customWidth="1"/>
    <col min="13828" max="13835" width="10.54296875" style="1522" customWidth="1"/>
    <col min="13836" max="13844" width="8.7265625" style="1522"/>
    <col min="13845" max="13846" width="9.453125" style="1522" customWidth="1"/>
    <col min="13847" max="14080" width="8.7265625" style="1522"/>
    <col min="14081" max="14081" width="18.453125" style="1522" customWidth="1"/>
    <col min="14082" max="14083" width="20.54296875" style="1522" customWidth="1"/>
    <col min="14084" max="14091" width="10.54296875" style="1522" customWidth="1"/>
    <col min="14092" max="14100" width="8.7265625" style="1522"/>
    <col min="14101" max="14102" width="9.453125" style="1522" customWidth="1"/>
    <col min="14103" max="14336" width="8.7265625" style="1522"/>
    <col min="14337" max="14337" width="18.453125" style="1522" customWidth="1"/>
    <col min="14338" max="14339" width="20.54296875" style="1522" customWidth="1"/>
    <col min="14340" max="14347" width="10.54296875" style="1522" customWidth="1"/>
    <col min="14348" max="14356" width="8.7265625" style="1522"/>
    <col min="14357" max="14358" width="9.453125" style="1522" customWidth="1"/>
    <col min="14359" max="14592" width="8.7265625" style="1522"/>
    <col min="14593" max="14593" width="18.453125" style="1522" customWidth="1"/>
    <col min="14594" max="14595" width="20.54296875" style="1522" customWidth="1"/>
    <col min="14596" max="14603" width="10.54296875" style="1522" customWidth="1"/>
    <col min="14604" max="14612" width="8.7265625" style="1522"/>
    <col min="14613" max="14614" width="9.453125" style="1522" customWidth="1"/>
    <col min="14615" max="14848" width="8.7265625" style="1522"/>
    <col min="14849" max="14849" width="18.453125" style="1522" customWidth="1"/>
    <col min="14850" max="14851" width="20.54296875" style="1522" customWidth="1"/>
    <col min="14852" max="14859" width="10.54296875" style="1522" customWidth="1"/>
    <col min="14860" max="14868" width="8.7265625" style="1522"/>
    <col min="14869" max="14870" width="9.453125" style="1522" customWidth="1"/>
    <col min="14871" max="15104" width="8.7265625" style="1522"/>
    <col min="15105" max="15105" width="18.453125" style="1522" customWidth="1"/>
    <col min="15106" max="15107" width="20.54296875" style="1522" customWidth="1"/>
    <col min="15108" max="15115" width="10.54296875" style="1522" customWidth="1"/>
    <col min="15116" max="15124" width="8.7265625" style="1522"/>
    <col min="15125" max="15126" width="9.453125" style="1522" customWidth="1"/>
    <col min="15127" max="15360" width="8.7265625" style="1522"/>
    <col min="15361" max="15361" width="18.453125" style="1522" customWidth="1"/>
    <col min="15362" max="15363" width="20.54296875" style="1522" customWidth="1"/>
    <col min="15364" max="15371" width="10.54296875" style="1522" customWidth="1"/>
    <col min="15372" max="15380" width="8.7265625" style="1522"/>
    <col min="15381" max="15382" width="9.453125" style="1522" customWidth="1"/>
    <col min="15383" max="15616" width="8.7265625" style="1522"/>
    <col min="15617" max="15617" width="18.453125" style="1522" customWidth="1"/>
    <col min="15618" max="15619" width="20.54296875" style="1522" customWidth="1"/>
    <col min="15620" max="15627" width="10.54296875" style="1522" customWidth="1"/>
    <col min="15628" max="15636" width="8.7265625" style="1522"/>
    <col min="15637" max="15638" width="9.453125" style="1522" customWidth="1"/>
    <col min="15639" max="15872" width="8.7265625" style="1522"/>
    <col min="15873" max="15873" width="18.453125" style="1522" customWidth="1"/>
    <col min="15874" max="15875" width="20.54296875" style="1522" customWidth="1"/>
    <col min="15876" max="15883" width="10.54296875" style="1522" customWidth="1"/>
    <col min="15884" max="15892" width="8.7265625" style="1522"/>
    <col min="15893" max="15894" width="9.453125" style="1522" customWidth="1"/>
    <col min="15895" max="16128" width="8.7265625" style="1522"/>
    <col min="16129" max="16129" width="18.453125" style="1522" customWidth="1"/>
    <col min="16130" max="16131" width="20.54296875" style="1522" customWidth="1"/>
    <col min="16132" max="16139" width="10.54296875" style="1522" customWidth="1"/>
    <col min="16140" max="16148" width="8.7265625" style="1522"/>
    <col min="16149" max="16150" width="9.453125" style="1522" customWidth="1"/>
    <col min="16151" max="16384" width="8.7265625" style="1522"/>
  </cols>
  <sheetData>
    <row r="1" spans="1:22" ht="26">
      <c r="A1" s="1540" t="s">
        <v>1907</v>
      </c>
      <c r="U1" s="1548" t="s">
        <v>1908</v>
      </c>
    </row>
    <row r="2" spans="1:22" ht="13">
      <c r="A2" s="1550" t="s">
        <v>1909</v>
      </c>
      <c r="B2" s="1522" t="str">
        <f>'[3] Request'!B2</f>
        <v>Final Distribution</v>
      </c>
      <c r="U2" s="1551" t="s">
        <v>1910</v>
      </c>
      <c r="V2" s="1552">
        <v>0.15</v>
      </c>
    </row>
    <row r="3" spans="1:22">
      <c r="U3" s="1551" t="s">
        <v>1911</v>
      </c>
      <c r="V3" s="1552">
        <v>0.15</v>
      </c>
    </row>
    <row r="4" spans="1:22">
      <c r="U4" s="1551" t="s">
        <v>1912</v>
      </c>
      <c r="V4" s="1552">
        <v>0.25</v>
      </c>
    </row>
    <row r="5" spans="1:22" ht="23.5">
      <c r="A5" s="1553" t="s">
        <v>1913</v>
      </c>
      <c r="U5" s="1551" t="s">
        <v>1914</v>
      </c>
      <c r="V5" s="1552">
        <v>0.3</v>
      </c>
    </row>
    <row r="6" spans="1:22" ht="21">
      <c r="A6" s="1554">
        <v>1</v>
      </c>
      <c r="B6" s="1555" t="s">
        <v>1915</v>
      </c>
      <c r="C6" s="1555"/>
      <c r="D6" s="1964"/>
      <c r="E6" s="1964"/>
      <c r="F6" s="1555" t="s">
        <v>1916</v>
      </c>
      <c r="G6" s="1555"/>
      <c r="H6" s="1555"/>
      <c r="I6" s="1555"/>
      <c r="J6" s="1555"/>
      <c r="K6" s="1555"/>
      <c r="U6" s="1551" t="s">
        <v>1917</v>
      </c>
      <c r="V6" s="1552">
        <v>0.15</v>
      </c>
    </row>
    <row r="7" spans="1:22" ht="21">
      <c r="A7" s="1554">
        <v>2</v>
      </c>
      <c r="B7" s="1555" t="s">
        <v>1918</v>
      </c>
      <c r="C7" s="1555"/>
      <c r="D7" s="1964"/>
      <c r="E7" s="1964"/>
      <c r="F7" s="1555" t="s">
        <v>1919</v>
      </c>
      <c r="G7" s="1555"/>
      <c r="H7" s="1555"/>
      <c r="I7" s="1555"/>
      <c r="J7" s="1555"/>
      <c r="K7" s="1555"/>
      <c r="U7" s="1522" t="s">
        <v>1920</v>
      </c>
      <c r="V7" s="1556">
        <f>SUM(V2:V6)</f>
        <v>1</v>
      </c>
    </row>
    <row r="8" spans="1:22" ht="21">
      <c r="A8" s="1554">
        <v>4</v>
      </c>
      <c r="B8" s="1555" t="s">
        <v>1921</v>
      </c>
      <c r="C8" s="1555"/>
      <c r="D8" s="1964"/>
      <c r="E8" s="1964"/>
      <c r="F8" s="1555" t="s">
        <v>1922</v>
      </c>
      <c r="G8" s="1555"/>
      <c r="H8" s="1555"/>
      <c r="I8" s="1555"/>
      <c r="J8" s="1555"/>
      <c r="K8" s="1555"/>
    </row>
    <row r="9" spans="1:22" ht="21">
      <c r="A9" s="1554">
        <v>3</v>
      </c>
      <c r="B9" s="1555" t="s">
        <v>1923</v>
      </c>
      <c r="C9" s="1555"/>
      <c r="D9" s="1964"/>
      <c r="E9" s="1964"/>
      <c r="F9" s="1555" t="s">
        <v>1924</v>
      </c>
      <c r="G9" s="1555"/>
      <c r="H9" s="1555"/>
      <c r="I9" s="1555"/>
      <c r="J9" s="1555"/>
      <c r="K9" s="1555"/>
    </row>
    <row r="10" spans="1:22" ht="21">
      <c r="A10" s="1554">
        <v>5</v>
      </c>
      <c r="B10" s="1555" t="s">
        <v>1925</v>
      </c>
      <c r="C10" s="1555"/>
      <c r="D10" s="1964"/>
      <c r="E10" s="1964"/>
      <c r="F10" s="1555" t="s">
        <v>1926</v>
      </c>
      <c r="G10" s="1555"/>
      <c r="H10" s="1555"/>
      <c r="I10" s="1555"/>
      <c r="J10" s="1555"/>
      <c r="K10" s="1555"/>
    </row>
    <row r="11" spans="1:22" ht="21">
      <c r="A11" s="1554">
        <v>6</v>
      </c>
      <c r="B11" s="1555" t="s">
        <v>1927</v>
      </c>
      <c r="C11" s="1555"/>
      <c r="D11" s="1965"/>
      <c r="E11" s="1964"/>
      <c r="F11" s="1555" t="s">
        <v>1928</v>
      </c>
      <c r="G11" s="1555"/>
      <c r="H11" s="1555"/>
      <c r="I11" s="1555"/>
      <c r="J11" s="1555"/>
      <c r="K11" s="1555"/>
    </row>
    <row r="12" spans="1:22" ht="21">
      <c r="A12" s="1554">
        <v>7</v>
      </c>
      <c r="B12" s="1555" t="s">
        <v>1929</v>
      </c>
      <c r="C12" s="1555"/>
      <c r="D12" s="1965"/>
      <c r="E12" s="1964"/>
      <c r="F12" s="1555" t="s">
        <v>1928</v>
      </c>
      <c r="G12" s="1555"/>
      <c r="H12" s="1555"/>
      <c r="I12" s="1555"/>
      <c r="J12" s="1555"/>
      <c r="K12" s="1555"/>
    </row>
    <row r="13" spans="1:22" ht="21">
      <c r="A13" s="1554">
        <v>8</v>
      </c>
      <c r="B13" s="1555" t="s">
        <v>1930</v>
      </c>
      <c r="C13" s="1555"/>
      <c r="D13" s="1964"/>
      <c r="E13" s="1964"/>
      <c r="F13" s="1555" t="s">
        <v>1931</v>
      </c>
      <c r="G13" s="1555"/>
      <c r="H13" s="1555"/>
      <c r="I13" s="1555"/>
      <c r="J13" s="1555"/>
      <c r="K13" s="1555"/>
      <c r="U13" s="1557" t="s">
        <v>1932</v>
      </c>
    </row>
    <row r="15" spans="1:22" ht="21">
      <c r="A15" s="1558"/>
    </row>
    <row r="16" spans="1:22" ht="23">
      <c r="A16" s="1558"/>
      <c r="B16" s="1559" t="s">
        <v>1933</v>
      </c>
      <c r="C16" s="1560" t="s">
        <v>1934</v>
      </c>
      <c r="D16" s="1963" t="s">
        <v>1178</v>
      </c>
      <c r="E16" s="1963"/>
      <c r="F16" s="1963" t="s">
        <v>1935</v>
      </c>
      <c r="G16" s="1963"/>
      <c r="H16" s="1963" t="s">
        <v>1936</v>
      </c>
      <c r="I16" s="1963"/>
      <c r="J16" s="1963" t="s">
        <v>1937</v>
      </c>
      <c r="K16" s="1963"/>
    </row>
    <row r="17" spans="1:27" ht="23.25" customHeight="1">
      <c r="A17" s="1558"/>
      <c r="B17" s="1561">
        <f>D12</f>
        <v>0</v>
      </c>
      <c r="C17" s="1561" t="str">
        <f>IF(D7="yes",D13*30*V2+D12,"n/r")</f>
        <v>n/r</v>
      </c>
      <c r="D17" s="1966">
        <f>D12+(D13*30*SUM(V2:V3))</f>
        <v>0</v>
      </c>
      <c r="E17" s="1967"/>
      <c r="F17" s="1966" t="str">
        <f>IF(D8="yes",D12+(D13*30*SUM(V2:V4)),"n/r")</f>
        <v>n/r</v>
      </c>
      <c r="G17" s="1967"/>
      <c r="H17" s="1966" t="str">
        <f>IF(D9="yes",D12+(D13*30*SUM(V2:V5)),"n/r")</f>
        <v>n/r</v>
      </c>
      <c r="I17" s="1967"/>
      <c r="J17" s="1966">
        <f>D12+(D13*30)</f>
        <v>0</v>
      </c>
      <c r="K17" s="1967"/>
      <c r="L17" s="1562" t="str">
        <f>IF(J17&gt;D11,"ALERT-PAST DESIRED SELL","")</f>
        <v/>
      </c>
      <c r="M17" s="1563"/>
      <c r="N17" s="1563"/>
      <c r="O17" s="1563"/>
    </row>
    <row r="18" spans="1:27" ht="27.75" customHeight="1">
      <c r="A18" s="1968" t="s">
        <v>1938</v>
      </c>
      <c r="B18" s="1564" t="s">
        <v>1939</v>
      </c>
      <c r="C18" s="1565" t="s">
        <v>1940</v>
      </c>
      <c r="D18" s="1969" t="s">
        <v>1941</v>
      </c>
      <c r="E18" s="1970"/>
      <c r="F18" s="1969" t="s">
        <v>1942</v>
      </c>
      <c r="G18" s="1970"/>
      <c r="H18" s="1969" t="s">
        <v>1943</v>
      </c>
      <c r="I18" s="1970"/>
      <c r="J18" s="1969" t="s">
        <v>1944</v>
      </c>
      <c r="K18" s="1970"/>
    </row>
    <row r="19" spans="1:27" ht="40.5" customHeight="1">
      <c r="A19" s="1968"/>
      <c r="B19" s="1566" t="s">
        <v>1945</v>
      </c>
      <c r="C19" s="1567" t="s">
        <v>1946</v>
      </c>
      <c r="D19" s="1971" t="s">
        <v>1947</v>
      </c>
      <c r="E19" s="1972"/>
      <c r="F19" s="1971"/>
      <c r="G19" s="1972"/>
      <c r="H19" s="1971" t="s">
        <v>1948</v>
      </c>
      <c r="I19" s="1972"/>
      <c r="J19" s="1971" t="s">
        <v>1949</v>
      </c>
      <c r="K19" s="1972"/>
    </row>
    <row r="20" spans="1:27" ht="40.5" customHeight="1">
      <c r="A20" s="1968"/>
      <c r="B20" s="1566" t="s">
        <v>1950</v>
      </c>
      <c r="C20" s="1567"/>
      <c r="D20" s="1971" t="s">
        <v>1951</v>
      </c>
      <c r="E20" s="1972"/>
      <c r="F20" s="1971"/>
      <c r="G20" s="1972"/>
      <c r="H20" s="1971" t="s">
        <v>1952</v>
      </c>
      <c r="I20" s="1972"/>
      <c r="J20" s="1971"/>
      <c r="K20" s="1972"/>
    </row>
    <row r="21" spans="1:27" ht="40.5" customHeight="1">
      <c r="A21" s="1968"/>
      <c r="B21" s="1566"/>
      <c r="C21" s="1567"/>
      <c r="D21" s="1971" t="s">
        <v>1953</v>
      </c>
      <c r="E21" s="1972"/>
      <c r="F21" s="1971"/>
      <c r="G21" s="1972"/>
      <c r="H21" s="1971" t="s">
        <v>1954</v>
      </c>
      <c r="I21" s="1972"/>
      <c r="J21" s="1971"/>
      <c r="K21" s="1972"/>
    </row>
    <row r="22" spans="1:27" ht="27.75" customHeight="1">
      <c r="A22" s="1968"/>
      <c r="B22" s="1566"/>
      <c r="C22" s="1971"/>
      <c r="D22" s="1971" t="s">
        <v>1955</v>
      </c>
      <c r="E22" s="1972"/>
      <c r="F22" s="1971"/>
      <c r="G22" s="1972"/>
      <c r="H22" s="1971" t="s">
        <v>1956</v>
      </c>
      <c r="I22" s="1972"/>
      <c r="J22" s="1971"/>
      <c r="K22" s="1972"/>
    </row>
    <row r="23" spans="1:27">
      <c r="A23" s="1968"/>
      <c r="B23" s="1568"/>
      <c r="C23" s="1973"/>
      <c r="D23" s="1973"/>
      <c r="E23" s="1974"/>
      <c r="F23" s="1973"/>
      <c r="G23" s="1974"/>
      <c r="H23" s="1973"/>
      <c r="I23" s="1974"/>
      <c r="J23" s="1973"/>
      <c r="K23" s="1974"/>
    </row>
    <row r="26" spans="1:27" ht="23.5">
      <c r="A26" s="1553" t="s">
        <v>1957</v>
      </c>
    </row>
    <row r="28" spans="1:27" ht="34.5" customHeight="1">
      <c r="B28" s="1569" t="s">
        <v>1958</v>
      </c>
      <c r="C28" s="1569" t="s">
        <v>1959</v>
      </c>
      <c r="D28" s="1570">
        <v>1</v>
      </c>
      <c r="E28" s="1570">
        <v>2</v>
      </c>
      <c r="F28" s="1570">
        <v>3</v>
      </c>
      <c r="G28" s="1570">
        <v>4</v>
      </c>
      <c r="H28" s="1570">
        <v>5</v>
      </c>
      <c r="I28" s="1570">
        <v>6</v>
      </c>
      <c r="J28" s="1570">
        <v>7</v>
      </c>
      <c r="K28" s="1570">
        <v>8</v>
      </c>
      <c r="L28" s="1570">
        <v>9</v>
      </c>
      <c r="M28" s="1570">
        <v>10</v>
      </c>
      <c r="N28" s="1570">
        <v>11</v>
      </c>
      <c r="O28" s="1570">
        <v>12</v>
      </c>
      <c r="P28" s="1570">
        <v>13</v>
      </c>
      <c r="Q28" s="1570">
        <v>14</v>
      </c>
      <c r="R28" s="1570">
        <v>15</v>
      </c>
      <c r="S28" s="1570">
        <v>16</v>
      </c>
      <c r="T28" s="1570">
        <v>17</v>
      </c>
      <c r="U28" s="1570">
        <v>18</v>
      </c>
      <c r="V28" s="1570">
        <v>19</v>
      </c>
      <c r="W28" s="1570">
        <v>20</v>
      </c>
      <c r="X28" s="1570">
        <v>21</v>
      </c>
      <c r="Y28" s="1570">
        <v>22</v>
      </c>
      <c r="Z28" s="1570">
        <v>23</v>
      </c>
      <c r="AA28" s="1570">
        <v>24</v>
      </c>
    </row>
    <row r="29" spans="1:27" ht="20.149999999999999" customHeight="1">
      <c r="B29" s="1571" t="s">
        <v>1960</v>
      </c>
      <c r="C29" s="1571"/>
      <c r="D29" s="1572">
        <v>1</v>
      </c>
      <c r="E29" s="1572">
        <v>1</v>
      </c>
      <c r="F29" s="1572">
        <v>1</v>
      </c>
      <c r="G29" s="1572"/>
      <c r="H29" s="1572"/>
      <c r="I29" s="1572"/>
      <c r="J29" s="1572"/>
      <c r="K29" s="1572"/>
      <c r="L29" s="1572"/>
      <c r="M29" s="1572"/>
      <c r="N29" s="1573"/>
      <c r="O29" s="1573"/>
      <c r="P29" s="1573"/>
      <c r="Q29" s="1573"/>
      <c r="R29" s="1573"/>
      <c r="S29" s="1573"/>
      <c r="T29" s="1573"/>
      <c r="U29" s="1573"/>
      <c r="V29" s="1573"/>
      <c r="W29" s="1573"/>
      <c r="X29" s="1573"/>
      <c r="Y29" s="1573"/>
      <c r="Z29" s="1573"/>
      <c r="AA29" s="1573"/>
    </row>
    <row r="30" spans="1:27" ht="20.149999999999999" customHeight="1">
      <c r="B30" s="1571" t="s">
        <v>1961</v>
      </c>
      <c r="C30" s="1574"/>
      <c r="D30" s="1572"/>
      <c r="E30" s="1572"/>
      <c r="F30" s="1572"/>
      <c r="G30" s="1572">
        <v>1</v>
      </c>
      <c r="H30" s="1572">
        <v>1</v>
      </c>
      <c r="I30" s="1572">
        <v>1</v>
      </c>
      <c r="J30" s="1572">
        <v>1</v>
      </c>
      <c r="K30" s="1572"/>
      <c r="L30" s="1572"/>
      <c r="M30" s="1572"/>
      <c r="N30" s="1573"/>
      <c r="O30" s="1573"/>
      <c r="P30" s="1573"/>
      <c r="Q30" s="1573"/>
      <c r="R30" s="1573"/>
      <c r="S30" s="1573"/>
      <c r="T30" s="1573"/>
      <c r="U30" s="1573"/>
      <c r="V30" s="1573"/>
      <c r="W30" s="1573"/>
      <c r="X30" s="1573"/>
      <c r="Y30" s="1573"/>
      <c r="Z30" s="1573"/>
      <c r="AA30" s="1573"/>
    </row>
    <row r="31" spans="1:27" ht="20.149999999999999" customHeight="1">
      <c r="B31" s="1571"/>
      <c r="C31" s="1574"/>
      <c r="D31" s="1572"/>
      <c r="E31" s="1572"/>
      <c r="F31" s="1572"/>
      <c r="G31" s="1572"/>
      <c r="H31" s="1572"/>
      <c r="I31" s="1572"/>
      <c r="J31" s="1572"/>
      <c r="K31" s="1572"/>
      <c r="L31" s="1572"/>
      <c r="M31" s="1572"/>
      <c r="N31" s="1573"/>
      <c r="O31" s="1573"/>
      <c r="P31" s="1573"/>
      <c r="Q31" s="1573"/>
      <c r="R31" s="1573"/>
      <c r="S31" s="1573"/>
      <c r="T31" s="1573"/>
      <c r="U31" s="1573"/>
      <c r="V31" s="1573"/>
      <c r="W31" s="1573"/>
      <c r="X31" s="1573"/>
      <c r="Y31" s="1573"/>
      <c r="Z31" s="1573"/>
      <c r="AA31" s="1573"/>
    </row>
    <row r="32" spans="1:27" ht="20.149999999999999" customHeight="1">
      <c r="B32" s="1571"/>
      <c r="C32" s="1575"/>
      <c r="D32" s="1572"/>
      <c r="E32" s="1572"/>
      <c r="F32" s="1572"/>
      <c r="G32" s="1572"/>
      <c r="H32" s="1572"/>
      <c r="I32" s="1572"/>
      <c r="J32" s="1572"/>
      <c r="K32" s="1572"/>
      <c r="L32" s="1572"/>
      <c r="M32" s="1572"/>
      <c r="N32" s="1573"/>
      <c r="O32" s="1573"/>
      <c r="P32" s="1573"/>
      <c r="Q32" s="1573"/>
      <c r="R32" s="1573"/>
      <c r="S32" s="1573"/>
      <c r="T32" s="1573"/>
      <c r="U32" s="1573"/>
      <c r="V32" s="1573"/>
      <c r="W32" s="1573"/>
      <c r="X32" s="1573"/>
      <c r="Y32" s="1573"/>
      <c r="Z32" s="1573"/>
      <c r="AA32" s="1573"/>
    </row>
    <row r="33" spans="2:27" ht="20.149999999999999" customHeight="1">
      <c r="B33" s="1571"/>
      <c r="C33" s="1574"/>
      <c r="D33" s="1572"/>
      <c r="E33" s="1572"/>
      <c r="F33" s="1572"/>
      <c r="G33" s="1572"/>
      <c r="H33" s="1572"/>
      <c r="I33" s="1572"/>
      <c r="J33" s="1572"/>
      <c r="K33" s="1572"/>
      <c r="L33" s="1572"/>
      <c r="M33" s="1572"/>
      <c r="N33" s="1573"/>
      <c r="O33" s="1573"/>
      <c r="P33" s="1573"/>
      <c r="Q33" s="1573"/>
      <c r="R33" s="1573"/>
      <c r="S33" s="1573"/>
      <c r="T33" s="1573"/>
      <c r="U33" s="1573"/>
      <c r="V33" s="1573"/>
      <c r="W33" s="1573"/>
      <c r="X33" s="1573"/>
      <c r="Y33" s="1573"/>
      <c r="Z33" s="1573"/>
      <c r="AA33" s="1573"/>
    </row>
    <row r="34" spans="2:27" ht="20.149999999999999" customHeight="1">
      <c r="B34" s="1571"/>
      <c r="C34" s="1574"/>
      <c r="D34" s="1572"/>
      <c r="E34" s="1572"/>
      <c r="F34" s="1572"/>
      <c r="G34" s="1572"/>
      <c r="H34" s="1572"/>
      <c r="I34" s="1572"/>
      <c r="J34" s="1572"/>
      <c r="K34" s="1572"/>
      <c r="L34" s="1572"/>
      <c r="M34" s="1572"/>
      <c r="N34" s="1573"/>
      <c r="O34" s="1573"/>
      <c r="P34" s="1573"/>
      <c r="Q34" s="1573"/>
      <c r="R34" s="1573"/>
      <c r="S34" s="1573"/>
      <c r="T34" s="1573"/>
      <c r="U34" s="1573"/>
      <c r="V34" s="1573"/>
      <c r="W34" s="1573"/>
      <c r="X34" s="1573"/>
      <c r="Y34" s="1573"/>
      <c r="Z34" s="1573"/>
      <c r="AA34" s="1573"/>
    </row>
    <row r="35" spans="2:27" ht="20.149999999999999" customHeight="1">
      <c r="B35" s="1571"/>
      <c r="C35" s="1574"/>
      <c r="D35" s="1572"/>
      <c r="E35" s="1572"/>
      <c r="F35" s="1572"/>
      <c r="G35" s="1572"/>
      <c r="H35" s="1572"/>
      <c r="I35" s="1572"/>
      <c r="J35" s="1572"/>
      <c r="K35" s="1572"/>
      <c r="L35" s="1572"/>
      <c r="M35" s="1572"/>
      <c r="N35" s="1573"/>
      <c r="O35" s="1573"/>
      <c r="P35" s="1573"/>
      <c r="Q35" s="1573"/>
      <c r="R35" s="1573"/>
      <c r="S35" s="1573"/>
      <c r="T35" s="1573"/>
      <c r="U35" s="1573"/>
      <c r="V35" s="1573"/>
      <c r="W35" s="1573"/>
      <c r="X35" s="1573"/>
      <c r="Y35" s="1573"/>
      <c r="Z35" s="1573"/>
      <c r="AA35" s="1573"/>
    </row>
    <row r="36" spans="2:27" ht="20.149999999999999" customHeight="1">
      <c r="B36" s="1571"/>
      <c r="C36" s="1575"/>
      <c r="D36" s="1572"/>
      <c r="E36" s="1572"/>
      <c r="F36" s="1572"/>
      <c r="G36" s="1572"/>
      <c r="H36" s="1576"/>
      <c r="I36" s="1576"/>
      <c r="J36" s="1572"/>
      <c r="K36" s="1572"/>
      <c r="L36" s="1572"/>
      <c r="M36" s="1572"/>
      <c r="N36" s="1573"/>
      <c r="O36" s="1573"/>
      <c r="P36" s="1573"/>
      <c r="Q36" s="1573"/>
      <c r="R36" s="1573"/>
      <c r="S36" s="1573"/>
      <c r="T36" s="1573"/>
      <c r="U36" s="1573"/>
      <c r="V36" s="1573"/>
      <c r="W36" s="1573"/>
      <c r="X36" s="1573"/>
      <c r="Y36" s="1573"/>
      <c r="Z36" s="1573"/>
      <c r="AA36" s="1573"/>
    </row>
    <row r="37" spans="2:27" ht="20.149999999999999" customHeight="1">
      <c r="B37" s="1571"/>
      <c r="C37" s="1574"/>
      <c r="D37" s="1572"/>
      <c r="E37" s="1572"/>
      <c r="F37" s="1572"/>
      <c r="G37" s="1572"/>
      <c r="H37" s="1572"/>
      <c r="I37" s="1572"/>
      <c r="J37" s="1572"/>
      <c r="K37" s="1572"/>
      <c r="L37" s="1572"/>
      <c r="M37" s="1572"/>
      <c r="N37" s="1573"/>
      <c r="O37" s="1573"/>
      <c r="P37" s="1573"/>
      <c r="Q37" s="1573"/>
      <c r="R37" s="1573"/>
      <c r="S37" s="1573"/>
      <c r="T37" s="1573"/>
      <c r="U37" s="1573"/>
      <c r="V37" s="1573"/>
      <c r="W37" s="1573"/>
      <c r="X37" s="1573"/>
      <c r="Y37" s="1573"/>
      <c r="Z37" s="1573"/>
      <c r="AA37" s="1573"/>
    </row>
    <row r="38" spans="2:27" ht="20.149999999999999" customHeight="1">
      <c r="B38" s="1571"/>
      <c r="C38" s="1574"/>
      <c r="D38" s="1572"/>
      <c r="E38" s="1572"/>
      <c r="F38" s="1572"/>
      <c r="G38" s="1572"/>
      <c r="H38" s="1576"/>
      <c r="I38" s="1576"/>
      <c r="J38" s="1572"/>
      <c r="K38" s="1572"/>
      <c r="L38" s="1572"/>
      <c r="M38" s="1572"/>
      <c r="N38" s="1573"/>
      <c r="O38" s="1573"/>
      <c r="P38" s="1573"/>
      <c r="Q38" s="1573"/>
      <c r="R38" s="1573"/>
      <c r="S38" s="1573"/>
      <c r="T38" s="1573"/>
      <c r="U38" s="1573"/>
      <c r="V38" s="1573"/>
      <c r="W38" s="1573"/>
      <c r="X38" s="1573"/>
      <c r="Y38" s="1573"/>
      <c r="Z38" s="1573"/>
      <c r="AA38" s="1573"/>
    </row>
    <row r="39" spans="2:27" ht="20.149999999999999" customHeight="1">
      <c r="B39" s="1571"/>
      <c r="C39" s="1574"/>
      <c r="D39" s="1572"/>
      <c r="E39" s="1572"/>
      <c r="F39" s="1572"/>
      <c r="G39" s="1572"/>
      <c r="H39" s="1572"/>
      <c r="I39" s="1572"/>
      <c r="J39" s="1572"/>
      <c r="K39" s="1572"/>
      <c r="L39" s="1572"/>
      <c r="M39" s="1572"/>
      <c r="N39" s="1573"/>
      <c r="O39" s="1573"/>
      <c r="P39" s="1573"/>
      <c r="Q39" s="1573"/>
      <c r="R39" s="1573"/>
      <c r="S39" s="1573"/>
      <c r="T39" s="1573"/>
      <c r="U39" s="1573"/>
      <c r="V39" s="1573"/>
      <c r="W39" s="1573"/>
      <c r="X39" s="1573"/>
      <c r="Y39" s="1573"/>
      <c r="Z39" s="1573"/>
      <c r="AA39" s="1573"/>
    </row>
    <row r="40" spans="2:27" ht="20.149999999999999" customHeight="1">
      <c r="B40" s="1571"/>
      <c r="C40" s="1574"/>
      <c r="D40" s="1572"/>
      <c r="E40" s="1572"/>
      <c r="F40" s="1572"/>
      <c r="G40" s="1572"/>
      <c r="H40" s="1572"/>
      <c r="I40" s="1572"/>
      <c r="J40" s="1572"/>
      <c r="K40" s="1572"/>
      <c r="L40" s="1572"/>
      <c r="M40" s="1572"/>
      <c r="N40" s="1573"/>
      <c r="O40" s="1573"/>
      <c r="P40" s="1573"/>
      <c r="Q40" s="1573"/>
      <c r="R40" s="1573"/>
      <c r="S40" s="1573"/>
      <c r="T40" s="1573"/>
      <c r="U40" s="1573"/>
      <c r="V40" s="1573"/>
      <c r="W40" s="1573"/>
      <c r="X40" s="1573"/>
      <c r="Y40" s="1573"/>
      <c r="Z40" s="1573"/>
      <c r="AA40" s="1573"/>
    </row>
    <row r="41" spans="2:27" ht="20.149999999999999" customHeight="1">
      <c r="B41" s="1571"/>
      <c r="C41" s="1574"/>
      <c r="D41" s="1572"/>
      <c r="E41" s="1572"/>
      <c r="F41" s="1572"/>
      <c r="G41" s="1572"/>
      <c r="H41" s="1572"/>
      <c r="I41" s="1572"/>
      <c r="J41" s="1572"/>
      <c r="K41" s="1572"/>
      <c r="L41" s="1572"/>
      <c r="M41" s="1572"/>
      <c r="N41" s="1573"/>
      <c r="O41" s="1573"/>
      <c r="P41" s="1573"/>
      <c r="Q41" s="1573"/>
      <c r="R41" s="1573"/>
      <c r="S41" s="1573"/>
      <c r="T41" s="1573"/>
      <c r="U41" s="1573"/>
      <c r="V41" s="1573"/>
      <c r="W41" s="1573"/>
      <c r="X41" s="1573"/>
      <c r="Y41" s="1573"/>
      <c r="Z41" s="1573"/>
      <c r="AA41" s="1573"/>
    </row>
    <row r="42" spans="2:27" ht="20.149999999999999" customHeight="1">
      <c r="B42" s="1571"/>
      <c r="C42" s="1574"/>
      <c r="D42" s="1572"/>
      <c r="E42" s="1572"/>
      <c r="F42" s="1572"/>
      <c r="G42" s="1572"/>
      <c r="H42" s="1572"/>
      <c r="I42" s="1572"/>
      <c r="J42" s="1572"/>
      <c r="K42" s="1572"/>
      <c r="L42" s="1572"/>
      <c r="M42" s="1572"/>
      <c r="N42" s="1573"/>
      <c r="O42" s="1573"/>
      <c r="P42" s="1573"/>
      <c r="Q42" s="1573"/>
      <c r="R42" s="1573"/>
      <c r="S42" s="1573"/>
      <c r="T42" s="1573"/>
      <c r="U42" s="1573"/>
      <c r="V42" s="1573"/>
      <c r="W42" s="1573"/>
      <c r="X42" s="1573"/>
      <c r="Y42" s="1573"/>
      <c r="Z42" s="1573"/>
      <c r="AA42" s="1573"/>
    </row>
    <row r="43" spans="2:27" ht="20.149999999999999" customHeight="1">
      <c r="B43" s="1571"/>
      <c r="C43" s="1574"/>
      <c r="D43" s="1572"/>
      <c r="E43" s="1572"/>
      <c r="F43" s="1572"/>
      <c r="G43" s="1572"/>
      <c r="H43" s="1572"/>
      <c r="I43" s="1572"/>
      <c r="J43" s="1572"/>
      <c r="K43" s="1572"/>
      <c r="L43" s="1572"/>
      <c r="M43" s="1572"/>
      <c r="N43" s="1573"/>
      <c r="O43" s="1573"/>
      <c r="P43" s="1573"/>
      <c r="Q43" s="1573"/>
      <c r="R43" s="1573"/>
      <c r="S43" s="1573"/>
      <c r="T43" s="1573"/>
      <c r="U43" s="1573"/>
      <c r="V43" s="1573"/>
      <c r="W43" s="1573"/>
      <c r="X43" s="1573"/>
      <c r="Y43" s="1573"/>
      <c r="Z43" s="1573"/>
      <c r="AA43" s="1573"/>
    </row>
    <row r="44" spans="2:27" ht="20.149999999999999" customHeight="1">
      <c r="B44" s="1571"/>
      <c r="C44" s="1574"/>
      <c r="D44" s="1572"/>
      <c r="E44" s="1572"/>
      <c r="F44" s="1572"/>
      <c r="G44" s="1572"/>
      <c r="H44" s="1572"/>
      <c r="I44" s="1572"/>
      <c r="J44" s="1572"/>
      <c r="K44" s="1572"/>
      <c r="L44" s="1572"/>
      <c r="M44" s="1572"/>
      <c r="N44" s="1573"/>
      <c r="O44" s="1573"/>
      <c r="P44" s="1573"/>
      <c r="Q44" s="1573"/>
      <c r="R44" s="1573"/>
      <c r="S44" s="1573"/>
      <c r="T44" s="1573"/>
      <c r="U44" s="1573"/>
      <c r="V44" s="1573"/>
      <c r="W44" s="1573"/>
      <c r="X44" s="1573"/>
      <c r="Y44" s="1573"/>
      <c r="Z44" s="1573"/>
      <c r="AA44" s="1573"/>
    </row>
    <row r="45" spans="2:27" ht="20.149999999999999" customHeight="1">
      <c r="B45" s="1571"/>
      <c r="C45" s="1574"/>
      <c r="D45" s="1572"/>
      <c r="E45" s="1572"/>
      <c r="F45" s="1572"/>
      <c r="G45" s="1572"/>
      <c r="H45" s="1572"/>
      <c r="I45" s="1572"/>
      <c r="J45" s="1572"/>
      <c r="K45" s="1572"/>
      <c r="L45" s="1572"/>
      <c r="M45" s="1572"/>
      <c r="N45" s="1573"/>
      <c r="O45" s="1573"/>
      <c r="P45" s="1573"/>
      <c r="Q45" s="1573"/>
      <c r="R45" s="1573"/>
      <c r="S45" s="1573"/>
      <c r="T45" s="1573"/>
      <c r="U45" s="1573"/>
      <c r="V45" s="1573"/>
      <c r="W45" s="1573"/>
      <c r="X45" s="1573"/>
      <c r="Y45" s="1573"/>
      <c r="Z45" s="1573"/>
      <c r="AA45" s="1573"/>
    </row>
    <row r="46" spans="2:27" ht="20.149999999999999" customHeight="1">
      <c r="B46" s="1571"/>
      <c r="C46" s="1575"/>
      <c r="D46" s="1572"/>
      <c r="E46" s="1572"/>
      <c r="F46" s="1572"/>
      <c r="G46" s="1572"/>
      <c r="H46" s="1572"/>
      <c r="I46" s="1572"/>
      <c r="J46" s="1572"/>
      <c r="K46" s="1572"/>
      <c r="L46" s="1572"/>
      <c r="M46" s="1572"/>
      <c r="N46" s="1573"/>
      <c r="O46" s="1573"/>
      <c r="P46" s="1573"/>
      <c r="Q46" s="1573"/>
      <c r="R46" s="1573"/>
      <c r="S46" s="1573"/>
      <c r="T46" s="1573"/>
      <c r="U46" s="1573"/>
      <c r="V46" s="1573"/>
      <c r="W46" s="1573"/>
      <c r="X46" s="1573"/>
      <c r="Y46" s="1573"/>
      <c r="Z46" s="1573"/>
      <c r="AA46" s="1573"/>
    </row>
    <row r="47" spans="2:27" ht="20.149999999999999" customHeight="1">
      <c r="B47" s="1571"/>
      <c r="C47" s="1571"/>
      <c r="D47" s="1572"/>
      <c r="E47" s="1572"/>
      <c r="F47" s="1572"/>
      <c r="G47" s="1572"/>
      <c r="H47" s="1572"/>
      <c r="I47" s="1572"/>
      <c r="J47" s="1572"/>
      <c r="K47" s="1572"/>
      <c r="L47" s="1572"/>
      <c r="M47" s="1572"/>
      <c r="N47" s="1573"/>
      <c r="O47" s="1573"/>
      <c r="P47" s="1573"/>
      <c r="Q47" s="1573"/>
      <c r="R47" s="1573"/>
      <c r="S47" s="1573"/>
      <c r="T47" s="1573"/>
      <c r="U47" s="1573"/>
      <c r="V47" s="1573"/>
      <c r="W47" s="1573"/>
      <c r="X47" s="1573"/>
      <c r="Y47" s="1573"/>
      <c r="Z47" s="1573"/>
      <c r="AA47" s="1573"/>
    </row>
    <row r="48" spans="2:27" ht="20.149999999999999" customHeight="1">
      <c r="B48" s="1571"/>
      <c r="C48" s="1571"/>
      <c r="D48" s="1572"/>
      <c r="E48" s="1572"/>
      <c r="F48" s="1572"/>
      <c r="G48" s="1572"/>
      <c r="H48" s="1572"/>
      <c r="I48" s="1572"/>
      <c r="J48" s="1572"/>
      <c r="K48" s="1572"/>
      <c r="L48" s="1572"/>
      <c r="M48" s="1572"/>
      <c r="N48" s="1573"/>
      <c r="O48" s="1573"/>
      <c r="P48" s="1573"/>
      <c r="Q48" s="1573"/>
      <c r="R48" s="1573"/>
      <c r="S48" s="1573"/>
      <c r="T48" s="1573"/>
      <c r="U48" s="1573"/>
      <c r="V48" s="1573"/>
      <c r="W48" s="1573"/>
      <c r="X48" s="1573"/>
      <c r="Y48" s="1573"/>
      <c r="Z48" s="1573"/>
      <c r="AA48" s="1573"/>
    </row>
    <row r="49" spans="2:27" ht="20.149999999999999" customHeight="1">
      <c r="B49" s="1571"/>
      <c r="C49" s="1571"/>
      <c r="D49" s="1572"/>
      <c r="E49" s="1572"/>
      <c r="F49" s="1572"/>
      <c r="G49" s="1572"/>
      <c r="H49" s="1572"/>
      <c r="I49" s="1572"/>
      <c r="J49" s="1572"/>
      <c r="K49" s="1572"/>
      <c r="L49" s="1572"/>
      <c r="M49" s="1572"/>
      <c r="N49" s="1573"/>
      <c r="O49" s="1573"/>
      <c r="P49" s="1573"/>
      <c r="Q49" s="1573"/>
      <c r="R49" s="1573"/>
      <c r="S49" s="1573"/>
      <c r="T49" s="1573"/>
      <c r="U49" s="1573"/>
      <c r="V49" s="1573"/>
      <c r="W49" s="1573"/>
      <c r="X49" s="1573"/>
      <c r="Y49" s="1573"/>
      <c r="Z49" s="1573"/>
      <c r="AA49" s="1573"/>
    </row>
    <row r="54" spans="2:27" ht="20">
      <c r="B54" s="1577"/>
      <c r="C54" s="1578"/>
      <c r="D54" s="1579"/>
      <c r="E54" s="1577"/>
      <c r="F54" s="1580"/>
      <c r="G54" s="1578"/>
    </row>
    <row r="55" spans="2:27" ht="20">
      <c r="B55" s="1580"/>
      <c r="C55" s="1578"/>
      <c r="D55" s="1579"/>
      <c r="E55" s="1581"/>
      <c r="F55" s="1580"/>
      <c r="G55" s="1578"/>
    </row>
    <row r="56" spans="2:27" ht="20">
      <c r="B56" s="1580"/>
      <c r="C56" s="1578"/>
      <c r="D56" s="1579"/>
      <c r="E56" s="1581"/>
      <c r="F56" s="1580"/>
      <c r="G56" s="1578"/>
    </row>
    <row r="57" spans="2:27" ht="20">
      <c r="B57" s="1582"/>
      <c r="C57" s="1578"/>
      <c r="D57" s="1579"/>
      <c r="E57" s="1580"/>
      <c r="F57" s="1580"/>
      <c r="G57" s="1578"/>
    </row>
    <row r="58" spans="2:27">
      <c r="B58" s="1583"/>
      <c r="D58" s="1549"/>
    </row>
    <row r="59" spans="2:27">
      <c r="B59" s="1583"/>
      <c r="D59" s="1549"/>
    </row>
    <row r="60" spans="2:27">
      <c r="B60" s="1583"/>
      <c r="D60" s="1549"/>
    </row>
    <row r="61" spans="2:27">
      <c r="B61" s="1583"/>
      <c r="D61" s="1549"/>
    </row>
    <row r="62" spans="2:27">
      <c r="B62" s="1583"/>
      <c r="D62" s="1549"/>
    </row>
    <row r="63" spans="2:27">
      <c r="B63" s="1583"/>
      <c r="D63" s="1549"/>
    </row>
    <row r="64" spans="2:27">
      <c r="B64" s="1583"/>
      <c r="D64" s="1549"/>
    </row>
    <row r="65" spans="2:4">
      <c r="B65" s="1583"/>
      <c r="D65" s="1549"/>
    </row>
    <row r="66" spans="2:4">
      <c r="B66" s="1583"/>
      <c r="D66" s="1549"/>
    </row>
    <row r="67" spans="2:4">
      <c r="B67" s="1583"/>
      <c r="D67" s="1549"/>
    </row>
    <row r="68" spans="2:4">
      <c r="B68" s="1583"/>
      <c r="D68" s="1549"/>
    </row>
  </sheetData>
  <mergeCells count="38">
    <mergeCell ref="C22:C23"/>
    <mergeCell ref="D22:E23"/>
    <mergeCell ref="F22:G23"/>
    <mergeCell ref="H22:I23"/>
    <mergeCell ref="J22:K23"/>
    <mergeCell ref="J20:K20"/>
    <mergeCell ref="D21:E21"/>
    <mergeCell ref="F21:G21"/>
    <mergeCell ref="H21:I21"/>
    <mergeCell ref="J21:K21"/>
    <mergeCell ref="D17:E17"/>
    <mergeCell ref="F17:G17"/>
    <mergeCell ref="H17:I17"/>
    <mergeCell ref="J17:K17"/>
    <mergeCell ref="A18:A23"/>
    <mergeCell ref="D18:E18"/>
    <mergeCell ref="F18:G18"/>
    <mergeCell ref="H18:I18"/>
    <mergeCell ref="J18:K18"/>
    <mergeCell ref="D19:E19"/>
    <mergeCell ref="F19:G19"/>
    <mergeCell ref="H19:I19"/>
    <mergeCell ref="J19:K19"/>
    <mergeCell ref="D20:E20"/>
    <mergeCell ref="F20:G20"/>
    <mergeCell ref="H20:I20"/>
    <mergeCell ref="J16:K16"/>
    <mergeCell ref="D6:E6"/>
    <mergeCell ref="D7:E7"/>
    <mergeCell ref="D8:E8"/>
    <mergeCell ref="D9:E9"/>
    <mergeCell ref="D10:E10"/>
    <mergeCell ref="D11:E11"/>
    <mergeCell ref="D12:E12"/>
    <mergeCell ref="D13:E13"/>
    <mergeCell ref="D16:E16"/>
    <mergeCell ref="F16:G16"/>
    <mergeCell ref="H16:I16"/>
  </mergeCells>
  <conditionalFormatting sqref="L17:O17">
    <cfRule type="expression" dxfId="63" priority="35" stopIfTrue="1">
      <formula>$J$17&gt;$D$11</formula>
    </cfRule>
  </conditionalFormatting>
  <conditionalFormatting sqref="X36:Y36 X37:AA45 Z29:AA36 K44:M46 N43:R46 D36:H36 O36:W38 F37:N37 K39:R42 U39:W45 J36:N36 F38:H42 J38:N38 D47:Y49 D29:Y35 U46:AA46">
    <cfRule type="cellIs" dxfId="62" priority="33" stopIfTrue="1" operator="equal">
      <formula>2</formula>
    </cfRule>
    <cfRule type="cellIs" dxfId="61" priority="34" stopIfTrue="1" operator="equal">
      <formula>1</formula>
    </cfRule>
  </conditionalFormatting>
  <conditionalFormatting sqref="Z36:AA36">
    <cfRule type="cellIs" dxfId="60" priority="31" stopIfTrue="1" operator="equal">
      <formula>2</formula>
    </cfRule>
    <cfRule type="cellIs" dxfId="59" priority="32" stopIfTrue="1" operator="equal">
      <formula>1</formula>
    </cfRule>
  </conditionalFormatting>
  <conditionalFormatting sqref="Z47:AA49">
    <cfRule type="cellIs" dxfId="58" priority="29" stopIfTrue="1" operator="equal">
      <formula>2</formula>
    </cfRule>
    <cfRule type="cellIs" dxfId="57" priority="30" stopIfTrue="1" operator="equal">
      <formula>1</formula>
    </cfRule>
  </conditionalFormatting>
  <conditionalFormatting sqref="G36:H36 J36:N36">
    <cfRule type="cellIs" dxfId="56" priority="27" stopIfTrue="1" operator="equal">
      <formula>2</formula>
    </cfRule>
    <cfRule type="cellIs" dxfId="55" priority="28" stopIfTrue="1" operator="equal">
      <formula>1</formula>
    </cfRule>
  </conditionalFormatting>
  <conditionalFormatting sqref="D36:F36">
    <cfRule type="cellIs" dxfId="54" priority="25" stopIfTrue="1" operator="equal">
      <formula>2</formula>
    </cfRule>
    <cfRule type="cellIs" dxfId="53" priority="26" stopIfTrue="1" operator="equal">
      <formula>1</formula>
    </cfRule>
  </conditionalFormatting>
  <conditionalFormatting sqref="K43:M43">
    <cfRule type="cellIs" dxfId="52" priority="23" stopIfTrue="1" operator="equal">
      <formula>2</formula>
    </cfRule>
    <cfRule type="cellIs" dxfId="51" priority="24" stopIfTrue="1" operator="equal">
      <formula>1</formula>
    </cfRule>
  </conditionalFormatting>
  <conditionalFormatting sqref="K43:M43">
    <cfRule type="cellIs" dxfId="50" priority="21" stopIfTrue="1" operator="equal">
      <formula>2</formula>
    </cfRule>
    <cfRule type="cellIs" dxfId="49" priority="22" stopIfTrue="1" operator="equal">
      <formula>1</formula>
    </cfRule>
  </conditionalFormatting>
  <conditionalFormatting sqref="F46:H46">
    <cfRule type="cellIs" dxfId="48" priority="19" stopIfTrue="1" operator="equal">
      <formula>2</formula>
    </cfRule>
    <cfRule type="cellIs" dxfId="47" priority="20" stopIfTrue="1" operator="equal">
      <formula>1</formula>
    </cfRule>
  </conditionalFormatting>
  <conditionalFormatting sqref="F43:H45">
    <cfRule type="cellIs" dxfId="46" priority="17" stopIfTrue="1" operator="equal">
      <formula>2</formula>
    </cfRule>
    <cfRule type="cellIs" dxfId="45" priority="18" stopIfTrue="1" operator="equal">
      <formula>1</formula>
    </cfRule>
  </conditionalFormatting>
  <conditionalFormatting sqref="D37:E46">
    <cfRule type="cellIs" dxfId="44" priority="15" stopIfTrue="1" operator="equal">
      <formula>2</formula>
    </cfRule>
    <cfRule type="cellIs" dxfId="43" priority="16" stopIfTrue="1" operator="equal">
      <formula>1</formula>
    </cfRule>
  </conditionalFormatting>
  <conditionalFormatting sqref="I39:I42">
    <cfRule type="cellIs" dxfId="42" priority="13" stopIfTrue="1" operator="equal">
      <formula>2</formula>
    </cfRule>
    <cfRule type="cellIs" dxfId="41" priority="14" stopIfTrue="1" operator="equal">
      <formula>1</formula>
    </cfRule>
  </conditionalFormatting>
  <conditionalFormatting sqref="I46">
    <cfRule type="cellIs" dxfId="40" priority="11" stopIfTrue="1" operator="equal">
      <formula>2</formula>
    </cfRule>
    <cfRule type="cellIs" dxfId="39" priority="12" stopIfTrue="1" operator="equal">
      <formula>1</formula>
    </cfRule>
  </conditionalFormatting>
  <conditionalFormatting sqref="I43:I45">
    <cfRule type="cellIs" dxfId="38" priority="9" stopIfTrue="1" operator="equal">
      <formula>2</formula>
    </cfRule>
    <cfRule type="cellIs" dxfId="37" priority="10" stopIfTrue="1" operator="equal">
      <formula>1</formula>
    </cfRule>
  </conditionalFormatting>
  <conditionalFormatting sqref="J39:J42">
    <cfRule type="cellIs" dxfId="36" priority="7" stopIfTrue="1" operator="equal">
      <formula>2</formula>
    </cfRule>
    <cfRule type="cellIs" dxfId="35" priority="8" stopIfTrue="1" operator="equal">
      <formula>1</formula>
    </cfRule>
  </conditionalFormatting>
  <conditionalFormatting sqref="J46">
    <cfRule type="cellIs" dxfId="34" priority="5" stopIfTrue="1" operator="equal">
      <formula>2</formula>
    </cfRule>
    <cfRule type="cellIs" dxfId="33" priority="6" stopIfTrue="1" operator="equal">
      <formula>1</formula>
    </cfRule>
  </conditionalFormatting>
  <conditionalFormatting sqref="J43:J45">
    <cfRule type="cellIs" dxfId="32" priority="3" stopIfTrue="1" operator="equal">
      <formula>2</formula>
    </cfRule>
    <cfRule type="cellIs" dxfId="31" priority="4" stopIfTrue="1" operator="equal">
      <formula>1</formula>
    </cfRule>
  </conditionalFormatting>
  <conditionalFormatting sqref="S39:T46">
    <cfRule type="cellIs" dxfId="30" priority="1" stopIfTrue="1" operator="equal">
      <formula>2</formula>
    </cfRule>
    <cfRule type="cellIs" dxfId="29" priority="2" stopIfTrue="1" operator="equal">
      <formula>1</formula>
    </cfRule>
  </conditionalFormatting>
  <dataValidations count="3">
    <dataValidation type="list" allowBlank="1" showInputMessage="1" showErrorMessage="1" promptTitle="3,6,9,12,15,18" sqref="D13:E13 IZ13:JA13 SV13:SW13 ACR13:ACS13 AMN13:AMO13 AWJ13:AWK13 BGF13:BGG13 BQB13:BQC13 BZX13:BZY13 CJT13:CJU13 CTP13:CTQ13 DDL13:DDM13 DNH13:DNI13 DXD13:DXE13 EGZ13:EHA13 EQV13:EQW13 FAR13:FAS13 FKN13:FKO13 FUJ13:FUK13 GEF13:GEG13 GOB13:GOC13 GXX13:GXY13 HHT13:HHU13 HRP13:HRQ13 IBL13:IBM13 ILH13:ILI13 IVD13:IVE13 JEZ13:JFA13 JOV13:JOW13 JYR13:JYS13 KIN13:KIO13 KSJ13:KSK13 LCF13:LCG13 LMB13:LMC13 LVX13:LVY13 MFT13:MFU13 MPP13:MPQ13 MZL13:MZM13 NJH13:NJI13 NTD13:NTE13 OCZ13:ODA13 OMV13:OMW13 OWR13:OWS13 PGN13:PGO13 PQJ13:PQK13 QAF13:QAG13 QKB13:QKC13 QTX13:QTY13 RDT13:RDU13 RNP13:RNQ13 RXL13:RXM13 SHH13:SHI13 SRD13:SRE13 TAZ13:TBA13 TKV13:TKW13 TUR13:TUS13 UEN13:UEO13 UOJ13:UOK13 UYF13:UYG13 VIB13:VIC13 VRX13:VRY13 WBT13:WBU13 WLP13:WLQ13 WVL13:WVM13 D65549:E65549 IZ65549:JA65549 SV65549:SW65549 ACR65549:ACS65549 AMN65549:AMO65549 AWJ65549:AWK65549 BGF65549:BGG65549 BQB65549:BQC65549 BZX65549:BZY65549 CJT65549:CJU65549 CTP65549:CTQ65549 DDL65549:DDM65549 DNH65549:DNI65549 DXD65549:DXE65549 EGZ65549:EHA65549 EQV65549:EQW65549 FAR65549:FAS65549 FKN65549:FKO65549 FUJ65549:FUK65549 GEF65549:GEG65549 GOB65549:GOC65549 GXX65549:GXY65549 HHT65549:HHU65549 HRP65549:HRQ65549 IBL65549:IBM65549 ILH65549:ILI65549 IVD65549:IVE65549 JEZ65549:JFA65549 JOV65549:JOW65549 JYR65549:JYS65549 KIN65549:KIO65549 KSJ65549:KSK65549 LCF65549:LCG65549 LMB65549:LMC65549 LVX65549:LVY65549 MFT65549:MFU65549 MPP65549:MPQ65549 MZL65549:MZM65549 NJH65549:NJI65549 NTD65549:NTE65549 OCZ65549:ODA65549 OMV65549:OMW65549 OWR65549:OWS65549 PGN65549:PGO65549 PQJ65549:PQK65549 QAF65549:QAG65549 QKB65549:QKC65549 QTX65549:QTY65549 RDT65549:RDU65549 RNP65549:RNQ65549 RXL65549:RXM65549 SHH65549:SHI65549 SRD65549:SRE65549 TAZ65549:TBA65549 TKV65549:TKW65549 TUR65549:TUS65549 UEN65549:UEO65549 UOJ65549:UOK65549 UYF65549:UYG65549 VIB65549:VIC65549 VRX65549:VRY65549 WBT65549:WBU65549 WLP65549:WLQ65549 WVL65549:WVM65549 D131085:E131085 IZ131085:JA131085 SV131085:SW131085 ACR131085:ACS131085 AMN131085:AMO131085 AWJ131085:AWK131085 BGF131085:BGG131085 BQB131085:BQC131085 BZX131085:BZY131085 CJT131085:CJU131085 CTP131085:CTQ131085 DDL131085:DDM131085 DNH131085:DNI131085 DXD131085:DXE131085 EGZ131085:EHA131085 EQV131085:EQW131085 FAR131085:FAS131085 FKN131085:FKO131085 FUJ131085:FUK131085 GEF131085:GEG131085 GOB131085:GOC131085 GXX131085:GXY131085 HHT131085:HHU131085 HRP131085:HRQ131085 IBL131085:IBM131085 ILH131085:ILI131085 IVD131085:IVE131085 JEZ131085:JFA131085 JOV131085:JOW131085 JYR131085:JYS131085 KIN131085:KIO131085 KSJ131085:KSK131085 LCF131085:LCG131085 LMB131085:LMC131085 LVX131085:LVY131085 MFT131085:MFU131085 MPP131085:MPQ131085 MZL131085:MZM131085 NJH131085:NJI131085 NTD131085:NTE131085 OCZ131085:ODA131085 OMV131085:OMW131085 OWR131085:OWS131085 PGN131085:PGO131085 PQJ131085:PQK131085 QAF131085:QAG131085 QKB131085:QKC131085 QTX131085:QTY131085 RDT131085:RDU131085 RNP131085:RNQ131085 RXL131085:RXM131085 SHH131085:SHI131085 SRD131085:SRE131085 TAZ131085:TBA131085 TKV131085:TKW131085 TUR131085:TUS131085 UEN131085:UEO131085 UOJ131085:UOK131085 UYF131085:UYG131085 VIB131085:VIC131085 VRX131085:VRY131085 WBT131085:WBU131085 WLP131085:WLQ131085 WVL131085:WVM131085 D196621:E196621 IZ196621:JA196621 SV196621:SW196621 ACR196621:ACS196621 AMN196621:AMO196621 AWJ196621:AWK196621 BGF196621:BGG196621 BQB196621:BQC196621 BZX196621:BZY196621 CJT196621:CJU196621 CTP196621:CTQ196621 DDL196621:DDM196621 DNH196621:DNI196621 DXD196621:DXE196621 EGZ196621:EHA196621 EQV196621:EQW196621 FAR196621:FAS196621 FKN196621:FKO196621 FUJ196621:FUK196621 GEF196621:GEG196621 GOB196621:GOC196621 GXX196621:GXY196621 HHT196621:HHU196621 HRP196621:HRQ196621 IBL196621:IBM196621 ILH196621:ILI196621 IVD196621:IVE196621 JEZ196621:JFA196621 JOV196621:JOW196621 JYR196621:JYS196621 KIN196621:KIO196621 KSJ196621:KSK196621 LCF196621:LCG196621 LMB196621:LMC196621 LVX196621:LVY196621 MFT196621:MFU196621 MPP196621:MPQ196621 MZL196621:MZM196621 NJH196621:NJI196621 NTD196621:NTE196621 OCZ196621:ODA196621 OMV196621:OMW196621 OWR196621:OWS196621 PGN196621:PGO196621 PQJ196621:PQK196621 QAF196621:QAG196621 QKB196621:QKC196621 QTX196621:QTY196621 RDT196621:RDU196621 RNP196621:RNQ196621 RXL196621:RXM196621 SHH196621:SHI196621 SRD196621:SRE196621 TAZ196621:TBA196621 TKV196621:TKW196621 TUR196621:TUS196621 UEN196621:UEO196621 UOJ196621:UOK196621 UYF196621:UYG196621 VIB196621:VIC196621 VRX196621:VRY196621 WBT196621:WBU196621 WLP196621:WLQ196621 WVL196621:WVM196621 D262157:E262157 IZ262157:JA262157 SV262157:SW262157 ACR262157:ACS262157 AMN262157:AMO262157 AWJ262157:AWK262157 BGF262157:BGG262157 BQB262157:BQC262157 BZX262157:BZY262157 CJT262157:CJU262157 CTP262157:CTQ262157 DDL262157:DDM262157 DNH262157:DNI262157 DXD262157:DXE262157 EGZ262157:EHA262157 EQV262157:EQW262157 FAR262157:FAS262157 FKN262157:FKO262157 FUJ262157:FUK262157 GEF262157:GEG262157 GOB262157:GOC262157 GXX262157:GXY262157 HHT262157:HHU262157 HRP262157:HRQ262157 IBL262157:IBM262157 ILH262157:ILI262157 IVD262157:IVE262157 JEZ262157:JFA262157 JOV262157:JOW262157 JYR262157:JYS262157 KIN262157:KIO262157 KSJ262157:KSK262157 LCF262157:LCG262157 LMB262157:LMC262157 LVX262157:LVY262157 MFT262157:MFU262157 MPP262157:MPQ262157 MZL262157:MZM262157 NJH262157:NJI262157 NTD262157:NTE262157 OCZ262157:ODA262157 OMV262157:OMW262157 OWR262157:OWS262157 PGN262157:PGO262157 PQJ262157:PQK262157 QAF262157:QAG262157 QKB262157:QKC262157 QTX262157:QTY262157 RDT262157:RDU262157 RNP262157:RNQ262157 RXL262157:RXM262157 SHH262157:SHI262157 SRD262157:SRE262157 TAZ262157:TBA262157 TKV262157:TKW262157 TUR262157:TUS262157 UEN262157:UEO262157 UOJ262157:UOK262157 UYF262157:UYG262157 VIB262157:VIC262157 VRX262157:VRY262157 WBT262157:WBU262157 WLP262157:WLQ262157 WVL262157:WVM262157 D327693:E327693 IZ327693:JA327693 SV327693:SW327693 ACR327693:ACS327693 AMN327693:AMO327693 AWJ327693:AWK327693 BGF327693:BGG327693 BQB327693:BQC327693 BZX327693:BZY327693 CJT327693:CJU327693 CTP327693:CTQ327693 DDL327693:DDM327693 DNH327693:DNI327693 DXD327693:DXE327693 EGZ327693:EHA327693 EQV327693:EQW327693 FAR327693:FAS327693 FKN327693:FKO327693 FUJ327693:FUK327693 GEF327693:GEG327693 GOB327693:GOC327693 GXX327693:GXY327693 HHT327693:HHU327693 HRP327693:HRQ327693 IBL327693:IBM327693 ILH327693:ILI327693 IVD327693:IVE327693 JEZ327693:JFA327693 JOV327693:JOW327693 JYR327693:JYS327693 KIN327693:KIO327693 KSJ327693:KSK327693 LCF327693:LCG327693 LMB327693:LMC327693 LVX327693:LVY327693 MFT327693:MFU327693 MPP327693:MPQ327693 MZL327693:MZM327693 NJH327693:NJI327693 NTD327693:NTE327693 OCZ327693:ODA327693 OMV327693:OMW327693 OWR327693:OWS327693 PGN327693:PGO327693 PQJ327693:PQK327693 QAF327693:QAG327693 QKB327693:QKC327693 QTX327693:QTY327693 RDT327693:RDU327693 RNP327693:RNQ327693 RXL327693:RXM327693 SHH327693:SHI327693 SRD327693:SRE327693 TAZ327693:TBA327693 TKV327693:TKW327693 TUR327693:TUS327693 UEN327693:UEO327693 UOJ327693:UOK327693 UYF327693:UYG327693 VIB327693:VIC327693 VRX327693:VRY327693 WBT327693:WBU327693 WLP327693:WLQ327693 WVL327693:WVM327693 D393229:E393229 IZ393229:JA393229 SV393229:SW393229 ACR393229:ACS393229 AMN393229:AMO393229 AWJ393229:AWK393229 BGF393229:BGG393229 BQB393229:BQC393229 BZX393229:BZY393229 CJT393229:CJU393229 CTP393229:CTQ393229 DDL393229:DDM393229 DNH393229:DNI393229 DXD393229:DXE393229 EGZ393229:EHA393229 EQV393229:EQW393229 FAR393229:FAS393229 FKN393229:FKO393229 FUJ393229:FUK393229 GEF393229:GEG393229 GOB393229:GOC393229 GXX393229:GXY393229 HHT393229:HHU393229 HRP393229:HRQ393229 IBL393229:IBM393229 ILH393229:ILI393229 IVD393229:IVE393229 JEZ393229:JFA393229 JOV393229:JOW393229 JYR393229:JYS393229 KIN393229:KIO393229 KSJ393229:KSK393229 LCF393229:LCG393229 LMB393229:LMC393229 LVX393229:LVY393229 MFT393229:MFU393229 MPP393229:MPQ393229 MZL393229:MZM393229 NJH393229:NJI393229 NTD393229:NTE393229 OCZ393229:ODA393229 OMV393229:OMW393229 OWR393229:OWS393229 PGN393229:PGO393229 PQJ393229:PQK393229 QAF393229:QAG393229 QKB393229:QKC393229 QTX393229:QTY393229 RDT393229:RDU393229 RNP393229:RNQ393229 RXL393229:RXM393229 SHH393229:SHI393229 SRD393229:SRE393229 TAZ393229:TBA393229 TKV393229:TKW393229 TUR393229:TUS393229 UEN393229:UEO393229 UOJ393229:UOK393229 UYF393229:UYG393229 VIB393229:VIC393229 VRX393229:VRY393229 WBT393229:WBU393229 WLP393229:WLQ393229 WVL393229:WVM393229 D458765:E458765 IZ458765:JA458765 SV458765:SW458765 ACR458765:ACS458765 AMN458765:AMO458765 AWJ458765:AWK458765 BGF458765:BGG458765 BQB458765:BQC458765 BZX458765:BZY458765 CJT458765:CJU458765 CTP458765:CTQ458765 DDL458765:DDM458765 DNH458765:DNI458765 DXD458765:DXE458765 EGZ458765:EHA458765 EQV458765:EQW458765 FAR458765:FAS458765 FKN458765:FKO458765 FUJ458765:FUK458765 GEF458765:GEG458765 GOB458765:GOC458765 GXX458765:GXY458765 HHT458765:HHU458765 HRP458765:HRQ458765 IBL458765:IBM458765 ILH458765:ILI458765 IVD458765:IVE458765 JEZ458765:JFA458765 JOV458765:JOW458765 JYR458765:JYS458765 KIN458765:KIO458765 KSJ458765:KSK458765 LCF458765:LCG458765 LMB458765:LMC458765 LVX458765:LVY458765 MFT458765:MFU458765 MPP458765:MPQ458765 MZL458765:MZM458765 NJH458765:NJI458765 NTD458765:NTE458765 OCZ458765:ODA458765 OMV458765:OMW458765 OWR458765:OWS458765 PGN458765:PGO458765 PQJ458765:PQK458765 QAF458765:QAG458765 QKB458765:QKC458765 QTX458765:QTY458765 RDT458765:RDU458765 RNP458765:RNQ458765 RXL458765:RXM458765 SHH458765:SHI458765 SRD458765:SRE458765 TAZ458765:TBA458765 TKV458765:TKW458765 TUR458765:TUS458765 UEN458765:UEO458765 UOJ458765:UOK458765 UYF458765:UYG458765 VIB458765:VIC458765 VRX458765:VRY458765 WBT458765:WBU458765 WLP458765:WLQ458765 WVL458765:WVM458765 D524301:E524301 IZ524301:JA524301 SV524301:SW524301 ACR524301:ACS524301 AMN524301:AMO524301 AWJ524301:AWK524301 BGF524301:BGG524301 BQB524301:BQC524301 BZX524301:BZY524301 CJT524301:CJU524301 CTP524301:CTQ524301 DDL524301:DDM524301 DNH524301:DNI524301 DXD524301:DXE524301 EGZ524301:EHA524301 EQV524301:EQW524301 FAR524301:FAS524301 FKN524301:FKO524301 FUJ524301:FUK524301 GEF524301:GEG524301 GOB524301:GOC524301 GXX524301:GXY524301 HHT524301:HHU524301 HRP524301:HRQ524301 IBL524301:IBM524301 ILH524301:ILI524301 IVD524301:IVE524301 JEZ524301:JFA524301 JOV524301:JOW524301 JYR524301:JYS524301 KIN524301:KIO524301 KSJ524301:KSK524301 LCF524301:LCG524301 LMB524301:LMC524301 LVX524301:LVY524301 MFT524301:MFU524301 MPP524301:MPQ524301 MZL524301:MZM524301 NJH524301:NJI524301 NTD524301:NTE524301 OCZ524301:ODA524301 OMV524301:OMW524301 OWR524301:OWS524301 PGN524301:PGO524301 PQJ524301:PQK524301 QAF524301:QAG524301 QKB524301:QKC524301 QTX524301:QTY524301 RDT524301:RDU524301 RNP524301:RNQ524301 RXL524301:RXM524301 SHH524301:SHI524301 SRD524301:SRE524301 TAZ524301:TBA524301 TKV524301:TKW524301 TUR524301:TUS524301 UEN524301:UEO524301 UOJ524301:UOK524301 UYF524301:UYG524301 VIB524301:VIC524301 VRX524301:VRY524301 WBT524301:WBU524301 WLP524301:WLQ524301 WVL524301:WVM524301 D589837:E589837 IZ589837:JA589837 SV589837:SW589837 ACR589837:ACS589837 AMN589837:AMO589837 AWJ589837:AWK589837 BGF589837:BGG589837 BQB589837:BQC589837 BZX589837:BZY589837 CJT589837:CJU589837 CTP589837:CTQ589837 DDL589837:DDM589837 DNH589837:DNI589837 DXD589837:DXE589837 EGZ589837:EHA589837 EQV589837:EQW589837 FAR589837:FAS589837 FKN589837:FKO589837 FUJ589837:FUK589837 GEF589837:GEG589837 GOB589837:GOC589837 GXX589837:GXY589837 HHT589837:HHU589837 HRP589837:HRQ589837 IBL589837:IBM589837 ILH589837:ILI589837 IVD589837:IVE589837 JEZ589837:JFA589837 JOV589837:JOW589837 JYR589837:JYS589837 KIN589837:KIO589837 KSJ589837:KSK589837 LCF589837:LCG589837 LMB589837:LMC589837 LVX589837:LVY589837 MFT589837:MFU589837 MPP589837:MPQ589837 MZL589837:MZM589837 NJH589837:NJI589837 NTD589837:NTE589837 OCZ589837:ODA589837 OMV589837:OMW589837 OWR589837:OWS589837 PGN589837:PGO589837 PQJ589837:PQK589837 QAF589837:QAG589837 QKB589837:QKC589837 QTX589837:QTY589837 RDT589837:RDU589837 RNP589837:RNQ589837 RXL589837:RXM589837 SHH589837:SHI589837 SRD589837:SRE589837 TAZ589837:TBA589837 TKV589837:TKW589837 TUR589837:TUS589837 UEN589837:UEO589837 UOJ589837:UOK589837 UYF589837:UYG589837 VIB589837:VIC589837 VRX589837:VRY589837 WBT589837:WBU589837 WLP589837:WLQ589837 WVL589837:WVM589837 D655373:E655373 IZ655373:JA655373 SV655373:SW655373 ACR655373:ACS655373 AMN655373:AMO655373 AWJ655373:AWK655373 BGF655373:BGG655373 BQB655373:BQC655373 BZX655373:BZY655373 CJT655373:CJU655373 CTP655373:CTQ655373 DDL655373:DDM655373 DNH655373:DNI655373 DXD655373:DXE655373 EGZ655373:EHA655373 EQV655373:EQW655373 FAR655373:FAS655373 FKN655373:FKO655373 FUJ655373:FUK655373 GEF655373:GEG655373 GOB655373:GOC655373 GXX655373:GXY655373 HHT655373:HHU655373 HRP655373:HRQ655373 IBL655373:IBM655373 ILH655373:ILI655373 IVD655373:IVE655373 JEZ655373:JFA655373 JOV655373:JOW655373 JYR655373:JYS655373 KIN655373:KIO655373 KSJ655373:KSK655373 LCF655373:LCG655373 LMB655373:LMC655373 LVX655373:LVY655373 MFT655373:MFU655373 MPP655373:MPQ655373 MZL655373:MZM655373 NJH655373:NJI655373 NTD655373:NTE655373 OCZ655373:ODA655373 OMV655373:OMW655373 OWR655373:OWS655373 PGN655373:PGO655373 PQJ655373:PQK655373 QAF655373:QAG655373 QKB655373:QKC655373 QTX655373:QTY655373 RDT655373:RDU655373 RNP655373:RNQ655373 RXL655373:RXM655373 SHH655373:SHI655373 SRD655373:SRE655373 TAZ655373:TBA655373 TKV655373:TKW655373 TUR655373:TUS655373 UEN655373:UEO655373 UOJ655373:UOK655373 UYF655373:UYG655373 VIB655373:VIC655373 VRX655373:VRY655373 WBT655373:WBU655373 WLP655373:WLQ655373 WVL655373:WVM655373 D720909:E720909 IZ720909:JA720909 SV720909:SW720909 ACR720909:ACS720909 AMN720909:AMO720909 AWJ720909:AWK720909 BGF720909:BGG720909 BQB720909:BQC720909 BZX720909:BZY720909 CJT720909:CJU720909 CTP720909:CTQ720909 DDL720909:DDM720909 DNH720909:DNI720909 DXD720909:DXE720909 EGZ720909:EHA720909 EQV720909:EQW720909 FAR720909:FAS720909 FKN720909:FKO720909 FUJ720909:FUK720909 GEF720909:GEG720909 GOB720909:GOC720909 GXX720909:GXY720909 HHT720909:HHU720909 HRP720909:HRQ720909 IBL720909:IBM720909 ILH720909:ILI720909 IVD720909:IVE720909 JEZ720909:JFA720909 JOV720909:JOW720909 JYR720909:JYS720909 KIN720909:KIO720909 KSJ720909:KSK720909 LCF720909:LCG720909 LMB720909:LMC720909 LVX720909:LVY720909 MFT720909:MFU720909 MPP720909:MPQ720909 MZL720909:MZM720909 NJH720909:NJI720909 NTD720909:NTE720909 OCZ720909:ODA720909 OMV720909:OMW720909 OWR720909:OWS720909 PGN720909:PGO720909 PQJ720909:PQK720909 QAF720909:QAG720909 QKB720909:QKC720909 QTX720909:QTY720909 RDT720909:RDU720909 RNP720909:RNQ720909 RXL720909:RXM720909 SHH720909:SHI720909 SRD720909:SRE720909 TAZ720909:TBA720909 TKV720909:TKW720909 TUR720909:TUS720909 UEN720909:UEO720909 UOJ720909:UOK720909 UYF720909:UYG720909 VIB720909:VIC720909 VRX720909:VRY720909 WBT720909:WBU720909 WLP720909:WLQ720909 WVL720909:WVM720909 D786445:E786445 IZ786445:JA786445 SV786445:SW786445 ACR786445:ACS786445 AMN786445:AMO786445 AWJ786445:AWK786445 BGF786445:BGG786445 BQB786445:BQC786445 BZX786445:BZY786445 CJT786445:CJU786445 CTP786445:CTQ786445 DDL786445:DDM786445 DNH786445:DNI786445 DXD786445:DXE786445 EGZ786445:EHA786445 EQV786445:EQW786445 FAR786445:FAS786445 FKN786445:FKO786445 FUJ786445:FUK786445 GEF786445:GEG786445 GOB786445:GOC786445 GXX786445:GXY786445 HHT786445:HHU786445 HRP786445:HRQ786445 IBL786445:IBM786445 ILH786445:ILI786445 IVD786445:IVE786445 JEZ786445:JFA786445 JOV786445:JOW786445 JYR786445:JYS786445 KIN786445:KIO786445 KSJ786445:KSK786445 LCF786445:LCG786445 LMB786445:LMC786445 LVX786445:LVY786445 MFT786445:MFU786445 MPP786445:MPQ786445 MZL786445:MZM786445 NJH786445:NJI786445 NTD786445:NTE786445 OCZ786445:ODA786445 OMV786445:OMW786445 OWR786445:OWS786445 PGN786445:PGO786445 PQJ786445:PQK786445 QAF786445:QAG786445 QKB786445:QKC786445 QTX786445:QTY786445 RDT786445:RDU786445 RNP786445:RNQ786445 RXL786445:RXM786445 SHH786445:SHI786445 SRD786445:SRE786445 TAZ786445:TBA786445 TKV786445:TKW786445 TUR786445:TUS786445 UEN786445:UEO786445 UOJ786445:UOK786445 UYF786445:UYG786445 VIB786445:VIC786445 VRX786445:VRY786445 WBT786445:WBU786445 WLP786445:WLQ786445 WVL786445:WVM786445 D851981:E851981 IZ851981:JA851981 SV851981:SW851981 ACR851981:ACS851981 AMN851981:AMO851981 AWJ851981:AWK851981 BGF851981:BGG851981 BQB851981:BQC851981 BZX851981:BZY851981 CJT851981:CJU851981 CTP851981:CTQ851981 DDL851981:DDM851981 DNH851981:DNI851981 DXD851981:DXE851981 EGZ851981:EHA851981 EQV851981:EQW851981 FAR851981:FAS851981 FKN851981:FKO851981 FUJ851981:FUK851981 GEF851981:GEG851981 GOB851981:GOC851981 GXX851981:GXY851981 HHT851981:HHU851981 HRP851981:HRQ851981 IBL851981:IBM851981 ILH851981:ILI851981 IVD851981:IVE851981 JEZ851981:JFA851981 JOV851981:JOW851981 JYR851981:JYS851981 KIN851981:KIO851981 KSJ851981:KSK851981 LCF851981:LCG851981 LMB851981:LMC851981 LVX851981:LVY851981 MFT851981:MFU851981 MPP851981:MPQ851981 MZL851981:MZM851981 NJH851981:NJI851981 NTD851981:NTE851981 OCZ851981:ODA851981 OMV851981:OMW851981 OWR851981:OWS851981 PGN851981:PGO851981 PQJ851981:PQK851981 QAF851981:QAG851981 QKB851981:QKC851981 QTX851981:QTY851981 RDT851981:RDU851981 RNP851981:RNQ851981 RXL851981:RXM851981 SHH851981:SHI851981 SRD851981:SRE851981 TAZ851981:TBA851981 TKV851981:TKW851981 TUR851981:TUS851981 UEN851981:UEO851981 UOJ851981:UOK851981 UYF851981:UYG851981 VIB851981:VIC851981 VRX851981:VRY851981 WBT851981:WBU851981 WLP851981:WLQ851981 WVL851981:WVM851981 D917517:E917517 IZ917517:JA917517 SV917517:SW917517 ACR917517:ACS917517 AMN917517:AMO917517 AWJ917517:AWK917517 BGF917517:BGG917517 BQB917517:BQC917517 BZX917517:BZY917517 CJT917517:CJU917517 CTP917517:CTQ917517 DDL917517:DDM917517 DNH917517:DNI917517 DXD917517:DXE917517 EGZ917517:EHA917517 EQV917517:EQW917517 FAR917517:FAS917517 FKN917517:FKO917517 FUJ917517:FUK917517 GEF917517:GEG917517 GOB917517:GOC917517 GXX917517:GXY917517 HHT917517:HHU917517 HRP917517:HRQ917517 IBL917517:IBM917517 ILH917517:ILI917517 IVD917517:IVE917517 JEZ917517:JFA917517 JOV917517:JOW917517 JYR917517:JYS917517 KIN917517:KIO917517 KSJ917517:KSK917517 LCF917517:LCG917517 LMB917517:LMC917517 LVX917517:LVY917517 MFT917517:MFU917517 MPP917517:MPQ917517 MZL917517:MZM917517 NJH917517:NJI917517 NTD917517:NTE917517 OCZ917517:ODA917517 OMV917517:OMW917517 OWR917517:OWS917517 PGN917517:PGO917517 PQJ917517:PQK917517 QAF917517:QAG917517 QKB917517:QKC917517 QTX917517:QTY917517 RDT917517:RDU917517 RNP917517:RNQ917517 RXL917517:RXM917517 SHH917517:SHI917517 SRD917517:SRE917517 TAZ917517:TBA917517 TKV917517:TKW917517 TUR917517:TUS917517 UEN917517:UEO917517 UOJ917517:UOK917517 UYF917517:UYG917517 VIB917517:VIC917517 VRX917517:VRY917517 WBT917517:WBU917517 WLP917517:WLQ917517 WVL917517:WVM917517 D983053:E983053 IZ983053:JA983053 SV983053:SW983053 ACR983053:ACS983053 AMN983053:AMO983053 AWJ983053:AWK983053 BGF983053:BGG983053 BQB983053:BQC983053 BZX983053:BZY983053 CJT983053:CJU983053 CTP983053:CTQ983053 DDL983053:DDM983053 DNH983053:DNI983053 DXD983053:DXE983053 EGZ983053:EHA983053 EQV983053:EQW983053 FAR983053:FAS983053 FKN983053:FKO983053 FUJ983053:FUK983053 GEF983053:GEG983053 GOB983053:GOC983053 GXX983053:GXY983053 HHT983053:HHU983053 HRP983053:HRQ983053 IBL983053:IBM983053 ILH983053:ILI983053 IVD983053:IVE983053 JEZ983053:JFA983053 JOV983053:JOW983053 JYR983053:JYS983053 KIN983053:KIO983053 KSJ983053:KSK983053 LCF983053:LCG983053 LMB983053:LMC983053 LVX983053:LVY983053 MFT983053:MFU983053 MPP983053:MPQ983053 MZL983053:MZM983053 NJH983053:NJI983053 NTD983053:NTE983053 OCZ983053:ODA983053 OMV983053:OMW983053 OWR983053:OWS983053 PGN983053:PGO983053 PQJ983053:PQK983053 QAF983053:QAG983053 QKB983053:QKC983053 QTX983053:QTY983053 RDT983053:RDU983053 RNP983053:RNQ983053 RXL983053:RXM983053 SHH983053:SHI983053 SRD983053:SRE983053 TAZ983053:TBA983053 TKV983053:TKW983053 TUR983053:TUS983053 UEN983053:UEO983053 UOJ983053:UOK983053 UYF983053:UYG983053 VIB983053:VIC983053 VRX983053:VRY983053 WBT983053:WBU983053 WLP983053:WLQ983053 WVL983053:WVM983053" xr:uid="{D3309DC3-E437-4F1E-AED6-98F3F4512B42}">
      <formula1>"3,6,9,12,15,18,18+"</formula1>
    </dataValidation>
    <dataValidation type="date" allowBlank="1" showInputMessage="1" showErrorMessage="1" promptTitle="Yes, No" sqref="D11:E12 IZ11:JA12 SV11:SW12 ACR11:ACS12 AMN11:AMO12 AWJ11:AWK12 BGF11:BGG12 BQB11:BQC12 BZX11:BZY12 CJT11:CJU12 CTP11:CTQ12 DDL11:DDM12 DNH11:DNI12 DXD11:DXE12 EGZ11:EHA12 EQV11:EQW12 FAR11:FAS12 FKN11:FKO12 FUJ11:FUK12 GEF11:GEG12 GOB11:GOC12 GXX11:GXY12 HHT11:HHU12 HRP11:HRQ12 IBL11:IBM12 ILH11:ILI12 IVD11:IVE12 JEZ11:JFA12 JOV11:JOW12 JYR11:JYS12 KIN11:KIO12 KSJ11:KSK12 LCF11:LCG12 LMB11:LMC12 LVX11:LVY12 MFT11:MFU12 MPP11:MPQ12 MZL11:MZM12 NJH11:NJI12 NTD11:NTE12 OCZ11:ODA12 OMV11:OMW12 OWR11:OWS12 PGN11:PGO12 PQJ11:PQK12 QAF11:QAG12 QKB11:QKC12 QTX11:QTY12 RDT11:RDU12 RNP11:RNQ12 RXL11:RXM12 SHH11:SHI12 SRD11:SRE12 TAZ11:TBA12 TKV11:TKW12 TUR11:TUS12 UEN11:UEO12 UOJ11:UOK12 UYF11:UYG12 VIB11:VIC12 VRX11:VRY12 WBT11:WBU12 WLP11:WLQ12 WVL11:WVM12 D65547:E65548 IZ65547:JA65548 SV65547:SW65548 ACR65547:ACS65548 AMN65547:AMO65548 AWJ65547:AWK65548 BGF65547:BGG65548 BQB65547:BQC65548 BZX65547:BZY65548 CJT65547:CJU65548 CTP65547:CTQ65548 DDL65547:DDM65548 DNH65547:DNI65548 DXD65547:DXE65548 EGZ65547:EHA65548 EQV65547:EQW65548 FAR65547:FAS65548 FKN65547:FKO65548 FUJ65547:FUK65548 GEF65547:GEG65548 GOB65547:GOC65548 GXX65547:GXY65548 HHT65547:HHU65548 HRP65547:HRQ65548 IBL65547:IBM65548 ILH65547:ILI65548 IVD65547:IVE65548 JEZ65547:JFA65548 JOV65547:JOW65548 JYR65547:JYS65548 KIN65547:KIO65548 KSJ65547:KSK65548 LCF65547:LCG65548 LMB65547:LMC65548 LVX65547:LVY65548 MFT65547:MFU65548 MPP65547:MPQ65548 MZL65547:MZM65548 NJH65547:NJI65548 NTD65547:NTE65548 OCZ65547:ODA65548 OMV65547:OMW65548 OWR65547:OWS65548 PGN65547:PGO65548 PQJ65547:PQK65548 QAF65547:QAG65548 QKB65547:QKC65548 QTX65547:QTY65548 RDT65547:RDU65548 RNP65547:RNQ65548 RXL65547:RXM65548 SHH65547:SHI65548 SRD65547:SRE65548 TAZ65547:TBA65548 TKV65547:TKW65548 TUR65547:TUS65548 UEN65547:UEO65548 UOJ65547:UOK65548 UYF65547:UYG65548 VIB65547:VIC65548 VRX65547:VRY65548 WBT65547:WBU65548 WLP65547:WLQ65548 WVL65547:WVM65548 D131083:E131084 IZ131083:JA131084 SV131083:SW131084 ACR131083:ACS131084 AMN131083:AMO131084 AWJ131083:AWK131084 BGF131083:BGG131084 BQB131083:BQC131084 BZX131083:BZY131084 CJT131083:CJU131084 CTP131083:CTQ131084 DDL131083:DDM131084 DNH131083:DNI131084 DXD131083:DXE131084 EGZ131083:EHA131084 EQV131083:EQW131084 FAR131083:FAS131084 FKN131083:FKO131084 FUJ131083:FUK131084 GEF131083:GEG131084 GOB131083:GOC131084 GXX131083:GXY131084 HHT131083:HHU131084 HRP131083:HRQ131084 IBL131083:IBM131084 ILH131083:ILI131084 IVD131083:IVE131084 JEZ131083:JFA131084 JOV131083:JOW131084 JYR131083:JYS131084 KIN131083:KIO131084 KSJ131083:KSK131084 LCF131083:LCG131084 LMB131083:LMC131084 LVX131083:LVY131084 MFT131083:MFU131084 MPP131083:MPQ131084 MZL131083:MZM131084 NJH131083:NJI131084 NTD131083:NTE131084 OCZ131083:ODA131084 OMV131083:OMW131084 OWR131083:OWS131084 PGN131083:PGO131084 PQJ131083:PQK131084 QAF131083:QAG131084 QKB131083:QKC131084 QTX131083:QTY131084 RDT131083:RDU131084 RNP131083:RNQ131084 RXL131083:RXM131084 SHH131083:SHI131084 SRD131083:SRE131084 TAZ131083:TBA131084 TKV131083:TKW131084 TUR131083:TUS131084 UEN131083:UEO131084 UOJ131083:UOK131084 UYF131083:UYG131084 VIB131083:VIC131084 VRX131083:VRY131084 WBT131083:WBU131084 WLP131083:WLQ131084 WVL131083:WVM131084 D196619:E196620 IZ196619:JA196620 SV196619:SW196620 ACR196619:ACS196620 AMN196619:AMO196620 AWJ196619:AWK196620 BGF196619:BGG196620 BQB196619:BQC196620 BZX196619:BZY196620 CJT196619:CJU196620 CTP196619:CTQ196620 DDL196619:DDM196620 DNH196619:DNI196620 DXD196619:DXE196620 EGZ196619:EHA196620 EQV196619:EQW196620 FAR196619:FAS196620 FKN196619:FKO196620 FUJ196619:FUK196620 GEF196619:GEG196620 GOB196619:GOC196620 GXX196619:GXY196620 HHT196619:HHU196620 HRP196619:HRQ196620 IBL196619:IBM196620 ILH196619:ILI196620 IVD196619:IVE196620 JEZ196619:JFA196620 JOV196619:JOW196620 JYR196619:JYS196620 KIN196619:KIO196620 KSJ196619:KSK196620 LCF196619:LCG196620 LMB196619:LMC196620 LVX196619:LVY196620 MFT196619:MFU196620 MPP196619:MPQ196620 MZL196619:MZM196620 NJH196619:NJI196620 NTD196619:NTE196620 OCZ196619:ODA196620 OMV196619:OMW196620 OWR196619:OWS196620 PGN196619:PGO196620 PQJ196619:PQK196620 QAF196619:QAG196620 QKB196619:QKC196620 QTX196619:QTY196620 RDT196619:RDU196620 RNP196619:RNQ196620 RXL196619:RXM196620 SHH196619:SHI196620 SRD196619:SRE196620 TAZ196619:TBA196620 TKV196619:TKW196620 TUR196619:TUS196620 UEN196619:UEO196620 UOJ196619:UOK196620 UYF196619:UYG196620 VIB196619:VIC196620 VRX196619:VRY196620 WBT196619:WBU196620 WLP196619:WLQ196620 WVL196619:WVM196620 D262155:E262156 IZ262155:JA262156 SV262155:SW262156 ACR262155:ACS262156 AMN262155:AMO262156 AWJ262155:AWK262156 BGF262155:BGG262156 BQB262155:BQC262156 BZX262155:BZY262156 CJT262155:CJU262156 CTP262155:CTQ262156 DDL262155:DDM262156 DNH262155:DNI262156 DXD262155:DXE262156 EGZ262155:EHA262156 EQV262155:EQW262156 FAR262155:FAS262156 FKN262155:FKO262156 FUJ262155:FUK262156 GEF262155:GEG262156 GOB262155:GOC262156 GXX262155:GXY262156 HHT262155:HHU262156 HRP262155:HRQ262156 IBL262155:IBM262156 ILH262155:ILI262156 IVD262155:IVE262156 JEZ262155:JFA262156 JOV262155:JOW262156 JYR262155:JYS262156 KIN262155:KIO262156 KSJ262155:KSK262156 LCF262155:LCG262156 LMB262155:LMC262156 LVX262155:LVY262156 MFT262155:MFU262156 MPP262155:MPQ262156 MZL262155:MZM262156 NJH262155:NJI262156 NTD262155:NTE262156 OCZ262155:ODA262156 OMV262155:OMW262156 OWR262155:OWS262156 PGN262155:PGO262156 PQJ262155:PQK262156 QAF262155:QAG262156 QKB262155:QKC262156 QTX262155:QTY262156 RDT262155:RDU262156 RNP262155:RNQ262156 RXL262155:RXM262156 SHH262155:SHI262156 SRD262155:SRE262156 TAZ262155:TBA262156 TKV262155:TKW262156 TUR262155:TUS262156 UEN262155:UEO262156 UOJ262155:UOK262156 UYF262155:UYG262156 VIB262155:VIC262156 VRX262155:VRY262156 WBT262155:WBU262156 WLP262155:WLQ262156 WVL262155:WVM262156 D327691:E327692 IZ327691:JA327692 SV327691:SW327692 ACR327691:ACS327692 AMN327691:AMO327692 AWJ327691:AWK327692 BGF327691:BGG327692 BQB327691:BQC327692 BZX327691:BZY327692 CJT327691:CJU327692 CTP327691:CTQ327692 DDL327691:DDM327692 DNH327691:DNI327692 DXD327691:DXE327692 EGZ327691:EHA327692 EQV327691:EQW327692 FAR327691:FAS327692 FKN327691:FKO327692 FUJ327691:FUK327692 GEF327691:GEG327692 GOB327691:GOC327692 GXX327691:GXY327692 HHT327691:HHU327692 HRP327691:HRQ327692 IBL327691:IBM327692 ILH327691:ILI327692 IVD327691:IVE327692 JEZ327691:JFA327692 JOV327691:JOW327692 JYR327691:JYS327692 KIN327691:KIO327692 KSJ327691:KSK327692 LCF327691:LCG327692 LMB327691:LMC327692 LVX327691:LVY327692 MFT327691:MFU327692 MPP327691:MPQ327692 MZL327691:MZM327692 NJH327691:NJI327692 NTD327691:NTE327692 OCZ327691:ODA327692 OMV327691:OMW327692 OWR327691:OWS327692 PGN327691:PGO327692 PQJ327691:PQK327692 QAF327691:QAG327692 QKB327691:QKC327692 QTX327691:QTY327692 RDT327691:RDU327692 RNP327691:RNQ327692 RXL327691:RXM327692 SHH327691:SHI327692 SRD327691:SRE327692 TAZ327691:TBA327692 TKV327691:TKW327692 TUR327691:TUS327692 UEN327691:UEO327692 UOJ327691:UOK327692 UYF327691:UYG327692 VIB327691:VIC327692 VRX327691:VRY327692 WBT327691:WBU327692 WLP327691:WLQ327692 WVL327691:WVM327692 D393227:E393228 IZ393227:JA393228 SV393227:SW393228 ACR393227:ACS393228 AMN393227:AMO393228 AWJ393227:AWK393228 BGF393227:BGG393228 BQB393227:BQC393228 BZX393227:BZY393228 CJT393227:CJU393228 CTP393227:CTQ393228 DDL393227:DDM393228 DNH393227:DNI393228 DXD393227:DXE393228 EGZ393227:EHA393228 EQV393227:EQW393228 FAR393227:FAS393228 FKN393227:FKO393228 FUJ393227:FUK393228 GEF393227:GEG393228 GOB393227:GOC393228 GXX393227:GXY393228 HHT393227:HHU393228 HRP393227:HRQ393228 IBL393227:IBM393228 ILH393227:ILI393228 IVD393227:IVE393228 JEZ393227:JFA393228 JOV393227:JOW393228 JYR393227:JYS393228 KIN393227:KIO393228 KSJ393227:KSK393228 LCF393227:LCG393228 LMB393227:LMC393228 LVX393227:LVY393228 MFT393227:MFU393228 MPP393227:MPQ393228 MZL393227:MZM393228 NJH393227:NJI393228 NTD393227:NTE393228 OCZ393227:ODA393228 OMV393227:OMW393228 OWR393227:OWS393228 PGN393227:PGO393228 PQJ393227:PQK393228 QAF393227:QAG393228 QKB393227:QKC393228 QTX393227:QTY393228 RDT393227:RDU393228 RNP393227:RNQ393228 RXL393227:RXM393228 SHH393227:SHI393228 SRD393227:SRE393228 TAZ393227:TBA393228 TKV393227:TKW393228 TUR393227:TUS393228 UEN393227:UEO393228 UOJ393227:UOK393228 UYF393227:UYG393228 VIB393227:VIC393228 VRX393227:VRY393228 WBT393227:WBU393228 WLP393227:WLQ393228 WVL393227:WVM393228 D458763:E458764 IZ458763:JA458764 SV458763:SW458764 ACR458763:ACS458764 AMN458763:AMO458764 AWJ458763:AWK458764 BGF458763:BGG458764 BQB458763:BQC458764 BZX458763:BZY458764 CJT458763:CJU458764 CTP458763:CTQ458764 DDL458763:DDM458764 DNH458763:DNI458764 DXD458763:DXE458764 EGZ458763:EHA458764 EQV458763:EQW458764 FAR458763:FAS458764 FKN458763:FKO458764 FUJ458763:FUK458764 GEF458763:GEG458764 GOB458763:GOC458764 GXX458763:GXY458764 HHT458763:HHU458764 HRP458763:HRQ458764 IBL458763:IBM458764 ILH458763:ILI458764 IVD458763:IVE458764 JEZ458763:JFA458764 JOV458763:JOW458764 JYR458763:JYS458764 KIN458763:KIO458764 KSJ458763:KSK458764 LCF458763:LCG458764 LMB458763:LMC458764 LVX458763:LVY458764 MFT458763:MFU458764 MPP458763:MPQ458764 MZL458763:MZM458764 NJH458763:NJI458764 NTD458763:NTE458764 OCZ458763:ODA458764 OMV458763:OMW458764 OWR458763:OWS458764 PGN458763:PGO458764 PQJ458763:PQK458764 QAF458763:QAG458764 QKB458763:QKC458764 QTX458763:QTY458764 RDT458763:RDU458764 RNP458763:RNQ458764 RXL458763:RXM458764 SHH458763:SHI458764 SRD458763:SRE458764 TAZ458763:TBA458764 TKV458763:TKW458764 TUR458763:TUS458764 UEN458763:UEO458764 UOJ458763:UOK458764 UYF458763:UYG458764 VIB458763:VIC458764 VRX458763:VRY458764 WBT458763:WBU458764 WLP458763:WLQ458764 WVL458763:WVM458764 D524299:E524300 IZ524299:JA524300 SV524299:SW524300 ACR524299:ACS524300 AMN524299:AMO524300 AWJ524299:AWK524300 BGF524299:BGG524300 BQB524299:BQC524300 BZX524299:BZY524300 CJT524299:CJU524300 CTP524299:CTQ524300 DDL524299:DDM524300 DNH524299:DNI524300 DXD524299:DXE524300 EGZ524299:EHA524300 EQV524299:EQW524300 FAR524299:FAS524300 FKN524299:FKO524300 FUJ524299:FUK524300 GEF524299:GEG524300 GOB524299:GOC524300 GXX524299:GXY524300 HHT524299:HHU524300 HRP524299:HRQ524300 IBL524299:IBM524300 ILH524299:ILI524300 IVD524299:IVE524300 JEZ524299:JFA524300 JOV524299:JOW524300 JYR524299:JYS524300 KIN524299:KIO524300 KSJ524299:KSK524300 LCF524299:LCG524300 LMB524299:LMC524300 LVX524299:LVY524300 MFT524299:MFU524300 MPP524299:MPQ524300 MZL524299:MZM524300 NJH524299:NJI524300 NTD524299:NTE524300 OCZ524299:ODA524300 OMV524299:OMW524300 OWR524299:OWS524300 PGN524299:PGO524300 PQJ524299:PQK524300 QAF524299:QAG524300 QKB524299:QKC524300 QTX524299:QTY524300 RDT524299:RDU524300 RNP524299:RNQ524300 RXL524299:RXM524300 SHH524299:SHI524300 SRD524299:SRE524300 TAZ524299:TBA524300 TKV524299:TKW524300 TUR524299:TUS524300 UEN524299:UEO524300 UOJ524299:UOK524300 UYF524299:UYG524300 VIB524299:VIC524300 VRX524299:VRY524300 WBT524299:WBU524300 WLP524299:WLQ524300 WVL524299:WVM524300 D589835:E589836 IZ589835:JA589836 SV589835:SW589836 ACR589835:ACS589836 AMN589835:AMO589836 AWJ589835:AWK589836 BGF589835:BGG589836 BQB589835:BQC589836 BZX589835:BZY589836 CJT589835:CJU589836 CTP589835:CTQ589836 DDL589835:DDM589836 DNH589835:DNI589836 DXD589835:DXE589836 EGZ589835:EHA589836 EQV589835:EQW589836 FAR589835:FAS589836 FKN589835:FKO589836 FUJ589835:FUK589836 GEF589835:GEG589836 GOB589835:GOC589836 GXX589835:GXY589836 HHT589835:HHU589836 HRP589835:HRQ589836 IBL589835:IBM589836 ILH589835:ILI589836 IVD589835:IVE589836 JEZ589835:JFA589836 JOV589835:JOW589836 JYR589835:JYS589836 KIN589835:KIO589836 KSJ589835:KSK589836 LCF589835:LCG589836 LMB589835:LMC589836 LVX589835:LVY589836 MFT589835:MFU589836 MPP589835:MPQ589836 MZL589835:MZM589836 NJH589835:NJI589836 NTD589835:NTE589836 OCZ589835:ODA589836 OMV589835:OMW589836 OWR589835:OWS589836 PGN589835:PGO589836 PQJ589835:PQK589836 QAF589835:QAG589836 QKB589835:QKC589836 QTX589835:QTY589836 RDT589835:RDU589836 RNP589835:RNQ589836 RXL589835:RXM589836 SHH589835:SHI589836 SRD589835:SRE589836 TAZ589835:TBA589836 TKV589835:TKW589836 TUR589835:TUS589836 UEN589835:UEO589836 UOJ589835:UOK589836 UYF589835:UYG589836 VIB589835:VIC589836 VRX589835:VRY589836 WBT589835:WBU589836 WLP589835:WLQ589836 WVL589835:WVM589836 D655371:E655372 IZ655371:JA655372 SV655371:SW655372 ACR655371:ACS655372 AMN655371:AMO655372 AWJ655371:AWK655372 BGF655371:BGG655372 BQB655371:BQC655372 BZX655371:BZY655372 CJT655371:CJU655372 CTP655371:CTQ655372 DDL655371:DDM655372 DNH655371:DNI655372 DXD655371:DXE655372 EGZ655371:EHA655372 EQV655371:EQW655372 FAR655371:FAS655372 FKN655371:FKO655372 FUJ655371:FUK655372 GEF655371:GEG655372 GOB655371:GOC655372 GXX655371:GXY655372 HHT655371:HHU655372 HRP655371:HRQ655372 IBL655371:IBM655372 ILH655371:ILI655372 IVD655371:IVE655372 JEZ655371:JFA655372 JOV655371:JOW655372 JYR655371:JYS655372 KIN655371:KIO655372 KSJ655371:KSK655372 LCF655371:LCG655372 LMB655371:LMC655372 LVX655371:LVY655372 MFT655371:MFU655372 MPP655371:MPQ655372 MZL655371:MZM655372 NJH655371:NJI655372 NTD655371:NTE655372 OCZ655371:ODA655372 OMV655371:OMW655372 OWR655371:OWS655372 PGN655371:PGO655372 PQJ655371:PQK655372 QAF655371:QAG655372 QKB655371:QKC655372 QTX655371:QTY655372 RDT655371:RDU655372 RNP655371:RNQ655372 RXL655371:RXM655372 SHH655371:SHI655372 SRD655371:SRE655372 TAZ655371:TBA655372 TKV655371:TKW655372 TUR655371:TUS655372 UEN655371:UEO655372 UOJ655371:UOK655372 UYF655371:UYG655372 VIB655371:VIC655372 VRX655371:VRY655372 WBT655371:WBU655372 WLP655371:WLQ655372 WVL655371:WVM655372 D720907:E720908 IZ720907:JA720908 SV720907:SW720908 ACR720907:ACS720908 AMN720907:AMO720908 AWJ720907:AWK720908 BGF720907:BGG720908 BQB720907:BQC720908 BZX720907:BZY720908 CJT720907:CJU720908 CTP720907:CTQ720908 DDL720907:DDM720908 DNH720907:DNI720908 DXD720907:DXE720908 EGZ720907:EHA720908 EQV720907:EQW720908 FAR720907:FAS720908 FKN720907:FKO720908 FUJ720907:FUK720908 GEF720907:GEG720908 GOB720907:GOC720908 GXX720907:GXY720908 HHT720907:HHU720908 HRP720907:HRQ720908 IBL720907:IBM720908 ILH720907:ILI720908 IVD720907:IVE720908 JEZ720907:JFA720908 JOV720907:JOW720908 JYR720907:JYS720908 KIN720907:KIO720908 KSJ720907:KSK720908 LCF720907:LCG720908 LMB720907:LMC720908 LVX720907:LVY720908 MFT720907:MFU720908 MPP720907:MPQ720908 MZL720907:MZM720908 NJH720907:NJI720908 NTD720907:NTE720908 OCZ720907:ODA720908 OMV720907:OMW720908 OWR720907:OWS720908 PGN720907:PGO720908 PQJ720907:PQK720908 QAF720907:QAG720908 QKB720907:QKC720908 QTX720907:QTY720908 RDT720907:RDU720908 RNP720907:RNQ720908 RXL720907:RXM720908 SHH720907:SHI720908 SRD720907:SRE720908 TAZ720907:TBA720908 TKV720907:TKW720908 TUR720907:TUS720908 UEN720907:UEO720908 UOJ720907:UOK720908 UYF720907:UYG720908 VIB720907:VIC720908 VRX720907:VRY720908 WBT720907:WBU720908 WLP720907:WLQ720908 WVL720907:WVM720908 D786443:E786444 IZ786443:JA786444 SV786443:SW786444 ACR786443:ACS786444 AMN786443:AMO786444 AWJ786443:AWK786444 BGF786443:BGG786444 BQB786443:BQC786444 BZX786443:BZY786444 CJT786443:CJU786444 CTP786443:CTQ786444 DDL786443:DDM786444 DNH786443:DNI786444 DXD786443:DXE786444 EGZ786443:EHA786444 EQV786443:EQW786444 FAR786443:FAS786444 FKN786443:FKO786444 FUJ786443:FUK786444 GEF786443:GEG786444 GOB786443:GOC786444 GXX786443:GXY786444 HHT786443:HHU786444 HRP786443:HRQ786444 IBL786443:IBM786444 ILH786443:ILI786444 IVD786443:IVE786444 JEZ786443:JFA786444 JOV786443:JOW786444 JYR786443:JYS786444 KIN786443:KIO786444 KSJ786443:KSK786444 LCF786443:LCG786444 LMB786443:LMC786444 LVX786443:LVY786444 MFT786443:MFU786444 MPP786443:MPQ786444 MZL786443:MZM786444 NJH786443:NJI786444 NTD786443:NTE786444 OCZ786443:ODA786444 OMV786443:OMW786444 OWR786443:OWS786444 PGN786443:PGO786444 PQJ786443:PQK786444 QAF786443:QAG786444 QKB786443:QKC786444 QTX786443:QTY786444 RDT786443:RDU786444 RNP786443:RNQ786444 RXL786443:RXM786444 SHH786443:SHI786444 SRD786443:SRE786444 TAZ786443:TBA786444 TKV786443:TKW786444 TUR786443:TUS786444 UEN786443:UEO786444 UOJ786443:UOK786444 UYF786443:UYG786444 VIB786443:VIC786444 VRX786443:VRY786444 WBT786443:WBU786444 WLP786443:WLQ786444 WVL786443:WVM786444 D851979:E851980 IZ851979:JA851980 SV851979:SW851980 ACR851979:ACS851980 AMN851979:AMO851980 AWJ851979:AWK851980 BGF851979:BGG851980 BQB851979:BQC851980 BZX851979:BZY851980 CJT851979:CJU851980 CTP851979:CTQ851980 DDL851979:DDM851980 DNH851979:DNI851980 DXD851979:DXE851980 EGZ851979:EHA851980 EQV851979:EQW851980 FAR851979:FAS851980 FKN851979:FKO851980 FUJ851979:FUK851980 GEF851979:GEG851980 GOB851979:GOC851980 GXX851979:GXY851980 HHT851979:HHU851980 HRP851979:HRQ851980 IBL851979:IBM851980 ILH851979:ILI851980 IVD851979:IVE851980 JEZ851979:JFA851980 JOV851979:JOW851980 JYR851979:JYS851980 KIN851979:KIO851980 KSJ851979:KSK851980 LCF851979:LCG851980 LMB851979:LMC851980 LVX851979:LVY851980 MFT851979:MFU851980 MPP851979:MPQ851980 MZL851979:MZM851980 NJH851979:NJI851980 NTD851979:NTE851980 OCZ851979:ODA851980 OMV851979:OMW851980 OWR851979:OWS851980 PGN851979:PGO851980 PQJ851979:PQK851980 QAF851979:QAG851980 QKB851979:QKC851980 QTX851979:QTY851980 RDT851979:RDU851980 RNP851979:RNQ851980 RXL851979:RXM851980 SHH851979:SHI851980 SRD851979:SRE851980 TAZ851979:TBA851980 TKV851979:TKW851980 TUR851979:TUS851980 UEN851979:UEO851980 UOJ851979:UOK851980 UYF851979:UYG851980 VIB851979:VIC851980 VRX851979:VRY851980 WBT851979:WBU851980 WLP851979:WLQ851980 WVL851979:WVM851980 D917515:E917516 IZ917515:JA917516 SV917515:SW917516 ACR917515:ACS917516 AMN917515:AMO917516 AWJ917515:AWK917516 BGF917515:BGG917516 BQB917515:BQC917516 BZX917515:BZY917516 CJT917515:CJU917516 CTP917515:CTQ917516 DDL917515:DDM917516 DNH917515:DNI917516 DXD917515:DXE917516 EGZ917515:EHA917516 EQV917515:EQW917516 FAR917515:FAS917516 FKN917515:FKO917516 FUJ917515:FUK917516 GEF917515:GEG917516 GOB917515:GOC917516 GXX917515:GXY917516 HHT917515:HHU917516 HRP917515:HRQ917516 IBL917515:IBM917516 ILH917515:ILI917516 IVD917515:IVE917516 JEZ917515:JFA917516 JOV917515:JOW917516 JYR917515:JYS917516 KIN917515:KIO917516 KSJ917515:KSK917516 LCF917515:LCG917516 LMB917515:LMC917516 LVX917515:LVY917516 MFT917515:MFU917516 MPP917515:MPQ917516 MZL917515:MZM917516 NJH917515:NJI917516 NTD917515:NTE917516 OCZ917515:ODA917516 OMV917515:OMW917516 OWR917515:OWS917516 PGN917515:PGO917516 PQJ917515:PQK917516 QAF917515:QAG917516 QKB917515:QKC917516 QTX917515:QTY917516 RDT917515:RDU917516 RNP917515:RNQ917516 RXL917515:RXM917516 SHH917515:SHI917516 SRD917515:SRE917516 TAZ917515:TBA917516 TKV917515:TKW917516 TUR917515:TUS917516 UEN917515:UEO917516 UOJ917515:UOK917516 UYF917515:UYG917516 VIB917515:VIC917516 VRX917515:VRY917516 WBT917515:WBU917516 WLP917515:WLQ917516 WVL917515:WVM917516 D983051:E983052 IZ983051:JA983052 SV983051:SW983052 ACR983051:ACS983052 AMN983051:AMO983052 AWJ983051:AWK983052 BGF983051:BGG983052 BQB983051:BQC983052 BZX983051:BZY983052 CJT983051:CJU983052 CTP983051:CTQ983052 DDL983051:DDM983052 DNH983051:DNI983052 DXD983051:DXE983052 EGZ983051:EHA983052 EQV983051:EQW983052 FAR983051:FAS983052 FKN983051:FKO983052 FUJ983051:FUK983052 GEF983051:GEG983052 GOB983051:GOC983052 GXX983051:GXY983052 HHT983051:HHU983052 HRP983051:HRQ983052 IBL983051:IBM983052 ILH983051:ILI983052 IVD983051:IVE983052 JEZ983051:JFA983052 JOV983051:JOW983052 JYR983051:JYS983052 KIN983051:KIO983052 KSJ983051:KSK983052 LCF983051:LCG983052 LMB983051:LMC983052 LVX983051:LVY983052 MFT983051:MFU983052 MPP983051:MPQ983052 MZL983051:MZM983052 NJH983051:NJI983052 NTD983051:NTE983052 OCZ983051:ODA983052 OMV983051:OMW983052 OWR983051:OWS983052 PGN983051:PGO983052 PQJ983051:PQK983052 QAF983051:QAG983052 QKB983051:QKC983052 QTX983051:QTY983052 RDT983051:RDU983052 RNP983051:RNQ983052 RXL983051:RXM983052 SHH983051:SHI983052 SRD983051:SRE983052 TAZ983051:TBA983052 TKV983051:TKW983052 TUR983051:TUS983052 UEN983051:UEO983052 UOJ983051:UOK983052 UYF983051:UYG983052 VIB983051:VIC983052 VRX983051:VRY983052 WBT983051:WBU983052 WLP983051:WLQ983052 WVL983051:WVM983052" xr:uid="{62FFC3C4-F150-4E22-8084-C5FD62CAAE3A}">
      <formula1>43466</formula1>
      <formula2>45658</formula2>
    </dataValidation>
    <dataValidation type="list" allowBlank="1" showInputMessage="1" showErrorMessage="1" promptTitle="Yes, No" sqref="D6:D10 IZ6:IZ10 SV6:SV10 ACR6:ACR10 AMN6:AMN10 AWJ6:AWJ10 BGF6:BGF10 BQB6:BQB10 BZX6:BZX10 CJT6:CJT10 CTP6:CTP10 DDL6:DDL10 DNH6:DNH10 DXD6:DXD10 EGZ6:EGZ10 EQV6:EQV10 FAR6:FAR10 FKN6:FKN10 FUJ6:FUJ10 GEF6:GEF10 GOB6:GOB10 GXX6:GXX10 HHT6:HHT10 HRP6:HRP10 IBL6:IBL10 ILH6:ILH10 IVD6:IVD10 JEZ6:JEZ10 JOV6:JOV10 JYR6:JYR10 KIN6:KIN10 KSJ6:KSJ10 LCF6:LCF10 LMB6:LMB10 LVX6:LVX10 MFT6:MFT10 MPP6:MPP10 MZL6:MZL10 NJH6:NJH10 NTD6:NTD10 OCZ6:OCZ10 OMV6:OMV10 OWR6:OWR10 PGN6:PGN10 PQJ6:PQJ10 QAF6:QAF10 QKB6:QKB10 QTX6:QTX10 RDT6:RDT10 RNP6:RNP10 RXL6:RXL10 SHH6:SHH10 SRD6:SRD10 TAZ6:TAZ10 TKV6:TKV10 TUR6:TUR10 UEN6:UEN10 UOJ6:UOJ10 UYF6:UYF10 VIB6:VIB10 VRX6:VRX10 WBT6:WBT10 WLP6:WLP10 WVL6:WVL10 D65542:D65546 IZ65542:IZ65546 SV65542:SV65546 ACR65542:ACR65546 AMN65542:AMN65546 AWJ65542:AWJ65546 BGF65542:BGF65546 BQB65542:BQB65546 BZX65542:BZX65546 CJT65542:CJT65546 CTP65542:CTP65546 DDL65542:DDL65546 DNH65542:DNH65546 DXD65542:DXD65546 EGZ65542:EGZ65546 EQV65542:EQV65546 FAR65542:FAR65546 FKN65542:FKN65546 FUJ65542:FUJ65546 GEF65542:GEF65546 GOB65542:GOB65546 GXX65542:GXX65546 HHT65542:HHT65546 HRP65542:HRP65546 IBL65542:IBL65546 ILH65542:ILH65546 IVD65542:IVD65546 JEZ65542:JEZ65546 JOV65542:JOV65546 JYR65542:JYR65546 KIN65542:KIN65546 KSJ65542:KSJ65546 LCF65542:LCF65546 LMB65542:LMB65546 LVX65542:LVX65546 MFT65542:MFT65546 MPP65542:MPP65546 MZL65542:MZL65546 NJH65542:NJH65546 NTD65542:NTD65546 OCZ65542:OCZ65546 OMV65542:OMV65546 OWR65542:OWR65546 PGN65542:PGN65546 PQJ65542:PQJ65546 QAF65542:QAF65546 QKB65542:QKB65546 QTX65542:QTX65546 RDT65542:RDT65546 RNP65542:RNP65546 RXL65542:RXL65546 SHH65542:SHH65546 SRD65542:SRD65546 TAZ65542:TAZ65546 TKV65542:TKV65546 TUR65542:TUR65546 UEN65542:UEN65546 UOJ65542:UOJ65546 UYF65542:UYF65546 VIB65542:VIB65546 VRX65542:VRX65546 WBT65542:WBT65546 WLP65542:WLP65546 WVL65542:WVL65546 D131078:D131082 IZ131078:IZ131082 SV131078:SV131082 ACR131078:ACR131082 AMN131078:AMN131082 AWJ131078:AWJ131082 BGF131078:BGF131082 BQB131078:BQB131082 BZX131078:BZX131082 CJT131078:CJT131082 CTP131078:CTP131082 DDL131078:DDL131082 DNH131078:DNH131082 DXD131078:DXD131082 EGZ131078:EGZ131082 EQV131078:EQV131082 FAR131078:FAR131082 FKN131078:FKN131082 FUJ131078:FUJ131082 GEF131078:GEF131082 GOB131078:GOB131082 GXX131078:GXX131082 HHT131078:HHT131082 HRP131078:HRP131082 IBL131078:IBL131082 ILH131078:ILH131082 IVD131078:IVD131082 JEZ131078:JEZ131082 JOV131078:JOV131082 JYR131078:JYR131082 KIN131078:KIN131082 KSJ131078:KSJ131082 LCF131078:LCF131082 LMB131078:LMB131082 LVX131078:LVX131082 MFT131078:MFT131082 MPP131078:MPP131082 MZL131078:MZL131082 NJH131078:NJH131082 NTD131078:NTD131082 OCZ131078:OCZ131082 OMV131078:OMV131082 OWR131078:OWR131082 PGN131078:PGN131082 PQJ131078:PQJ131082 QAF131078:QAF131082 QKB131078:QKB131082 QTX131078:QTX131082 RDT131078:RDT131082 RNP131078:RNP131082 RXL131078:RXL131082 SHH131078:SHH131082 SRD131078:SRD131082 TAZ131078:TAZ131082 TKV131078:TKV131082 TUR131078:TUR131082 UEN131078:UEN131082 UOJ131078:UOJ131082 UYF131078:UYF131082 VIB131078:VIB131082 VRX131078:VRX131082 WBT131078:WBT131082 WLP131078:WLP131082 WVL131078:WVL131082 D196614:D196618 IZ196614:IZ196618 SV196614:SV196618 ACR196614:ACR196618 AMN196614:AMN196618 AWJ196614:AWJ196618 BGF196614:BGF196618 BQB196614:BQB196618 BZX196614:BZX196618 CJT196614:CJT196618 CTP196614:CTP196618 DDL196614:DDL196618 DNH196614:DNH196618 DXD196614:DXD196618 EGZ196614:EGZ196618 EQV196614:EQV196618 FAR196614:FAR196618 FKN196614:FKN196618 FUJ196614:FUJ196618 GEF196614:GEF196618 GOB196614:GOB196618 GXX196614:GXX196618 HHT196614:HHT196618 HRP196614:HRP196618 IBL196614:IBL196618 ILH196614:ILH196618 IVD196614:IVD196618 JEZ196614:JEZ196618 JOV196614:JOV196618 JYR196614:JYR196618 KIN196614:KIN196618 KSJ196614:KSJ196618 LCF196614:LCF196618 LMB196614:LMB196618 LVX196614:LVX196618 MFT196614:MFT196618 MPP196614:MPP196618 MZL196614:MZL196618 NJH196614:NJH196618 NTD196614:NTD196618 OCZ196614:OCZ196618 OMV196614:OMV196618 OWR196614:OWR196618 PGN196614:PGN196618 PQJ196614:PQJ196618 QAF196614:QAF196618 QKB196614:QKB196618 QTX196614:QTX196618 RDT196614:RDT196618 RNP196614:RNP196618 RXL196614:RXL196618 SHH196614:SHH196618 SRD196614:SRD196618 TAZ196614:TAZ196618 TKV196614:TKV196618 TUR196614:TUR196618 UEN196614:UEN196618 UOJ196614:UOJ196618 UYF196614:UYF196618 VIB196614:VIB196618 VRX196614:VRX196618 WBT196614:WBT196618 WLP196614:WLP196618 WVL196614:WVL196618 D262150:D262154 IZ262150:IZ262154 SV262150:SV262154 ACR262150:ACR262154 AMN262150:AMN262154 AWJ262150:AWJ262154 BGF262150:BGF262154 BQB262150:BQB262154 BZX262150:BZX262154 CJT262150:CJT262154 CTP262150:CTP262154 DDL262150:DDL262154 DNH262150:DNH262154 DXD262150:DXD262154 EGZ262150:EGZ262154 EQV262150:EQV262154 FAR262150:FAR262154 FKN262150:FKN262154 FUJ262150:FUJ262154 GEF262150:GEF262154 GOB262150:GOB262154 GXX262150:GXX262154 HHT262150:HHT262154 HRP262150:HRP262154 IBL262150:IBL262154 ILH262150:ILH262154 IVD262150:IVD262154 JEZ262150:JEZ262154 JOV262150:JOV262154 JYR262150:JYR262154 KIN262150:KIN262154 KSJ262150:KSJ262154 LCF262150:LCF262154 LMB262150:LMB262154 LVX262150:LVX262154 MFT262150:MFT262154 MPP262150:MPP262154 MZL262150:MZL262154 NJH262150:NJH262154 NTD262150:NTD262154 OCZ262150:OCZ262154 OMV262150:OMV262154 OWR262150:OWR262154 PGN262150:PGN262154 PQJ262150:PQJ262154 QAF262150:QAF262154 QKB262150:QKB262154 QTX262150:QTX262154 RDT262150:RDT262154 RNP262150:RNP262154 RXL262150:RXL262154 SHH262150:SHH262154 SRD262150:SRD262154 TAZ262150:TAZ262154 TKV262150:TKV262154 TUR262150:TUR262154 UEN262150:UEN262154 UOJ262150:UOJ262154 UYF262150:UYF262154 VIB262150:VIB262154 VRX262150:VRX262154 WBT262150:WBT262154 WLP262150:WLP262154 WVL262150:WVL262154 D327686:D327690 IZ327686:IZ327690 SV327686:SV327690 ACR327686:ACR327690 AMN327686:AMN327690 AWJ327686:AWJ327690 BGF327686:BGF327690 BQB327686:BQB327690 BZX327686:BZX327690 CJT327686:CJT327690 CTP327686:CTP327690 DDL327686:DDL327690 DNH327686:DNH327690 DXD327686:DXD327690 EGZ327686:EGZ327690 EQV327686:EQV327690 FAR327686:FAR327690 FKN327686:FKN327690 FUJ327686:FUJ327690 GEF327686:GEF327690 GOB327686:GOB327690 GXX327686:GXX327690 HHT327686:HHT327690 HRP327686:HRP327690 IBL327686:IBL327690 ILH327686:ILH327690 IVD327686:IVD327690 JEZ327686:JEZ327690 JOV327686:JOV327690 JYR327686:JYR327690 KIN327686:KIN327690 KSJ327686:KSJ327690 LCF327686:LCF327690 LMB327686:LMB327690 LVX327686:LVX327690 MFT327686:MFT327690 MPP327686:MPP327690 MZL327686:MZL327690 NJH327686:NJH327690 NTD327686:NTD327690 OCZ327686:OCZ327690 OMV327686:OMV327690 OWR327686:OWR327690 PGN327686:PGN327690 PQJ327686:PQJ327690 QAF327686:QAF327690 QKB327686:QKB327690 QTX327686:QTX327690 RDT327686:RDT327690 RNP327686:RNP327690 RXL327686:RXL327690 SHH327686:SHH327690 SRD327686:SRD327690 TAZ327686:TAZ327690 TKV327686:TKV327690 TUR327686:TUR327690 UEN327686:UEN327690 UOJ327686:UOJ327690 UYF327686:UYF327690 VIB327686:VIB327690 VRX327686:VRX327690 WBT327686:WBT327690 WLP327686:WLP327690 WVL327686:WVL327690 D393222:D393226 IZ393222:IZ393226 SV393222:SV393226 ACR393222:ACR393226 AMN393222:AMN393226 AWJ393222:AWJ393226 BGF393222:BGF393226 BQB393222:BQB393226 BZX393222:BZX393226 CJT393222:CJT393226 CTP393222:CTP393226 DDL393222:DDL393226 DNH393222:DNH393226 DXD393222:DXD393226 EGZ393222:EGZ393226 EQV393222:EQV393226 FAR393222:FAR393226 FKN393222:FKN393226 FUJ393222:FUJ393226 GEF393222:GEF393226 GOB393222:GOB393226 GXX393222:GXX393226 HHT393222:HHT393226 HRP393222:HRP393226 IBL393222:IBL393226 ILH393222:ILH393226 IVD393222:IVD393226 JEZ393222:JEZ393226 JOV393222:JOV393226 JYR393222:JYR393226 KIN393222:KIN393226 KSJ393222:KSJ393226 LCF393222:LCF393226 LMB393222:LMB393226 LVX393222:LVX393226 MFT393222:MFT393226 MPP393222:MPP393226 MZL393222:MZL393226 NJH393222:NJH393226 NTD393222:NTD393226 OCZ393222:OCZ393226 OMV393222:OMV393226 OWR393222:OWR393226 PGN393222:PGN393226 PQJ393222:PQJ393226 QAF393222:QAF393226 QKB393222:QKB393226 QTX393222:QTX393226 RDT393222:RDT393226 RNP393222:RNP393226 RXL393222:RXL393226 SHH393222:SHH393226 SRD393222:SRD393226 TAZ393222:TAZ393226 TKV393222:TKV393226 TUR393222:TUR393226 UEN393222:UEN393226 UOJ393222:UOJ393226 UYF393222:UYF393226 VIB393222:VIB393226 VRX393222:VRX393226 WBT393222:WBT393226 WLP393222:WLP393226 WVL393222:WVL393226 D458758:D458762 IZ458758:IZ458762 SV458758:SV458762 ACR458758:ACR458762 AMN458758:AMN458762 AWJ458758:AWJ458762 BGF458758:BGF458762 BQB458758:BQB458762 BZX458758:BZX458762 CJT458758:CJT458762 CTP458758:CTP458762 DDL458758:DDL458762 DNH458758:DNH458762 DXD458758:DXD458762 EGZ458758:EGZ458762 EQV458758:EQV458762 FAR458758:FAR458762 FKN458758:FKN458762 FUJ458758:FUJ458762 GEF458758:GEF458762 GOB458758:GOB458762 GXX458758:GXX458762 HHT458758:HHT458762 HRP458758:HRP458762 IBL458758:IBL458762 ILH458758:ILH458762 IVD458758:IVD458762 JEZ458758:JEZ458762 JOV458758:JOV458762 JYR458758:JYR458762 KIN458758:KIN458762 KSJ458758:KSJ458762 LCF458758:LCF458762 LMB458758:LMB458762 LVX458758:LVX458762 MFT458758:MFT458762 MPP458758:MPP458762 MZL458758:MZL458762 NJH458758:NJH458762 NTD458758:NTD458762 OCZ458758:OCZ458762 OMV458758:OMV458762 OWR458758:OWR458762 PGN458758:PGN458762 PQJ458758:PQJ458762 QAF458758:QAF458762 QKB458758:QKB458762 QTX458758:QTX458762 RDT458758:RDT458762 RNP458758:RNP458762 RXL458758:RXL458762 SHH458758:SHH458762 SRD458758:SRD458762 TAZ458758:TAZ458762 TKV458758:TKV458762 TUR458758:TUR458762 UEN458758:UEN458762 UOJ458758:UOJ458762 UYF458758:UYF458762 VIB458758:VIB458762 VRX458758:VRX458762 WBT458758:WBT458762 WLP458758:WLP458762 WVL458758:WVL458762 D524294:D524298 IZ524294:IZ524298 SV524294:SV524298 ACR524294:ACR524298 AMN524294:AMN524298 AWJ524294:AWJ524298 BGF524294:BGF524298 BQB524294:BQB524298 BZX524294:BZX524298 CJT524294:CJT524298 CTP524294:CTP524298 DDL524294:DDL524298 DNH524294:DNH524298 DXD524294:DXD524298 EGZ524294:EGZ524298 EQV524294:EQV524298 FAR524294:FAR524298 FKN524294:FKN524298 FUJ524294:FUJ524298 GEF524294:GEF524298 GOB524294:GOB524298 GXX524294:GXX524298 HHT524294:HHT524298 HRP524294:HRP524298 IBL524294:IBL524298 ILH524294:ILH524298 IVD524294:IVD524298 JEZ524294:JEZ524298 JOV524294:JOV524298 JYR524294:JYR524298 KIN524294:KIN524298 KSJ524294:KSJ524298 LCF524294:LCF524298 LMB524294:LMB524298 LVX524294:LVX524298 MFT524294:MFT524298 MPP524294:MPP524298 MZL524294:MZL524298 NJH524294:NJH524298 NTD524294:NTD524298 OCZ524294:OCZ524298 OMV524294:OMV524298 OWR524294:OWR524298 PGN524294:PGN524298 PQJ524294:PQJ524298 QAF524294:QAF524298 QKB524294:QKB524298 QTX524294:QTX524298 RDT524294:RDT524298 RNP524294:RNP524298 RXL524294:RXL524298 SHH524294:SHH524298 SRD524294:SRD524298 TAZ524294:TAZ524298 TKV524294:TKV524298 TUR524294:TUR524298 UEN524294:UEN524298 UOJ524294:UOJ524298 UYF524294:UYF524298 VIB524294:VIB524298 VRX524294:VRX524298 WBT524294:WBT524298 WLP524294:WLP524298 WVL524294:WVL524298 D589830:D589834 IZ589830:IZ589834 SV589830:SV589834 ACR589830:ACR589834 AMN589830:AMN589834 AWJ589830:AWJ589834 BGF589830:BGF589834 BQB589830:BQB589834 BZX589830:BZX589834 CJT589830:CJT589834 CTP589830:CTP589834 DDL589830:DDL589834 DNH589830:DNH589834 DXD589830:DXD589834 EGZ589830:EGZ589834 EQV589830:EQV589834 FAR589830:FAR589834 FKN589830:FKN589834 FUJ589830:FUJ589834 GEF589830:GEF589834 GOB589830:GOB589834 GXX589830:GXX589834 HHT589830:HHT589834 HRP589830:HRP589834 IBL589830:IBL589834 ILH589830:ILH589834 IVD589830:IVD589834 JEZ589830:JEZ589834 JOV589830:JOV589834 JYR589830:JYR589834 KIN589830:KIN589834 KSJ589830:KSJ589834 LCF589830:LCF589834 LMB589830:LMB589834 LVX589830:LVX589834 MFT589830:MFT589834 MPP589830:MPP589834 MZL589830:MZL589834 NJH589830:NJH589834 NTD589830:NTD589834 OCZ589830:OCZ589834 OMV589830:OMV589834 OWR589830:OWR589834 PGN589830:PGN589834 PQJ589830:PQJ589834 QAF589830:QAF589834 QKB589830:QKB589834 QTX589830:QTX589834 RDT589830:RDT589834 RNP589830:RNP589834 RXL589830:RXL589834 SHH589830:SHH589834 SRD589830:SRD589834 TAZ589830:TAZ589834 TKV589830:TKV589834 TUR589830:TUR589834 UEN589830:UEN589834 UOJ589830:UOJ589834 UYF589830:UYF589834 VIB589830:VIB589834 VRX589830:VRX589834 WBT589830:WBT589834 WLP589830:WLP589834 WVL589830:WVL589834 D655366:D655370 IZ655366:IZ655370 SV655366:SV655370 ACR655366:ACR655370 AMN655366:AMN655370 AWJ655366:AWJ655370 BGF655366:BGF655370 BQB655366:BQB655370 BZX655366:BZX655370 CJT655366:CJT655370 CTP655366:CTP655370 DDL655366:DDL655370 DNH655366:DNH655370 DXD655366:DXD655370 EGZ655366:EGZ655370 EQV655366:EQV655370 FAR655366:FAR655370 FKN655366:FKN655370 FUJ655366:FUJ655370 GEF655366:GEF655370 GOB655366:GOB655370 GXX655366:GXX655370 HHT655366:HHT655370 HRP655366:HRP655370 IBL655366:IBL655370 ILH655366:ILH655370 IVD655366:IVD655370 JEZ655366:JEZ655370 JOV655366:JOV655370 JYR655366:JYR655370 KIN655366:KIN655370 KSJ655366:KSJ655370 LCF655366:LCF655370 LMB655366:LMB655370 LVX655366:LVX655370 MFT655366:MFT655370 MPP655366:MPP655370 MZL655366:MZL655370 NJH655366:NJH655370 NTD655366:NTD655370 OCZ655366:OCZ655370 OMV655366:OMV655370 OWR655366:OWR655370 PGN655366:PGN655370 PQJ655366:PQJ655370 QAF655366:QAF655370 QKB655366:QKB655370 QTX655366:QTX655370 RDT655366:RDT655370 RNP655366:RNP655370 RXL655366:RXL655370 SHH655366:SHH655370 SRD655366:SRD655370 TAZ655366:TAZ655370 TKV655366:TKV655370 TUR655366:TUR655370 UEN655366:UEN655370 UOJ655366:UOJ655370 UYF655366:UYF655370 VIB655366:VIB655370 VRX655366:VRX655370 WBT655366:WBT655370 WLP655366:WLP655370 WVL655366:WVL655370 D720902:D720906 IZ720902:IZ720906 SV720902:SV720906 ACR720902:ACR720906 AMN720902:AMN720906 AWJ720902:AWJ720906 BGF720902:BGF720906 BQB720902:BQB720906 BZX720902:BZX720906 CJT720902:CJT720906 CTP720902:CTP720906 DDL720902:DDL720906 DNH720902:DNH720906 DXD720902:DXD720906 EGZ720902:EGZ720906 EQV720902:EQV720906 FAR720902:FAR720906 FKN720902:FKN720906 FUJ720902:FUJ720906 GEF720902:GEF720906 GOB720902:GOB720906 GXX720902:GXX720906 HHT720902:HHT720906 HRP720902:HRP720906 IBL720902:IBL720906 ILH720902:ILH720906 IVD720902:IVD720906 JEZ720902:JEZ720906 JOV720902:JOV720906 JYR720902:JYR720906 KIN720902:KIN720906 KSJ720902:KSJ720906 LCF720902:LCF720906 LMB720902:LMB720906 LVX720902:LVX720906 MFT720902:MFT720906 MPP720902:MPP720906 MZL720902:MZL720906 NJH720902:NJH720906 NTD720902:NTD720906 OCZ720902:OCZ720906 OMV720902:OMV720906 OWR720902:OWR720906 PGN720902:PGN720906 PQJ720902:PQJ720906 QAF720902:QAF720906 QKB720902:QKB720906 QTX720902:QTX720906 RDT720902:RDT720906 RNP720902:RNP720906 RXL720902:RXL720906 SHH720902:SHH720906 SRD720902:SRD720906 TAZ720902:TAZ720906 TKV720902:TKV720906 TUR720902:TUR720906 UEN720902:UEN720906 UOJ720902:UOJ720906 UYF720902:UYF720906 VIB720902:VIB720906 VRX720902:VRX720906 WBT720902:WBT720906 WLP720902:WLP720906 WVL720902:WVL720906 D786438:D786442 IZ786438:IZ786442 SV786438:SV786442 ACR786438:ACR786442 AMN786438:AMN786442 AWJ786438:AWJ786442 BGF786438:BGF786442 BQB786438:BQB786442 BZX786438:BZX786442 CJT786438:CJT786442 CTP786438:CTP786442 DDL786438:DDL786442 DNH786438:DNH786442 DXD786438:DXD786442 EGZ786438:EGZ786442 EQV786438:EQV786442 FAR786438:FAR786442 FKN786438:FKN786442 FUJ786438:FUJ786442 GEF786438:GEF786442 GOB786438:GOB786442 GXX786438:GXX786442 HHT786438:HHT786442 HRP786438:HRP786442 IBL786438:IBL786442 ILH786438:ILH786442 IVD786438:IVD786442 JEZ786438:JEZ786442 JOV786438:JOV786442 JYR786438:JYR786442 KIN786438:KIN786442 KSJ786438:KSJ786442 LCF786438:LCF786442 LMB786438:LMB786442 LVX786438:LVX786442 MFT786438:MFT786442 MPP786438:MPP786442 MZL786438:MZL786442 NJH786438:NJH786442 NTD786438:NTD786442 OCZ786438:OCZ786442 OMV786438:OMV786442 OWR786438:OWR786442 PGN786438:PGN786442 PQJ786438:PQJ786442 QAF786438:QAF786442 QKB786438:QKB786442 QTX786438:QTX786442 RDT786438:RDT786442 RNP786438:RNP786442 RXL786438:RXL786442 SHH786438:SHH786442 SRD786438:SRD786442 TAZ786438:TAZ786442 TKV786438:TKV786442 TUR786438:TUR786442 UEN786438:UEN786442 UOJ786438:UOJ786442 UYF786438:UYF786442 VIB786438:VIB786442 VRX786438:VRX786442 WBT786438:WBT786442 WLP786438:WLP786442 WVL786438:WVL786442 D851974:D851978 IZ851974:IZ851978 SV851974:SV851978 ACR851974:ACR851978 AMN851974:AMN851978 AWJ851974:AWJ851978 BGF851974:BGF851978 BQB851974:BQB851978 BZX851974:BZX851978 CJT851974:CJT851978 CTP851974:CTP851978 DDL851974:DDL851978 DNH851974:DNH851978 DXD851974:DXD851978 EGZ851974:EGZ851978 EQV851974:EQV851978 FAR851974:FAR851978 FKN851974:FKN851978 FUJ851974:FUJ851978 GEF851974:GEF851978 GOB851974:GOB851978 GXX851974:GXX851978 HHT851974:HHT851978 HRP851974:HRP851978 IBL851974:IBL851978 ILH851974:ILH851978 IVD851974:IVD851978 JEZ851974:JEZ851978 JOV851974:JOV851978 JYR851974:JYR851978 KIN851974:KIN851978 KSJ851974:KSJ851978 LCF851974:LCF851978 LMB851974:LMB851978 LVX851974:LVX851978 MFT851974:MFT851978 MPP851974:MPP851978 MZL851974:MZL851978 NJH851974:NJH851978 NTD851974:NTD851978 OCZ851974:OCZ851978 OMV851974:OMV851978 OWR851974:OWR851978 PGN851974:PGN851978 PQJ851974:PQJ851978 QAF851974:QAF851978 QKB851974:QKB851978 QTX851974:QTX851978 RDT851974:RDT851978 RNP851974:RNP851978 RXL851974:RXL851978 SHH851974:SHH851978 SRD851974:SRD851978 TAZ851974:TAZ851978 TKV851974:TKV851978 TUR851974:TUR851978 UEN851974:UEN851978 UOJ851974:UOJ851978 UYF851974:UYF851978 VIB851974:VIB851978 VRX851974:VRX851978 WBT851974:WBT851978 WLP851974:WLP851978 WVL851974:WVL851978 D917510:D917514 IZ917510:IZ917514 SV917510:SV917514 ACR917510:ACR917514 AMN917510:AMN917514 AWJ917510:AWJ917514 BGF917510:BGF917514 BQB917510:BQB917514 BZX917510:BZX917514 CJT917510:CJT917514 CTP917510:CTP917514 DDL917510:DDL917514 DNH917510:DNH917514 DXD917510:DXD917514 EGZ917510:EGZ917514 EQV917510:EQV917514 FAR917510:FAR917514 FKN917510:FKN917514 FUJ917510:FUJ917514 GEF917510:GEF917514 GOB917510:GOB917514 GXX917510:GXX917514 HHT917510:HHT917514 HRP917510:HRP917514 IBL917510:IBL917514 ILH917510:ILH917514 IVD917510:IVD917514 JEZ917510:JEZ917514 JOV917510:JOV917514 JYR917510:JYR917514 KIN917510:KIN917514 KSJ917510:KSJ917514 LCF917510:LCF917514 LMB917510:LMB917514 LVX917510:LVX917514 MFT917510:MFT917514 MPP917510:MPP917514 MZL917510:MZL917514 NJH917510:NJH917514 NTD917510:NTD917514 OCZ917510:OCZ917514 OMV917510:OMV917514 OWR917510:OWR917514 PGN917510:PGN917514 PQJ917510:PQJ917514 QAF917510:QAF917514 QKB917510:QKB917514 QTX917510:QTX917514 RDT917510:RDT917514 RNP917510:RNP917514 RXL917510:RXL917514 SHH917510:SHH917514 SRD917510:SRD917514 TAZ917510:TAZ917514 TKV917510:TKV917514 TUR917510:TUR917514 UEN917510:UEN917514 UOJ917510:UOJ917514 UYF917510:UYF917514 VIB917510:VIB917514 VRX917510:VRX917514 WBT917510:WBT917514 WLP917510:WLP917514 WVL917510:WVL917514 D983046:D983050 IZ983046:IZ983050 SV983046:SV983050 ACR983046:ACR983050 AMN983046:AMN983050 AWJ983046:AWJ983050 BGF983046:BGF983050 BQB983046:BQB983050 BZX983046:BZX983050 CJT983046:CJT983050 CTP983046:CTP983050 DDL983046:DDL983050 DNH983046:DNH983050 DXD983046:DXD983050 EGZ983046:EGZ983050 EQV983046:EQV983050 FAR983046:FAR983050 FKN983046:FKN983050 FUJ983046:FUJ983050 GEF983046:GEF983050 GOB983046:GOB983050 GXX983046:GXX983050 HHT983046:HHT983050 HRP983046:HRP983050 IBL983046:IBL983050 ILH983046:ILH983050 IVD983046:IVD983050 JEZ983046:JEZ983050 JOV983046:JOV983050 JYR983046:JYR983050 KIN983046:KIN983050 KSJ983046:KSJ983050 LCF983046:LCF983050 LMB983046:LMB983050 LVX983046:LVX983050 MFT983046:MFT983050 MPP983046:MPP983050 MZL983046:MZL983050 NJH983046:NJH983050 NTD983046:NTD983050 OCZ983046:OCZ983050 OMV983046:OMV983050 OWR983046:OWR983050 PGN983046:PGN983050 PQJ983046:PQJ983050 QAF983046:QAF983050 QKB983046:QKB983050 QTX983046:QTX983050 RDT983046:RDT983050 RNP983046:RNP983050 RXL983046:RXL983050 SHH983046:SHH983050 SRD983046:SRD983050 TAZ983046:TAZ983050 TKV983046:TKV983050 TUR983046:TUR983050 UEN983046:UEN983050 UOJ983046:UOJ983050 UYF983046:UYF983050 VIB983046:VIB983050 VRX983046:VRX983050 WBT983046:WBT983050 WLP983046:WLP983050 WVL983046:WVL983050 E7:E10 JA7:JA10 SW7:SW10 ACS7:ACS10 AMO7:AMO10 AWK7:AWK10 BGG7:BGG10 BQC7:BQC10 BZY7:BZY10 CJU7:CJU10 CTQ7:CTQ10 DDM7:DDM10 DNI7:DNI10 DXE7:DXE10 EHA7:EHA10 EQW7:EQW10 FAS7:FAS10 FKO7:FKO10 FUK7:FUK10 GEG7:GEG10 GOC7:GOC10 GXY7:GXY10 HHU7:HHU10 HRQ7:HRQ10 IBM7:IBM10 ILI7:ILI10 IVE7:IVE10 JFA7:JFA10 JOW7:JOW10 JYS7:JYS10 KIO7:KIO10 KSK7:KSK10 LCG7:LCG10 LMC7:LMC10 LVY7:LVY10 MFU7:MFU10 MPQ7:MPQ10 MZM7:MZM10 NJI7:NJI10 NTE7:NTE10 ODA7:ODA10 OMW7:OMW10 OWS7:OWS10 PGO7:PGO10 PQK7:PQK10 QAG7:QAG10 QKC7:QKC10 QTY7:QTY10 RDU7:RDU10 RNQ7:RNQ10 RXM7:RXM10 SHI7:SHI10 SRE7:SRE10 TBA7:TBA10 TKW7:TKW10 TUS7:TUS10 UEO7:UEO10 UOK7:UOK10 UYG7:UYG10 VIC7:VIC10 VRY7:VRY10 WBU7:WBU10 WLQ7:WLQ10 WVM7:WVM10 E65543:E65546 JA65543:JA65546 SW65543:SW65546 ACS65543:ACS65546 AMO65543:AMO65546 AWK65543:AWK65546 BGG65543:BGG65546 BQC65543:BQC65546 BZY65543:BZY65546 CJU65543:CJU65546 CTQ65543:CTQ65546 DDM65543:DDM65546 DNI65543:DNI65546 DXE65543:DXE65546 EHA65543:EHA65546 EQW65543:EQW65546 FAS65543:FAS65546 FKO65543:FKO65546 FUK65543:FUK65546 GEG65543:GEG65546 GOC65543:GOC65546 GXY65543:GXY65546 HHU65543:HHU65546 HRQ65543:HRQ65546 IBM65543:IBM65546 ILI65543:ILI65546 IVE65543:IVE65546 JFA65543:JFA65546 JOW65543:JOW65546 JYS65543:JYS65546 KIO65543:KIO65546 KSK65543:KSK65546 LCG65543:LCG65546 LMC65543:LMC65546 LVY65543:LVY65546 MFU65543:MFU65546 MPQ65543:MPQ65546 MZM65543:MZM65546 NJI65543:NJI65546 NTE65543:NTE65546 ODA65543:ODA65546 OMW65543:OMW65546 OWS65543:OWS65546 PGO65543:PGO65546 PQK65543:PQK65546 QAG65543:QAG65546 QKC65543:QKC65546 QTY65543:QTY65546 RDU65543:RDU65546 RNQ65543:RNQ65546 RXM65543:RXM65546 SHI65543:SHI65546 SRE65543:SRE65546 TBA65543:TBA65546 TKW65543:TKW65546 TUS65543:TUS65546 UEO65543:UEO65546 UOK65543:UOK65546 UYG65543:UYG65546 VIC65543:VIC65546 VRY65543:VRY65546 WBU65543:WBU65546 WLQ65543:WLQ65546 WVM65543:WVM65546 E131079:E131082 JA131079:JA131082 SW131079:SW131082 ACS131079:ACS131082 AMO131079:AMO131082 AWK131079:AWK131082 BGG131079:BGG131082 BQC131079:BQC131082 BZY131079:BZY131082 CJU131079:CJU131082 CTQ131079:CTQ131082 DDM131079:DDM131082 DNI131079:DNI131082 DXE131079:DXE131082 EHA131079:EHA131082 EQW131079:EQW131082 FAS131079:FAS131082 FKO131079:FKO131082 FUK131079:FUK131082 GEG131079:GEG131082 GOC131079:GOC131082 GXY131079:GXY131082 HHU131079:HHU131082 HRQ131079:HRQ131082 IBM131079:IBM131082 ILI131079:ILI131082 IVE131079:IVE131082 JFA131079:JFA131082 JOW131079:JOW131082 JYS131079:JYS131082 KIO131079:KIO131082 KSK131079:KSK131082 LCG131079:LCG131082 LMC131079:LMC131082 LVY131079:LVY131082 MFU131079:MFU131082 MPQ131079:MPQ131082 MZM131079:MZM131082 NJI131079:NJI131082 NTE131079:NTE131082 ODA131079:ODA131082 OMW131079:OMW131082 OWS131079:OWS131082 PGO131079:PGO131082 PQK131079:PQK131082 QAG131079:QAG131082 QKC131079:QKC131082 QTY131079:QTY131082 RDU131079:RDU131082 RNQ131079:RNQ131082 RXM131079:RXM131082 SHI131079:SHI131082 SRE131079:SRE131082 TBA131079:TBA131082 TKW131079:TKW131082 TUS131079:TUS131082 UEO131079:UEO131082 UOK131079:UOK131082 UYG131079:UYG131082 VIC131079:VIC131082 VRY131079:VRY131082 WBU131079:WBU131082 WLQ131079:WLQ131082 WVM131079:WVM131082 E196615:E196618 JA196615:JA196618 SW196615:SW196618 ACS196615:ACS196618 AMO196615:AMO196618 AWK196615:AWK196618 BGG196615:BGG196618 BQC196615:BQC196618 BZY196615:BZY196618 CJU196615:CJU196618 CTQ196615:CTQ196618 DDM196615:DDM196618 DNI196615:DNI196618 DXE196615:DXE196618 EHA196615:EHA196618 EQW196615:EQW196618 FAS196615:FAS196618 FKO196615:FKO196618 FUK196615:FUK196618 GEG196615:GEG196618 GOC196615:GOC196618 GXY196615:GXY196618 HHU196615:HHU196618 HRQ196615:HRQ196618 IBM196615:IBM196618 ILI196615:ILI196618 IVE196615:IVE196618 JFA196615:JFA196618 JOW196615:JOW196618 JYS196615:JYS196618 KIO196615:KIO196618 KSK196615:KSK196618 LCG196615:LCG196618 LMC196615:LMC196618 LVY196615:LVY196618 MFU196615:MFU196618 MPQ196615:MPQ196618 MZM196615:MZM196618 NJI196615:NJI196618 NTE196615:NTE196618 ODA196615:ODA196618 OMW196615:OMW196618 OWS196615:OWS196618 PGO196615:PGO196618 PQK196615:PQK196618 QAG196615:QAG196618 QKC196615:QKC196618 QTY196615:QTY196618 RDU196615:RDU196618 RNQ196615:RNQ196618 RXM196615:RXM196618 SHI196615:SHI196618 SRE196615:SRE196618 TBA196615:TBA196618 TKW196615:TKW196618 TUS196615:TUS196618 UEO196615:UEO196618 UOK196615:UOK196618 UYG196615:UYG196618 VIC196615:VIC196618 VRY196615:VRY196618 WBU196615:WBU196618 WLQ196615:WLQ196618 WVM196615:WVM196618 E262151:E262154 JA262151:JA262154 SW262151:SW262154 ACS262151:ACS262154 AMO262151:AMO262154 AWK262151:AWK262154 BGG262151:BGG262154 BQC262151:BQC262154 BZY262151:BZY262154 CJU262151:CJU262154 CTQ262151:CTQ262154 DDM262151:DDM262154 DNI262151:DNI262154 DXE262151:DXE262154 EHA262151:EHA262154 EQW262151:EQW262154 FAS262151:FAS262154 FKO262151:FKO262154 FUK262151:FUK262154 GEG262151:GEG262154 GOC262151:GOC262154 GXY262151:GXY262154 HHU262151:HHU262154 HRQ262151:HRQ262154 IBM262151:IBM262154 ILI262151:ILI262154 IVE262151:IVE262154 JFA262151:JFA262154 JOW262151:JOW262154 JYS262151:JYS262154 KIO262151:KIO262154 KSK262151:KSK262154 LCG262151:LCG262154 LMC262151:LMC262154 LVY262151:LVY262154 MFU262151:MFU262154 MPQ262151:MPQ262154 MZM262151:MZM262154 NJI262151:NJI262154 NTE262151:NTE262154 ODA262151:ODA262154 OMW262151:OMW262154 OWS262151:OWS262154 PGO262151:PGO262154 PQK262151:PQK262154 QAG262151:QAG262154 QKC262151:QKC262154 QTY262151:QTY262154 RDU262151:RDU262154 RNQ262151:RNQ262154 RXM262151:RXM262154 SHI262151:SHI262154 SRE262151:SRE262154 TBA262151:TBA262154 TKW262151:TKW262154 TUS262151:TUS262154 UEO262151:UEO262154 UOK262151:UOK262154 UYG262151:UYG262154 VIC262151:VIC262154 VRY262151:VRY262154 WBU262151:WBU262154 WLQ262151:WLQ262154 WVM262151:WVM262154 E327687:E327690 JA327687:JA327690 SW327687:SW327690 ACS327687:ACS327690 AMO327687:AMO327690 AWK327687:AWK327690 BGG327687:BGG327690 BQC327687:BQC327690 BZY327687:BZY327690 CJU327687:CJU327690 CTQ327687:CTQ327690 DDM327687:DDM327690 DNI327687:DNI327690 DXE327687:DXE327690 EHA327687:EHA327690 EQW327687:EQW327690 FAS327687:FAS327690 FKO327687:FKO327690 FUK327687:FUK327690 GEG327687:GEG327690 GOC327687:GOC327690 GXY327687:GXY327690 HHU327687:HHU327690 HRQ327687:HRQ327690 IBM327687:IBM327690 ILI327687:ILI327690 IVE327687:IVE327690 JFA327687:JFA327690 JOW327687:JOW327690 JYS327687:JYS327690 KIO327687:KIO327690 KSK327687:KSK327690 LCG327687:LCG327690 LMC327687:LMC327690 LVY327687:LVY327690 MFU327687:MFU327690 MPQ327687:MPQ327690 MZM327687:MZM327690 NJI327687:NJI327690 NTE327687:NTE327690 ODA327687:ODA327690 OMW327687:OMW327690 OWS327687:OWS327690 PGO327687:PGO327690 PQK327687:PQK327690 QAG327687:QAG327690 QKC327687:QKC327690 QTY327687:QTY327690 RDU327687:RDU327690 RNQ327687:RNQ327690 RXM327687:RXM327690 SHI327687:SHI327690 SRE327687:SRE327690 TBA327687:TBA327690 TKW327687:TKW327690 TUS327687:TUS327690 UEO327687:UEO327690 UOK327687:UOK327690 UYG327687:UYG327690 VIC327687:VIC327690 VRY327687:VRY327690 WBU327687:WBU327690 WLQ327687:WLQ327690 WVM327687:WVM327690 E393223:E393226 JA393223:JA393226 SW393223:SW393226 ACS393223:ACS393226 AMO393223:AMO393226 AWK393223:AWK393226 BGG393223:BGG393226 BQC393223:BQC393226 BZY393223:BZY393226 CJU393223:CJU393226 CTQ393223:CTQ393226 DDM393223:DDM393226 DNI393223:DNI393226 DXE393223:DXE393226 EHA393223:EHA393226 EQW393223:EQW393226 FAS393223:FAS393226 FKO393223:FKO393226 FUK393223:FUK393226 GEG393223:GEG393226 GOC393223:GOC393226 GXY393223:GXY393226 HHU393223:HHU393226 HRQ393223:HRQ393226 IBM393223:IBM393226 ILI393223:ILI393226 IVE393223:IVE393226 JFA393223:JFA393226 JOW393223:JOW393226 JYS393223:JYS393226 KIO393223:KIO393226 KSK393223:KSK393226 LCG393223:LCG393226 LMC393223:LMC393226 LVY393223:LVY393226 MFU393223:MFU393226 MPQ393223:MPQ393226 MZM393223:MZM393226 NJI393223:NJI393226 NTE393223:NTE393226 ODA393223:ODA393226 OMW393223:OMW393226 OWS393223:OWS393226 PGO393223:PGO393226 PQK393223:PQK393226 QAG393223:QAG393226 QKC393223:QKC393226 QTY393223:QTY393226 RDU393223:RDU393226 RNQ393223:RNQ393226 RXM393223:RXM393226 SHI393223:SHI393226 SRE393223:SRE393226 TBA393223:TBA393226 TKW393223:TKW393226 TUS393223:TUS393226 UEO393223:UEO393226 UOK393223:UOK393226 UYG393223:UYG393226 VIC393223:VIC393226 VRY393223:VRY393226 WBU393223:WBU393226 WLQ393223:WLQ393226 WVM393223:WVM393226 E458759:E458762 JA458759:JA458762 SW458759:SW458762 ACS458759:ACS458762 AMO458759:AMO458762 AWK458759:AWK458762 BGG458759:BGG458762 BQC458759:BQC458762 BZY458759:BZY458762 CJU458759:CJU458762 CTQ458759:CTQ458762 DDM458759:DDM458762 DNI458759:DNI458762 DXE458759:DXE458762 EHA458759:EHA458762 EQW458759:EQW458762 FAS458759:FAS458762 FKO458759:FKO458762 FUK458759:FUK458762 GEG458759:GEG458762 GOC458759:GOC458762 GXY458759:GXY458762 HHU458759:HHU458762 HRQ458759:HRQ458762 IBM458759:IBM458762 ILI458759:ILI458762 IVE458759:IVE458762 JFA458759:JFA458762 JOW458759:JOW458762 JYS458759:JYS458762 KIO458759:KIO458762 KSK458759:KSK458762 LCG458759:LCG458762 LMC458759:LMC458762 LVY458759:LVY458762 MFU458759:MFU458762 MPQ458759:MPQ458762 MZM458759:MZM458762 NJI458759:NJI458762 NTE458759:NTE458762 ODA458759:ODA458762 OMW458759:OMW458762 OWS458759:OWS458762 PGO458759:PGO458762 PQK458759:PQK458762 QAG458759:QAG458762 QKC458759:QKC458762 QTY458759:QTY458762 RDU458759:RDU458762 RNQ458759:RNQ458762 RXM458759:RXM458762 SHI458759:SHI458762 SRE458759:SRE458762 TBA458759:TBA458762 TKW458759:TKW458762 TUS458759:TUS458762 UEO458759:UEO458762 UOK458759:UOK458762 UYG458759:UYG458762 VIC458759:VIC458762 VRY458759:VRY458762 WBU458759:WBU458762 WLQ458759:WLQ458762 WVM458759:WVM458762 E524295:E524298 JA524295:JA524298 SW524295:SW524298 ACS524295:ACS524298 AMO524295:AMO524298 AWK524295:AWK524298 BGG524295:BGG524298 BQC524295:BQC524298 BZY524295:BZY524298 CJU524295:CJU524298 CTQ524295:CTQ524298 DDM524295:DDM524298 DNI524295:DNI524298 DXE524295:DXE524298 EHA524295:EHA524298 EQW524295:EQW524298 FAS524295:FAS524298 FKO524295:FKO524298 FUK524295:FUK524298 GEG524295:GEG524298 GOC524295:GOC524298 GXY524295:GXY524298 HHU524295:HHU524298 HRQ524295:HRQ524298 IBM524295:IBM524298 ILI524295:ILI524298 IVE524295:IVE524298 JFA524295:JFA524298 JOW524295:JOW524298 JYS524295:JYS524298 KIO524295:KIO524298 KSK524295:KSK524298 LCG524295:LCG524298 LMC524295:LMC524298 LVY524295:LVY524298 MFU524295:MFU524298 MPQ524295:MPQ524298 MZM524295:MZM524298 NJI524295:NJI524298 NTE524295:NTE524298 ODA524295:ODA524298 OMW524295:OMW524298 OWS524295:OWS524298 PGO524295:PGO524298 PQK524295:PQK524298 QAG524295:QAG524298 QKC524295:QKC524298 QTY524295:QTY524298 RDU524295:RDU524298 RNQ524295:RNQ524298 RXM524295:RXM524298 SHI524295:SHI524298 SRE524295:SRE524298 TBA524295:TBA524298 TKW524295:TKW524298 TUS524295:TUS524298 UEO524295:UEO524298 UOK524295:UOK524298 UYG524295:UYG524298 VIC524295:VIC524298 VRY524295:VRY524298 WBU524295:WBU524298 WLQ524295:WLQ524298 WVM524295:WVM524298 E589831:E589834 JA589831:JA589834 SW589831:SW589834 ACS589831:ACS589834 AMO589831:AMO589834 AWK589831:AWK589834 BGG589831:BGG589834 BQC589831:BQC589834 BZY589831:BZY589834 CJU589831:CJU589834 CTQ589831:CTQ589834 DDM589831:DDM589834 DNI589831:DNI589834 DXE589831:DXE589834 EHA589831:EHA589834 EQW589831:EQW589834 FAS589831:FAS589834 FKO589831:FKO589834 FUK589831:FUK589834 GEG589831:GEG589834 GOC589831:GOC589834 GXY589831:GXY589834 HHU589831:HHU589834 HRQ589831:HRQ589834 IBM589831:IBM589834 ILI589831:ILI589834 IVE589831:IVE589834 JFA589831:JFA589834 JOW589831:JOW589834 JYS589831:JYS589834 KIO589831:KIO589834 KSK589831:KSK589834 LCG589831:LCG589834 LMC589831:LMC589834 LVY589831:LVY589834 MFU589831:MFU589834 MPQ589831:MPQ589834 MZM589831:MZM589834 NJI589831:NJI589834 NTE589831:NTE589834 ODA589831:ODA589834 OMW589831:OMW589834 OWS589831:OWS589834 PGO589831:PGO589834 PQK589831:PQK589834 QAG589831:QAG589834 QKC589831:QKC589834 QTY589831:QTY589834 RDU589831:RDU589834 RNQ589831:RNQ589834 RXM589831:RXM589834 SHI589831:SHI589834 SRE589831:SRE589834 TBA589831:TBA589834 TKW589831:TKW589834 TUS589831:TUS589834 UEO589831:UEO589834 UOK589831:UOK589834 UYG589831:UYG589834 VIC589831:VIC589834 VRY589831:VRY589834 WBU589831:WBU589834 WLQ589831:WLQ589834 WVM589831:WVM589834 E655367:E655370 JA655367:JA655370 SW655367:SW655370 ACS655367:ACS655370 AMO655367:AMO655370 AWK655367:AWK655370 BGG655367:BGG655370 BQC655367:BQC655370 BZY655367:BZY655370 CJU655367:CJU655370 CTQ655367:CTQ655370 DDM655367:DDM655370 DNI655367:DNI655370 DXE655367:DXE655370 EHA655367:EHA655370 EQW655367:EQW655370 FAS655367:FAS655370 FKO655367:FKO655370 FUK655367:FUK655370 GEG655367:GEG655370 GOC655367:GOC655370 GXY655367:GXY655370 HHU655367:HHU655370 HRQ655367:HRQ655370 IBM655367:IBM655370 ILI655367:ILI655370 IVE655367:IVE655370 JFA655367:JFA655370 JOW655367:JOW655370 JYS655367:JYS655370 KIO655367:KIO655370 KSK655367:KSK655370 LCG655367:LCG655370 LMC655367:LMC655370 LVY655367:LVY655370 MFU655367:MFU655370 MPQ655367:MPQ655370 MZM655367:MZM655370 NJI655367:NJI655370 NTE655367:NTE655370 ODA655367:ODA655370 OMW655367:OMW655370 OWS655367:OWS655370 PGO655367:PGO655370 PQK655367:PQK655370 QAG655367:QAG655370 QKC655367:QKC655370 QTY655367:QTY655370 RDU655367:RDU655370 RNQ655367:RNQ655370 RXM655367:RXM655370 SHI655367:SHI655370 SRE655367:SRE655370 TBA655367:TBA655370 TKW655367:TKW655370 TUS655367:TUS655370 UEO655367:UEO655370 UOK655367:UOK655370 UYG655367:UYG655370 VIC655367:VIC655370 VRY655367:VRY655370 WBU655367:WBU655370 WLQ655367:WLQ655370 WVM655367:WVM655370 E720903:E720906 JA720903:JA720906 SW720903:SW720906 ACS720903:ACS720906 AMO720903:AMO720906 AWK720903:AWK720906 BGG720903:BGG720906 BQC720903:BQC720906 BZY720903:BZY720906 CJU720903:CJU720906 CTQ720903:CTQ720906 DDM720903:DDM720906 DNI720903:DNI720906 DXE720903:DXE720906 EHA720903:EHA720906 EQW720903:EQW720906 FAS720903:FAS720906 FKO720903:FKO720906 FUK720903:FUK720906 GEG720903:GEG720906 GOC720903:GOC720906 GXY720903:GXY720906 HHU720903:HHU720906 HRQ720903:HRQ720906 IBM720903:IBM720906 ILI720903:ILI720906 IVE720903:IVE720906 JFA720903:JFA720906 JOW720903:JOW720906 JYS720903:JYS720906 KIO720903:KIO720906 KSK720903:KSK720906 LCG720903:LCG720906 LMC720903:LMC720906 LVY720903:LVY720906 MFU720903:MFU720906 MPQ720903:MPQ720906 MZM720903:MZM720906 NJI720903:NJI720906 NTE720903:NTE720906 ODA720903:ODA720906 OMW720903:OMW720906 OWS720903:OWS720906 PGO720903:PGO720906 PQK720903:PQK720906 QAG720903:QAG720906 QKC720903:QKC720906 QTY720903:QTY720906 RDU720903:RDU720906 RNQ720903:RNQ720906 RXM720903:RXM720906 SHI720903:SHI720906 SRE720903:SRE720906 TBA720903:TBA720906 TKW720903:TKW720906 TUS720903:TUS720906 UEO720903:UEO720906 UOK720903:UOK720906 UYG720903:UYG720906 VIC720903:VIC720906 VRY720903:VRY720906 WBU720903:WBU720906 WLQ720903:WLQ720906 WVM720903:WVM720906 E786439:E786442 JA786439:JA786442 SW786439:SW786442 ACS786439:ACS786442 AMO786439:AMO786442 AWK786439:AWK786442 BGG786439:BGG786442 BQC786439:BQC786442 BZY786439:BZY786442 CJU786439:CJU786442 CTQ786439:CTQ786442 DDM786439:DDM786442 DNI786439:DNI786442 DXE786439:DXE786442 EHA786439:EHA786442 EQW786439:EQW786442 FAS786439:FAS786442 FKO786439:FKO786442 FUK786439:FUK786442 GEG786439:GEG786442 GOC786439:GOC786442 GXY786439:GXY786442 HHU786439:HHU786442 HRQ786439:HRQ786442 IBM786439:IBM786442 ILI786439:ILI786442 IVE786439:IVE786442 JFA786439:JFA786442 JOW786439:JOW786442 JYS786439:JYS786442 KIO786439:KIO786442 KSK786439:KSK786442 LCG786439:LCG786442 LMC786439:LMC786442 LVY786439:LVY786442 MFU786439:MFU786442 MPQ786439:MPQ786442 MZM786439:MZM786442 NJI786439:NJI786442 NTE786439:NTE786442 ODA786439:ODA786442 OMW786439:OMW786442 OWS786439:OWS786442 PGO786439:PGO786442 PQK786439:PQK786442 QAG786439:QAG786442 QKC786439:QKC786442 QTY786439:QTY786442 RDU786439:RDU786442 RNQ786439:RNQ786442 RXM786439:RXM786442 SHI786439:SHI786442 SRE786439:SRE786442 TBA786439:TBA786442 TKW786439:TKW786442 TUS786439:TUS786442 UEO786439:UEO786442 UOK786439:UOK786442 UYG786439:UYG786442 VIC786439:VIC786442 VRY786439:VRY786442 WBU786439:WBU786442 WLQ786439:WLQ786442 WVM786439:WVM786442 E851975:E851978 JA851975:JA851978 SW851975:SW851978 ACS851975:ACS851978 AMO851975:AMO851978 AWK851975:AWK851978 BGG851975:BGG851978 BQC851975:BQC851978 BZY851975:BZY851978 CJU851975:CJU851978 CTQ851975:CTQ851978 DDM851975:DDM851978 DNI851975:DNI851978 DXE851975:DXE851978 EHA851975:EHA851978 EQW851975:EQW851978 FAS851975:FAS851978 FKO851975:FKO851978 FUK851975:FUK851978 GEG851975:GEG851978 GOC851975:GOC851978 GXY851975:GXY851978 HHU851975:HHU851978 HRQ851975:HRQ851978 IBM851975:IBM851978 ILI851975:ILI851978 IVE851975:IVE851978 JFA851975:JFA851978 JOW851975:JOW851978 JYS851975:JYS851978 KIO851975:KIO851978 KSK851975:KSK851978 LCG851975:LCG851978 LMC851975:LMC851978 LVY851975:LVY851978 MFU851975:MFU851978 MPQ851975:MPQ851978 MZM851975:MZM851978 NJI851975:NJI851978 NTE851975:NTE851978 ODA851975:ODA851978 OMW851975:OMW851978 OWS851975:OWS851978 PGO851975:PGO851978 PQK851975:PQK851978 QAG851975:QAG851978 QKC851975:QKC851978 QTY851975:QTY851978 RDU851975:RDU851978 RNQ851975:RNQ851978 RXM851975:RXM851978 SHI851975:SHI851978 SRE851975:SRE851978 TBA851975:TBA851978 TKW851975:TKW851978 TUS851975:TUS851978 UEO851975:UEO851978 UOK851975:UOK851978 UYG851975:UYG851978 VIC851975:VIC851978 VRY851975:VRY851978 WBU851975:WBU851978 WLQ851975:WLQ851978 WVM851975:WVM851978 E917511:E917514 JA917511:JA917514 SW917511:SW917514 ACS917511:ACS917514 AMO917511:AMO917514 AWK917511:AWK917514 BGG917511:BGG917514 BQC917511:BQC917514 BZY917511:BZY917514 CJU917511:CJU917514 CTQ917511:CTQ917514 DDM917511:DDM917514 DNI917511:DNI917514 DXE917511:DXE917514 EHA917511:EHA917514 EQW917511:EQW917514 FAS917511:FAS917514 FKO917511:FKO917514 FUK917511:FUK917514 GEG917511:GEG917514 GOC917511:GOC917514 GXY917511:GXY917514 HHU917511:HHU917514 HRQ917511:HRQ917514 IBM917511:IBM917514 ILI917511:ILI917514 IVE917511:IVE917514 JFA917511:JFA917514 JOW917511:JOW917514 JYS917511:JYS917514 KIO917511:KIO917514 KSK917511:KSK917514 LCG917511:LCG917514 LMC917511:LMC917514 LVY917511:LVY917514 MFU917511:MFU917514 MPQ917511:MPQ917514 MZM917511:MZM917514 NJI917511:NJI917514 NTE917511:NTE917514 ODA917511:ODA917514 OMW917511:OMW917514 OWS917511:OWS917514 PGO917511:PGO917514 PQK917511:PQK917514 QAG917511:QAG917514 QKC917511:QKC917514 QTY917511:QTY917514 RDU917511:RDU917514 RNQ917511:RNQ917514 RXM917511:RXM917514 SHI917511:SHI917514 SRE917511:SRE917514 TBA917511:TBA917514 TKW917511:TKW917514 TUS917511:TUS917514 UEO917511:UEO917514 UOK917511:UOK917514 UYG917511:UYG917514 VIC917511:VIC917514 VRY917511:VRY917514 WBU917511:WBU917514 WLQ917511:WLQ917514 WVM917511:WVM917514 E983047:E983050 JA983047:JA983050 SW983047:SW983050 ACS983047:ACS983050 AMO983047:AMO983050 AWK983047:AWK983050 BGG983047:BGG983050 BQC983047:BQC983050 BZY983047:BZY983050 CJU983047:CJU983050 CTQ983047:CTQ983050 DDM983047:DDM983050 DNI983047:DNI983050 DXE983047:DXE983050 EHA983047:EHA983050 EQW983047:EQW983050 FAS983047:FAS983050 FKO983047:FKO983050 FUK983047:FUK983050 GEG983047:GEG983050 GOC983047:GOC983050 GXY983047:GXY983050 HHU983047:HHU983050 HRQ983047:HRQ983050 IBM983047:IBM983050 ILI983047:ILI983050 IVE983047:IVE983050 JFA983047:JFA983050 JOW983047:JOW983050 JYS983047:JYS983050 KIO983047:KIO983050 KSK983047:KSK983050 LCG983047:LCG983050 LMC983047:LMC983050 LVY983047:LVY983050 MFU983047:MFU983050 MPQ983047:MPQ983050 MZM983047:MZM983050 NJI983047:NJI983050 NTE983047:NTE983050 ODA983047:ODA983050 OMW983047:OMW983050 OWS983047:OWS983050 PGO983047:PGO983050 PQK983047:PQK983050 QAG983047:QAG983050 QKC983047:QKC983050 QTY983047:QTY983050 RDU983047:RDU983050 RNQ983047:RNQ983050 RXM983047:RXM983050 SHI983047:SHI983050 SRE983047:SRE983050 TBA983047:TBA983050 TKW983047:TKW983050 TUS983047:TUS983050 UEO983047:UEO983050 UOK983047:UOK983050 UYG983047:UYG983050 VIC983047:VIC983050 VRY983047:VRY983050 WBU983047:WBU983050 WLQ983047:WLQ983050 WVM983047:WVM983050" xr:uid="{661D44AF-0909-4AC9-A23F-9D9FCF200B1F}">
      <formula1>"Yes,No"</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E5BC5-43AE-454E-A535-94439361F649}">
  <sheetPr>
    <tabColor rgb="FFC00000"/>
  </sheetPr>
  <dimension ref="A1:BL55"/>
  <sheetViews>
    <sheetView showGridLines="0" zoomScale="70" zoomScaleNormal="70" workbookViewId="0">
      <pane xSplit="3" ySplit="7" topLeftCell="D8" activePane="bottomRight" state="frozen"/>
      <selection activeCell="F20" sqref="F20:G20"/>
      <selection pane="topRight" activeCell="F20" sqref="F20:G20"/>
      <selection pane="bottomLeft" activeCell="F20" sqref="F20:G20"/>
      <selection pane="bottomRight" activeCell="E49" sqref="E49"/>
    </sheetView>
  </sheetViews>
  <sheetFormatPr defaultRowHeight="12.5"/>
  <cols>
    <col min="1" max="1" width="16.1796875" style="1522" customWidth="1"/>
    <col min="2" max="2" width="17.81640625" style="1522" customWidth="1"/>
    <col min="3" max="3" width="15.81640625" style="1522" customWidth="1"/>
    <col min="4" max="4" width="27.453125" style="1541" customWidth="1"/>
    <col min="5" max="5" width="16.54296875" style="1522" customWidth="1"/>
    <col min="6" max="6" width="8.453125" style="1522" customWidth="1"/>
    <col min="7" max="9" width="7.1796875" style="1522" customWidth="1"/>
    <col min="10" max="10" width="7.453125" style="1522" bestFit="1" customWidth="1"/>
    <col min="11" max="11" width="7.1796875" style="1522" customWidth="1"/>
    <col min="12" max="17" width="4.81640625" style="1522" customWidth="1"/>
    <col min="18" max="29" width="4.453125" style="1522" bestFit="1" customWidth="1"/>
    <col min="30" max="30" width="12.453125" style="1522" bestFit="1" customWidth="1"/>
    <col min="31" max="31" width="8.81640625" style="1522" customWidth="1"/>
    <col min="32" max="32" width="8.7265625" style="1522"/>
    <col min="33" max="33" width="10.453125" style="1522" bestFit="1" customWidth="1"/>
    <col min="34" max="256" width="8.7265625" style="1522"/>
    <col min="257" max="257" width="16.1796875" style="1522" customWidth="1"/>
    <col min="258" max="258" width="17.81640625" style="1522" customWidth="1"/>
    <col min="259" max="259" width="15.81640625" style="1522" customWidth="1"/>
    <col min="260" max="260" width="27.453125" style="1522" customWidth="1"/>
    <col min="261" max="261" width="16.54296875" style="1522" customWidth="1"/>
    <col min="262" max="262" width="8.453125" style="1522" customWidth="1"/>
    <col min="263" max="265" width="7.1796875" style="1522" customWidth="1"/>
    <col min="266" max="266" width="7.453125" style="1522" bestFit="1" customWidth="1"/>
    <col min="267" max="267" width="7.1796875" style="1522" customWidth="1"/>
    <col min="268" max="273" width="4.81640625" style="1522" customWidth="1"/>
    <col min="274" max="285" width="4.453125" style="1522" bestFit="1" customWidth="1"/>
    <col min="286" max="286" width="12.453125" style="1522" bestFit="1" customWidth="1"/>
    <col min="287" max="287" width="8.81640625" style="1522" customWidth="1"/>
    <col min="288" max="288" width="8.7265625" style="1522"/>
    <col min="289" max="289" width="10.453125" style="1522" bestFit="1" customWidth="1"/>
    <col min="290" max="512" width="8.7265625" style="1522"/>
    <col min="513" max="513" width="16.1796875" style="1522" customWidth="1"/>
    <col min="514" max="514" width="17.81640625" style="1522" customWidth="1"/>
    <col min="515" max="515" width="15.81640625" style="1522" customWidth="1"/>
    <col min="516" max="516" width="27.453125" style="1522" customWidth="1"/>
    <col min="517" max="517" width="16.54296875" style="1522" customWidth="1"/>
    <col min="518" max="518" width="8.453125" style="1522" customWidth="1"/>
    <col min="519" max="521" width="7.1796875" style="1522" customWidth="1"/>
    <col min="522" max="522" width="7.453125" style="1522" bestFit="1" customWidth="1"/>
    <col min="523" max="523" width="7.1796875" style="1522" customWidth="1"/>
    <col min="524" max="529" width="4.81640625" style="1522" customWidth="1"/>
    <col min="530" max="541" width="4.453125" style="1522" bestFit="1" customWidth="1"/>
    <col min="542" max="542" width="12.453125" style="1522" bestFit="1" customWidth="1"/>
    <col min="543" max="543" width="8.81640625" style="1522" customWidth="1"/>
    <col min="544" max="544" width="8.7265625" style="1522"/>
    <col min="545" max="545" width="10.453125" style="1522" bestFit="1" customWidth="1"/>
    <col min="546" max="768" width="8.7265625" style="1522"/>
    <col min="769" max="769" width="16.1796875" style="1522" customWidth="1"/>
    <col min="770" max="770" width="17.81640625" style="1522" customWidth="1"/>
    <col min="771" max="771" width="15.81640625" style="1522" customWidth="1"/>
    <col min="772" max="772" width="27.453125" style="1522" customWidth="1"/>
    <col min="773" max="773" width="16.54296875" style="1522" customWidth="1"/>
    <col min="774" max="774" width="8.453125" style="1522" customWidth="1"/>
    <col min="775" max="777" width="7.1796875" style="1522" customWidth="1"/>
    <col min="778" max="778" width="7.453125" style="1522" bestFit="1" customWidth="1"/>
    <col min="779" max="779" width="7.1796875" style="1522" customWidth="1"/>
    <col min="780" max="785" width="4.81640625" style="1522" customWidth="1"/>
    <col min="786" max="797" width="4.453125" style="1522" bestFit="1" customWidth="1"/>
    <col min="798" max="798" width="12.453125" style="1522" bestFit="1" customWidth="1"/>
    <col min="799" max="799" width="8.81640625" style="1522" customWidth="1"/>
    <col min="800" max="800" width="8.7265625" style="1522"/>
    <col min="801" max="801" width="10.453125" style="1522" bestFit="1" customWidth="1"/>
    <col min="802" max="1024" width="8.7265625" style="1522"/>
    <col min="1025" max="1025" width="16.1796875" style="1522" customWidth="1"/>
    <col min="1026" max="1026" width="17.81640625" style="1522" customWidth="1"/>
    <col min="1027" max="1027" width="15.81640625" style="1522" customWidth="1"/>
    <col min="1028" max="1028" width="27.453125" style="1522" customWidth="1"/>
    <col min="1029" max="1029" width="16.54296875" style="1522" customWidth="1"/>
    <col min="1030" max="1030" width="8.453125" style="1522" customWidth="1"/>
    <col min="1031" max="1033" width="7.1796875" style="1522" customWidth="1"/>
    <col min="1034" max="1034" width="7.453125" style="1522" bestFit="1" customWidth="1"/>
    <col min="1035" max="1035" width="7.1796875" style="1522" customWidth="1"/>
    <col min="1036" max="1041" width="4.81640625" style="1522" customWidth="1"/>
    <col min="1042" max="1053" width="4.453125" style="1522" bestFit="1" customWidth="1"/>
    <col min="1054" max="1054" width="12.453125" style="1522" bestFit="1" customWidth="1"/>
    <col min="1055" max="1055" width="8.81640625" style="1522" customWidth="1"/>
    <col min="1056" max="1056" width="8.7265625" style="1522"/>
    <col min="1057" max="1057" width="10.453125" style="1522" bestFit="1" customWidth="1"/>
    <col min="1058" max="1280" width="8.7265625" style="1522"/>
    <col min="1281" max="1281" width="16.1796875" style="1522" customWidth="1"/>
    <col min="1282" max="1282" width="17.81640625" style="1522" customWidth="1"/>
    <col min="1283" max="1283" width="15.81640625" style="1522" customWidth="1"/>
    <col min="1284" max="1284" width="27.453125" style="1522" customWidth="1"/>
    <col min="1285" max="1285" width="16.54296875" style="1522" customWidth="1"/>
    <col min="1286" max="1286" width="8.453125" style="1522" customWidth="1"/>
    <col min="1287" max="1289" width="7.1796875" style="1522" customWidth="1"/>
    <col min="1290" max="1290" width="7.453125" style="1522" bestFit="1" customWidth="1"/>
    <col min="1291" max="1291" width="7.1796875" style="1522" customWidth="1"/>
    <col min="1292" max="1297" width="4.81640625" style="1522" customWidth="1"/>
    <col min="1298" max="1309" width="4.453125" style="1522" bestFit="1" customWidth="1"/>
    <col min="1310" max="1310" width="12.453125" style="1522" bestFit="1" customWidth="1"/>
    <col min="1311" max="1311" width="8.81640625" style="1522" customWidth="1"/>
    <col min="1312" max="1312" width="8.7265625" style="1522"/>
    <col min="1313" max="1313" width="10.453125" style="1522" bestFit="1" customWidth="1"/>
    <col min="1314" max="1536" width="8.7265625" style="1522"/>
    <col min="1537" max="1537" width="16.1796875" style="1522" customWidth="1"/>
    <col min="1538" max="1538" width="17.81640625" style="1522" customWidth="1"/>
    <col min="1539" max="1539" width="15.81640625" style="1522" customWidth="1"/>
    <col min="1540" max="1540" width="27.453125" style="1522" customWidth="1"/>
    <col min="1541" max="1541" width="16.54296875" style="1522" customWidth="1"/>
    <col min="1542" max="1542" width="8.453125" style="1522" customWidth="1"/>
    <col min="1543" max="1545" width="7.1796875" style="1522" customWidth="1"/>
    <col min="1546" max="1546" width="7.453125" style="1522" bestFit="1" customWidth="1"/>
    <col min="1547" max="1547" width="7.1796875" style="1522" customWidth="1"/>
    <col min="1548" max="1553" width="4.81640625" style="1522" customWidth="1"/>
    <col min="1554" max="1565" width="4.453125" style="1522" bestFit="1" customWidth="1"/>
    <col min="1566" max="1566" width="12.453125" style="1522" bestFit="1" customWidth="1"/>
    <col min="1567" max="1567" width="8.81640625" style="1522" customWidth="1"/>
    <col min="1568" max="1568" width="8.7265625" style="1522"/>
    <col min="1569" max="1569" width="10.453125" style="1522" bestFit="1" customWidth="1"/>
    <col min="1570" max="1792" width="8.7265625" style="1522"/>
    <col min="1793" max="1793" width="16.1796875" style="1522" customWidth="1"/>
    <col min="1794" max="1794" width="17.81640625" style="1522" customWidth="1"/>
    <col min="1795" max="1795" width="15.81640625" style="1522" customWidth="1"/>
    <col min="1796" max="1796" width="27.453125" style="1522" customWidth="1"/>
    <col min="1797" max="1797" width="16.54296875" style="1522" customWidth="1"/>
    <col min="1798" max="1798" width="8.453125" style="1522" customWidth="1"/>
    <col min="1799" max="1801" width="7.1796875" style="1522" customWidth="1"/>
    <col min="1802" max="1802" width="7.453125" style="1522" bestFit="1" customWidth="1"/>
    <col min="1803" max="1803" width="7.1796875" style="1522" customWidth="1"/>
    <col min="1804" max="1809" width="4.81640625" style="1522" customWidth="1"/>
    <col min="1810" max="1821" width="4.453125" style="1522" bestFit="1" customWidth="1"/>
    <col min="1822" max="1822" width="12.453125" style="1522" bestFit="1" customWidth="1"/>
    <col min="1823" max="1823" width="8.81640625" style="1522" customWidth="1"/>
    <col min="1824" max="1824" width="8.7265625" style="1522"/>
    <col min="1825" max="1825" width="10.453125" style="1522" bestFit="1" customWidth="1"/>
    <col min="1826" max="2048" width="8.7265625" style="1522"/>
    <col min="2049" max="2049" width="16.1796875" style="1522" customWidth="1"/>
    <col min="2050" max="2050" width="17.81640625" style="1522" customWidth="1"/>
    <col min="2051" max="2051" width="15.81640625" style="1522" customWidth="1"/>
    <col min="2052" max="2052" width="27.453125" style="1522" customWidth="1"/>
    <col min="2053" max="2053" width="16.54296875" style="1522" customWidth="1"/>
    <col min="2054" max="2054" width="8.453125" style="1522" customWidth="1"/>
    <col min="2055" max="2057" width="7.1796875" style="1522" customWidth="1"/>
    <col min="2058" max="2058" width="7.453125" style="1522" bestFit="1" customWidth="1"/>
    <col min="2059" max="2059" width="7.1796875" style="1522" customWidth="1"/>
    <col min="2060" max="2065" width="4.81640625" style="1522" customWidth="1"/>
    <col min="2066" max="2077" width="4.453125" style="1522" bestFit="1" customWidth="1"/>
    <col min="2078" max="2078" width="12.453125" style="1522" bestFit="1" customWidth="1"/>
    <col min="2079" max="2079" width="8.81640625" style="1522" customWidth="1"/>
    <col min="2080" max="2080" width="8.7265625" style="1522"/>
    <col min="2081" max="2081" width="10.453125" style="1522" bestFit="1" customWidth="1"/>
    <col min="2082" max="2304" width="8.7265625" style="1522"/>
    <col min="2305" max="2305" width="16.1796875" style="1522" customWidth="1"/>
    <col min="2306" max="2306" width="17.81640625" style="1522" customWidth="1"/>
    <col min="2307" max="2307" width="15.81640625" style="1522" customWidth="1"/>
    <col min="2308" max="2308" width="27.453125" style="1522" customWidth="1"/>
    <col min="2309" max="2309" width="16.54296875" style="1522" customWidth="1"/>
    <col min="2310" max="2310" width="8.453125" style="1522" customWidth="1"/>
    <col min="2311" max="2313" width="7.1796875" style="1522" customWidth="1"/>
    <col min="2314" max="2314" width="7.453125" style="1522" bestFit="1" customWidth="1"/>
    <col min="2315" max="2315" width="7.1796875" style="1522" customWidth="1"/>
    <col min="2316" max="2321" width="4.81640625" style="1522" customWidth="1"/>
    <col min="2322" max="2333" width="4.453125" style="1522" bestFit="1" customWidth="1"/>
    <col min="2334" max="2334" width="12.453125" style="1522" bestFit="1" customWidth="1"/>
    <col min="2335" max="2335" width="8.81640625" style="1522" customWidth="1"/>
    <col min="2336" max="2336" width="8.7265625" style="1522"/>
    <col min="2337" max="2337" width="10.453125" style="1522" bestFit="1" customWidth="1"/>
    <col min="2338" max="2560" width="8.7265625" style="1522"/>
    <col min="2561" max="2561" width="16.1796875" style="1522" customWidth="1"/>
    <col min="2562" max="2562" width="17.81640625" style="1522" customWidth="1"/>
    <col min="2563" max="2563" width="15.81640625" style="1522" customWidth="1"/>
    <col min="2564" max="2564" width="27.453125" style="1522" customWidth="1"/>
    <col min="2565" max="2565" width="16.54296875" style="1522" customWidth="1"/>
    <col min="2566" max="2566" width="8.453125" style="1522" customWidth="1"/>
    <col min="2567" max="2569" width="7.1796875" style="1522" customWidth="1"/>
    <col min="2570" max="2570" width="7.453125" style="1522" bestFit="1" customWidth="1"/>
    <col min="2571" max="2571" width="7.1796875" style="1522" customWidth="1"/>
    <col min="2572" max="2577" width="4.81640625" style="1522" customWidth="1"/>
    <col min="2578" max="2589" width="4.453125" style="1522" bestFit="1" customWidth="1"/>
    <col min="2590" max="2590" width="12.453125" style="1522" bestFit="1" customWidth="1"/>
    <col min="2591" max="2591" width="8.81640625" style="1522" customWidth="1"/>
    <col min="2592" max="2592" width="8.7265625" style="1522"/>
    <col min="2593" max="2593" width="10.453125" style="1522" bestFit="1" customWidth="1"/>
    <col min="2594" max="2816" width="8.7265625" style="1522"/>
    <col min="2817" max="2817" width="16.1796875" style="1522" customWidth="1"/>
    <col min="2818" max="2818" width="17.81640625" style="1522" customWidth="1"/>
    <col min="2819" max="2819" width="15.81640625" style="1522" customWidth="1"/>
    <col min="2820" max="2820" width="27.453125" style="1522" customWidth="1"/>
    <col min="2821" max="2821" width="16.54296875" style="1522" customWidth="1"/>
    <col min="2822" max="2822" width="8.453125" style="1522" customWidth="1"/>
    <col min="2823" max="2825" width="7.1796875" style="1522" customWidth="1"/>
    <col min="2826" max="2826" width="7.453125" style="1522" bestFit="1" customWidth="1"/>
    <col min="2827" max="2827" width="7.1796875" style="1522" customWidth="1"/>
    <col min="2828" max="2833" width="4.81640625" style="1522" customWidth="1"/>
    <col min="2834" max="2845" width="4.453125" style="1522" bestFit="1" customWidth="1"/>
    <col min="2846" max="2846" width="12.453125" style="1522" bestFit="1" customWidth="1"/>
    <col min="2847" max="2847" width="8.81640625" style="1522" customWidth="1"/>
    <col min="2848" max="2848" width="8.7265625" style="1522"/>
    <col min="2849" max="2849" width="10.453125" style="1522" bestFit="1" customWidth="1"/>
    <col min="2850" max="3072" width="8.7265625" style="1522"/>
    <col min="3073" max="3073" width="16.1796875" style="1522" customWidth="1"/>
    <col min="3074" max="3074" width="17.81640625" style="1522" customWidth="1"/>
    <col min="3075" max="3075" width="15.81640625" style="1522" customWidth="1"/>
    <col min="3076" max="3076" width="27.453125" style="1522" customWidth="1"/>
    <col min="3077" max="3077" width="16.54296875" style="1522" customWidth="1"/>
    <col min="3078" max="3078" width="8.453125" style="1522" customWidth="1"/>
    <col min="3079" max="3081" width="7.1796875" style="1522" customWidth="1"/>
    <col min="3082" max="3082" width="7.453125" style="1522" bestFit="1" customWidth="1"/>
    <col min="3083" max="3083" width="7.1796875" style="1522" customWidth="1"/>
    <col min="3084" max="3089" width="4.81640625" style="1522" customWidth="1"/>
    <col min="3090" max="3101" width="4.453125" style="1522" bestFit="1" customWidth="1"/>
    <col min="3102" max="3102" width="12.453125" style="1522" bestFit="1" customWidth="1"/>
    <col min="3103" max="3103" width="8.81640625" style="1522" customWidth="1"/>
    <col min="3104" max="3104" width="8.7265625" style="1522"/>
    <col min="3105" max="3105" width="10.453125" style="1522" bestFit="1" customWidth="1"/>
    <col min="3106" max="3328" width="8.7265625" style="1522"/>
    <col min="3329" max="3329" width="16.1796875" style="1522" customWidth="1"/>
    <col min="3330" max="3330" width="17.81640625" style="1522" customWidth="1"/>
    <col min="3331" max="3331" width="15.81640625" style="1522" customWidth="1"/>
    <col min="3332" max="3332" width="27.453125" style="1522" customWidth="1"/>
    <col min="3333" max="3333" width="16.54296875" style="1522" customWidth="1"/>
    <col min="3334" max="3334" width="8.453125" style="1522" customWidth="1"/>
    <col min="3335" max="3337" width="7.1796875" style="1522" customWidth="1"/>
    <col min="3338" max="3338" width="7.453125" style="1522" bestFit="1" customWidth="1"/>
    <col min="3339" max="3339" width="7.1796875" style="1522" customWidth="1"/>
    <col min="3340" max="3345" width="4.81640625" style="1522" customWidth="1"/>
    <col min="3346" max="3357" width="4.453125" style="1522" bestFit="1" customWidth="1"/>
    <col min="3358" max="3358" width="12.453125" style="1522" bestFit="1" customWidth="1"/>
    <col min="3359" max="3359" width="8.81640625" style="1522" customWidth="1"/>
    <col min="3360" max="3360" width="8.7265625" style="1522"/>
    <col min="3361" max="3361" width="10.453125" style="1522" bestFit="1" customWidth="1"/>
    <col min="3362" max="3584" width="8.7265625" style="1522"/>
    <col min="3585" max="3585" width="16.1796875" style="1522" customWidth="1"/>
    <col min="3586" max="3586" width="17.81640625" style="1522" customWidth="1"/>
    <col min="3587" max="3587" width="15.81640625" style="1522" customWidth="1"/>
    <col min="3588" max="3588" width="27.453125" style="1522" customWidth="1"/>
    <col min="3589" max="3589" width="16.54296875" style="1522" customWidth="1"/>
    <col min="3590" max="3590" width="8.453125" style="1522" customWidth="1"/>
    <col min="3591" max="3593" width="7.1796875" style="1522" customWidth="1"/>
    <col min="3594" max="3594" width="7.453125" style="1522" bestFit="1" customWidth="1"/>
    <col min="3595" max="3595" width="7.1796875" style="1522" customWidth="1"/>
    <col min="3596" max="3601" width="4.81640625" style="1522" customWidth="1"/>
    <col min="3602" max="3613" width="4.453125" style="1522" bestFit="1" customWidth="1"/>
    <col min="3614" max="3614" width="12.453125" style="1522" bestFit="1" customWidth="1"/>
    <col min="3615" max="3615" width="8.81640625" style="1522" customWidth="1"/>
    <col min="3616" max="3616" width="8.7265625" style="1522"/>
    <col min="3617" max="3617" width="10.453125" style="1522" bestFit="1" customWidth="1"/>
    <col min="3618" max="3840" width="8.7265625" style="1522"/>
    <col min="3841" max="3841" width="16.1796875" style="1522" customWidth="1"/>
    <col min="3842" max="3842" width="17.81640625" style="1522" customWidth="1"/>
    <col min="3843" max="3843" width="15.81640625" style="1522" customWidth="1"/>
    <col min="3844" max="3844" width="27.453125" style="1522" customWidth="1"/>
    <col min="3845" max="3845" width="16.54296875" style="1522" customWidth="1"/>
    <col min="3846" max="3846" width="8.453125" style="1522" customWidth="1"/>
    <col min="3847" max="3849" width="7.1796875" style="1522" customWidth="1"/>
    <col min="3850" max="3850" width="7.453125" style="1522" bestFit="1" customWidth="1"/>
    <col min="3851" max="3851" width="7.1796875" style="1522" customWidth="1"/>
    <col min="3852" max="3857" width="4.81640625" style="1522" customWidth="1"/>
    <col min="3858" max="3869" width="4.453125" style="1522" bestFit="1" customWidth="1"/>
    <col min="3870" max="3870" width="12.453125" style="1522" bestFit="1" customWidth="1"/>
    <col min="3871" max="3871" width="8.81640625" style="1522" customWidth="1"/>
    <col min="3872" max="3872" width="8.7265625" style="1522"/>
    <col min="3873" max="3873" width="10.453125" style="1522" bestFit="1" customWidth="1"/>
    <col min="3874" max="4096" width="8.7265625" style="1522"/>
    <col min="4097" max="4097" width="16.1796875" style="1522" customWidth="1"/>
    <col min="4098" max="4098" width="17.81640625" style="1522" customWidth="1"/>
    <col min="4099" max="4099" width="15.81640625" style="1522" customWidth="1"/>
    <col min="4100" max="4100" width="27.453125" style="1522" customWidth="1"/>
    <col min="4101" max="4101" width="16.54296875" style="1522" customWidth="1"/>
    <col min="4102" max="4102" width="8.453125" style="1522" customWidth="1"/>
    <col min="4103" max="4105" width="7.1796875" style="1522" customWidth="1"/>
    <col min="4106" max="4106" width="7.453125" style="1522" bestFit="1" customWidth="1"/>
    <col min="4107" max="4107" width="7.1796875" style="1522" customWidth="1"/>
    <col min="4108" max="4113" width="4.81640625" style="1522" customWidth="1"/>
    <col min="4114" max="4125" width="4.453125" style="1522" bestFit="1" customWidth="1"/>
    <col min="4126" max="4126" width="12.453125" style="1522" bestFit="1" customWidth="1"/>
    <col min="4127" max="4127" width="8.81640625" style="1522" customWidth="1"/>
    <col min="4128" max="4128" width="8.7265625" style="1522"/>
    <col min="4129" max="4129" width="10.453125" style="1522" bestFit="1" customWidth="1"/>
    <col min="4130" max="4352" width="8.7265625" style="1522"/>
    <col min="4353" max="4353" width="16.1796875" style="1522" customWidth="1"/>
    <col min="4354" max="4354" width="17.81640625" style="1522" customWidth="1"/>
    <col min="4355" max="4355" width="15.81640625" style="1522" customWidth="1"/>
    <col min="4356" max="4356" width="27.453125" style="1522" customWidth="1"/>
    <col min="4357" max="4357" width="16.54296875" style="1522" customWidth="1"/>
    <col min="4358" max="4358" width="8.453125" style="1522" customWidth="1"/>
    <col min="4359" max="4361" width="7.1796875" style="1522" customWidth="1"/>
    <col min="4362" max="4362" width="7.453125" style="1522" bestFit="1" customWidth="1"/>
    <col min="4363" max="4363" width="7.1796875" style="1522" customWidth="1"/>
    <col min="4364" max="4369" width="4.81640625" style="1522" customWidth="1"/>
    <col min="4370" max="4381" width="4.453125" style="1522" bestFit="1" customWidth="1"/>
    <col min="4382" max="4382" width="12.453125" style="1522" bestFit="1" customWidth="1"/>
    <col min="4383" max="4383" width="8.81640625" style="1522" customWidth="1"/>
    <col min="4384" max="4384" width="8.7265625" style="1522"/>
    <col min="4385" max="4385" width="10.453125" style="1522" bestFit="1" customWidth="1"/>
    <col min="4386" max="4608" width="8.7265625" style="1522"/>
    <col min="4609" max="4609" width="16.1796875" style="1522" customWidth="1"/>
    <col min="4610" max="4610" width="17.81640625" style="1522" customWidth="1"/>
    <col min="4611" max="4611" width="15.81640625" style="1522" customWidth="1"/>
    <col min="4612" max="4612" width="27.453125" style="1522" customWidth="1"/>
    <col min="4613" max="4613" width="16.54296875" style="1522" customWidth="1"/>
    <col min="4614" max="4614" width="8.453125" style="1522" customWidth="1"/>
    <col min="4615" max="4617" width="7.1796875" style="1522" customWidth="1"/>
    <col min="4618" max="4618" width="7.453125" style="1522" bestFit="1" customWidth="1"/>
    <col min="4619" max="4619" width="7.1796875" style="1522" customWidth="1"/>
    <col min="4620" max="4625" width="4.81640625" style="1522" customWidth="1"/>
    <col min="4626" max="4637" width="4.453125" style="1522" bestFit="1" customWidth="1"/>
    <col min="4638" max="4638" width="12.453125" style="1522" bestFit="1" customWidth="1"/>
    <col min="4639" max="4639" width="8.81640625" style="1522" customWidth="1"/>
    <col min="4640" max="4640" width="8.7265625" style="1522"/>
    <col min="4641" max="4641" width="10.453125" style="1522" bestFit="1" customWidth="1"/>
    <col min="4642" max="4864" width="8.7265625" style="1522"/>
    <col min="4865" max="4865" width="16.1796875" style="1522" customWidth="1"/>
    <col min="4866" max="4866" width="17.81640625" style="1522" customWidth="1"/>
    <col min="4867" max="4867" width="15.81640625" style="1522" customWidth="1"/>
    <col min="4868" max="4868" width="27.453125" style="1522" customWidth="1"/>
    <col min="4869" max="4869" width="16.54296875" style="1522" customWidth="1"/>
    <col min="4870" max="4870" width="8.453125" style="1522" customWidth="1"/>
    <col min="4871" max="4873" width="7.1796875" style="1522" customWidth="1"/>
    <col min="4874" max="4874" width="7.453125" style="1522" bestFit="1" customWidth="1"/>
    <col min="4875" max="4875" width="7.1796875" style="1522" customWidth="1"/>
    <col min="4876" max="4881" width="4.81640625" style="1522" customWidth="1"/>
    <col min="4882" max="4893" width="4.453125" style="1522" bestFit="1" customWidth="1"/>
    <col min="4894" max="4894" width="12.453125" style="1522" bestFit="1" customWidth="1"/>
    <col min="4895" max="4895" width="8.81640625" style="1522" customWidth="1"/>
    <col min="4896" max="4896" width="8.7265625" style="1522"/>
    <col min="4897" max="4897" width="10.453125" style="1522" bestFit="1" customWidth="1"/>
    <col min="4898" max="5120" width="8.7265625" style="1522"/>
    <col min="5121" max="5121" width="16.1796875" style="1522" customWidth="1"/>
    <col min="5122" max="5122" width="17.81640625" style="1522" customWidth="1"/>
    <col min="5123" max="5123" width="15.81640625" style="1522" customWidth="1"/>
    <col min="5124" max="5124" width="27.453125" style="1522" customWidth="1"/>
    <col min="5125" max="5125" width="16.54296875" style="1522" customWidth="1"/>
    <col min="5126" max="5126" width="8.453125" style="1522" customWidth="1"/>
    <col min="5127" max="5129" width="7.1796875" style="1522" customWidth="1"/>
    <col min="5130" max="5130" width="7.453125" style="1522" bestFit="1" customWidth="1"/>
    <col min="5131" max="5131" width="7.1796875" style="1522" customWidth="1"/>
    <col min="5132" max="5137" width="4.81640625" style="1522" customWidth="1"/>
    <col min="5138" max="5149" width="4.453125" style="1522" bestFit="1" customWidth="1"/>
    <col min="5150" max="5150" width="12.453125" style="1522" bestFit="1" customWidth="1"/>
    <col min="5151" max="5151" width="8.81640625" style="1522" customWidth="1"/>
    <col min="5152" max="5152" width="8.7265625" style="1522"/>
    <col min="5153" max="5153" width="10.453125" style="1522" bestFit="1" customWidth="1"/>
    <col min="5154" max="5376" width="8.7265625" style="1522"/>
    <col min="5377" max="5377" width="16.1796875" style="1522" customWidth="1"/>
    <col min="5378" max="5378" width="17.81640625" style="1522" customWidth="1"/>
    <col min="5379" max="5379" width="15.81640625" style="1522" customWidth="1"/>
    <col min="5380" max="5380" width="27.453125" style="1522" customWidth="1"/>
    <col min="5381" max="5381" width="16.54296875" style="1522" customWidth="1"/>
    <col min="5382" max="5382" width="8.453125" style="1522" customWidth="1"/>
    <col min="5383" max="5385" width="7.1796875" style="1522" customWidth="1"/>
    <col min="5386" max="5386" width="7.453125" style="1522" bestFit="1" customWidth="1"/>
    <col min="5387" max="5387" width="7.1796875" style="1522" customWidth="1"/>
    <col min="5388" max="5393" width="4.81640625" style="1522" customWidth="1"/>
    <col min="5394" max="5405" width="4.453125" style="1522" bestFit="1" customWidth="1"/>
    <col min="5406" max="5406" width="12.453125" style="1522" bestFit="1" customWidth="1"/>
    <col min="5407" max="5407" width="8.81640625" style="1522" customWidth="1"/>
    <col min="5408" max="5408" width="8.7265625" style="1522"/>
    <col min="5409" max="5409" width="10.453125" style="1522" bestFit="1" customWidth="1"/>
    <col min="5410" max="5632" width="8.7265625" style="1522"/>
    <col min="5633" max="5633" width="16.1796875" style="1522" customWidth="1"/>
    <col min="5634" max="5634" width="17.81640625" style="1522" customWidth="1"/>
    <col min="5635" max="5635" width="15.81640625" style="1522" customWidth="1"/>
    <col min="5636" max="5636" width="27.453125" style="1522" customWidth="1"/>
    <col min="5637" max="5637" width="16.54296875" style="1522" customWidth="1"/>
    <col min="5638" max="5638" width="8.453125" style="1522" customWidth="1"/>
    <col min="5639" max="5641" width="7.1796875" style="1522" customWidth="1"/>
    <col min="5642" max="5642" width="7.453125" style="1522" bestFit="1" customWidth="1"/>
    <col min="5643" max="5643" width="7.1796875" style="1522" customWidth="1"/>
    <col min="5644" max="5649" width="4.81640625" style="1522" customWidth="1"/>
    <col min="5650" max="5661" width="4.453125" style="1522" bestFit="1" customWidth="1"/>
    <col min="5662" max="5662" width="12.453125" style="1522" bestFit="1" customWidth="1"/>
    <col min="5663" max="5663" width="8.81640625" style="1522" customWidth="1"/>
    <col min="5664" max="5664" width="8.7265625" style="1522"/>
    <col min="5665" max="5665" width="10.453125" style="1522" bestFit="1" customWidth="1"/>
    <col min="5666" max="5888" width="8.7265625" style="1522"/>
    <col min="5889" max="5889" width="16.1796875" style="1522" customWidth="1"/>
    <col min="5890" max="5890" width="17.81640625" style="1522" customWidth="1"/>
    <col min="5891" max="5891" width="15.81640625" style="1522" customWidth="1"/>
    <col min="5892" max="5892" width="27.453125" style="1522" customWidth="1"/>
    <col min="5893" max="5893" width="16.54296875" style="1522" customWidth="1"/>
    <col min="5894" max="5894" width="8.453125" style="1522" customWidth="1"/>
    <col min="5895" max="5897" width="7.1796875" style="1522" customWidth="1"/>
    <col min="5898" max="5898" width="7.453125" style="1522" bestFit="1" customWidth="1"/>
    <col min="5899" max="5899" width="7.1796875" style="1522" customWidth="1"/>
    <col min="5900" max="5905" width="4.81640625" style="1522" customWidth="1"/>
    <col min="5906" max="5917" width="4.453125" style="1522" bestFit="1" customWidth="1"/>
    <col min="5918" max="5918" width="12.453125" style="1522" bestFit="1" customWidth="1"/>
    <col min="5919" max="5919" width="8.81640625" style="1522" customWidth="1"/>
    <col min="5920" max="5920" width="8.7265625" style="1522"/>
    <col min="5921" max="5921" width="10.453125" style="1522" bestFit="1" customWidth="1"/>
    <col min="5922" max="6144" width="8.7265625" style="1522"/>
    <col min="6145" max="6145" width="16.1796875" style="1522" customWidth="1"/>
    <col min="6146" max="6146" width="17.81640625" style="1522" customWidth="1"/>
    <col min="6147" max="6147" width="15.81640625" style="1522" customWidth="1"/>
    <col min="6148" max="6148" width="27.453125" style="1522" customWidth="1"/>
    <col min="6149" max="6149" width="16.54296875" style="1522" customWidth="1"/>
    <col min="6150" max="6150" width="8.453125" style="1522" customWidth="1"/>
    <col min="6151" max="6153" width="7.1796875" style="1522" customWidth="1"/>
    <col min="6154" max="6154" width="7.453125" style="1522" bestFit="1" customWidth="1"/>
    <col min="6155" max="6155" width="7.1796875" style="1522" customWidth="1"/>
    <col min="6156" max="6161" width="4.81640625" style="1522" customWidth="1"/>
    <col min="6162" max="6173" width="4.453125" style="1522" bestFit="1" customWidth="1"/>
    <col min="6174" max="6174" width="12.453125" style="1522" bestFit="1" customWidth="1"/>
    <col min="6175" max="6175" width="8.81640625" style="1522" customWidth="1"/>
    <col min="6176" max="6176" width="8.7265625" style="1522"/>
    <col min="6177" max="6177" width="10.453125" style="1522" bestFit="1" customWidth="1"/>
    <col min="6178" max="6400" width="8.7265625" style="1522"/>
    <col min="6401" max="6401" width="16.1796875" style="1522" customWidth="1"/>
    <col min="6402" max="6402" width="17.81640625" style="1522" customWidth="1"/>
    <col min="6403" max="6403" width="15.81640625" style="1522" customWidth="1"/>
    <col min="6404" max="6404" width="27.453125" style="1522" customWidth="1"/>
    <col min="6405" max="6405" width="16.54296875" style="1522" customWidth="1"/>
    <col min="6406" max="6406" width="8.453125" style="1522" customWidth="1"/>
    <col min="6407" max="6409" width="7.1796875" style="1522" customWidth="1"/>
    <col min="6410" max="6410" width="7.453125" style="1522" bestFit="1" customWidth="1"/>
    <col min="6411" max="6411" width="7.1796875" style="1522" customWidth="1"/>
    <col min="6412" max="6417" width="4.81640625" style="1522" customWidth="1"/>
    <col min="6418" max="6429" width="4.453125" style="1522" bestFit="1" customWidth="1"/>
    <col min="6430" max="6430" width="12.453125" style="1522" bestFit="1" customWidth="1"/>
    <col min="6431" max="6431" width="8.81640625" style="1522" customWidth="1"/>
    <col min="6432" max="6432" width="8.7265625" style="1522"/>
    <col min="6433" max="6433" width="10.453125" style="1522" bestFit="1" customWidth="1"/>
    <col min="6434" max="6656" width="8.7265625" style="1522"/>
    <col min="6657" max="6657" width="16.1796875" style="1522" customWidth="1"/>
    <col min="6658" max="6658" width="17.81640625" style="1522" customWidth="1"/>
    <col min="6659" max="6659" width="15.81640625" style="1522" customWidth="1"/>
    <col min="6660" max="6660" width="27.453125" style="1522" customWidth="1"/>
    <col min="6661" max="6661" width="16.54296875" style="1522" customWidth="1"/>
    <col min="6662" max="6662" width="8.453125" style="1522" customWidth="1"/>
    <col min="6663" max="6665" width="7.1796875" style="1522" customWidth="1"/>
    <col min="6666" max="6666" width="7.453125" style="1522" bestFit="1" customWidth="1"/>
    <col min="6667" max="6667" width="7.1796875" style="1522" customWidth="1"/>
    <col min="6668" max="6673" width="4.81640625" style="1522" customWidth="1"/>
    <col min="6674" max="6685" width="4.453125" style="1522" bestFit="1" customWidth="1"/>
    <col min="6686" max="6686" width="12.453125" style="1522" bestFit="1" customWidth="1"/>
    <col min="6687" max="6687" width="8.81640625" style="1522" customWidth="1"/>
    <col min="6688" max="6688" width="8.7265625" style="1522"/>
    <col min="6689" max="6689" width="10.453125" style="1522" bestFit="1" customWidth="1"/>
    <col min="6690" max="6912" width="8.7265625" style="1522"/>
    <col min="6913" max="6913" width="16.1796875" style="1522" customWidth="1"/>
    <col min="6914" max="6914" width="17.81640625" style="1522" customWidth="1"/>
    <col min="6915" max="6915" width="15.81640625" style="1522" customWidth="1"/>
    <col min="6916" max="6916" width="27.453125" style="1522" customWidth="1"/>
    <col min="6917" max="6917" width="16.54296875" style="1522" customWidth="1"/>
    <col min="6918" max="6918" width="8.453125" style="1522" customWidth="1"/>
    <col min="6919" max="6921" width="7.1796875" style="1522" customWidth="1"/>
    <col min="6922" max="6922" width="7.453125" style="1522" bestFit="1" customWidth="1"/>
    <col min="6923" max="6923" width="7.1796875" style="1522" customWidth="1"/>
    <col min="6924" max="6929" width="4.81640625" style="1522" customWidth="1"/>
    <col min="6930" max="6941" width="4.453125" style="1522" bestFit="1" customWidth="1"/>
    <col min="6942" max="6942" width="12.453125" style="1522" bestFit="1" customWidth="1"/>
    <col min="6943" max="6943" width="8.81640625" style="1522" customWidth="1"/>
    <col min="6944" max="6944" width="8.7265625" style="1522"/>
    <col min="6945" max="6945" width="10.453125" style="1522" bestFit="1" customWidth="1"/>
    <col min="6946" max="7168" width="8.7265625" style="1522"/>
    <col min="7169" max="7169" width="16.1796875" style="1522" customWidth="1"/>
    <col min="7170" max="7170" width="17.81640625" style="1522" customWidth="1"/>
    <col min="7171" max="7171" width="15.81640625" style="1522" customWidth="1"/>
    <col min="7172" max="7172" width="27.453125" style="1522" customWidth="1"/>
    <col min="7173" max="7173" width="16.54296875" style="1522" customWidth="1"/>
    <col min="7174" max="7174" width="8.453125" style="1522" customWidth="1"/>
    <col min="7175" max="7177" width="7.1796875" style="1522" customWidth="1"/>
    <col min="7178" max="7178" width="7.453125" style="1522" bestFit="1" customWidth="1"/>
    <col min="7179" max="7179" width="7.1796875" style="1522" customWidth="1"/>
    <col min="7180" max="7185" width="4.81640625" style="1522" customWidth="1"/>
    <col min="7186" max="7197" width="4.453125" style="1522" bestFit="1" customWidth="1"/>
    <col min="7198" max="7198" width="12.453125" style="1522" bestFit="1" customWidth="1"/>
    <col min="7199" max="7199" width="8.81640625" style="1522" customWidth="1"/>
    <col min="7200" max="7200" width="8.7265625" style="1522"/>
    <col min="7201" max="7201" width="10.453125" style="1522" bestFit="1" customWidth="1"/>
    <col min="7202" max="7424" width="8.7265625" style="1522"/>
    <col min="7425" max="7425" width="16.1796875" style="1522" customWidth="1"/>
    <col min="7426" max="7426" width="17.81640625" style="1522" customWidth="1"/>
    <col min="7427" max="7427" width="15.81640625" style="1522" customWidth="1"/>
    <col min="7428" max="7428" width="27.453125" style="1522" customWidth="1"/>
    <col min="7429" max="7429" width="16.54296875" style="1522" customWidth="1"/>
    <col min="7430" max="7430" width="8.453125" style="1522" customWidth="1"/>
    <col min="7431" max="7433" width="7.1796875" style="1522" customWidth="1"/>
    <col min="7434" max="7434" width="7.453125" style="1522" bestFit="1" customWidth="1"/>
    <col min="7435" max="7435" width="7.1796875" style="1522" customWidth="1"/>
    <col min="7436" max="7441" width="4.81640625" style="1522" customWidth="1"/>
    <col min="7442" max="7453" width="4.453125" style="1522" bestFit="1" customWidth="1"/>
    <col min="7454" max="7454" width="12.453125" style="1522" bestFit="1" customWidth="1"/>
    <col min="7455" max="7455" width="8.81640625" style="1522" customWidth="1"/>
    <col min="7456" max="7456" width="8.7265625" style="1522"/>
    <col min="7457" max="7457" width="10.453125" style="1522" bestFit="1" customWidth="1"/>
    <col min="7458" max="7680" width="8.7265625" style="1522"/>
    <col min="7681" max="7681" width="16.1796875" style="1522" customWidth="1"/>
    <col min="7682" max="7682" width="17.81640625" style="1522" customWidth="1"/>
    <col min="7683" max="7683" width="15.81640625" style="1522" customWidth="1"/>
    <col min="7684" max="7684" width="27.453125" style="1522" customWidth="1"/>
    <col min="7685" max="7685" width="16.54296875" style="1522" customWidth="1"/>
    <col min="7686" max="7686" width="8.453125" style="1522" customWidth="1"/>
    <col min="7687" max="7689" width="7.1796875" style="1522" customWidth="1"/>
    <col min="7690" max="7690" width="7.453125" style="1522" bestFit="1" customWidth="1"/>
    <col min="7691" max="7691" width="7.1796875" style="1522" customWidth="1"/>
    <col min="7692" max="7697" width="4.81640625" style="1522" customWidth="1"/>
    <col min="7698" max="7709" width="4.453125" style="1522" bestFit="1" customWidth="1"/>
    <col min="7710" max="7710" width="12.453125" style="1522" bestFit="1" customWidth="1"/>
    <col min="7711" max="7711" width="8.81640625" style="1522" customWidth="1"/>
    <col min="7712" max="7712" width="8.7265625" style="1522"/>
    <col min="7713" max="7713" width="10.453125" style="1522" bestFit="1" customWidth="1"/>
    <col min="7714" max="7936" width="8.7265625" style="1522"/>
    <col min="7937" max="7937" width="16.1796875" style="1522" customWidth="1"/>
    <col min="7938" max="7938" width="17.81640625" style="1522" customWidth="1"/>
    <col min="7939" max="7939" width="15.81640625" style="1522" customWidth="1"/>
    <col min="7940" max="7940" width="27.453125" style="1522" customWidth="1"/>
    <col min="7941" max="7941" width="16.54296875" style="1522" customWidth="1"/>
    <col min="7942" max="7942" width="8.453125" style="1522" customWidth="1"/>
    <col min="7943" max="7945" width="7.1796875" style="1522" customWidth="1"/>
    <col min="7946" max="7946" width="7.453125" style="1522" bestFit="1" customWidth="1"/>
    <col min="7947" max="7947" width="7.1796875" style="1522" customWidth="1"/>
    <col min="7948" max="7953" width="4.81640625" style="1522" customWidth="1"/>
    <col min="7954" max="7965" width="4.453125" style="1522" bestFit="1" customWidth="1"/>
    <col min="7966" max="7966" width="12.453125" style="1522" bestFit="1" customWidth="1"/>
    <col min="7967" max="7967" width="8.81640625" style="1522" customWidth="1"/>
    <col min="7968" max="7968" width="8.7265625" style="1522"/>
    <col min="7969" max="7969" width="10.453125" style="1522" bestFit="1" customWidth="1"/>
    <col min="7970" max="8192" width="8.7265625" style="1522"/>
    <col min="8193" max="8193" width="16.1796875" style="1522" customWidth="1"/>
    <col min="8194" max="8194" width="17.81640625" style="1522" customWidth="1"/>
    <col min="8195" max="8195" width="15.81640625" style="1522" customWidth="1"/>
    <col min="8196" max="8196" width="27.453125" style="1522" customWidth="1"/>
    <col min="8197" max="8197" width="16.54296875" style="1522" customWidth="1"/>
    <col min="8198" max="8198" width="8.453125" style="1522" customWidth="1"/>
    <col min="8199" max="8201" width="7.1796875" style="1522" customWidth="1"/>
    <col min="8202" max="8202" width="7.453125" style="1522" bestFit="1" customWidth="1"/>
    <col min="8203" max="8203" width="7.1796875" style="1522" customWidth="1"/>
    <col min="8204" max="8209" width="4.81640625" style="1522" customWidth="1"/>
    <col min="8210" max="8221" width="4.453125" style="1522" bestFit="1" customWidth="1"/>
    <col min="8222" max="8222" width="12.453125" style="1522" bestFit="1" customWidth="1"/>
    <col min="8223" max="8223" width="8.81640625" style="1522" customWidth="1"/>
    <col min="8224" max="8224" width="8.7265625" style="1522"/>
    <col min="8225" max="8225" width="10.453125" style="1522" bestFit="1" customWidth="1"/>
    <col min="8226" max="8448" width="8.7265625" style="1522"/>
    <col min="8449" max="8449" width="16.1796875" style="1522" customWidth="1"/>
    <col min="8450" max="8450" width="17.81640625" style="1522" customWidth="1"/>
    <col min="8451" max="8451" width="15.81640625" style="1522" customWidth="1"/>
    <col min="8452" max="8452" width="27.453125" style="1522" customWidth="1"/>
    <col min="8453" max="8453" width="16.54296875" style="1522" customWidth="1"/>
    <col min="8454" max="8454" width="8.453125" style="1522" customWidth="1"/>
    <col min="8455" max="8457" width="7.1796875" style="1522" customWidth="1"/>
    <col min="8458" max="8458" width="7.453125" style="1522" bestFit="1" customWidth="1"/>
    <col min="8459" max="8459" width="7.1796875" style="1522" customWidth="1"/>
    <col min="8460" max="8465" width="4.81640625" style="1522" customWidth="1"/>
    <col min="8466" max="8477" width="4.453125" style="1522" bestFit="1" customWidth="1"/>
    <col min="8478" max="8478" width="12.453125" style="1522" bestFit="1" customWidth="1"/>
    <col min="8479" max="8479" width="8.81640625" style="1522" customWidth="1"/>
    <col min="8480" max="8480" width="8.7265625" style="1522"/>
    <col min="8481" max="8481" width="10.453125" style="1522" bestFit="1" customWidth="1"/>
    <col min="8482" max="8704" width="8.7265625" style="1522"/>
    <col min="8705" max="8705" width="16.1796875" style="1522" customWidth="1"/>
    <col min="8706" max="8706" width="17.81640625" style="1522" customWidth="1"/>
    <col min="8707" max="8707" width="15.81640625" style="1522" customWidth="1"/>
    <col min="8708" max="8708" width="27.453125" style="1522" customWidth="1"/>
    <col min="8709" max="8709" width="16.54296875" style="1522" customWidth="1"/>
    <col min="8710" max="8710" width="8.453125" style="1522" customWidth="1"/>
    <col min="8711" max="8713" width="7.1796875" style="1522" customWidth="1"/>
    <col min="8714" max="8714" width="7.453125" style="1522" bestFit="1" customWidth="1"/>
    <col min="8715" max="8715" width="7.1796875" style="1522" customWidth="1"/>
    <col min="8716" max="8721" width="4.81640625" style="1522" customWidth="1"/>
    <col min="8722" max="8733" width="4.453125" style="1522" bestFit="1" customWidth="1"/>
    <col min="8734" max="8734" width="12.453125" style="1522" bestFit="1" customWidth="1"/>
    <col min="8735" max="8735" width="8.81640625" style="1522" customWidth="1"/>
    <col min="8736" max="8736" width="8.7265625" style="1522"/>
    <col min="8737" max="8737" width="10.453125" style="1522" bestFit="1" customWidth="1"/>
    <col min="8738" max="8960" width="8.7265625" style="1522"/>
    <col min="8961" max="8961" width="16.1796875" style="1522" customWidth="1"/>
    <col min="8962" max="8962" width="17.81640625" style="1522" customWidth="1"/>
    <col min="8963" max="8963" width="15.81640625" style="1522" customWidth="1"/>
    <col min="8964" max="8964" width="27.453125" style="1522" customWidth="1"/>
    <col min="8965" max="8965" width="16.54296875" style="1522" customWidth="1"/>
    <col min="8966" max="8966" width="8.453125" style="1522" customWidth="1"/>
    <col min="8967" max="8969" width="7.1796875" style="1522" customWidth="1"/>
    <col min="8970" max="8970" width="7.453125" style="1522" bestFit="1" customWidth="1"/>
    <col min="8971" max="8971" width="7.1796875" style="1522" customWidth="1"/>
    <col min="8972" max="8977" width="4.81640625" style="1522" customWidth="1"/>
    <col min="8978" max="8989" width="4.453125" style="1522" bestFit="1" customWidth="1"/>
    <col min="8990" max="8990" width="12.453125" style="1522" bestFit="1" customWidth="1"/>
    <col min="8991" max="8991" width="8.81640625" style="1522" customWidth="1"/>
    <col min="8992" max="8992" width="8.7265625" style="1522"/>
    <col min="8993" max="8993" width="10.453125" style="1522" bestFit="1" customWidth="1"/>
    <col min="8994" max="9216" width="8.7265625" style="1522"/>
    <col min="9217" max="9217" width="16.1796875" style="1522" customWidth="1"/>
    <col min="9218" max="9218" width="17.81640625" style="1522" customWidth="1"/>
    <col min="9219" max="9219" width="15.81640625" style="1522" customWidth="1"/>
    <col min="9220" max="9220" width="27.453125" style="1522" customWidth="1"/>
    <col min="9221" max="9221" width="16.54296875" style="1522" customWidth="1"/>
    <col min="9222" max="9222" width="8.453125" style="1522" customWidth="1"/>
    <col min="9223" max="9225" width="7.1796875" style="1522" customWidth="1"/>
    <col min="9226" max="9226" width="7.453125" style="1522" bestFit="1" customWidth="1"/>
    <col min="9227" max="9227" width="7.1796875" style="1522" customWidth="1"/>
    <col min="9228" max="9233" width="4.81640625" style="1522" customWidth="1"/>
    <col min="9234" max="9245" width="4.453125" style="1522" bestFit="1" customWidth="1"/>
    <col min="9246" max="9246" width="12.453125" style="1522" bestFit="1" customWidth="1"/>
    <col min="9247" max="9247" width="8.81640625" style="1522" customWidth="1"/>
    <col min="9248" max="9248" width="8.7265625" style="1522"/>
    <col min="9249" max="9249" width="10.453125" style="1522" bestFit="1" customWidth="1"/>
    <col min="9250" max="9472" width="8.7265625" style="1522"/>
    <col min="9473" max="9473" width="16.1796875" style="1522" customWidth="1"/>
    <col min="9474" max="9474" width="17.81640625" style="1522" customWidth="1"/>
    <col min="9475" max="9475" width="15.81640625" style="1522" customWidth="1"/>
    <col min="9476" max="9476" width="27.453125" style="1522" customWidth="1"/>
    <col min="9477" max="9477" width="16.54296875" style="1522" customWidth="1"/>
    <col min="9478" max="9478" width="8.453125" style="1522" customWidth="1"/>
    <col min="9479" max="9481" width="7.1796875" style="1522" customWidth="1"/>
    <col min="9482" max="9482" width="7.453125" style="1522" bestFit="1" customWidth="1"/>
    <col min="9483" max="9483" width="7.1796875" style="1522" customWidth="1"/>
    <col min="9484" max="9489" width="4.81640625" style="1522" customWidth="1"/>
    <col min="9490" max="9501" width="4.453125" style="1522" bestFit="1" customWidth="1"/>
    <col min="9502" max="9502" width="12.453125" style="1522" bestFit="1" customWidth="1"/>
    <col min="9503" max="9503" width="8.81640625" style="1522" customWidth="1"/>
    <col min="9504" max="9504" width="8.7265625" style="1522"/>
    <col min="9505" max="9505" width="10.453125" style="1522" bestFit="1" customWidth="1"/>
    <col min="9506" max="9728" width="8.7265625" style="1522"/>
    <col min="9729" max="9729" width="16.1796875" style="1522" customWidth="1"/>
    <col min="9730" max="9730" width="17.81640625" style="1522" customWidth="1"/>
    <col min="9731" max="9731" width="15.81640625" style="1522" customWidth="1"/>
    <col min="9732" max="9732" width="27.453125" style="1522" customWidth="1"/>
    <col min="9733" max="9733" width="16.54296875" style="1522" customWidth="1"/>
    <col min="9734" max="9734" width="8.453125" style="1522" customWidth="1"/>
    <col min="9735" max="9737" width="7.1796875" style="1522" customWidth="1"/>
    <col min="9738" max="9738" width="7.453125" style="1522" bestFit="1" customWidth="1"/>
    <col min="9739" max="9739" width="7.1796875" style="1522" customWidth="1"/>
    <col min="9740" max="9745" width="4.81640625" style="1522" customWidth="1"/>
    <col min="9746" max="9757" width="4.453125" style="1522" bestFit="1" customWidth="1"/>
    <col min="9758" max="9758" width="12.453125" style="1522" bestFit="1" customWidth="1"/>
    <col min="9759" max="9759" width="8.81640625" style="1522" customWidth="1"/>
    <col min="9760" max="9760" width="8.7265625" style="1522"/>
    <col min="9761" max="9761" width="10.453125" style="1522" bestFit="1" customWidth="1"/>
    <col min="9762" max="9984" width="8.7265625" style="1522"/>
    <col min="9985" max="9985" width="16.1796875" style="1522" customWidth="1"/>
    <col min="9986" max="9986" width="17.81640625" style="1522" customWidth="1"/>
    <col min="9987" max="9987" width="15.81640625" style="1522" customWidth="1"/>
    <col min="9988" max="9988" width="27.453125" style="1522" customWidth="1"/>
    <col min="9989" max="9989" width="16.54296875" style="1522" customWidth="1"/>
    <col min="9990" max="9990" width="8.453125" style="1522" customWidth="1"/>
    <col min="9991" max="9993" width="7.1796875" style="1522" customWidth="1"/>
    <col min="9994" max="9994" width="7.453125" style="1522" bestFit="1" customWidth="1"/>
    <col min="9995" max="9995" width="7.1796875" style="1522" customWidth="1"/>
    <col min="9996" max="10001" width="4.81640625" style="1522" customWidth="1"/>
    <col min="10002" max="10013" width="4.453125" style="1522" bestFit="1" customWidth="1"/>
    <col min="10014" max="10014" width="12.453125" style="1522" bestFit="1" customWidth="1"/>
    <col min="10015" max="10015" width="8.81640625" style="1522" customWidth="1"/>
    <col min="10016" max="10016" width="8.7265625" style="1522"/>
    <col min="10017" max="10017" width="10.453125" style="1522" bestFit="1" customWidth="1"/>
    <col min="10018" max="10240" width="8.7265625" style="1522"/>
    <col min="10241" max="10241" width="16.1796875" style="1522" customWidth="1"/>
    <col min="10242" max="10242" width="17.81640625" style="1522" customWidth="1"/>
    <col min="10243" max="10243" width="15.81640625" style="1522" customWidth="1"/>
    <col min="10244" max="10244" width="27.453125" style="1522" customWidth="1"/>
    <col min="10245" max="10245" width="16.54296875" style="1522" customWidth="1"/>
    <col min="10246" max="10246" width="8.453125" style="1522" customWidth="1"/>
    <col min="10247" max="10249" width="7.1796875" style="1522" customWidth="1"/>
    <col min="10250" max="10250" width="7.453125" style="1522" bestFit="1" customWidth="1"/>
    <col min="10251" max="10251" width="7.1796875" style="1522" customWidth="1"/>
    <col min="10252" max="10257" width="4.81640625" style="1522" customWidth="1"/>
    <col min="10258" max="10269" width="4.453125" style="1522" bestFit="1" customWidth="1"/>
    <col min="10270" max="10270" width="12.453125" style="1522" bestFit="1" customWidth="1"/>
    <col min="10271" max="10271" width="8.81640625" style="1522" customWidth="1"/>
    <col min="10272" max="10272" width="8.7265625" style="1522"/>
    <col min="10273" max="10273" width="10.453125" style="1522" bestFit="1" customWidth="1"/>
    <col min="10274" max="10496" width="8.7265625" style="1522"/>
    <col min="10497" max="10497" width="16.1796875" style="1522" customWidth="1"/>
    <col min="10498" max="10498" width="17.81640625" style="1522" customWidth="1"/>
    <col min="10499" max="10499" width="15.81640625" style="1522" customWidth="1"/>
    <col min="10500" max="10500" width="27.453125" style="1522" customWidth="1"/>
    <col min="10501" max="10501" width="16.54296875" style="1522" customWidth="1"/>
    <col min="10502" max="10502" width="8.453125" style="1522" customWidth="1"/>
    <col min="10503" max="10505" width="7.1796875" style="1522" customWidth="1"/>
    <col min="10506" max="10506" width="7.453125" style="1522" bestFit="1" customWidth="1"/>
    <col min="10507" max="10507" width="7.1796875" style="1522" customWidth="1"/>
    <col min="10508" max="10513" width="4.81640625" style="1522" customWidth="1"/>
    <col min="10514" max="10525" width="4.453125" style="1522" bestFit="1" customWidth="1"/>
    <col min="10526" max="10526" width="12.453125" style="1522" bestFit="1" customWidth="1"/>
    <col min="10527" max="10527" width="8.81640625" style="1522" customWidth="1"/>
    <col min="10528" max="10528" width="8.7265625" style="1522"/>
    <col min="10529" max="10529" width="10.453125" style="1522" bestFit="1" customWidth="1"/>
    <col min="10530" max="10752" width="8.7265625" style="1522"/>
    <col min="10753" max="10753" width="16.1796875" style="1522" customWidth="1"/>
    <col min="10754" max="10754" width="17.81640625" style="1522" customWidth="1"/>
    <col min="10755" max="10755" width="15.81640625" style="1522" customWidth="1"/>
    <col min="10756" max="10756" width="27.453125" style="1522" customWidth="1"/>
    <col min="10757" max="10757" width="16.54296875" style="1522" customWidth="1"/>
    <col min="10758" max="10758" width="8.453125" style="1522" customWidth="1"/>
    <col min="10759" max="10761" width="7.1796875" style="1522" customWidth="1"/>
    <col min="10762" max="10762" width="7.453125" style="1522" bestFit="1" customWidth="1"/>
    <col min="10763" max="10763" width="7.1796875" style="1522" customWidth="1"/>
    <col min="10764" max="10769" width="4.81640625" style="1522" customWidth="1"/>
    <col min="10770" max="10781" width="4.453125" style="1522" bestFit="1" customWidth="1"/>
    <col min="10782" max="10782" width="12.453125" style="1522" bestFit="1" customWidth="1"/>
    <col min="10783" max="10783" width="8.81640625" style="1522" customWidth="1"/>
    <col min="10784" max="10784" width="8.7265625" style="1522"/>
    <col min="10785" max="10785" width="10.453125" style="1522" bestFit="1" customWidth="1"/>
    <col min="10786" max="11008" width="8.7265625" style="1522"/>
    <col min="11009" max="11009" width="16.1796875" style="1522" customWidth="1"/>
    <col min="11010" max="11010" width="17.81640625" style="1522" customWidth="1"/>
    <col min="11011" max="11011" width="15.81640625" style="1522" customWidth="1"/>
    <col min="11012" max="11012" width="27.453125" style="1522" customWidth="1"/>
    <col min="11013" max="11013" width="16.54296875" style="1522" customWidth="1"/>
    <col min="11014" max="11014" width="8.453125" style="1522" customWidth="1"/>
    <col min="11015" max="11017" width="7.1796875" style="1522" customWidth="1"/>
    <col min="11018" max="11018" width="7.453125" style="1522" bestFit="1" customWidth="1"/>
    <col min="11019" max="11019" width="7.1796875" style="1522" customWidth="1"/>
    <col min="11020" max="11025" width="4.81640625" style="1522" customWidth="1"/>
    <col min="11026" max="11037" width="4.453125" style="1522" bestFit="1" customWidth="1"/>
    <col min="11038" max="11038" width="12.453125" style="1522" bestFit="1" customWidth="1"/>
    <col min="11039" max="11039" width="8.81640625" style="1522" customWidth="1"/>
    <col min="11040" max="11040" width="8.7265625" style="1522"/>
    <col min="11041" max="11041" width="10.453125" style="1522" bestFit="1" customWidth="1"/>
    <col min="11042" max="11264" width="8.7265625" style="1522"/>
    <col min="11265" max="11265" width="16.1796875" style="1522" customWidth="1"/>
    <col min="11266" max="11266" width="17.81640625" style="1522" customWidth="1"/>
    <col min="11267" max="11267" width="15.81640625" style="1522" customWidth="1"/>
    <col min="11268" max="11268" width="27.453125" style="1522" customWidth="1"/>
    <col min="11269" max="11269" width="16.54296875" style="1522" customWidth="1"/>
    <col min="11270" max="11270" width="8.453125" style="1522" customWidth="1"/>
    <col min="11271" max="11273" width="7.1796875" style="1522" customWidth="1"/>
    <col min="11274" max="11274" width="7.453125" style="1522" bestFit="1" customWidth="1"/>
    <col min="11275" max="11275" width="7.1796875" style="1522" customWidth="1"/>
    <col min="11276" max="11281" width="4.81640625" style="1522" customWidth="1"/>
    <col min="11282" max="11293" width="4.453125" style="1522" bestFit="1" customWidth="1"/>
    <col min="11294" max="11294" width="12.453125" style="1522" bestFit="1" customWidth="1"/>
    <col min="11295" max="11295" width="8.81640625" style="1522" customWidth="1"/>
    <col min="11296" max="11296" width="8.7265625" style="1522"/>
    <col min="11297" max="11297" width="10.453125" style="1522" bestFit="1" customWidth="1"/>
    <col min="11298" max="11520" width="8.7265625" style="1522"/>
    <col min="11521" max="11521" width="16.1796875" style="1522" customWidth="1"/>
    <col min="11522" max="11522" width="17.81640625" style="1522" customWidth="1"/>
    <col min="11523" max="11523" width="15.81640625" style="1522" customWidth="1"/>
    <col min="11524" max="11524" width="27.453125" style="1522" customWidth="1"/>
    <col min="11525" max="11525" width="16.54296875" style="1522" customWidth="1"/>
    <col min="11526" max="11526" width="8.453125" style="1522" customWidth="1"/>
    <col min="11527" max="11529" width="7.1796875" style="1522" customWidth="1"/>
    <col min="11530" max="11530" width="7.453125" style="1522" bestFit="1" customWidth="1"/>
    <col min="11531" max="11531" width="7.1796875" style="1522" customWidth="1"/>
    <col min="11532" max="11537" width="4.81640625" style="1522" customWidth="1"/>
    <col min="11538" max="11549" width="4.453125" style="1522" bestFit="1" customWidth="1"/>
    <col min="11550" max="11550" width="12.453125" style="1522" bestFit="1" customWidth="1"/>
    <col min="11551" max="11551" width="8.81640625" style="1522" customWidth="1"/>
    <col min="11552" max="11552" width="8.7265625" style="1522"/>
    <col min="11553" max="11553" width="10.453125" style="1522" bestFit="1" customWidth="1"/>
    <col min="11554" max="11776" width="8.7265625" style="1522"/>
    <col min="11777" max="11777" width="16.1796875" style="1522" customWidth="1"/>
    <col min="11778" max="11778" width="17.81640625" style="1522" customWidth="1"/>
    <col min="11779" max="11779" width="15.81640625" style="1522" customWidth="1"/>
    <col min="11780" max="11780" width="27.453125" style="1522" customWidth="1"/>
    <col min="11781" max="11781" width="16.54296875" style="1522" customWidth="1"/>
    <col min="11782" max="11782" width="8.453125" style="1522" customWidth="1"/>
    <col min="11783" max="11785" width="7.1796875" style="1522" customWidth="1"/>
    <col min="11786" max="11786" width="7.453125" style="1522" bestFit="1" customWidth="1"/>
    <col min="11787" max="11787" width="7.1796875" style="1522" customWidth="1"/>
    <col min="11788" max="11793" width="4.81640625" style="1522" customWidth="1"/>
    <col min="11794" max="11805" width="4.453125" style="1522" bestFit="1" customWidth="1"/>
    <col min="11806" max="11806" width="12.453125" style="1522" bestFit="1" customWidth="1"/>
    <col min="11807" max="11807" width="8.81640625" style="1522" customWidth="1"/>
    <col min="11808" max="11808" width="8.7265625" style="1522"/>
    <col min="11809" max="11809" width="10.453125" style="1522" bestFit="1" customWidth="1"/>
    <col min="11810" max="12032" width="8.7265625" style="1522"/>
    <col min="12033" max="12033" width="16.1796875" style="1522" customWidth="1"/>
    <col min="12034" max="12034" width="17.81640625" style="1522" customWidth="1"/>
    <col min="12035" max="12035" width="15.81640625" style="1522" customWidth="1"/>
    <col min="12036" max="12036" width="27.453125" style="1522" customWidth="1"/>
    <col min="12037" max="12037" width="16.54296875" style="1522" customWidth="1"/>
    <col min="12038" max="12038" width="8.453125" style="1522" customWidth="1"/>
    <col min="12039" max="12041" width="7.1796875" style="1522" customWidth="1"/>
    <col min="12042" max="12042" width="7.453125" style="1522" bestFit="1" customWidth="1"/>
    <col min="12043" max="12043" width="7.1796875" style="1522" customWidth="1"/>
    <col min="12044" max="12049" width="4.81640625" style="1522" customWidth="1"/>
    <col min="12050" max="12061" width="4.453125" style="1522" bestFit="1" customWidth="1"/>
    <col min="12062" max="12062" width="12.453125" style="1522" bestFit="1" customWidth="1"/>
    <col min="12063" max="12063" width="8.81640625" style="1522" customWidth="1"/>
    <col min="12064" max="12064" width="8.7265625" style="1522"/>
    <col min="12065" max="12065" width="10.453125" style="1522" bestFit="1" customWidth="1"/>
    <col min="12066" max="12288" width="8.7265625" style="1522"/>
    <col min="12289" max="12289" width="16.1796875" style="1522" customWidth="1"/>
    <col min="12290" max="12290" width="17.81640625" style="1522" customWidth="1"/>
    <col min="12291" max="12291" width="15.81640625" style="1522" customWidth="1"/>
    <col min="12292" max="12292" width="27.453125" style="1522" customWidth="1"/>
    <col min="12293" max="12293" width="16.54296875" style="1522" customWidth="1"/>
    <col min="12294" max="12294" width="8.453125" style="1522" customWidth="1"/>
    <col min="12295" max="12297" width="7.1796875" style="1522" customWidth="1"/>
    <col min="12298" max="12298" width="7.453125" style="1522" bestFit="1" customWidth="1"/>
    <col min="12299" max="12299" width="7.1796875" style="1522" customWidth="1"/>
    <col min="12300" max="12305" width="4.81640625" style="1522" customWidth="1"/>
    <col min="12306" max="12317" width="4.453125" style="1522" bestFit="1" customWidth="1"/>
    <col min="12318" max="12318" width="12.453125" style="1522" bestFit="1" customWidth="1"/>
    <col min="12319" max="12319" width="8.81640625" style="1522" customWidth="1"/>
    <col min="12320" max="12320" width="8.7265625" style="1522"/>
    <col min="12321" max="12321" width="10.453125" style="1522" bestFit="1" customWidth="1"/>
    <col min="12322" max="12544" width="8.7265625" style="1522"/>
    <col min="12545" max="12545" width="16.1796875" style="1522" customWidth="1"/>
    <col min="12546" max="12546" width="17.81640625" style="1522" customWidth="1"/>
    <col min="12547" max="12547" width="15.81640625" style="1522" customWidth="1"/>
    <col min="12548" max="12548" width="27.453125" style="1522" customWidth="1"/>
    <col min="12549" max="12549" width="16.54296875" style="1522" customWidth="1"/>
    <col min="12550" max="12550" width="8.453125" style="1522" customWidth="1"/>
    <col min="12551" max="12553" width="7.1796875" style="1522" customWidth="1"/>
    <col min="12554" max="12554" width="7.453125" style="1522" bestFit="1" customWidth="1"/>
    <col min="12555" max="12555" width="7.1796875" style="1522" customWidth="1"/>
    <col min="12556" max="12561" width="4.81640625" style="1522" customWidth="1"/>
    <col min="12562" max="12573" width="4.453125" style="1522" bestFit="1" customWidth="1"/>
    <col min="12574" max="12574" width="12.453125" style="1522" bestFit="1" customWidth="1"/>
    <col min="12575" max="12575" width="8.81640625" style="1522" customWidth="1"/>
    <col min="12576" max="12576" width="8.7265625" style="1522"/>
    <col min="12577" max="12577" width="10.453125" style="1522" bestFit="1" customWidth="1"/>
    <col min="12578" max="12800" width="8.7265625" style="1522"/>
    <col min="12801" max="12801" width="16.1796875" style="1522" customWidth="1"/>
    <col min="12802" max="12802" width="17.81640625" style="1522" customWidth="1"/>
    <col min="12803" max="12803" width="15.81640625" style="1522" customWidth="1"/>
    <col min="12804" max="12804" width="27.453125" style="1522" customWidth="1"/>
    <col min="12805" max="12805" width="16.54296875" style="1522" customWidth="1"/>
    <col min="12806" max="12806" width="8.453125" style="1522" customWidth="1"/>
    <col min="12807" max="12809" width="7.1796875" style="1522" customWidth="1"/>
    <col min="12810" max="12810" width="7.453125" style="1522" bestFit="1" customWidth="1"/>
    <col min="12811" max="12811" width="7.1796875" style="1522" customWidth="1"/>
    <col min="12812" max="12817" width="4.81640625" style="1522" customWidth="1"/>
    <col min="12818" max="12829" width="4.453125" style="1522" bestFit="1" customWidth="1"/>
    <col min="12830" max="12830" width="12.453125" style="1522" bestFit="1" customWidth="1"/>
    <col min="12831" max="12831" width="8.81640625" style="1522" customWidth="1"/>
    <col min="12832" max="12832" width="8.7265625" style="1522"/>
    <col min="12833" max="12833" width="10.453125" style="1522" bestFit="1" customWidth="1"/>
    <col min="12834" max="13056" width="8.7265625" style="1522"/>
    <col min="13057" max="13057" width="16.1796875" style="1522" customWidth="1"/>
    <col min="13058" max="13058" width="17.81640625" style="1522" customWidth="1"/>
    <col min="13059" max="13059" width="15.81640625" style="1522" customWidth="1"/>
    <col min="13060" max="13060" width="27.453125" style="1522" customWidth="1"/>
    <col min="13061" max="13061" width="16.54296875" style="1522" customWidth="1"/>
    <col min="13062" max="13062" width="8.453125" style="1522" customWidth="1"/>
    <col min="13063" max="13065" width="7.1796875" style="1522" customWidth="1"/>
    <col min="13066" max="13066" width="7.453125" style="1522" bestFit="1" customWidth="1"/>
    <col min="13067" max="13067" width="7.1796875" style="1522" customWidth="1"/>
    <col min="13068" max="13073" width="4.81640625" style="1522" customWidth="1"/>
    <col min="13074" max="13085" width="4.453125" style="1522" bestFit="1" customWidth="1"/>
    <col min="13086" max="13086" width="12.453125" style="1522" bestFit="1" customWidth="1"/>
    <col min="13087" max="13087" width="8.81640625" style="1522" customWidth="1"/>
    <col min="13088" max="13088" width="8.7265625" style="1522"/>
    <col min="13089" max="13089" width="10.453125" style="1522" bestFit="1" customWidth="1"/>
    <col min="13090" max="13312" width="8.7265625" style="1522"/>
    <col min="13313" max="13313" width="16.1796875" style="1522" customWidth="1"/>
    <col min="13314" max="13314" width="17.81640625" style="1522" customWidth="1"/>
    <col min="13315" max="13315" width="15.81640625" style="1522" customWidth="1"/>
    <col min="13316" max="13316" width="27.453125" style="1522" customWidth="1"/>
    <col min="13317" max="13317" width="16.54296875" style="1522" customWidth="1"/>
    <col min="13318" max="13318" width="8.453125" style="1522" customWidth="1"/>
    <col min="13319" max="13321" width="7.1796875" style="1522" customWidth="1"/>
    <col min="13322" max="13322" width="7.453125" style="1522" bestFit="1" customWidth="1"/>
    <col min="13323" max="13323" width="7.1796875" style="1522" customWidth="1"/>
    <col min="13324" max="13329" width="4.81640625" style="1522" customWidth="1"/>
    <col min="13330" max="13341" width="4.453125" style="1522" bestFit="1" customWidth="1"/>
    <col min="13342" max="13342" width="12.453125" style="1522" bestFit="1" customWidth="1"/>
    <col min="13343" max="13343" width="8.81640625" style="1522" customWidth="1"/>
    <col min="13344" max="13344" width="8.7265625" style="1522"/>
    <col min="13345" max="13345" width="10.453125" style="1522" bestFit="1" customWidth="1"/>
    <col min="13346" max="13568" width="8.7265625" style="1522"/>
    <col min="13569" max="13569" width="16.1796875" style="1522" customWidth="1"/>
    <col min="13570" max="13570" width="17.81640625" style="1522" customWidth="1"/>
    <col min="13571" max="13571" width="15.81640625" style="1522" customWidth="1"/>
    <col min="13572" max="13572" width="27.453125" style="1522" customWidth="1"/>
    <col min="13573" max="13573" width="16.54296875" style="1522" customWidth="1"/>
    <col min="13574" max="13574" width="8.453125" style="1522" customWidth="1"/>
    <col min="13575" max="13577" width="7.1796875" style="1522" customWidth="1"/>
    <col min="13578" max="13578" width="7.453125" style="1522" bestFit="1" customWidth="1"/>
    <col min="13579" max="13579" width="7.1796875" style="1522" customWidth="1"/>
    <col min="13580" max="13585" width="4.81640625" style="1522" customWidth="1"/>
    <col min="13586" max="13597" width="4.453125" style="1522" bestFit="1" customWidth="1"/>
    <col min="13598" max="13598" width="12.453125" style="1522" bestFit="1" customWidth="1"/>
    <col min="13599" max="13599" width="8.81640625" style="1522" customWidth="1"/>
    <col min="13600" max="13600" width="8.7265625" style="1522"/>
    <col min="13601" max="13601" width="10.453125" style="1522" bestFit="1" customWidth="1"/>
    <col min="13602" max="13824" width="8.7265625" style="1522"/>
    <col min="13825" max="13825" width="16.1796875" style="1522" customWidth="1"/>
    <col min="13826" max="13826" width="17.81640625" style="1522" customWidth="1"/>
    <col min="13827" max="13827" width="15.81640625" style="1522" customWidth="1"/>
    <col min="13828" max="13828" width="27.453125" style="1522" customWidth="1"/>
    <col min="13829" max="13829" width="16.54296875" style="1522" customWidth="1"/>
    <col min="13830" max="13830" width="8.453125" style="1522" customWidth="1"/>
    <col min="13831" max="13833" width="7.1796875" style="1522" customWidth="1"/>
    <col min="13834" max="13834" width="7.453125" style="1522" bestFit="1" customWidth="1"/>
    <col min="13835" max="13835" width="7.1796875" style="1522" customWidth="1"/>
    <col min="13836" max="13841" width="4.81640625" style="1522" customWidth="1"/>
    <col min="13842" max="13853" width="4.453125" style="1522" bestFit="1" customWidth="1"/>
    <col min="13854" max="13854" width="12.453125" style="1522" bestFit="1" customWidth="1"/>
    <col min="13855" max="13855" width="8.81640625" style="1522" customWidth="1"/>
    <col min="13856" max="13856" width="8.7265625" style="1522"/>
    <col min="13857" max="13857" width="10.453125" style="1522" bestFit="1" customWidth="1"/>
    <col min="13858" max="14080" width="8.7265625" style="1522"/>
    <col min="14081" max="14081" width="16.1796875" style="1522" customWidth="1"/>
    <col min="14082" max="14082" width="17.81640625" style="1522" customWidth="1"/>
    <col min="14083" max="14083" width="15.81640625" style="1522" customWidth="1"/>
    <col min="14084" max="14084" width="27.453125" style="1522" customWidth="1"/>
    <col min="14085" max="14085" width="16.54296875" style="1522" customWidth="1"/>
    <col min="14086" max="14086" width="8.453125" style="1522" customWidth="1"/>
    <col min="14087" max="14089" width="7.1796875" style="1522" customWidth="1"/>
    <col min="14090" max="14090" width="7.453125" style="1522" bestFit="1" customWidth="1"/>
    <col min="14091" max="14091" width="7.1796875" style="1522" customWidth="1"/>
    <col min="14092" max="14097" width="4.81640625" style="1522" customWidth="1"/>
    <col min="14098" max="14109" width="4.453125" style="1522" bestFit="1" customWidth="1"/>
    <col min="14110" max="14110" width="12.453125" style="1522" bestFit="1" customWidth="1"/>
    <col min="14111" max="14111" width="8.81640625" style="1522" customWidth="1"/>
    <col min="14112" max="14112" width="8.7265625" style="1522"/>
    <col min="14113" max="14113" width="10.453125" style="1522" bestFit="1" customWidth="1"/>
    <col min="14114" max="14336" width="8.7265625" style="1522"/>
    <col min="14337" max="14337" width="16.1796875" style="1522" customWidth="1"/>
    <col min="14338" max="14338" width="17.81640625" style="1522" customWidth="1"/>
    <col min="14339" max="14339" width="15.81640625" style="1522" customWidth="1"/>
    <col min="14340" max="14340" width="27.453125" style="1522" customWidth="1"/>
    <col min="14341" max="14341" width="16.54296875" style="1522" customWidth="1"/>
    <col min="14342" max="14342" width="8.453125" style="1522" customWidth="1"/>
    <col min="14343" max="14345" width="7.1796875" style="1522" customWidth="1"/>
    <col min="14346" max="14346" width="7.453125" style="1522" bestFit="1" customWidth="1"/>
    <col min="14347" max="14347" width="7.1796875" style="1522" customWidth="1"/>
    <col min="14348" max="14353" width="4.81640625" style="1522" customWidth="1"/>
    <col min="14354" max="14365" width="4.453125" style="1522" bestFit="1" customWidth="1"/>
    <col min="14366" max="14366" width="12.453125" style="1522" bestFit="1" customWidth="1"/>
    <col min="14367" max="14367" width="8.81640625" style="1522" customWidth="1"/>
    <col min="14368" max="14368" width="8.7265625" style="1522"/>
    <col min="14369" max="14369" width="10.453125" style="1522" bestFit="1" customWidth="1"/>
    <col min="14370" max="14592" width="8.7265625" style="1522"/>
    <col min="14593" max="14593" width="16.1796875" style="1522" customWidth="1"/>
    <col min="14594" max="14594" width="17.81640625" style="1522" customWidth="1"/>
    <col min="14595" max="14595" width="15.81640625" style="1522" customWidth="1"/>
    <col min="14596" max="14596" width="27.453125" style="1522" customWidth="1"/>
    <col min="14597" max="14597" width="16.54296875" style="1522" customWidth="1"/>
    <col min="14598" max="14598" width="8.453125" style="1522" customWidth="1"/>
    <col min="14599" max="14601" width="7.1796875" style="1522" customWidth="1"/>
    <col min="14602" max="14602" width="7.453125" style="1522" bestFit="1" customWidth="1"/>
    <col min="14603" max="14603" width="7.1796875" style="1522" customWidth="1"/>
    <col min="14604" max="14609" width="4.81640625" style="1522" customWidth="1"/>
    <col min="14610" max="14621" width="4.453125" style="1522" bestFit="1" customWidth="1"/>
    <col min="14622" max="14622" width="12.453125" style="1522" bestFit="1" customWidth="1"/>
    <col min="14623" max="14623" width="8.81640625" style="1522" customWidth="1"/>
    <col min="14624" max="14624" width="8.7265625" style="1522"/>
    <col min="14625" max="14625" width="10.453125" style="1522" bestFit="1" customWidth="1"/>
    <col min="14626" max="14848" width="8.7265625" style="1522"/>
    <col min="14849" max="14849" width="16.1796875" style="1522" customWidth="1"/>
    <col min="14850" max="14850" width="17.81640625" style="1522" customWidth="1"/>
    <col min="14851" max="14851" width="15.81640625" style="1522" customWidth="1"/>
    <col min="14852" max="14852" width="27.453125" style="1522" customWidth="1"/>
    <col min="14853" max="14853" width="16.54296875" style="1522" customWidth="1"/>
    <col min="14854" max="14854" width="8.453125" style="1522" customWidth="1"/>
    <col min="14855" max="14857" width="7.1796875" style="1522" customWidth="1"/>
    <col min="14858" max="14858" width="7.453125" style="1522" bestFit="1" customWidth="1"/>
    <col min="14859" max="14859" width="7.1796875" style="1522" customWidth="1"/>
    <col min="14860" max="14865" width="4.81640625" style="1522" customWidth="1"/>
    <col min="14866" max="14877" width="4.453125" style="1522" bestFit="1" customWidth="1"/>
    <col min="14878" max="14878" width="12.453125" style="1522" bestFit="1" customWidth="1"/>
    <col min="14879" max="14879" width="8.81640625" style="1522" customWidth="1"/>
    <col min="14880" max="14880" width="8.7265625" style="1522"/>
    <col min="14881" max="14881" width="10.453125" style="1522" bestFit="1" customWidth="1"/>
    <col min="14882" max="15104" width="8.7265625" style="1522"/>
    <col min="15105" max="15105" width="16.1796875" style="1522" customWidth="1"/>
    <col min="15106" max="15106" width="17.81640625" style="1522" customWidth="1"/>
    <col min="15107" max="15107" width="15.81640625" style="1522" customWidth="1"/>
    <col min="15108" max="15108" width="27.453125" style="1522" customWidth="1"/>
    <col min="15109" max="15109" width="16.54296875" style="1522" customWidth="1"/>
    <col min="15110" max="15110" width="8.453125" style="1522" customWidth="1"/>
    <col min="15111" max="15113" width="7.1796875" style="1522" customWidth="1"/>
    <col min="15114" max="15114" width="7.453125" style="1522" bestFit="1" customWidth="1"/>
    <col min="15115" max="15115" width="7.1796875" style="1522" customWidth="1"/>
    <col min="15116" max="15121" width="4.81640625" style="1522" customWidth="1"/>
    <col min="15122" max="15133" width="4.453125" style="1522" bestFit="1" customWidth="1"/>
    <col min="15134" max="15134" width="12.453125" style="1522" bestFit="1" customWidth="1"/>
    <col min="15135" max="15135" width="8.81640625" style="1522" customWidth="1"/>
    <col min="15136" max="15136" width="8.7265625" style="1522"/>
    <col min="15137" max="15137" width="10.453125" style="1522" bestFit="1" customWidth="1"/>
    <col min="15138" max="15360" width="8.7265625" style="1522"/>
    <col min="15361" max="15361" width="16.1796875" style="1522" customWidth="1"/>
    <col min="15362" max="15362" width="17.81640625" style="1522" customWidth="1"/>
    <col min="15363" max="15363" width="15.81640625" style="1522" customWidth="1"/>
    <col min="15364" max="15364" width="27.453125" style="1522" customWidth="1"/>
    <col min="15365" max="15365" width="16.54296875" style="1522" customWidth="1"/>
    <col min="15366" max="15366" width="8.453125" style="1522" customWidth="1"/>
    <col min="15367" max="15369" width="7.1796875" style="1522" customWidth="1"/>
    <col min="15370" max="15370" width="7.453125" style="1522" bestFit="1" customWidth="1"/>
    <col min="15371" max="15371" width="7.1796875" style="1522" customWidth="1"/>
    <col min="15372" max="15377" width="4.81640625" style="1522" customWidth="1"/>
    <col min="15378" max="15389" width="4.453125" style="1522" bestFit="1" customWidth="1"/>
    <col min="15390" max="15390" width="12.453125" style="1522" bestFit="1" customWidth="1"/>
    <col min="15391" max="15391" width="8.81640625" style="1522" customWidth="1"/>
    <col min="15392" max="15392" width="8.7265625" style="1522"/>
    <col min="15393" max="15393" width="10.453125" style="1522" bestFit="1" customWidth="1"/>
    <col min="15394" max="15616" width="8.7265625" style="1522"/>
    <col min="15617" max="15617" width="16.1796875" style="1522" customWidth="1"/>
    <col min="15618" max="15618" width="17.81640625" style="1522" customWidth="1"/>
    <col min="15619" max="15619" width="15.81640625" style="1522" customWidth="1"/>
    <col min="15620" max="15620" width="27.453125" style="1522" customWidth="1"/>
    <col min="15621" max="15621" width="16.54296875" style="1522" customWidth="1"/>
    <col min="15622" max="15622" width="8.453125" style="1522" customWidth="1"/>
    <col min="15623" max="15625" width="7.1796875" style="1522" customWidth="1"/>
    <col min="15626" max="15626" width="7.453125" style="1522" bestFit="1" customWidth="1"/>
    <col min="15627" max="15627" width="7.1796875" style="1522" customWidth="1"/>
    <col min="15628" max="15633" width="4.81640625" style="1522" customWidth="1"/>
    <col min="15634" max="15645" width="4.453125" style="1522" bestFit="1" customWidth="1"/>
    <col min="15646" max="15646" width="12.453125" style="1522" bestFit="1" customWidth="1"/>
    <col min="15647" max="15647" width="8.81640625" style="1522" customWidth="1"/>
    <col min="15648" max="15648" width="8.7265625" style="1522"/>
    <col min="15649" max="15649" width="10.453125" style="1522" bestFit="1" customWidth="1"/>
    <col min="15650" max="15872" width="8.7265625" style="1522"/>
    <col min="15873" max="15873" width="16.1796875" style="1522" customWidth="1"/>
    <col min="15874" max="15874" width="17.81640625" style="1522" customWidth="1"/>
    <col min="15875" max="15875" width="15.81640625" style="1522" customWidth="1"/>
    <col min="15876" max="15876" width="27.453125" style="1522" customWidth="1"/>
    <col min="15877" max="15877" width="16.54296875" style="1522" customWidth="1"/>
    <col min="15878" max="15878" width="8.453125" style="1522" customWidth="1"/>
    <col min="15879" max="15881" width="7.1796875" style="1522" customWidth="1"/>
    <col min="15882" max="15882" width="7.453125" style="1522" bestFit="1" customWidth="1"/>
    <col min="15883" max="15883" width="7.1796875" style="1522" customWidth="1"/>
    <col min="15884" max="15889" width="4.81640625" style="1522" customWidth="1"/>
    <col min="15890" max="15901" width="4.453125" style="1522" bestFit="1" customWidth="1"/>
    <col min="15902" max="15902" width="12.453125" style="1522" bestFit="1" customWidth="1"/>
    <col min="15903" max="15903" width="8.81640625" style="1522" customWidth="1"/>
    <col min="15904" max="15904" width="8.7265625" style="1522"/>
    <col min="15905" max="15905" width="10.453125" style="1522" bestFit="1" customWidth="1"/>
    <col min="15906" max="16128" width="8.7265625" style="1522"/>
    <col min="16129" max="16129" width="16.1796875" style="1522" customWidth="1"/>
    <col min="16130" max="16130" width="17.81640625" style="1522" customWidth="1"/>
    <col min="16131" max="16131" width="15.81640625" style="1522" customWidth="1"/>
    <col min="16132" max="16132" width="27.453125" style="1522" customWidth="1"/>
    <col min="16133" max="16133" width="16.54296875" style="1522" customWidth="1"/>
    <col min="16134" max="16134" width="8.453125" style="1522" customWidth="1"/>
    <col min="16135" max="16137" width="7.1796875" style="1522" customWidth="1"/>
    <col min="16138" max="16138" width="7.453125" style="1522" bestFit="1" customWidth="1"/>
    <col min="16139" max="16139" width="7.1796875" style="1522" customWidth="1"/>
    <col min="16140" max="16145" width="4.81640625" style="1522" customWidth="1"/>
    <col min="16146" max="16157" width="4.453125" style="1522" bestFit="1" customWidth="1"/>
    <col min="16158" max="16158" width="12.453125" style="1522" bestFit="1" customWidth="1"/>
    <col min="16159" max="16159" width="8.81640625" style="1522" customWidth="1"/>
    <col min="16160" max="16160" width="8.7265625" style="1522"/>
    <col min="16161" max="16161" width="10.453125" style="1522" bestFit="1" customWidth="1"/>
    <col min="16162" max="16384" width="8.7265625" style="1522"/>
  </cols>
  <sheetData>
    <row r="1" spans="1:64" ht="20">
      <c r="A1" s="1584" t="s">
        <v>1962</v>
      </c>
      <c r="D1" s="1522"/>
      <c r="BG1" s="1585" t="s">
        <v>1963</v>
      </c>
    </row>
    <row r="2" spans="1:64" ht="25">
      <c r="A2" s="1550" t="s">
        <v>1964</v>
      </c>
      <c r="BG2" s="1586" t="s">
        <v>1965</v>
      </c>
      <c r="BH2" s="1586" t="s">
        <v>1966</v>
      </c>
      <c r="BI2" s="1586" t="s">
        <v>1967</v>
      </c>
      <c r="BJ2" s="1586" t="s">
        <v>1968</v>
      </c>
      <c r="BK2" s="1586" t="s">
        <v>1969</v>
      </c>
      <c r="BL2" s="1586" t="s">
        <v>1970</v>
      </c>
    </row>
    <row r="3" spans="1:64" ht="15.5">
      <c r="A3" s="1587" t="s">
        <v>1933</v>
      </c>
      <c r="B3" s="1587" t="s">
        <v>1934</v>
      </c>
      <c r="C3" s="1587" t="s">
        <v>1178</v>
      </c>
      <c r="D3" s="1587" t="s">
        <v>1935</v>
      </c>
      <c r="E3" s="1587" t="s">
        <v>1936</v>
      </c>
      <c r="F3" s="1587" t="s">
        <v>1937</v>
      </c>
    </row>
    <row r="4" spans="1:64" ht="15.5">
      <c r="A4" s="1588" t="e">
        <f>OPEN</f>
        <v>#REF!</v>
      </c>
      <c r="B4" s="1588" t="e">
        <f>SELECT</f>
        <v>#REF!</v>
      </c>
      <c r="C4" s="1588" t="e">
        <f>DO</f>
        <v>#REF!</v>
      </c>
      <c r="D4" s="1588" t="e">
        <f>IMPL</f>
        <v>#REF!</v>
      </c>
      <c r="E4" s="1588" t="e">
        <f>PROD</f>
        <v>#REF!</v>
      </c>
      <c r="F4" s="1588" t="e">
        <f>SELL</f>
        <v>#REF!</v>
      </c>
    </row>
    <row r="6" spans="1:64" ht="14.5">
      <c r="E6" s="1589"/>
      <c r="F6" s="1550" t="s">
        <v>1971</v>
      </c>
    </row>
    <row r="7" spans="1:64" s="1594" customFormat="1" ht="43.5">
      <c r="A7" s="1569" t="s">
        <v>1972</v>
      </c>
      <c r="B7" s="1569" t="s">
        <v>1973</v>
      </c>
      <c r="C7" s="1569" t="s">
        <v>1974</v>
      </c>
      <c r="D7" s="1569" t="s">
        <v>245</v>
      </c>
      <c r="E7" s="1590" t="s">
        <v>1975</v>
      </c>
      <c r="F7" s="1591">
        <v>1</v>
      </c>
      <c r="G7" s="1591">
        <v>2</v>
      </c>
      <c r="H7" s="1591">
        <v>3</v>
      </c>
      <c r="I7" s="1591">
        <v>4</v>
      </c>
      <c r="J7" s="1591">
        <v>5</v>
      </c>
      <c r="K7" s="1591">
        <v>6</v>
      </c>
      <c r="L7" s="1591">
        <v>7</v>
      </c>
      <c r="M7" s="1591">
        <v>8</v>
      </c>
      <c r="N7" s="1591">
        <v>9</v>
      </c>
      <c r="O7" s="1591">
        <v>10</v>
      </c>
      <c r="P7" s="1591">
        <v>11</v>
      </c>
      <c r="Q7" s="1591">
        <v>12</v>
      </c>
      <c r="R7" s="1592">
        <f>Q7+1</f>
        <v>13</v>
      </c>
      <c r="S7" s="1592">
        <v>14</v>
      </c>
      <c r="T7" s="1592">
        <v>15</v>
      </c>
      <c r="U7" s="1592">
        <v>16</v>
      </c>
      <c r="V7" s="1592">
        <v>17</v>
      </c>
      <c r="W7" s="1592">
        <v>18</v>
      </c>
      <c r="X7" s="1592">
        <v>19</v>
      </c>
      <c r="Y7" s="1592">
        <v>20</v>
      </c>
      <c r="Z7" s="1592">
        <v>21</v>
      </c>
      <c r="AA7" s="1592">
        <v>22</v>
      </c>
      <c r="AB7" s="1592">
        <v>23</v>
      </c>
      <c r="AC7" s="1592">
        <v>24</v>
      </c>
      <c r="AD7" s="1593" t="s">
        <v>1976</v>
      </c>
      <c r="AE7" s="1593" t="s">
        <v>1977</v>
      </c>
    </row>
    <row r="8" spans="1:64" ht="14.5">
      <c r="A8" s="1551"/>
      <c r="B8" s="1551"/>
      <c r="C8" s="1551"/>
      <c r="D8" s="1595"/>
      <c r="E8" s="1596"/>
      <c r="F8" s="1597"/>
      <c r="G8" s="1597"/>
      <c r="H8" s="1597"/>
      <c r="I8" s="1597"/>
      <c r="J8" s="1597"/>
      <c r="K8" s="1597"/>
      <c r="L8" s="1597"/>
      <c r="M8" s="1597"/>
      <c r="N8" s="1597"/>
      <c r="O8" s="1597"/>
      <c r="P8" s="1597"/>
      <c r="Q8" s="1597"/>
      <c r="R8" s="1598"/>
      <c r="S8" s="1598"/>
      <c r="T8" s="1598"/>
      <c r="U8" s="1598"/>
      <c r="V8" s="1598"/>
      <c r="W8" s="1598"/>
      <c r="X8" s="1598"/>
      <c r="Y8" s="1598"/>
      <c r="Z8" s="1598"/>
      <c r="AA8" s="1598"/>
      <c r="AB8" s="1598"/>
      <c r="AC8" s="1598"/>
      <c r="AD8" s="1599">
        <f t="shared" ref="AD8:AD36" si="0">SUM(F8:AC8)</f>
        <v>0</v>
      </c>
      <c r="AE8" s="1600">
        <f>IFERROR(VLOOKUP(A8,$A$41:$C$55,2,FALSE),0)*SUM(F8:Q8)+IFERROR(VLOOKUP(A8,$A$41:$C$55,3,FALSE),0)*SUM(R8:AC8)</f>
        <v>0</v>
      </c>
    </row>
    <row r="9" spans="1:64" ht="14.5">
      <c r="A9" s="1551"/>
      <c r="B9" s="1551"/>
      <c r="C9" s="1551"/>
      <c r="D9" s="1595"/>
      <c r="E9" s="1596"/>
      <c r="F9" s="1597"/>
      <c r="G9" s="1597"/>
      <c r="H9" s="1597"/>
      <c r="I9" s="1597"/>
      <c r="J9" s="1597"/>
      <c r="K9" s="1597"/>
      <c r="L9" s="1597"/>
      <c r="M9" s="1597"/>
      <c r="N9" s="1597"/>
      <c r="O9" s="1597"/>
      <c r="P9" s="1597"/>
      <c r="Q9" s="1597"/>
      <c r="R9" s="1598"/>
      <c r="S9" s="1598"/>
      <c r="T9" s="1598"/>
      <c r="U9" s="1598"/>
      <c r="V9" s="1598"/>
      <c r="W9" s="1598"/>
      <c r="X9" s="1598"/>
      <c r="Y9" s="1598"/>
      <c r="Z9" s="1598"/>
      <c r="AA9" s="1598"/>
      <c r="AB9" s="1598"/>
      <c r="AC9" s="1598"/>
      <c r="AD9" s="1599">
        <f t="shared" si="0"/>
        <v>0</v>
      </c>
      <c r="AE9" s="1600">
        <f t="shared" ref="AE9:AE36" si="1">IFERROR(VLOOKUP(A9,$A$41:$C$55,2,FALSE),0)*SUM(F9:Q9)+IFERROR(VLOOKUP(A9,$A$41:$C$55,3,FALSE),0)*SUM(R9:AC9)</f>
        <v>0</v>
      </c>
    </row>
    <row r="10" spans="1:64" ht="14.5">
      <c r="A10" s="1551"/>
      <c r="B10" s="1551"/>
      <c r="C10" s="1551"/>
      <c r="D10" s="1595"/>
      <c r="E10" s="1596"/>
      <c r="F10" s="1597"/>
      <c r="G10" s="1597"/>
      <c r="H10" s="1597"/>
      <c r="I10" s="1597"/>
      <c r="J10" s="1597"/>
      <c r="K10" s="1597"/>
      <c r="L10" s="1597"/>
      <c r="M10" s="1597"/>
      <c r="N10" s="1597"/>
      <c r="O10" s="1597"/>
      <c r="P10" s="1597"/>
      <c r="Q10" s="1597"/>
      <c r="R10" s="1598"/>
      <c r="S10" s="1598"/>
      <c r="T10" s="1598"/>
      <c r="U10" s="1598"/>
      <c r="V10" s="1598"/>
      <c r="W10" s="1598"/>
      <c r="X10" s="1598"/>
      <c r="Y10" s="1598"/>
      <c r="Z10" s="1598"/>
      <c r="AA10" s="1598"/>
      <c r="AB10" s="1598"/>
      <c r="AC10" s="1598"/>
      <c r="AD10" s="1599">
        <f t="shared" si="0"/>
        <v>0</v>
      </c>
      <c r="AE10" s="1600">
        <f t="shared" si="1"/>
        <v>0</v>
      </c>
    </row>
    <row r="11" spans="1:64" ht="14.5">
      <c r="A11" s="1551"/>
      <c r="B11" s="1551"/>
      <c r="C11" s="1551"/>
      <c r="D11" s="1595"/>
      <c r="E11" s="1596"/>
      <c r="F11" s="1597"/>
      <c r="G11" s="1597"/>
      <c r="H11" s="1597"/>
      <c r="I11" s="1597"/>
      <c r="J11" s="1597"/>
      <c r="K11" s="1597"/>
      <c r="L11" s="1597"/>
      <c r="M11" s="1597"/>
      <c r="N11" s="1597"/>
      <c r="O11" s="1597"/>
      <c r="P11" s="1597"/>
      <c r="Q11" s="1597"/>
      <c r="R11" s="1598"/>
      <c r="S11" s="1598"/>
      <c r="T11" s="1598"/>
      <c r="U11" s="1598"/>
      <c r="V11" s="1598"/>
      <c r="W11" s="1598"/>
      <c r="X11" s="1598"/>
      <c r="Y11" s="1598"/>
      <c r="Z11" s="1598"/>
      <c r="AA11" s="1598"/>
      <c r="AB11" s="1598"/>
      <c r="AC11" s="1598"/>
      <c r="AD11" s="1599">
        <f t="shared" si="0"/>
        <v>0</v>
      </c>
      <c r="AE11" s="1600">
        <f t="shared" si="1"/>
        <v>0</v>
      </c>
    </row>
    <row r="12" spans="1:64" ht="14.5">
      <c r="A12" s="1551"/>
      <c r="B12" s="1551"/>
      <c r="C12" s="1551"/>
      <c r="D12" s="1595"/>
      <c r="E12" s="1596"/>
      <c r="F12" s="1597"/>
      <c r="G12" s="1597"/>
      <c r="H12" s="1597"/>
      <c r="I12" s="1597"/>
      <c r="J12" s="1597"/>
      <c r="K12" s="1597"/>
      <c r="L12" s="1597"/>
      <c r="M12" s="1597"/>
      <c r="N12" s="1597"/>
      <c r="O12" s="1597"/>
      <c r="P12" s="1597"/>
      <c r="Q12" s="1597"/>
      <c r="R12" s="1598"/>
      <c r="S12" s="1598"/>
      <c r="T12" s="1598"/>
      <c r="U12" s="1598"/>
      <c r="V12" s="1598"/>
      <c r="W12" s="1598"/>
      <c r="X12" s="1598"/>
      <c r="Y12" s="1598"/>
      <c r="Z12" s="1598"/>
      <c r="AA12" s="1598"/>
      <c r="AB12" s="1598"/>
      <c r="AC12" s="1598"/>
      <c r="AD12" s="1599">
        <f t="shared" si="0"/>
        <v>0</v>
      </c>
      <c r="AE12" s="1600">
        <f t="shared" si="1"/>
        <v>0</v>
      </c>
    </row>
    <row r="13" spans="1:64" ht="14.5">
      <c r="A13" s="1551"/>
      <c r="B13" s="1551"/>
      <c r="C13" s="1551"/>
      <c r="D13" s="1595"/>
      <c r="E13" s="1596"/>
      <c r="F13" s="1597"/>
      <c r="G13" s="1597"/>
      <c r="H13" s="1597"/>
      <c r="I13" s="1597"/>
      <c r="J13" s="1597"/>
      <c r="K13" s="1597"/>
      <c r="L13" s="1597"/>
      <c r="M13" s="1597"/>
      <c r="N13" s="1597"/>
      <c r="O13" s="1597"/>
      <c r="P13" s="1597"/>
      <c r="Q13" s="1597"/>
      <c r="R13" s="1598"/>
      <c r="S13" s="1598"/>
      <c r="T13" s="1598"/>
      <c r="U13" s="1598"/>
      <c r="V13" s="1598"/>
      <c r="W13" s="1598"/>
      <c r="X13" s="1598"/>
      <c r="Y13" s="1598"/>
      <c r="Z13" s="1598"/>
      <c r="AA13" s="1598"/>
      <c r="AB13" s="1598"/>
      <c r="AC13" s="1598"/>
      <c r="AD13" s="1599">
        <f t="shared" si="0"/>
        <v>0</v>
      </c>
      <c r="AE13" s="1600">
        <f t="shared" si="1"/>
        <v>0</v>
      </c>
    </row>
    <row r="14" spans="1:64" ht="14.5">
      <c r="A14" s="1551"/>
      <c r="B14" s="1551"/>
      <c r="C14" s="1551"/>
      <c r="D14" s="1595"/>
      <c r="E14" s="1596"/>
      <c r="F14" s="1597"/>
      <c r="G14" s="1597"/>
      <c r="H14" s="1597"/>
      <c r="I14" s="1597"/>
      <c r="J14" s="1597"/>
      <c r="K14" s="1597"/>
      <c r="L14" s="1597"/>
      <c r="M14" s="1597"/>
      <c r="N14" s="1597"/>
      <c r="O14" s="1597"/>
      <c r="P14" s="1597"/>
      <c r="Q14" s="1597"/>
      <c r="R14" s="1598"/>
      <c r="S14" s="1598"/>
      <c r="T14" s="1598"/>
      <c r="U14" s="1598"/>
      <c r="V14" s="1598"/>
      <c r="W14" s="1598"/>
      <c r="X14" s="1598"/>
      <c r="Y14" s="1598"/>
      <c r="Z14" s="1598"/>
      <c r="AA14" s="1598"/>
      <c r="AB14" s="1598"/>
      <c r="AC14" s="1598"/>
      <c r="AD14" s="1599">
        <f t="shared" si="0"/>
        <v>0</v>
      </c>
      <c r="AE14" s="1600">
        <f t="shared" si="1"/>
        <v>0</v>
      </c>
    </row>
    <row r="15" spans="1:64" ht="14.5">
      <c r="A15" s="1551"/>
      <c r="B15" s="1551"/>
      <c r="C15" s="1551"/>
      <c r="D15" s="1595"/>
      <c r="E15" s="1596"/>
      <c r="F15" s="1597"/>
      <c r="G15" s="1597"/>
      <c r="H15" s="1597"/>
      <c r="I15" s="1597"/>
      <c r="J15" s="1597"/>
      <c r="K15" s="1597"/>
      <c r="L15" s="1597"/>
      <c r="M15" s="1597"/>
      <c r="N15" s="1597"/>
      <c r="O15" s="1597"/>
      <c r="P15" s="1597"/>
      <c r="Q15" s="1597"/>
      <c r="R15" s="1598"/>
      <c r="S15" s="1598"/>
      <c r="T15" s="1598"/>
      <c r="U15" s="1598"/>
      <c r="V15" s="1598"/>
      <c r="W15" s="1598"/>
      <c r="X15" s="1598"/>
      <c r="Y15" s="1598"/>
      <c r="Z15" s="1598"/>
      <c r="AA15" s="1598"/>
      <c r="AB15" s="1598"/>
      <c r="AC15" s="1598"/>
      <c r="AD15" s="1599">
        <f t="shared" si="0"/>
        <v>0</v>
      </c>
      <c r="AE15" s="1600">
        <f t="shared" si="1"/>
        <v>0</v>
      </c>
    </row>
    <row r="16" spans="1:64" ht="14.5">
      <c r="A16" s="1551"/>
      <c r="B16" s="1551"/>
      <c r="C16" s="1551"/>
      <c r="D16" s="1595"/>
      <c r="E16" s="1596"/>
      <c r="F16" s="1597"/>
      <c r="G16" s="1597"/>
      <c r="H16" s="1597"/>
      <c r="I16" s="1597"/>
      <c r="J16" s="1597"/>
      <c r="K16" s="1597"/>
      <c r="L16" s="1597"/>
      <c r="M16" s="1597"/>
      <c r="N16" s="1597"/>
      <c r="O16" s="1597"/>
      <c r="P16" s="1597"/>
      <c r="Q16" s="1597"/>
      <c r="R16" s="1598"/>
      <c r="S16" s="1598"/>
      <c r="T16" s="1598"/>
      <c r="U16" s="1598"/>
      <c r="V16" s="1598"/>
      <c r="W16" s="1598"/>
      <c r="X16" s="1598"/>
      <c r="Y16" s="1598"/>
      <c r="Z16" s="1598"/>
      <c r="AA16" s="1598"/>
      <c r="AB16" s="1598"/>
      <c r="AC16" s="1598"/>
      <c r="AD16" s="1599">
        <f t="shared" si="0"/>
        <v>0</v>
      </c>
      <c r="AE16" s="1600">
        <f t="shared" si="1"/>
        <v>0</v>
      </c>
    </row>
    <row r="17" spans="1:31" ht="14.5">
      <c r="A17" s="1551"/>
      <c r="B17" s="1551"/>
      <c r="C17" s="1551"/>
      <c r="D17" s="1595"/>
      <c r="E17" s="1596"/>
      <c r="F17" s="1597"/>
      <c r="G17" s="1597"/>
      <c r="H17" s="1597"/>
      <c r="I17" s="1597"/>
      <c r="J17" s="1597"/>
      <c r="K17" s="1597"/>
      <c r="L17" s="1597"/>
      <c r="M17" s="1597"/>
      <c r="N17" s="1597"/>
      <c r="O17" s="1597"/>
      <c r="P17" s="1597"/>
      <c r="Q17" s="1597"/>
      <c r="R17" s="1598"/>
      <c r="S17" s="1598"/>
      <c r="T17" s="1598"/>
      <c r="U17" s="1598"/>
      <c r="V17" s="1598"/>
      <c r="W17" s="1598"/>
      <c r="X17" s="1598"/>
      <c r="Y17" s="1598"/>
      <c r="Z17" s="1598"/>
      <c r="AA17" s="1598"/>
      <c r="AB17" s="1598"/>
      <c r="AC17" s="1598"/>
      <c r="AD17" s="1599">
        <f t="shared" si="0"/>
        <v>0</v>
      </c>
      <c r="AE17" s="1600">
        <f t="shared" si="1"/>
        <v>0</v>
      </c>
    </row>
    <row r="18" spans="1:31" ht="14.5">
      <c r="A18" s="1551"/>
      <c r="B18" s="1551"/>
      <c r="C18" s="1551"/>
      <c r="D18" s="1595"/>
      <c r="E18" s="1596"/>
      <c r="F18" s="1597"/>
      <c r="G18" s="1597"/>
      <c r="H18" s="1597"/>
      <c r="I18" s="1597"/>
      <c r="J18" s="1597"/>
      <c r="K18" s="1597"/>
      <c r="L18" s="1597"/>
      <c r="M18" s="1597"/>
      <c r="N18" s="1597"/>
      <c r="O18" s="1597"/>
      <c r="P18" s="1597"/>
      <c r="Q18" s="1597"/>
      <c r="R18" s="1598"/>
      <c r="S18" s="1598"/>
      <c r="T18" s="1598"/>
      <c r="U18" s="1598"/>
      <c r="V18" s="1598"/>
      <c r="W18" s="1598"/>
      <c r="X18" s="1598"/>
      <c r="Y18" s="1598"/>
      <c r="Z18" s="1598"/>
      <c r="AA18" s="1598"/>
      <c r="AB18" s="1598"/>
      <c r="AC18" s="1598"/>
      <c r="AD18" s="1599">
        <f t="shared" si="0"/>
        <v>0</v>
      </c>
      <c r="AE18" s="1600">
        <f t="shared" si="1"/>
        <v>0</v>
      </c>
    </row>
    <row r="19" spans="1:31" ht="14.5">
      <c r="A19" s="1551"/>
      <c r="B19" s="1551"/>
      <c r="C19" s="1551"/>
      <c r="D19" s="1595"/>
      <c r="E19" s="1596"/>
      <c r="F19" s="1597"/>
      <c r="G19" s="1597"/>
      <c r="H19" s="1597"/>
      <c r="I19" s="1597"/>
      <c r="J19" s="1597"/>
      <c r="K19" s="1597"/>
      <c r="L19" s="1597"/>
      <c r="M19" s="1597"/>
      <c r="N19" s="1597"/>
      <c r="O19" s="1597"/>
      <c r="P19" s="1597"/>
      <c r="Q19" s="1597"/>
      <c r="R19" s="1598"/>
      <c r="S19" s="1598"/>
      <c r="T19" s="1598"/>
      <c r="U19" s="1598"/>
      <c r="V19" s="1598"/>
      <c r="W19" s="1598"/>
      <c r="X19" s="1598"/>
      <c r="Y19" s="1598"/>
      <c r="Z19" s="1598"/>
      <c r="AA19" s="1598"/>
      <c r="AB19" s="1598"/>
      <c r="AC19" s="1598"/>
      <c r="AD19" s="1599">
        <f t="shared" si="0"/>
        <v>0</v>
      </c>
      <c r="AE19" s="1600">
        <f t="shared" si="1"/>
        <v>0</v>
      </c>
    </row>
    <row r="20" spans="1:31" ht="14.5">
      <c r="A20" s="1551"/>
      <c r="B20" s="1551"/>
      <c r="C20" s="1551"/>
      <c r="D20" s="1595"/>
      <c r="E20" s="1596"/>
      <c r="F20" s="1597"/>
      <c r="G20" s="1597"/>
      <c r="H20" s="1597"/>
      <c r="I20" s="1597"/>
      <c r="J20" s="1597"/>
      <c r="K20" s="1597"/>
      <c r="L20" s="1597"/>
      <c r="M20" s="1597"/>
      <c r="N20" s="1597"/>
      <c r="O20" s="1597"/>
      <c r="P20" s="1597"/>
      <c r="Q20" s="1597"/>
      <c r="R20" s="1598"/>
      <c r="S20" s="1598"/>
      <c r="T20" s="1598"/>
      <c r="U20" s="1598"/>
      <c r="V20" s="1598"/>
      <c r="W20" s="1598"/>
      <c r="X20" s="1598"/>
      <c r="Y20" s="1598"/>
      <c r="Z20" s="1598"/>
      <c r="AA20" s="1598"/>
      <c r="AB20" s="1598"/>
      <c r="AC20" s="1598"/>
      <c r="AD20" s="1599">
        <f t="shared" si="0"/>
        <v>0</v>
      </c>
      <c r="AE20" s="1600">
        <f t="shared" si="1"/>
        <v>0</v>
      </c>
    </row>
    <row r="21" spans="1:31" ht="14.5">
      <c r="A21" s="1551"/>
      <c r="B21" s="1551"/>
      <c r="C21" s="1551"/>
      <c r="D21" s="1595"/>
      <c r="E21" s="1596"/>
      <c r="F21" s="1597"/>
      <c r="G21" s="1597"/>
      <c r="H21" s="1597"/>
      <c r="I21" s="1597"/>
      <c r="J21" s="1597"/>
      <c r="K21" s="1597"/>
      <c r="L21" s="1597"/>
      <c r="M21" s="1597"/>
      <c r="N21" s="1597"/>
      <c r="O21" s="1597"/>
      <c r="P21" s="1597"/>
      <c r="Q21" s="1597"/>
      <c r="R21" s="1598"/>
      <c r="S21" s="1598"/>
      <c r="T21" s="1598"/>
      <c r="U21" s="1598"/>
      <c r="V21" s="1598"/>
      <c r="W21" s="1598"/>
      <c r="X21" s="1598"/>
      <c r="Y21" s="1598"/>
      <c r="Z21" s="1598"/>
      <c r="AA21" s="1598"/>
      <c r="AB21" s="1598"/>
      <c r="AC21" s="1598"/>
      <c r="AD21" s="1599">
        <f t="shared" si="0"/>
        <v>0</v>
      </c>
      <c r="AE21" s="1600">
        <f t="shared" si="1"/>
        <v>0</v>
      </c>
    </row>
    <row r="22" spans="1:31" ht="14.5">
      <c r="A22" s="1551"/>
      <c r="B22" s="1551"/>
      <c r="C22" s="1551"/>
      <c r="D22" s="1595"/>
      <c r="E22" s="1596"/>
      <c r="F22" s="1597"/>
      <c r="G22" s="1597"/>
      <c r="H22" s="1597"/>
      <c r="I22" s="1597"/>
      <c r="J22" s="1597"/>
      <c r="K22" s="1597"/>
      <c r="L22" s="1597"/>
      <c r="M22" s="1597"/>
      <c r="N22" s="1597"/>
      <c r="O22" s="1597"/>
      <c r="P22" s="1597"/>
      <c r="Q22" s="1597"/>
      <c r="R22" s="1598"/>
      <c r="S22" s="1598"/>
      <c r="T22" s="1598"/>
      <c r="U22" s="1598"/>
      <c r="V22" s="1598"/>
      <c r="W22" s="1598"/>
      <c r="X22" s="1598"/>
      <c r="Y22" s="1598"/>
      <c r="Z22" s="1598"/>
      <c r="AA22" s="1598"/>
      <c r="AB22" s="1598"/>
      <c r="AC22" s="1598"/>
      <c r="AD22" s="1599">
        <f t="shared" si="0"/>
        <v>0</v>
      </c>
      <c r="AE22" s="1600">
        <f t="shared" si="1"/>
        <v>0</v>
      </c>
    </row>
    <row r="23" spans="1:31" ht="14.5">
      <c r="A23" s="1551"/>
      <c r="B23" s="1551"/>
      <c r="C23" s="1551"/>
      <c r="D23" s="1595"/>
      <c r="E23" s="1596"/>
      <c r="F23" s="1597"/>
      <c r="G23" s="1597"/>
      <c r="H23" s="1597"/>
      <c r="I23" s="1597"/>
      <c r="J23" s="1597"/>
      <c r="K23" s="1597"/>
      <c r="L23" s="1597"/>
      <c r="M23" s="1597"/>
      <c r="N23" s="1597"/>
      <c r="O23" s="1597"/>
      <c r="P23" s="1597"/>
      <c r="Q23" s="1597"/>
      <c r="R23" s="1598"/>
      <c r="S23" s="1598"/>
      <c r="T23" s="1598"/>
      <c r="U23" s="1598"/>
      <c r="V23" s="1598"/>
      <c r="W23" s="1598"/>
      <c r="X23" s="1598"/>
      <c r="Y23" s="1598"/>
      <c r="Z23" s="1598"/>
      <c r="AA23" s="1598"/>
      <c r="AB23" s="1598"/>
      <c r="AC23" s="1598"/>
      <c r="AD23" s="1599">
        <f t="shared" si="0"/>
        <v>0</v>
      </c>
      <c r="AE23" s="1600">
        <f t="shared" si="1"/>
        <v>0</v>
      </c>
    </row>
    <row r="24" spans="1:31" ht="14.5">
      <c r="A24" s="1551"/>
      <c r="B24" s="1551"/>
      <c r="C24" s="1551"/>
      <c r="D24" s="1595"/>
      <c r="E24" s="1596"/>
      <c r="F24" s="1597"/>
      <c r="G24" s="1597"/>
      <c r="H24" s="1597"/>
      <c r="I24" s="1597"/>
      <c r="J24" s="1597"/>
      <c r="K24" s="1597"/>
      <c r="L24" s="1597"/>
      <c r="M24" s="1597"/>
      <c r="N24" s="1597"/>
      <c r="O24" s="1597"/>
      <c r="P24" s="1597"/>
      <c r="Q24" s="1597"/>
      <c r="R24" s="1598"/>
      <c r="S24" s="1598"/>
      <c r="T24" s="1598"/>
      <c r="U24" s="1598"/>
      <c r="V24" s="1598"/>
      <c r="W24" s="1598"/>
      <c r="X24" s="1598"/>
      <c r="Y24" s="1598"/>
      <c r="Z24" s="1598"/>
      <c r="AA24" s="1598"/>
      <c r="AB24" s="1598"/>
      <c r="AC24" s="1598"/>
      <c r="AD24" s="1599">
        <f t="shared" si="0"/>
        <v>0</v>
      </c>
      <c r="AE24" s="1600">
        <f t="shared" si="1"/>
        <v>0</v>
      </c>
    </row>
    <row r="25" spans="1:31" ht="14.5">
      <c r="A25" s="1551"/>
      <c r="B25" s="1551"/>
      <c r="C25" s="1551"/>
      <c r="D25" s="1595"/>
      <c r="E25" s="1596"/>
      <c r="F25" s="1597"/>
      <c r="G25" s="1597"/>
      <c r="H25" s="1597"/>
      <c r="I25" s="1597"/>
      <c r="J25" s="1597"/>
      <c r="K25" s="1597"/>
      <c r="L25" s="1597"/>
      <c r="M25" s="1597"/>
      <c r="N25" s="1597"/>
      <c r="O25" s="1597"/>
      <c r="P25" s="1597"/>
      <c r="Q25" s="1597"/>
      <c r="R25" s="1598"/>
      <c r="S25" s="1598"/>
      <c r="T25" s="1598"/>
      <c r="U25" s="1598"/>
      <c r="V25" s="1598"/>
      <c r="W25" s="1598"/>
      <c r="X25" s="1598"/>
      <c r="Y25" s="1598"/>
      <c r="Z25" s="1598"/>
      <c r="AA25" s="1598"/>
      <c r="AB25" s="1598"/>
      <c r="AC25" s="1598"/>
      <c r="AD25" s="1599">
        <f t="shared" si="0"/>
        <v>0</v>
      </c>
      <c r="AE25" s="1600">
        <f t="shared" si="1"/>
        <v>0</v>
      </c>
    </row>
    <row r="26" spans="1:31" ht="14.5">
      <c r="A26" s="1551"/>
      <c r="B26" s="1551"/>
      <c r="C26" s="1551"/>
      <c r="D26" s="1595"/>
      <c r="E26" s="1596"/>
      <c r="F26" s="1597"/>
      <c r="G26" s="1597"/>
      <c r="H26" s="1597"/>
      <c r="I26" s="1597"/>
      <c r="J26" s="1597"/>
      <c r="K26" s="1597"/>
      <c r="L26" s="1597"/>
      <c r="M26" s="1597"/>
      <c r="N26" s="1597"/>
      <c r="O26" s="1597"/>
      <c r="P26" s="1597"/>
      <c r="Q26" s="1597"/>
      <c r="R26" s="1598"/>
      <c r="S26" s="1598"/>
      <c r="T26" s="1598"/>
      <c r="U26" s="1598"/>
      <c r="V26" s="1598"/>
      <c r="W26" s="1598"/>
      <c r="X26" s="1598"/>
      <c r="Y26" s="1598"/>
      <c r="Z26" s="1598"/>
      <c r="AA26" s="1598"/>
      <c r="AB26" s="1598"/>
      <c r="AC26" s="1598"/>
      <c r="AD26" s="1599">
        <f t="shared" si="0"/>
        <v>0</v>
      </c>
      <c r="AE26" s="1600">
        <f t="shared" si="1"/>
        <v>0</v>
      </c>
    </row>
    <row r="27" spans="1:31" ht="14.5">
      <c r="A27" s="1551"/>
      <c r="B27" s="1551"/>
      <c r="C27" s="1551"/>
      <c r="D27" s="1595"/>
      <c r="E27" s="1596"/>
      <c r="F27" s="1597"/>
      <c r="G27" s="1597"/>
      <c r="H27" s="1597"/>
      <c r="I27" s="1597"/>
      <c r="J27" s="1597"/>
      <c r="K27" s="1597"/>
      <c r="L27" s="1597"/>
      <c r="M27" s="1597"/>
      <c r="N27" s="1597"/>
      <c r="O27" s="1597"/>
      <c r="P27" s="1597"/>
      <c r="Q27" s="1597"/>
      <c r="R27" s="1598"/>
      <c r="S27" s="1598"/>
      <c r="T27" s="1598"/>
      <c r="U27" s="1598"/>
      <c r="V27" s="1598"/>
      <c r="W27" s="1598"/>
      <c r="X27" s="1598"/>
      <c r="Y27" s="1598"/>
      <c r="Z27" s="1598"/>
      <c r="AA27" s="1598"/>
      <c r="AB27" s="1598"/>
      <c r="AC27" s="1598"/>
      <c r="AD27" s="1599">
        <f t="shared" si="0"/>
        <v>0</v>
      </c>
      <c r="AE27" s="1600">
        <f t="shared" si="1"/>
        <v>0</v>
      </c>
    </row>
    <row r="28" spans="1:31" ht="14.5">
      <c r="A28" s="1551"/>
      <c r="B28" s="1551"/>
      <c r="C28" s="1551"/>
      <c r="D28" s="1595"/>
      <c r="E28" s="1596"/>
      <c r="F28" s="1597"/>
      <c r="G28" s="1597"/>
      <c r="H28" s="1597"/>
      <c r="I28" s="1597"/>
      <c r="J28" s="1597"/>
      <c r="K28" s="1597"/>
      <c r="L28" s="1597"/>
      <c r="M28" s="1597"/>
      <c r="N28" s="1597"/>
      <c r="O28" s="1597"/>
      <c r="P28" s="1597"/>
      <c r="Q28" s="1597"/>
      <c r="R28" s="1598"/>
      <c r="S28" s="1598"/>
      <c r="T28" s="1598"/>
      <c r="U28" s="1598"/>
      <c r="V28" s="1598"/>
      <c r="W28" s="1598"/>
      <c r="X28" s="1598"/>
      <c r="Y28" s="1598"/>
      <c r="Z28" s="1598"/>
      <c r="AA28" s="1598"/>
      <c r="AB28" s="1598"/>
      <c r="AC28" s="1598"/>
      <c r="AD28" s="1599">
        <f t="shared" si="0"/>
        <v>0</v>
      </c>
      <c r="AE28" s="1600">
        <f t="shared" si="1"/>
        <v>0</v>
      </c>
    </row>
    <row r="29" spans="1:31" ht="14.5">
      <c r="A29" s="1551"/>
      <c r="B29" s="1551"/>
      <c r="C29" s="1551"/>
      <c r="D29" s="1595"/>
      <c r="E29" s="1596"/>
      <c r="F29" s="1597"/>
      <c r="G29" s="1597"/>
      <c r="H29" s="1597"/>
      <c r="I29" s="1597"/>
      <c r="J29" s="1597"/>
      <c r="K29" s="1597"/>
      <c r="L29" s="1597"/>
      <c r="M29" s="1597"/>
      <c r="N29" s="1597"/>
      <c r="O29" s="1597"/>
      <c r="P29" s="1597"/>
      <c r="Q29" s="1597"/>
      <c r="R29" s="1598"/>
      <c r="S29" s="1598"/>
      <c r="T29" s="1598"/>
      <c r="U29" s="1598"/>
      <c r="V29" s="1598"/>
      <c r="W29" s="1598"/>
      <c r="X29" s="1598"/>
      <c r="Y29" s="1598"/>
      <c r="Z29" s="1598"/>
      <c r="AA29" s="1598"/>
      <c r="AB29" s="1598"/>
      <c r="AC29" s="1598"/>
      <c r="AD29" s="1599">
        <f t="shared" si="0"/>
        <v>0</v>
      </c>
      <c r="AE29" s="1600">
        <f t="shared" si="1"/>
        <v>0</v>
      </c>
    </row>
    <row r="30" spans="1:31" ht="14.5">
      <c r="A30" s="1551"/>
      <c r="B30" s="1551"/>
      <c r="C30" s="1551"/>
      <c r="D30" s="1595"/>
      <c r="E30" s="1596"/>
      <c r="F30" s="1597"/>
      <c r="G30" s="1597"/>
      <c r="H30" s="1597"/>
      <c r="I30" s="1597"/>
      <c r="J30" s="1597"/>
      <c r="K30" s="1597"/>
      <c r="L30" s="1597"/>
      <c r="M30" s="1597"/>
      <c r="N30" s="1597"/>
      <c r="O30" s="1597"/>
      <c r="P30" s="1597"/>
      <c r="Q30" s="1597"/>
      <c r="R30" s="1598"/>
      <c r="S30" s="1598"/>
      <c r="T30" s="1598"/>
      <c r="U30" s="1598"/>
      <c r="V30" s="1598"/>
      <c r="W30" s="1598"/>
      <c r="X30" s="1598"/>
      <c r="Y30" s="1598"/>
      <c r="Z30" s="1598"/>
      <c r="AA30" s="1598"/>
      <c r="AB30" s="1598"/>
      <c r="AC30" s="1598"/>
      <c r="AD30" s="1599">
        <f t="shared" si="0"/>
        <v>0</v>
      </c>
      <c r="AE30" s="1600">
        <f t="shared" si="1"/>
        <v>0</v>
      </c>
    </row>
    <row r="31" spans="1:31" ht="14.5">
      <c r="A31" s="1551"/>
      <c r="B31" s="1551"/>
      <c r="C31" s="1551"/>
      <c r="D31" s="1595"/>
      <c r="E31" s="1596"/>
      <c r="F31" s="1597"/>
      <c r="G31" s="1597"/>
      <c r="H31" s="1597"/>
      <c r="I31" s="1597"/>
      <c r="J31" s="1597"/>
      <c r="K31" s="1597"/>
      <c r="L31" s="1597"/>
      <c r="M31" s="1597"/>
      <c r="N31" s="1597"/>
      <c r="O31" s="1597"/>
      <c r="P31" s="1597"/>
      <c r="Q31" s="1597"/>
      <c r="R31" s="1598"/>
      <c r="S31" s="1598"/>
      <c r="T31" s="1598"/>
      <c r="U31" s="1598"/>
      <c r="V31" s="1598"/>
      <c r="W31" s="1598"/>
      <c r="X31" s="1598"/>
      <c r="Y31" s="1598"/>
      <c r="Z31" s="1598"/>
      <c r="AA31" s="1598"/>
      <c r="AB31" s="1598"/>
      <c r="AC31" s="1598"/>
      <c r="AD31" s="1599">
        <f t="shared" si="0"/>
        <v>0</v>
      </c>
      <c r="AE31" s="1600">
        <f t="shared" si="1"/>
        <v>0</v>
      </c>
    </row>
    <row r="32" spans="1:31" ht="14.5">
      <c r="A32" s="1551"/>
      <c r="B32" s="1551"/>
      <c r="C32" s="1551"/>
      <c r="D32" s="1595"/>
      <c r="E32" s="1596"/>
      <c r="F32" s="1597"/>
      <c r="G32" s="1597"/>
      <c r="H32" s="1597"/>
      <c r="I32" s="1597"/>
      <c r="J32" s="1597"/>
      <c r="K32" s="1597"/>
      <c r="L32" s="1597"/>
      <c r="M32" s="1597"/>
      <c r="N32" s="1597"/>
      <c r="O32" s="1597"/>
      <c r="P32" s="1597"/>
      <c r="Q32" s="1597"/>
      <c r="R32" s="1598"/>
      <c r="S32" s="1598"/>
      <c r="T32" s="1598"/>
      <c r="U32" s="1598"/>
      <c r="V32" s="1598"/>
      <c r="W32" s="1598"/>
      <c r="X32" s="1598"/>
      <c r="Y32" s="1598"/>
      <c r="Z32" s="1598"/>
      <c r="AA32" s="1598"/>
      <c r="AB32" s="1598"/>
      <c r="AC32" s="1598"/>
      <c r="AD32" s="1599">
        <f t="shared" si="0"/>
        <v>0</v>
      </c>
      <c r="AE32" s="1600">
        <f t="shared" si="1"/>
        <v>0</v>
      </c>
    </row>
    <row r="33" spans="1:31" ht="14.5">
      <c r="A33" s="1551"/>
      <c r="B33" s="1551"/>
      <c r="C33" s="1551"/>
      <c r="D33" s="1595"/>
      <c r="E33" s="1596"/>
      <c r="F33" s="1597"/>
      <c r="G33" s="1597"/>
      <c r="H33" s="1597"/>
      <c r="I33" s="1597"/>
      <c r="J33" s="1597"/>
      <c r="K33" s="1597"/>
      <c r="L33" s="1597"/>
      <c r="M33" s="1597"/>
      <c r="N33" s="1597"/>
      <c r="O33" s="1597"/>
      <c r="P33" s="1597"/>
      <c r="Q33" s="1597"/>
      <c r="R33" s="1598"/>
      <c r="S33" s="1598"/>
      <c r="T33" s="1598"/>
      <c r="U33" s="1598"/>
      <c r="V33" s="1598"/>
      <c r="W33" s="1598"/>
      <c r="X33" s="1598"/>
      <c r="Y33" s="1598"/>
      <c r="Z33" s="1598"/>
      <c r="AA33" s="1598"/>
      <c r="AB33" s="1598"/>
      <c r="AC33" s="1598"/>
      <c r="AD33" s="1599">
        <f t="shared" si="0"/>
        <v>0</v>
      </c>
      <c r="AE33" s="1600">
        <f t="shared" si="1"/>
        <v>0</v>
      </c>
    </row>
    <row r="34" spans="1:31" ht="14.5">
      <c r="A34" s="1551"/>
      <c r="B34" s="1551"/>
      <c r="C34" s="1551"/>
      <c r="D34" s="1595"/>
      <c r="E34" s="1596"/>
      <c r="F34" s="1597"/>
      <c r="G34" s="1597"/>
      <c r="H34" s="1597"/>
      <c r="I34" s="1597"/>
      <c r="J34" s="1597"/>
      <c r="K34" s="1597"/>
      <c r="L34" s="1597"/>
      <c r="M34" s="1597"/>
      <c r="N34" s="1597"/>
      <c r="O34" s="1597"/>
      <c r="P34" s="1597"/>
      <c r="Q34" s="1597"/>
      <c r="R34" s="1598"/>
      <c r="S34" s="1598"/>
      <c r="T34" s="1598"/>
      <c r="U34" s="1598"/>
      <c r="V34" s="1598"/>
      <c r="W34" s="1598"/>
      <c r="X34" s="1598"/>
      <c r="Y34" s="1598"/>
      <c r="Z34" s="1598"/>
      <c r="AA34" s="1598"/>
      <c r="AB34" s="1598"/>
      <c r="AC34" s="1598"/>
      <c r="AD34" s="1599">
        <f t="shared" si="0"/>
        <v>0</v>
      </c>
      <c r="AE34" s="1600">
        <f t="shared" si="1"/>
        <v>0</v>
      </c>
    </row>
    <row r="35" spans="1:31" ht="14.5">
      <c r="A35" s="1551"/>
      <c r="B35" s="1551"/>
      <c r="C35" s="1551"/>
      <c r="D35" s="1595"/>
      <c r="E35" s="1596"/>
      <c r="F35" s="1597"/>
      <c r="G35" s="1597"/>
      <c r="H35" s="1597"/>
      <c r="I35" s="1597"/>
      <c r="J35" s="1597"/>
      <c r="K35" s="1597"/>
      <c r="L35" s="1597"/>
      <c r="M35" s="1597"/>
      <c r="N35" s="1597"/>
      <c r="O35" s="1597"/>
      <c r="P35" s="1597"/>
      <c r="Q35" s="1597"/>
      <c r="R35" s="1598"/>
      <c r="S35" s="1598"/>
      <c r="T35" s="1598"/>
      <c r="U35" s="1598"/>
      <c r="V35" s="1598"/>
      <c r="W35" s="1598"/>
      <c r="X35" s="1598"/>
      <c r="Y35" s="1598"/>
      <c r="Z35" s="1598"/>
      <c r="AA35" s="1598"/>
      <c r="AB35" s="1598"/>
      <c r="AC35" s="1598"/>
      <c r="AD35" s="1599">
        <f t="shared" si="0"/>
        <v>0</v>
      </c>
      <c r="AE35" s="1600">
        <f t="shared" si="1"/>
        <v>0</v>
      </c>
    </row>
    <row r="36" spans="1:31" ht="14.5">
      <c r="A36" s="1551"/>
      <c r="B36" s="1551"/>
      <c r="C36" s="1551"/>
      <c r="D36" s="1595"/>
      <c r="E36" s="1596"/>
      <c r="F36" s="1597"/>
      <c r="G36" s="1597"/>
      <c r="H36" s="1597"/>
      <c r="I36" s="1597"/>
      <c r="J36" s="1597"/>
      <c r="K36" s="1597"/>
      <c r="L36" s="1597"/>
      <c r="M36" s="1597"/>
      <c r="N36" s="1597"/>
      <c r="O36" s="1597"/>
      <c r="P36" s="1597"/>
      <c r="Q36" s="1597"/>
      <c r="R36" s="1598"/>
      <c r="S36" s="1598"/>
      <c r="T36" s="1598"/>
      <c r="U36" s="1598"/>
      <c r="V36" s="1598"/>
      <c r="W36" s="1598"/>
      <c r="X36" s="1598"/>
      <c r="Y36" s="1598"/>
      <c r="Z36" s="1598"/>
      <c r="AA36" s="1598"/>
      <c r="AB36" s="1598"/>
      <c r="AC36" s="1598"/>
      <c r="AD36" s="1599">
        <f t="shared" si="0"/>
        <v>0</v>
      </c>
      <c r="AE36" s="1600">
        <f t="shared" si="1"/>
        <v>0</v>
      </c>
    </row>
    <row r="37" spans="1:31">
      <c r="A37" s="1601"/>
      <c r="B37" s="1601"/>
      <c r="C37" s="1601"/>
      <c r="D37" s="1601"/>
      <c r="E37" s="1602"/>
      <c r="F37" s="1602"/>
      <c r="G37" s="1602"/>
      <c r="H37" s="1602"/>
      <c r="I37" s="1602"/>
      <c r="J37" s="1602"/>
      <c r="K37" s="1602"/>
      <c r="L37" s="1602"/>
      <c r="M37" s="1602"/>
      <c r="N37" s="1602"/>
      <c r="O37" s="1602"/>
      <c r="P37" s="1602"/>
      <c r="Q37" s="1602"/>
      <c r="R37" s="1602"/>
      <c r="S37" s="1602"/>
      <c r="T37" s="1602"/>
      <c r="U37" s="1602"/>
      <c r="V37" s="1602"/>
      <c r="W37" s="1602"/>
      <c r="X37" s="1602"/>
      <c r="Y37" s="1602"/>
      <c r="Z37" s="1602"/>
      <c r="AA37" s="1602"/>
      <c r="AB37" s="1602"/>
      <c r="AC37" s="1602"/>
      <c r="AD37" s="1602"/>
      <c r="AE37" s="1602"/>
    </row>
    <row r="39" spans="1:31" ht="13">
      <c r="A39" s="1550" t="s">
        <v>1978</v>
      </c>
      <c r="B39" s="1550" t="s">
        <v>1979</v>
      </c>
      <c r="C39" s="1550"/>
      <c r="F39" s="1550" t="s">
        <v>1980</v>
      </c>
    </row>
    <row r="40" spans="1:31" ht="13">
      <c r="A40" s="1603" t="s">
        <v>1981</v>
      </c>
      <c r="B40" s="1604">
        <v>2020</v>
      </c>
      <c r="C40" s="1603">
        <v>2021</v>
      </c>
      <c r="D40" s="1550"/>
    </row>
    <row r="41" spans="1:31">
      <c r="A41" s="1522" t="s">
        <v>1982</v>
      </c>
      <c r="B41" s="1605">
        <f>16819.59*0.001</f>
        <v>16.819590000000002</v>
      </c>
      <c r="C41" s="1605">
        <f>B41*1.025</f>
        <v>17.24007975</v>
      </c>
      <c r="D41" s="1605"/>
    </row>
    <row r="42" spans="1:31">
      <c r="A42" s="1522" t="s">
        <v>1960</v>
      </c>
      <c r="B42" s="1605">
        <f>7105.86*0.001</f>
        <v>7.1058599999999998</v>
      </c>
      <c r="C42" s="1605">
        <f>B42*1.05</f>
        <v>7.4611530000000004</v>
      </c>
      <c r="D42" s="1605"/>
    </row>
    <row r="43" spans="1:31">
      <c r="A43" s="1522" t="s">
        <v>1983</v>
      </c>
      <c r="B43" s="1605">
        <f>14404.47*0.001</f>
        <v>14.40447</v>
      </c>
      <c r="C43" s="1605">
        <f>B43*1.025</f>
        <v>14.764581749999998</v>
      </c>
      <c r="D43" s="1605"/>
    </row>
    <row r="44" spans="1:31">
      <c r="A44" s="1583" t="s">
        <v>1984</v>
      </c>
      <c r="B44" s="1605">
        <f>6241.24*0.001</f>
        <v>6.2412400000000003</v>
      </c>
      <c r="C44" s="1605">
        <f>B44*1.05</f>
        <v>6.5533020000000004</v>
      </c>
      <c r="D44" s="1605"/>
    </row>
    <row r="45" spans="1:31">
      <c r="A45" s="1583" t="s">
        <v>1961</v>
      </c>
      <c r="B45" s="1605">
        <f>14975.82*0.001</f>
        <v>14.975820000000001</v>
      </c>
      <c r="C45" s="1605">
        <f>B45*1.025</f>
        <v>15.350215499999999</v>
      </c>
      <c r="D45" s="1605"/>
    </row>
    <row r="46" spans="1:31">
      <c r="A46" s="1583" t="s">
        <v>1985</v>
      </c>
      <c r="B46" s="1605">
        <f>8671.8*0.001</f>
        <v>8.6717999999999993</v>
      </c>
      <c r="C46" s="1605">
        <f>B46*1.05</f>
        <v>9.1053899999999999</v>
      </c>
      <c r="D46" s="1605"/>
    </row>
    <row r="47" spans="1:31">
      <c r="A47" s="1583" t="s">
        <v>1986</v>
      </c>
      <c r="B47" s="1605">
        <f>18410.42*0.001</f>
        <v>18.410419999999998</v>
      </c>
      <c r="C47" s="1605">
        <f>B47*1.025</f>
        <v>18.870680499999995</v>
      </c>
      <c r="D47" s="1605"/>
    </row>
    <row r="48" spans="1:31">
      <c r="A48" s="1583" t="s">
        <v>1987</v>
      </c>
      <c r="B48" s="1605">
        <f>5767.22*0.001</f>
        <v>5.76722</v>
      </c>
      <c r="C48" s="1605">
        <f>B48*1.05</f>
        <v>6.0555810000000001</v>
      </c>
      <c r="D48" s="1605"/>
    </row>
    <row r="49" spans="1:5">
      <c r="A49" s="1583" t="s">
        <v>1988</v>
      </c>
      <c r="B49" s="1605">
        <f>15907.64*0.001</f>
        <v>15.907639999999999</v>
      </c>
      <c r="C49" s="1605">
        <f>B49*1.025</f>
        <v>16.305330999999999</v>
      </c>
      <c r="D49" s="1605"/>
    </row>
    <row r="50" spans="1:5">
      <c r="A50" s="1583" t="s">
        <v>1989</v>
      </c>
      <c r="B50" s="1605">
        <f>9214.43*0.001</f>
        <v>9.2144300000000001</v>
      </c>
      <c r="C50" s="1605">
        <f>B50*1.05</f>
        <v>9.6751515000000001</v>
      </c>
      <c r="D50" s="1605"/>
    </row>
    <row r="51" spans="1:5">
      <c r="A51" s="1583" t="s">
        <v>1990</v>
      </c>
      <c r="B51" s="1605">
        <f>16819.59*0.001</f>
        <v>16.819590000000002</v>
      </c>
      <c r="C51" s="1605">
        <f>B51*1.025</f>
        <v>17.24007975</v>
      </c>
      <c r="D51" s="1605"/>
    </row>
    <row r="52" spans="1:5">
      <c r="A52" s="1583" t="s">
        <v>1991</v>
      </c>
      <c r="B52" s="1605">
        <f>7105.86*0.001</f>
        <v>7.1058599999999998</v>
      </c>
      <c r="C52" s="1605">
        <f>B52*1.05</f>
        <v>7.4611530000000004</v>
      </c>
      <c r="D52" s="1605"/>
    </row>
    <row r="53" spans="1:5">
      <c r="A53" s="1583" t="s">
        <v>1992</v>
      </c>
      <c r="B53" s="1605">
        <v>0</v>
      </c>
      <c r="C53" s="1605">
        <v>0</v>
      </c>
      <c r="D53" s="1605"/>
      <c r="E53" s="1605"/>
    </row>
    <row r="54" spans="1:5">
      <c r="A54" s="1583" t="s">
        <v>1993</v>
      </c>
      <c r="B54" s="1605">
        <f>16819.59*0.001</f>
        <v>16.819590000000002</v>
      </c>
      <c r="C54" s="1605">
        <f>B54*1.025</f>
        <v>17.24007975</v>
      </c>
      <c r="D54" s="1605"/>
    </row>
    <row r="55" spans="1:5">
      <c r="A55" s="1583" t="s">
        <v>1994</v>
      </c>
      <c r="B55" s="1605">
        <f>7113.02*0.001</f>
        <v>7.1130200000000006</v>
      </c>
      <c r="C55" s="1605">
        <f>B55*1.05</f>
        <v>7.4686710000000005</v>
      </c>
      <c r="D55" s="1605"/>
    </row>
  </sheetData>
  <dataValidations count="1">
    <dataValidation type="list" allowBlank="1" showInputMessage="1" showErrorMessage="1" sqref="A8:A36 IW8:IW36 SS8:SS36 ACO8:ACO36 AMK8:AMK36 AWG8:AWG36 BGC8:BGC36 BPY8:BPY36 BZU8:BZU36 CJQ8:CJQ36 CTM8:CTM36 DDI8:DDI36 DNE8:DNE36 DXA8:DXA36 EGW8:EGW36 EQS8:EQS36 FAO8:FAO36 FKK8:FKK36 FUG8:FUG36 GEC8:GEC36 GNY8:GNY36 GXU8:GXU36 HHQ8:HHQ36 HRM8:HRM36 IBI8:IBI36 ILE8:ILE36 IVA8:IVA36 JEW8:JEW36 JOS8:JOS36 JYO8:JYO36 KIK8:KIK36 KSG8:KSG36 LCC8:LCC36 LLY8:LLY36 LVU8:LVU36 MFQ8:MFQ36 MPM8:MPM36 MZI8:MZI36 NJE8:NJE36 NTA8:NTA36 OCW8:OCW36 OMS8:OMS36 OWO8:OWO36 PGK8:PGK36 PQG8:PQG36 QAC8:QAC36 QJY8:QJY36 QTU8:QTU36 RDQ8:RDQ36 RNM8:RNM36 RXI8:RXI36 SHE8:SHE36 SRA8:SRA36 TAW8:TAW36 TKS8:TKS36 TUO8:TUO36 UEK8:UEK36 UOG8:UOG36 UYC8:UYC36 VHY8:VHY36 VRU8:VRU36 WBQ8:WBQ36 WLM8:WLM36 WVI8:WVI36 A65544:A65572 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A131080:A131108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A196616:A196644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A262152:A262180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A327688:A327716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A393224:A393252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A458760:A458788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A524296:A524324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A589832:A589860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A655368:A655396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A720904:A720932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A786440:A786468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A851976:A852004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A917512:A917540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A983048:A983076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xr:uid="{F236EA47-B980-4B7D-949C-3D11A740623B}">
      <formula1>$A$41:$A$55</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4F423-26D5-4369-9E8D-7E7F3BF77CCE}">
  <sheetPr>
    <tabColor rgb="FFC00000"/>
  </sheetPr>
  <dimension ref="A1:D42"/>
  <sheetViews>
    <sheetView showGridLines="0" topLeftCell="A4" zoomScale="85" zoomScaleNormal="85" workbookViewId="0">
      <selection activeCell="F27" sqref="F27"/>
    </sheetView>
  </sheetViews>
  <sheetFormatPr defaultRowHeight="12.5"/>
  <cols>
    <col min="1" max="1" width="41.453125" style="1522" customWidth="1"/>
    <col min="2" max="2" width="63.453125" style="1541" customWidth="1"/>
    <col min="3" max="3" width="11.453125" style="1541" customWidth="1"/>
    <col min="4" max="4" width="45.81640625" style="1541" customWidth="1"/>
    <col min="5" max="256" width="8.7265625" style="1522"/>
    <col min="257" max="257" width="41.453125" style="1522" customWidth="1"/>
    <col min="258" max="258" width="63.453125" style="1522" customWidth="1"/>
    <col min="259" max="259" width="11.453125" style="1522" customWidth="1"/>
    <col min="260" max="260" width="45.81640625" style="1522" customWidth="1"/>
    <col min="261" max="512" width="8.7265625" style="1522"/>
    <col min="513" max="513" width="41.453125" style="1522" customWidth="1"/>
    <col min="514" max="514" width="63.453125" style="1522" customWidth="1"/>
    <col min="515" max="515" width="11.453125" style="1522" customWidth="1"/>
    <col min="516" max="516" width="45.81640625" style="1522" customWidth="1"/>
    <col min="517" max="768" width="8.7265625" style="1522"/>
    <col min="769" max="769" width="41.453125" style="1522" customWidth="1"/>
    <col min="770" max="770" width="63.453125" style="1522" customWidth="1"/>
    <col min="771" max="771" width="11.453125" style="1522" customWidth="1"/>
    <col min="772" max="772" width="45.81640625" style="1522" customWidth="1"/>
    <col min="773" max="1024" width="8.7265625" style="1522"/>
    <col min="1025" max="1025" width="41.453125" style="1522" customWidth="1"/>
    <col min="1026" max="1026" width="63.453125" style="1522" customWidth="1"/>
    <col min="1027" max="1027" width="11.453125" style="1522" customWidth="1"/>
    <col min="1028" max="1028" width="45.81640625" style="1522" customWidth="1"/>
    <col min="1029" max="1280" width="8.7265625" style="1522"/>
    <col min="1281" max="1281" width="41.453125" style="1522" customWidth="1"/>
    <col min="1282" max="1282" width="63.453125" style="1522" customWidth="1"/>
    <col min="1283" max="1283" width="11.453125" style="1522" customWidth="1"/>
    <col min="1284" max="1284" width="45.81640625" style="1522" customWidth="1"/>
    <col min="1285" max="1536" width="8.7265625" style="1522"/>
    <col min="1537" max="1537" width="41.453125" style="1522" customWidth="1"/>
    <col min="1538" max="1538" width="63.453125" style="1522" customWidth="1"/>
    <col min="1539" max="1539" width="11.453125" style="1522" customWidth="1"/>
    <col min="1540" max="1540" width="45.81640625" style="1522" customWidth="1"/>
    <col min="1541" max="1792" width="8.7265625" style="1522"/>
    <col min="1793" max="1793" width="41.453125" style="1522" customWidth="1"/>
    <col min="1794" max="1794" width="63.453125" style="1522" customWidth="1"/>
    <col min="1795" max="1795" width="11.453125" style="1522" customWidth="1"/>
    <col min="1796" max="1796" width="45.81640625" style="1522" customWidth="1"/>
    <col min="1797" max="2048" width="8.7265625" style="1522"/>
    <col min="2049" max="2049" width="41.453125" style="1522" customWidth="1"/>
    <col min="2050" max="2050" width="63.453125" style="1522" customWidth="1"/>
    <col min="2051" max="2051" width="11.453125" style="1522" customWidth="1"/>
    <col min="2052" max="2052" width="45.81640625" style="1522" customWidth="1"/>
    <col min="2053" max="2304" width="8.7265625" style="1522"/>
    <col min="2305" max="2305" width="41.453125" style="1522" customWidth="1"/>
    <col min="2306" max="2306" width="63.453125" style="1522" customWidth="1"/>
    <col min="2307" max="2307" width="11.453125" style="1522" customWidth="1"/>
    <col min="2308" max="2308" width="45.81640625" style="1522" customWidth="1"/>
    <col min="2309" max="2560" width="8.7265625" style="1522"/>
    <col min="2561" max="2561" width="41.453125" style="1522" customWidth="1"/>
    <col min="2562" max="2562" width="63.453125" style="1522" customWidth="1"/>
    <col min="2563" max="2563" width="11.453125" style="1522" customWidth="1"/>
    <col min="2564" max="2564" width="45.81640625" style="1522" customWidth="1"/>
    <col min="2565" max="2816" width="8.7265625" style="1522"/>
    <col min="2817" max="2817" width="41.453125" style="1522" customWidth="1"/>
    <col min="2818" max="2818" width="63.453125" style="1522" customWidth="1"/>
    <col min="2819" max="2819" width="11.453125" style="1522" customWidth="1"/>
    <col min="2820" max="2820" width="45.81640625" style="1522" customWidth="1"/>
    <col min="2821" max="3072" width="8.7265625" style="1522"/>
    <col min="3073" max="3073" width="41.453125" style="1522" customWidth="1"/>
    <col min="3074" max="3074" width="63.453125" style="1522" customWidth="1"/>
    <col min="3075" max="3075" width="11.453125" style="1522" customWidth="1"/>
    <col min="3076" max="3076" width="45.81640625" style="1522" customWidth="1"/>
    <col min="3077" max="3328" width="8.7265625" style="1522"/>
    <col min="3329" max="3329" width="41.453125" style="1522" customWidth="1"/>
    <col min="3330" max="3330" width="63.453125" style="1522" customWidth="1"/>
    <col min="3331" max="3331" width="11.453125" style="1522" customWidth="1"/>
    <col min="3332" max="3332" width="45.81640625" style="1522" customWidth="1"/>
    <col min="3333" max="3584" width="8.7265625" style="1522"/>
    <col min="3585" max="3585" width="41.453125" style="1522" customWidth="1"/>
    <col min="3586" max="3586" width="63.453125" style="1522" customWidth="1"/>
    <col min="3587" max="3587" width="11.453125" style="1522" customWidth="1"/>
    <col min="3588" max="3588" width="45.81640625" style="1522" customWidth="1"/>
    <col min="3589" max="3840" width="8.7265625" style="1522"/>
    <col min="3841" max="3841" width="41.453125" style="1522" customWidth="1"/>
    <col min="3842" max="3842" width="63.453125" style="1522" customWidth="1"/>
    <col min="3843" max="3843" width="11.453125" style="1522" customWidth="1"/>
    <col min="3844" max="3844" width="45.81640625" style="1522" customWidth="1"/>
    <col min="3845" max="4096" width="8.7265625" style="1522"/>
    <col min="4097" max="4097" width="41.453125" style="1522" customWidth="1"/>
    <col min="4098" max="4098" width="63.453125" style="1522" customWidth="1"/>
    <col min="4099" max="4099" width="11.453125" style="1522" customWidth="1"/>
    <col min="4100" max="4100" width="45.81640625" style="1522" customWidth="1"/>
    <col min="4101" max="4352" width="8.7265625" style="1522"/>
    <col min="4353" max="4353" width="41.453125" style="1522" customWidth="1"/>
    <col min="4354" max="4354" width="63.453125" style="1522" customWidth="1"/>
    <col min="4355" max="4355" width="11.453125" style="1522" customWidth="1"/>
    <col min="4356" max="4356" width="45.81640625" style="1522" customWidth="1"/>
    <col min="4357" max="4608" width="8.7265625" style="1522"/>
    <col min="4609" max="4609" width="41.453125" style="1522" customWidth="1"/>
    <col min="4610" max="4610" width="63.453125" style="1522" customWidth="1"/>
    <col min="4611" max="4611" width="11.453125" style="1522" customWidth="1"/>
    <col min="4612" max="4612" width="45.81640625" style="1522" customWidth="1"/>
    <col min="4613" max="4864" width="8.7265625" style="1522"/>
    <col min="4865" max="4865" width="41.453125" style="1522" customWidth="1"/>
    <col min="4866" max="4866" width="63.453125" style="1522" customWidth="1"/>
    <col min="4867" max="4867" width="11.453125" style="1522" customWidth="1"/>
    <col min="4868" max="4868" width="45.81640625" style="1522" customWidth="1"/>
    <col min="4869" max="5120" width="8.7265625" style="1522"/>
    <col min="5121" max="5121" width="41.453125" style="1522" customWidth="1"/>
    <col min="5122" max="5122" width="63.453125" style="1522" customWidth="1"/>
    <col min="5123" max="5123" width="11.453125" style="1522" customWidth="1"/>
    <col min="5124" max="5124" width="45.81640625" style="1522" customWidth="1"/>
    <col min="5125" max="5376" width="8.7265625" style="1522"/>
    <col min="5377" max="5377" width="41.453125" style="1522" customWidth="1"/>
    <col min="5378" max="5378" width="63.453125" style="1522" customWidth="1"/>
    <col min="5379" max="5379" width="11.453125" style="1522" customWidth="1"/>
    <col min="5380" max="5380" width="45.81640625" style="1522" customWidth="1"/>
    <col min="5381" max="5632" width="8.7265625" style="1522"/>
    <col min="5633" max="5633" width="41.453125" style="1522" customWidth="1"/>
    <col min="5634" max="5634" width="63.453125" style="1522" customWidth="1"/>
    <col min="5635" max="5635" width="11.453125" style="1522" customWidth="1"/>
    <col min="5636" max="5636" width="45.81640625" style="1522" customWidth="1"/>
    <col min="5637" max="5888" width="8.7265625" style="1522"/>
    <col min="5889" max="5889" width="41.453125" style="1522" customWidth="1"/>
    <col min="5890" max="5890" width="63.453125" style="1522" customWidth="1"/>
    <col min="5891" max="5891" width="11.453125" style="1522" customWidth="1"/>
    <col min="5892" max="5892" width="45.81640625" style="1522" customWidth="1"/>
    <col min="5893" max="6144" width="8.7265625" style="1522"/>
    <col min="6145" max="6145" width="41.453125" style="1522" customWidth="1"/>
    <col min="6146" max="6146" width="63.453125" style="1522" customWidth="1"/>
    <col min="6147" max="6147" width="11.453125" style="1522" customWidth="1"/>
    <col min="6148" max="6148" width="45.81640625" style="1522" customWidth="1"/>
    <col min="6149" max="6400" width="8.7265625" style="1522"/>
    <col min="6401" max="6401" width="41.453125" style="1522" customWidth="1"/>
    <col min="6402" max="6402" width="63.453125" style="1522" customWidth="1"/>
    <col min="6403" max="6403" width="11.453125" style="1522" customWidth="1"/>
    <col min="6404" max="6404" width="45.81640625" style="1522" customWidth="1"/>
    <col min="6405" max="6656" width="8.7265625" style="1522"/>
    <col min="6657" max="6657" width="41.453125" style="1522" customWidth="1"/>
    <col min="6658" max="6658" width="63.453125" style="1522" customWidth="1"/>
    <col min="6659" max="6659" width="11.453125" style="1522" customWidth="1"/>
    <col min="6660" max="6660" width="45.81640625" style="1522" customWidth="1"/>
    <col min="6661" max="6912" width="8.7265625" style="1522"/>
    <col min="6913" max="6913" width="41.453125" style="1522" customWidth="1"/>
    <col min="6914" max="6914" width="63.453125" style="1522" customWidth="1"/>
    <col min="6915" max="6915" width="11.453125" style="1522" customWidth="1"/>
    <col min="6916" max="6916" width="45.81640625" style="1522" customWidth="1"/>
    <col min="6917" max="7168" width="8.7265625" style="1522"/>
    <col min="7169" max="7169" width="41.453125" style="1522" customWidth="1"/>
    <col min="7170" max="7170" width="63.453125" style="1522" customWidth="1"/>
    <col min="7171" max="7171" width="11.453125" style="1522" customWidth="1"/>
    <col min="7172" max="7172" width="45.81640625" style="1522" customWidth="1"/>
    <col min="7173" max="7424" width="8.7265625" style="1522"/>
    <col min="7425" max="7425" width="41.453125" style="1522" customWidth="1"/>
    <col min="7426" max="7426" width="63.453125" style="1522" customWidth="1"/>
    <col min="7427" max="7427" width="11.453125" style="1522" customWidth="1"/>
    <col min="7428" max="7428" width="45.81640625" style="1522" customWidth="1"/>
    <col min="7429" max="7680" width="8.7265625" style="1522"/>
    <col min="7681" max="7681" width="41.453125" style="1522" customWidth="1"/>
    <col min="7682" max="7682" width="63.453125" style="1522" customWidth="1"/>
    <col min="7683" max="7683" width="11.453125" style="1522" customWidth="1"/>
    <col min="7684" max="7684" width="45.81640625" style="1522" customWidth="1"/>
    <col min="7685" max="7936" width="8.7265625" style="1522"/>
    <col min="7937" max="7937" width="41.453125" style="1522" customWidth="1"/>
    <col min="7938" max="7938" width="63.453125" style="1522" customWidth="1"/>
    <col min="7939" max="7939" width="11.453125" style="1522" customWidth="1"/>
    <col min="7940" max="7940" width="45.81640625" style="1522" customWidth="1"/>
    <col min="7941" max="8192" width="8.7265625" style="1522"/>
    <col min="8193" max="8193" width="41.453125" style="1522" customWidth="1"/>
    <col min="8194" max="8194" width="63.453125" style="1522" customWidth="1"/>
    <col min="8195" max="8195" width="11.453125" style="1522" customWidth="1"/>
    <col min="8196" max="8196" width="45.81640625" style="1522" customWidth="1"/>
    <col min="8197" max="8448" width="8.7265625" style="1522"/>
    <col min="8449" max="8449" width="41.453125" style="1522" customWidth="1"/>
    <col min="8450" max="8450" width="63.453125" style="1522" customWidth="1"/>
    <col min="8451" max="8451" width="11.453125" style="1522" customWidth="1"/>
    <col min="8452" max="8452" width="45.81640625" style="1522" customWidth="1"/>
    <col min="8453" max="8704" width="8.7265625" style="1522"/>
    <col min="8705" max="8705" width="41.453125" style="1522" customWidth="1"/>
    <col min="8706" max="8706" width="63.453125" style="1522" customWidth="1"/>
    <col min="8707" max="8707" width="11.453125" style="1522" customWidth="1"/>
    <col min="8708" max="8708" width="45.81640625" style="1522" customWidth="1"/>
    <col min="8709" max="8960" width="8.7265625" style="1522"/>
    <col min="8961" max="8961" width="41.453125" style="1522" customWidth="1"/>
    <col min="8962" max="8962" width="63.453125" style="1522" customWidth="1"/>
    <col min="8963" max="8963" width="11.453125" style="1522" customWidth="1"/>
    <col min="8964" max="8964" width="45.81640625" style="1522" customWidth="1"/>
    <col min="8965" max="9216" width="8.7265625" style="1522"/>
    <col min="9217" max="9217" width="41.453125" style="1522" customWidth="1"/>
    <col min="9218" max="9218" width="63.453125" style="1522" customWidth="1"/>
    <col min="9219" max="9219" width="11.453125" style="1522" customWidth="1"/>
    <col min="9220" max="9220" width="45.81640625" style="1522" customWidth="1"/>
    <col min="9221" max="9472" width="8.7265625" style="1522"/>
    <col min="9473" max="9473" width="41.453125" style="1522" customWidth="1"/>
    <col min="9474" max="9474" width="63.453125" style="1522" customWidth="1"/>
    <col min="9475" max="9475" width="11.453125" style="1522" customWidth="1"/>
    <col min="9476" max="9476" width="45.81640625" style="1522" customWidth="1"/>
    <col min="9477" max="9728" width="8.7265625" style="1522"/>
    <col min="9729" max="9729" width="41.453125" style="1522" customWidth="1"/>
    <col min="9730" max="9730" width="63.453125" style="1522" customWidth="1"/>
    <col min="9731" max="9731" width="11.453125" style="1522" customWidth="1"/>
    <col min="9732" max="9732" width="45.81640625" style="1522" customWidth="1"/>
    <col min="9733" max="9984" width="8.7265625" style="1522"/>
    <col min="9985" max="9985" width="41.453125" style="1522" customWidth="1"/>
    <col min="9986" max="9986" width="63.453125" style="1522" customWidth="1"/>
    <col min="9987" max="9987" width="11.453125" style="1522" customWidth="1"/>
    <col min="9988" max="9988" width="45.81640625" style="1522" customWidth="1"/>
    <col min="9989" max="10240" width="8.7265625" style="1522"/>
    <col min="10241" max="10241" width="41.453125" style="1522" customWidth="1"/>
    <col min="10242" max="10242" width="63.453125" style="1522" customWidth="1"/>
    <col min="10243" max="10243" width="11.453125" style="1522" customWidth="1"/>
    <col min="10244" max="10244" width="45.81640625" style="1522" customWidth="1"/>
    <col min="10245" max="10496" width="8.7265625" style="1522"/>
    <col min="10497" max="10497" width="41.453125" style="1522" customWidth="1"/>
    <col min="10498" max="10498" width="63.453125" style="1522" customWidth="1"/>
    <col min="10499" max="10499" width="11.453125" style="1522" customWidth="1"/>
    <col min="10500" max="10500" width="45.81640625" style="1522" customWidth="1"/>
    <col min="10501" max="10752" width="8.7265625" style="1522"/>
    <col min="10753" max="10753" width="41.453125" style="1522" customWidth="1"/>
    <col min="10754" max="10754" width="63.453125" style="1522" customWidth="1"/>
    <col min="10755" max="10755" width="11.453125" style="1522" customWidth="1"/>
    <col min="10756" max="10756" width="45.81640625" style="1522" customWidth="1"/>
    <col min="10757" max="11008" width="8.7265625" style="1522"/>
    <col min="11009" max="11009" width="41.453125" style="1522" customWidth="1"/>
    <col min="11010" max="11010" width="63.453125" style="1522" customWidth="1"/>
    <col min="11011" max="11011" width="11.453125" style="1522" customWidth="1"/>
    <col min="11012" max="11012" width="45.81640625" style="1522" customWidth="1"/>
    <col min="11013" max="11264" width="8.7265625" style="1522"/>
    <col min="11265" max="11265" width="41.453125" style="1522" customWidth="1"/>
    <col min="11266" max="11266" width="63.453125" style="1522" customWidth="1"/>
    <col min="11267" max="11267" width="11.453125" style="1522" customWidth="1"/>
    <col min="11268" max="11268" width="45.81640625" style="1522" customWidth="1"/>
    <col min="11269" max="11520" width="8.7265625" style="1522"/>
    <col min="11521" max="11521" width="41.453125" style="1522" customWidth="1"/>
    <col min="11522" max="11522" width="63.453125" style="1522" customWidth="1"/>
    <col min="11523" max="11523" width="11.453125" style="1522" customWidth="1"/>
    <col min="11524" max="11524" width="45.81640625" style="1522" customWidth="1"/>
    <col min="11525" max="11776" width="8.7265625" style="1522"/>
    <col min="11777" max="11777" width="41.453125" style="1522" customWidth="1"/>
    <col min="11778" max="11778" width="63.453125" style="1522" customWidth="1"/>
    <col min="11779" max="11779" width="11.453125" style="1522" customWidth="1"/>
    <col min="11780" max="11780" width="45.81640625" style="1522" customWidth="1"/>
    <col min="11781" max="12032" width="8.7265625" style="1522"/>
    <col min="12033" max="12033" width="41.453125" style="1522" customWidth="1"/>
    <col min="12034" max="12034" width="63.453125" style="1522" customWidth="1"/>
    <col min="12035" max="12035" width="11.453125" style="1522" customWidth="1"/>
    <col min="12036" max="12036" width="45.81640625" style="1522" customWidth="1"/>
    <col min="12037" max="12288" width="8.7265625" style="1522"/>
    <col min="12289" max="12289" width="41.453125" style="1522" customWidth="1"/>
    <col min="12290" max="12290" width="63.453125" style="1522" customWidth="1"/>
    <col min="12291" max="12291" width="11.453125" style="1522" customWidth="1"/>
    <col min="12292" max="12292" width="45.81640625" style="1522" customWidth="1"/>
    <col min="12293" max="12544" width="8.7265625" style="1522"/>
    <col min="12545" max="12545" width="41.453125" style="1522" customWidth="1"/>
    <col min="12546" max="12546" width="63.453125" style="1522" customWidth="1"/>
    <col min="12547" max="12547" width="11.453125" style="1522" customWidth="1"/>
    <col min="12548" max="12548" width="45.81640625" style="1522" customWidth="1"/>
    <col min="12549" max="12800" width="8.7265625" style="1522"/>
    <col min="12801" max="12801" width="41.453125" style="1522" customWidth="1"/>
    <col min="12802" max="12802" width="63.453125" style="1522" customWidth="1"/>
    <col min="12803" max="12803" width="11.453125" style="1522" customWidth="1"/>
    <col min="12804" max="12804" width="45.81640625" style="1522" customWidth="1"/>
    <col min="12805" max="13056" width="8.7265625" style="1522"/>
    <col min="13057" max="13057" width="41.453125" style="1522" customWidth="1"/>
    <col min="13058" max="13058" width="63.453125" style="1522" customWidth="1"/>
    <col min="13059" max="13059" width="11.453125" style="1522" customWidth="1"/>
    <col min="13060" max="13060" width="45.81640625" style="1522" customWidth="1"/>
    <col min="13061" max="13312" width="8.7265625" style="1522"/>
    <col min="13313" max="13313" width="41.453125" style="1522" customWidth="1"/>
    <col min="13314" max="13314" width="63.453125" style="1522" customWidth="1"/>
    <col min="13315" max="13315" width="11.453125" style="1522" customWidth="1"/>
    <col min="13316" max="13316" width="45.81640625" style="1522" customWidth="1"/>
    <col min="13317" max="13568" width="8.7265625" style="1522"/>
    <col min="13569" max="13569" width="41.453125" style="1522" customWidth="1"/>
    <col min="13570" max="13570" width="63.453125" style="1522" customWidth="1"/>
    <col min="13571" max="13571" width="11.453125" style="1522" customWidth="1"/>
    <col min="13572" max="13572" width="45.81640625" style="1522" customWidth="1"/>
    <col min="13573" max="13824" width="8.7265625" style="1522"/>
    <col min="13825" max="13825" width="41.453125" style="1522" customWidth="1"/>
    <col min="13826" max="13826" width="63.453125" style="1522" customWidth="1"/>
    <col min="13827" max="13827" width="11.453125" style="1522" customWidth="1"/>
    <col min="13828" max="13828" width="45.81640625" style="1522" customWidth="1"/>
    <col min="13829" max="14080" width="8.7265625" style="1522"/>
    <col min="14081" max="14081" width="41.453125" style="1522" customWidth="1"/>
    <col min="14082" max="14082" width="63.453125" style="1522" customWidth="1"/>
    <col min="14083" max="14083" width="11.453125" style="1522" customWidth="1"/>
    <col min="14084" max="14084" width="45.81640625" style="1522" customWidth="1"/>
    <col min="14085" max="14336" width="8.7265625" style="1522"/>
    <col min="14337" max="14337" width="41.453125" style="1522" customWidth="1"/>
    <col min="14338" max="14338" width="63.453125" style="1522" customWidth="1"/>
    <col min="14339" max="14339" width="11.453125" style="1522" customWidth="1"/>
    <col min="14340" max="14340" width="45.81640625" style="1522" customWidth="1"/>
    <col min="14341" max="14592" width="8.7265625" style="1522"/>
    <col min="14593" max="14593" width="41.453125" style="1522" customWidth="1"/>
    <col min="14594" max="14594" width="63.453125" style="1522" customWidth="1"/>
    <col min="14595" max="14595" width="11.453125" style="1522" customWidth="1"/>
    <col min="14596" max="14596" width="45.81640625" style="1522" customWidth="1"/>
    <col min="14597" max="14848" width="8.7265625" style="1522"/>
    <col min="14849" max="14849" width="41.453125" style="1522" customWidth="1"/>
    <col min="14850" max="14850" width="63.453125" style="1522" customWidth="1"/>
    <col min="14851" max="14851" width="11.453125" style="1522" customWidth="1"/>
    <col min="14852" max="14852" width="45.81640625" style="1522" customWidth="1"/>
    <col min="14853" max="15104" width="8.7265625" style="1522"/>
    <col min="15105" max="15105" width="41.453125" style="1522" customWidth="1"/>
    <col min="15106" max="15106" width="63.453125" style="1522" customWidth="1"/>
    <col min="15107" max="15107" width="11.453125" style="1522" customWidth="1"/>
    <col min="15108" max="15108" width="45.81640625" style="1522" customWidth="1"/>
    <col min="15109" max="15360" width="8.7265625" style="1522"/>
    <col min="15361" max="15361" width="41.453125" style="1522" customWidth="1"/>
    <col min="15362" max="15362" width="63.453125" style="1522" customWidth="1"/>
    <col min="15363" max="15363" width="11.453125" style="1522" customWidth="1"/>
    <col min="15364" max="15364" width="45.81640625" style="1522" customWidth="1"/>
    <col min="15365" max="15616" width="8.7265625" style="1522"/>
    <col min="15617" max="15617" width="41.453125" style="1522" customWidth="1"/>
    <col min="15618" max="15618" width="63.453125" style="1522" customWidth="1"/>
    <col min="15619" max="15619" width="11.453125" style="1522" customWidth="1"/>
    <col min="15620" max="15620" width="45.81640625" style="1522" customWidth="1"/>
    <col min="15621" max="15872" width="8.7265625" style="1522"/>
    <col min="15873" max="15873" width="41.453125" style="1522" customWidth="1"/>
    <col min="15874" max="15874" width="63.453125" style="1522" customWidth="1"/>
    <col min="15875" max="15875" width="11.453125" style="1522" customWidth="1"/>
    <col min="15876" max="15876" width="45.81640625" style="1522" customWidth="1"/>
    <col min="15877" max="16128" width="8.7265625" style="1522"/>
    <col min="16129" max="16129" width="41.453125" style="1522" customWidth="1"/>
    <col min="16130" max="16130" width="63.453125" style="1522" customWidth="1"/>
    <col min="16131" max="16131" width="11.453125" style="1522" customWidth="1"/>
    <col min="16132" max="16132" width="45.81640625" style="1522" customWidth="1"/>
    <col min="16133" max="16384" width="8.7265625" style="1522"/>
  </cols>
  <sheetData>
    <row r="1" spans="1:4" ht="20">
      <c r="A1" s="1584" t="s">
        <v>1995</v>
      </c>
    </row>
    <row r="2" spans="1:4" ht="14.5">
      <c r="A2" s="1522" t="s">
        <v>1996</v>
      </c>
      <c r="B2" s="1606" t="str">
        <f>'[3] Request'!B2</f>
        <v>Final Distribution</v>
      </c>
      <c r="C2" s="1607"/>
    </row>
    <row r="3" spans="1:4" ht="14.5">
      <c r="B3" s="1607"/>
      <c r="C3" s="1607"/>
    </row>
    <row r="4" spans="1:4" ht="21">
      <c r="A4" s="1608"/>
      <c r="B4" s="1607" t="s">
        <v>1997</v>
      </c>
      <c r="C4" s="1609">
        <f>SUM(C7:C41)</f>
        <v>0</v>
      </c>
    </row>
    <row r="5" spans="1:4" ht="18.5">
      <c r="A5" s="1610" t="s">
        <v>1998</v>
      </c>
      <c r="B5" s="1611" t="s">
        <v>259</v>
      </c>
      <c r="C5" s="1611" t="s">
        <v>134</v>
      </c>
      <c r="D5" s="1611" t="s">
        <v>245</v>
      </c>
    </row>
    <row r="6" spans="1:4" ht="14.5">
      <c r="A6" s="1612" t="s">
        <v>1172</v>
      </c>
      <c r="B6" s="1613"/>
      <c r="C6" s="1613"/>
      <c r="D6" s="1613"/>
    </row>
    <row r="7" spans="1:4" s="1617" customFormat="1" ht="14.5">
      <c r="A7" s="1614" t="s">
        <v>1999</v>
      </c>
      <c r="B7" s="1615"/>
      <c r="C7" s="1616"/>
      <c r="D7" s="1615"/>
    </row>
    <row r="8" spans="1:4" ht="14.5">
      <c r="A8" s="1614" t="s">
        <v>2000</v>
      </c>
      <c r="B8" s="1618"/>
      <c r="C8" s="1619"/>
      <c r="D8" s="1618"/>
    </row>
    <row r="9" spans="1:4" ht="14.5">
      <c r="A9" s="1614" t="s">
        <v>2001</v>
      </c>
      <c r="B9" s="1615"/>
      <c r="C9" s="1619"/>
      <c r="D9" s="1615"/>
    </row>
    <row r="10" spans="1:4" ht="14.5">
      <c r="A10" s="1614"/>
      <c r="B10" s="1618"/>
      <c r="C10" s="1619"/>
      <c r="D10" s="1618"/>
    </row>
    <row r="11" spans="1:4" ht="14.5">
      <c r="A11" s="1614"/>
      <c r="B11" s="1618"/>
      <c r="C11" s="1619"/>
      <c r="D11" s="1618"/>
    </row>
    <row r="12" spans="1:4" ht="13">
      <c r="A12" s="1620" t="s">
        <v>2002</v>
      </c>
      <c r="B12" s="1621"/>
      <c r="C12" s="1619"/>
      <c r="D12" s="1621"/>
    </row>
    <row r="13" spans="1:4" ht="14.5">
      <c r="A13" s="1612" t="s">
        <v>2003</v>
      </c>
      <c r="B13" s="1613"/>
      <c r="C13" s="1622"/>
      <c r="D13" s="1622"/>
    </row>
    <row r="14" spans="1:4" ht="14.5">
      <c r="A14" s="1614" t="s">
        <v>2004</v>
      </c>
      <c r="B14" s="1623"/>
      <c r="C14" s="1619"/>
      <c r="D14" s="1623"/>
    </row>
    <row r="15" spans="1:4" ht="14.5">
      <c r="A15" s="1614" t="s">
        <v>2005</v>
      </c>
      <c r="B15" s="1618"/>
      <c r="C15" s="1619"/>
      <c r="D15" s="1618"/>
    </row>
    <row r="16" spans="1:4" ht="14.5">
      <c r="A16" s="1614" t="s">
        <v>2006</v>
      </c>
      <c r="B16" s="1624"/>
      <c r="C16" s="1619"/>
      <c r="D16" s="1624"/>
    </row>
    <row r="17" spans="1:4" ht="14.5">
      <c r="A17" s="1614" t="s">
        <v>2007</v>
      </c>
      <c r="B17" s="1624"/>
      <c r="C17" s="1619"/>
      <c r="D17" s="1624"/>
    </row>
    <row r="18" spans="1:4" ht="14.5">
      <c r="A18" s="1614" t="s">
        <v>2008</v>
      </c>
      <c r="B18" s="1624"/>
      <c r="C18" s="1619"/>
      <c r="D18" s="1624"/>
    </row>
    <row r="19" spans="1:4" ht="14.5">
      <c r="A19" s="1614"/>
      <c r="B19" s="1624"/>
      <c r="C19" s="1619"/>
      <c r="D19" s="1624"/>
    </row>
    <row r="20" spans="1:4" ht="14.5">
      <c r="A20" s="1614"/>
      <c r="B20" s="1623"/>
      <c r="C20" s="1619"/>
      <c r="D20" s="1623"/>
    </row>
    <row r="21" spans="1:4" ht="13">
      <c r="A21" s="1620" t="s">
        <v>2002</v>
      </c>
      <c r="B21" s="1623"/>
      <c r="C21" s="1619"/>
      <c r="D21" s="1623"/>
    </row>
    <row r="22" spans="1:4" ht="14.5">
      <c r="A22" s="1612" t="s">
        <v>341</v>
      </c>
      <c r="B22" s="1613"/>
      <c r="C22" s="1622"/>
      <c r="D22" s="1622"/>
    </row>
    <row r="23" spans="1:4" ht="14.5">
      <c r="A23" s="1614" t="s">
        <v>2009</v>
      </c>
      <c r="B23" s="1621"/>
      <c r="C23" s="1619"/>
      <c r="D23" s="1621"/>
    </row>
    <row r="24" spans="1:4" ht="14.5">
      <c r="A24" s="1614" t="s">
        <v>2010</v>
      </c>
      <c r="B24" s="1621"/>
      <c r="C24" s="1619"/>
      <c r="D24" s="1621"/>
    </row>
    <row r="25" spans="1:4" ht="14.5">
      <c r="A25" s="1614" t="s">
        <v>2011</v>
      </c>
      <c r="B25" s="1625"/>
      <c r="C25" s="1619"/>
      <c r="D25" s="1625"/>
    </row>
    <row r="26" spans="1:4" ht="14.5">
      <c r="A26" s="1614" t="s">
        <v>2012</v>
      </c>
      <c r="B26" s="1621"/>
      <c r="C26" s="1619"/>
      <c r="D26" s="1621"/>
    </row>
    <row r="27" spans="1:4" ht="13">
      <c r="A27" s="1620" t="s">
        <v>2002</v>
      </c>
      <c r="B27" s="1626"/>
      <c r="C27" s="1619"/>
      <c r="D27" s="1626"/>
    </row>
    <row r="28" spans="1:4" ht="14.5">
      <c r="A28" s="1612" t="s">
        <v>131</v>
      </c>
      <c r="B28" s="1613"/>
      <c r="C28" s="1622"/>
      <c r="D28" s="1622"/>
    </row>
    <row r="29" spans="1:4" ht="14.5">
      <c r="A29" s="1614" t="s">
        <v>2013</v>
      </c>
      <c r="B29" s="1623"/>
      <c r="C29" s="1619"/>
      <c r="D29" s="1623"/>
    </row>
    <row r="30" spans="1:4" ht="14.5">
      <c r="A30" s="1614" t="s">
        <v>2014</v>
      </c>
      <c r="B30" s="1623"/>
      <c r="C30" s="1619"/>
      <c r="D30" s="1623"/>
    </row>
    <row r="31" spans="1:4" ht="14.5">
      <c r="A31" s="1614" t="s">
        <v>2015</v>
      </c>
      <c r="B31" s="1623"/>
      <c r="C31" s="1619"/>
      <c r="D31" s="1623"/>
    </row>
    <row r="32" spans="1:4" ht="14.5">
      <c r="A32" s="1614"/>
      <c r="B32" s="1623"/>
      <c r="C32" s="1619"/>
      <c r="D32" s="1623"/>
    </row>
    <row r="33" spans="1:4" ht="13">
      <c r="A33" s="1620" t="s">
        <v>2002</v>
      </c>
      <c r="B33" s="1621"/>
      <c r="C33" s="1619"/>
      <c r="D33" s="1621"/>
    </row>
    <row r="34" spans="1:4" ht="14.5">
      <c r="A34" s="1612" t="s">
        <v>129</v>
      </c>
      <c r="B34" s="1613"/>
      <c r="C34" s="1622"/>
      <c r="D34" s="1622"/>
    </row>
    <row r="35" spans="1:4" ht="13">
      <c r="A35" s="1621" t="s">
        <v>2016</v>
      </c>
      <c r="B35" s="1621"/>
      <c r="C35" s="1619"/>
      <c r="D35" s="1621"/>
    </row>
    <row r="36" spans="1:4" ht="14.5">
      <c r="A36" s="1614"/>
      <c r="B36" s="1621"/>
      <c r="C36" s="1619"/>
      <c r="D36" s="1621"/>
    </row>
    <row r="37" spans="1:4" ht="14.5">
      <c r="A37" s="1614"/>
      <c r="B37" s="1626"/>
      <c r="C37" s="1627"/>
      <c r="D37" s="1626"/>
    </row>
    <row r="38" spans="1:4" ht="13">
      <c r="A38" s="1620" t="s">
        <v>2002</v>
      </c>
      <c r="B38" s="1626"/>
      <c r="C38" s="1627"/>
      <c r="D38" s="1626"/>
    </row>
    <row r="39" spans="1:4" ht="14.5">
      <c r="A39" s="1612" t="s">
        <v>2017</v>
      </c>
      <c r="B39" s="1613"/>
      <c r="C39" s="1613"/>
    </row>
    <row r="40" spans="1:4">
      <c r="A40" s="1551" t="s">
        <v>2018</v>
      </c>
      <c r="B40" s="1628">
        <v>0.25</v>
      </c>
      <c r="C40" s="1629">
        <f>(SUM(C7:C38))*(1+B40)</f>
        <v>0</v>
      </c>
      <c r="D40" s="1626"/>
    </row>
    <row r="41" spans="1:4">
      <c r="A41" s="1551" t="s">
        <v>2019</v>
      </c>
      <c r="B41" s="1628">
        <v>0.25</v>
      </c>
      <c r="C41" s="1629">
        <f>SUM([3]Labor!AE8:AE36)*(1+B41)</f>
        <v>0</v>
      </c>
      <c r="D41" s="1626"/>
    </row>
    <row r="42" spans="1:4" ht="13">
      <c r="A42" s="1630" t="s">
        <v>2002</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C4FED-E112-4259-8F03-D6E785F427C7}">
  <sheetPr>
    <tabColor rgb="FFC00000"/>
  </sheetPr>
  <dimension ref="A1:D25"/>
  <sheetViews>
    <sheetView showGridLines="0" zoomScale="85" zoomScaleNormal="85" workbookViewId="0">
      <selection activeCell="D37" sqref="D37"/>
    </sheetView>
  </sheetViews>
  <sheetFormatPr defaultRowHeight="12.5"/>
  <cols>
    <col min="1" max="1" width="29.1796875" style="1522" customWidth="1"/>
    <col min="2" max="2" width="63.453125" style="1541" customWidth="1"/>
    <col min="3" max="3" width="11.453125" style="1541" customWidth="1"/>
    <col min="4" max="4" width="27.453125" style="1522" customWidth="1"/>
    <col min="5" max="256" width="8.7265625" style="1522"/>
    <col min="257" max="257" width="29.1796875" style="1522" customWidth="1"/>
    <col min="258" max="258" width="63.453125" style="1522" customWidth="1"/>
    <col min="259" max="259" width="11.453125" style="1522" customWidth="1"/>
    <col min="260" max="260" width="27.453125" style="1522" customWidth="1"/>
    <col min="261" max="512" width="8.7265625" style="1522"/>
    <col min="513" max="513" width="29.1796875" style="1522" customWidth="1"/>
    <col min="514" max="514" width="63.453125" style="1522" customWidth="1"/>
    <col min="515" max="515" width="11.453125" style="1522" customWidth="1"/>
    <col min="516" max="516" width="27.453125" style="1522" customWidth="1"/>
    <col min="517" max="768" width="8.7265625" style="1522"/>
    <col min="769" max="769" width="29.1796875" style="1522" customWidth="1"/>
    <col min="770" max="770" width="63.453125" style="1522" customWidth="1"/>
    <col min="771" max="771" width="11.453125" style="1522" customWidth="1"/>
    <col min="772" max="772" width="27.453125" style="1522" customWidth="1"/>
    <col min="773" max="1024" width="8.7265625" style="1522"/>
    <col min="1025" max="1025" width="29.1796875" style="1522" customWidth="1"/>
    <col min="1026" max="1026" width="63.453125" style="1522" customWidth="1"/>
    <col min="1027" max="1027" width="11.453125" style="1522" customWidth="1"/>
    <col min="1028" max="1028" width="27.453125" style="1522" customWidth="1"/>
    <col min="1029" max="1280" width="8.7265625" style="1522"/>
    <col min="1281" max="1281" width="29.1796875" style="1522" customWidth="1"/>
    <col min="1282" max="1282" width="63.453125" style="1522" customWidth="1"/>
    <col min="1283" max="1283" width="11.453125" style="1522" customWidth="1"/>
    <col min="1284" max="1284" width="27.453125" style="1522" customWidth="1"/>
    <col min="1285" max="1536" width="8.7265625" style="1522"/>
    <col min="1537" max="1537" width="29.1796875" style="1522" customWidth="1"/>
    <col min="1538" max="1538" width="63.453125" style="1522" customWidth="1"/>
    <col min="1539" max="1539" width="11.453125" style="1522" customWidth="1"/>
    <col min="1540" max="1540" width="27.453125" style="1522" customWidth="1"/>
    <col min="1541" max="1792" width="8.7265625" style="1522"/>
    <col min="1793" max="1793" width="29.1796875" style="1522" customWidth="1"/>
    <col min="1794" max="1794" width="63.453125" style="1522" customWidth="1"/>
    <col min="1795" max="1795" width="11.453125" style="1522" customWidth="1"/>
    <col min="1796" max="1796" width="27.453125" style="1522" customWidth="1"/>
    <col min="1797" max="2048" width="8.7265625" style="1522"/>
    <col min="2049" max="2049" width="29.1796875" style="1522" customWidth="1"/>
    <col min="2050" max="2050" width="63.453125" style="1522" customWidth="1"/>
    <col min="2051" max="2051" width="11.453125" style="1522" customWidth="1"/>
    <col min="2052" max="2052" width="27.453125" style="1522" customWidth="1"/>
    <col min="2053" max="2304" width="8.7265625" style="1522"/>
    <col min="2305" max="2305" width="29.1796875" style="1522" customWidth="1"/>
    <col min="2306" max="2306" width="63.453125" style="1522" customWidth="1"/>
    <col min="2307" max="2307" width="11.453125" style="1522" customWidth="1"/>
    <col min="2308" max="2308" width="27.453125" style="1522" customWidth="1"/>
    <col min="2309" max="2560" width="8.7265625" style="1522"/>
    <col min="2561" max="2561" width="29.1796875" style="1522" customWidth="1"/>
    <col min="2562" max="2562" width="63.453125" style="1522" customWidth="1"/>
    <col min="2563" max="2563" width="11.453125" style="1522" customWidth="1"/>
    <col min="2564" max="2564" width="27.453125" style="1522" customWidth="1"/>
    <col min="2565" max="2816" width="8.7265625" style="1522"/>
    <col min="2817" max="2817" width="29.1796875" style="1522" customWidth="1"/>
    <col min="2818" max="2818" width="63.453125" style="1522" customWidth="1"/>
    <col min="2819" max="2819" width="11.453125" style="1522" customWidth="1"/>
    <col min="2820" max="2820" width="27.453125" style="1522" customWidth="1"/>
    <col min="2821" max="3072" width="8.7265625" style="1522"/>
    <col min="3073" max="3073" width="29.1796875" style="1522" customWidth="1"/>
    <col min="3074" max="3074" width="63.453125" style="1522" customWidth="1"/>
    <col min="3075" max="3075" width="11.453125" style="1522" customWidth="1"/>
    <col min="3076" max="3076" width="27.453125" style="1522" customWidth="1"/>
    <col min="3077" max="3328" width="8.7265625" style="1522"/>
    <col min="3329" max="3329" width="29.1796875" style="1522" customWidth="1"/>
    <col min="3330" max="3330" width="63.453125" style="1522" customWidth="1"/>
    <col min="3331" max="3331" width="11.453125" style="1522" customWidth="1"/>
    <col min="3332" max="3332" width="27.453125" style="1522" customWidth="1"/>
    <col min="3333" max="3584" width="8.7265625" style="1522"/>
    <col min="3585" max="3585" width="29.1796875" style="1522" customWidth="1"/>
    <col min="3586" max="3586" width="63.453125" style="1522" customWidth="1"/>
    <col min="3587" max="3587" width="11.453125" style="1522" customWidth="1"/>
    <col min="3588" max="3588" width="27.453125" style="1522" customWidth="1"/>
    <col min="3589" max="3840" width="8.7265625" style="1522"/>
    <col min="3841" max="3841" width="29.1796875" style="1522" customWidth="1"/>
    <col min="3842" max="3842" width="63.453125" style="1522" customWidth="1"/>
    <col min="3843" max="3843" width="11.453125" style="1522" customWidth="1"/>
    <col min="3844" max="3844" width="27.453125" style="1522" customWidth="1"/>
    <col min="3845" max="4096" width="8.7265625" style="1522"/>
    <col min="4097" max="4097" width="29.1796875" style="1522" customWidth="1"/>
    <col min="4098" max="4098" width="63.453125" style="1522" customWidth="1"/>
    <col min="4099" max="4099" width="11.453125" style="1522" customWidth="1"/>
    <col min="4100" max="4100" width="27.453125" style="1522" customWidth="1"/>
    <col min="4101" max="4352" width="8.7265625" style="1522"/>
    <col min="4353" max="4353" width="29.1796875" style="1522" customWidth="1"/>
    <col min="4354" max="4354" width="63.453125" style="1522" customWidth="1"/>
    <col min="4355" max="4355" width="11.453125" style="1522" customWidth="1"/>
    <col min="4356" max="4356" width="27.453125" style="1522" customWidth="1"/>
    <col min="4357" max="4608" width="8.7265625" style="1522"/>
    <col min="4609" max="4609" width="29.1796875" style="1522" customWidth="1"/>
    <col min="4610" max="4610" width="63.453125" style="1522" customWidth="1"/>
    <col min="4611" max="4611" width="11.453125" style="1522" customWidth="1"/>
    <col min="4612" max="4612" width="27.453125" style="1522" customWidth="1"/>
    <col min="4613" max="4864" width="8.7265625" style="1522"/>
    <col min="4865" max="4865" width="29.1796875" style="1522" customWidth="1"/>
    <col min="4866" max="4866" width="63.453125" style="1522" customWidth="1"/>
    <col min="4867" max="4867" width="11.453125" style="1522" customWidth="1"/>
    <col min="4868" max="4868" width="27.453125" style="1522" customWidth="1"/>
    <col min="4869" max="5120" width="8.7265625" style="1522"/>
    <col min="5121" max="5121" width="29.1796875" style="1522" customWidth="1"/>
    <col min="5122" max="5122" width="63.453125" style="1522" customWidth="1"/>
    <col min="5123" max="5123" width="11.453125" style="1522" customWidth="1"/>
    <col min="5124" max="5124" width="27.453125" style="1522" customWidth="1"/>
    <col min="5125" max="5376" width="8.7265625" style="1522"/>
    <col min="5377" max="5377" width="29.1796875" style="1522" customWidth="1"/>
    <col min="5378" max="5378" width="63.453125" style="1522" customWidth="1"/>
    <col min="5379" max="5379" width="11.453125" style="1522" customWidth="1"/>
    <col min="5380" max="5380" width="27.453125" style="1522" customWidth="1"/>
    <col min="5381" max="5632" width="8.7265625" style="1522"/>
    <col min="5633" max="5633" width="29.1796875" style="1522" customWidth="1"/>
    <col min="5634" max="5634" width="63.453125" style="1522" customWidth="1"/>
    <col min="5635" max="5635" width="11.453125" style="1522" customWidth="1"/>
    <col min="5636" max="5636" width="27.453125" style="1522" customWidth="1"/>
    <col min="5637" max="5888" width="8.7265625" style="1522"/>
    <col min="5889" max="5889" width="29.1796875" style="1522" customWidth="1"/>
    <col min="5890" max="5890" width="63.453125" style="1522" customWidth="1"/>
    <col min="5891" max="5891" width="11.453125" style="1522" customWidth="1"/>
    <col min="5892" max="5892" width="27.453125" style="1522" customWidth="1"/>
    <col min="5893" max="6144" width="8.7265625" style="1522"/>
    <col min="6145" max="6145" width="29.1796875" style="1522" customWidth="1"/>
    <col min="6146" max="6146" width="63.453125" style="1522" customWidth="1"/>
    <col min="6147" max="6147" width="11.453125" style="1522" customWidth="1"/>
    <col min="6148" max="6148" width="27.453125" style="1522" customWidth="1"/>
    <col min="6149" max="6400" width="8.7265625" style="1522"/>
    <col min="6401" max="6401" width="29.1796875" style="1522" customWidth="1"/>
    <col min="6402" max="6402" width="63.453125" style="1522" customWidth="1"/>
    <col min="6403" max="6403" width="11.453125" style="1522" customWidth="1"/>
    <col min="6404" max="6404" width="27.453125" style="1522" customWidth="1"/>
    <col min="6405" max="6656" width="8.7265625" style="1522"/>
    <col min="6657" max="6657" width="29.1796875" style="1522" customWidth="1"/>
    <col min="6658" max="6658" width="63.453125" style="1522" customWidth="1"/>
    <col min="6659" max="6659" width="11.453125" style="1522" customWidth="1"/>
    <col min="6660" max="6660" width="27.453125" style="1522" customWidth="1"/>
    <col min="6661" max="6912" width="8.7265625" style="1522"/>
    <col min="6913" max="6913" width="29.1796875" style="1522" customWidth="1"/>
    <col min="6914" max="6914" width="63.453125" style="1522" customWidth="1"/>
    <col min="6915" max="6915" width="11.453125" style="1522" customWidth="1"/>
    <col min="6916" max="6916" width="27.453125" style="1522" customWidth="1"/>
    <col min="6917" max="7168" width="8.7265625" style="1522"/>
    <col min="7169" max="7169" width="29.1796875" style="1522" customWidth="1"/>
    <col min="7170" max="7170" width="63.453125" style="1522" customWidth="1"/>
    <col min="7171" max="7171" width="11.453125" style="1522" customWidth="1"/>
    <col min="7172" max="7172" width="27.453125" style="1522" customWidth="1"/>
    <col min="7173" max="7424" width="8.7265625" style="1522"/>
    <col min="7425" max="7425" width="29.1796875" style="1522" customWidth="1"/>
    <col min="7426" max="7426" width="63.453125" style="1522" customWidth="1"/>
    <col min="7427" max="7427" width="11.453125" style="1522" customWidth="1"/>
    <col min="7428" max="7428" width="27.453125" style="1522" customWidth="1"/>
    <col min="7429" max="7680" width="8.7265625" style="1522"/>
    <col min="7681" max="7681" width="29.1796875" style="1522" customWidth="1"/>
    <col min="7682" max="7682" width="63.453125" style="1522" customWidth="1"/>
    <col min="7683" max="7683" width="11.453125" style="1522" customWidth="1"/>
    <col min="7684" max="7684" width="27.453125" style="1522" customWidth="1"/>
    <col min="7685" max="7936" width="8.7265625" style="1522"/>
    <col min="7937" max="7937" width="29.1796875" style="1522" customWidth="1"/>
    <col min="7938" max="7938" width="63.453125" style="1522" customWidth="1"/>
    <col min="7939" max="7939" width="11.453125" style="1522" customWidth="1"/>
    <col min="7940" max="7940" width="27.453125" style="1522" customWidth="1"/>
    <col min="7941" max="8192" width="8.7265625" style="1522"/>
    <col min="8193" max="8193" width="29.1796875" style="1522" customWidth="1"/>
    <col min="8194" max="8194" width="63.453125" style="1522" customWidth="1"/>
    <col min="8195" max="8195" width="11.453125" style="1522" customWidth="1"/>
    <col min="8196" max="8196" width="27.453125" style="1522" customWidth="1"/>
    <col min="8197" max="8448" width="8.7265625" style="1522"/>
    <col min="8449" max="8449" width="29.1796875" style="1522" customWidth="1"/>
    <col min="8450" max="8450" width="63.453125" style="1522" customWidth="1"/>
    <col min="8451" max="8451" width="11.453125" style="1522" customWidth="1"/>
    <col min="8452" max="8452" width="27.453125" style="1522" customWidth="1"/>
    <col min="8453" max="8704" width="8.7265625" style="1522"/>
    <col min="8705" max="8705" width="29.1796875" style="1522" customWidth="1"/>
    <col min="8706" max="8706" width="63.453125" style="1522" customWidth="1"/>
    <col min="8707" max="8707" width="11.453125" style="1522" customWidth="1"/>
    <col min="8708" max="8708" width="27.453125" style="1522" customWidth="1"/>
    <col min="8709" max="8960" width="8.7265625" style="1522"/>
    <col min="8961" max="8961" width="29.1796875" style="1522" customWidth="1"/>
    <col min="8962" max="8962" width="63.453125" style="1522" customWidth="1"/>
    <col min="8963" max="8963" width="11.453125" style="1522" customWidth="1"/>
    <col min="8964" max="8964" width="27.453125" style="1522" customWidth="1"/>
    <col min="8965" max="9216" width="8.7265625" style="1522"/>
    <col min="9217" max="9217" width="29.1796875" style="1522" customWidth="1"/>
    <col min="9218" max="9218" width="63.453125" style="1522" customWidth="1"/>
    <col min="9219" max="9219" width="11.453125" style="1522" customWidth="1"/>
    <col min="9220" max="9220" width="27.453125" style="1522" customWidth="1"/>
    <col min="9221" max="9472" width="8.7265625" style="1522"/>
    <col min="9473" max="9473" width="29.1796875" style="1522" customWidth="1"/>
    <col min="9474" max="9474" width="63.453125" style="1522" customWidth="1"/>
    <col min="9475" max="9475" width="11.453125" style="1522" customWidth="1"/>
    <col min="9476" max="9476" width="27.453125" style="1522" customWidth="1"/>
    <col min="9477" max="9728" width="8.7265625" style="1522"/>
    <col min="9729" max="9729" width="29.1796875" style="1522" customWidth="1"/>
    <col min="9730" max="9730" width="63.453125" style="1522" customWidth="1"/>
    <col min="9731" max="9731" width="11.453125" style="1522" customWidth="1"/>
    <col min="9732" max="9732" width="27.453125" style="1522" customWidth="1"/>
    <col min="9733" max="9984" width="8.7265625" style="1522"/>
    <col min="9985" max="9985" width="29.1796875" style="1522" customWidth="1"/>
    <col min="9986" max="9986" width="63.453125" style="1522" customWidth="1"/>
    <col min="9987" max="9987" width="11.453125" style="1522" customWidth="1"/>
    <col min="9988" max="9988" width="27.453125" style="1522" customWidth="1"/>
    <col min="9989" max="10240" width="8.7265625" style="1522"/>
    <col min="10241" max="10241" width="29.1796875" style="1522" customWidth="1"/>
    <col min="10242" max="10242" width="63.453125" style="1522" customWidth="1"/>
    <col min="10243" max="10243" width="11.453125" style="1522" customWidth="1"/>
    <col min="10244" max="10244" width="27.453125" style="1522" customWidth="1"/>
    <col min="10245" max="10496" width="8.7265625" style="1522"/>
    <col min="10497" max="10497" width="29.1796875" style="1522" customWidth="1"/>
    <col min="10498" max="10498" width="63.453125" style="1522" customWidth="1"/>
    <col min="10499" max="10499" width="11.453125" style="1522" customWidth="1"/>
    <col min="10500" max="10500" width="27.453125" style="1522" customWidth="1"/>
    <col min="10501" max="10752" width="8.7265625" style="1522"/>
    <col min="10753" max="10753" width="29.1796875" style="1522" customWidth="1"/>
    <col min="10754" max="10754" width="63.453125" style="1522" customWidth="1"/>
    <col min="10755" max="10755" width="11.453125" style="1522" customWidth="1"/>
    <col min="10756" max="10756" width="27.453125" style="1522" customWidth="1"/>
    <col min="10757" max="11008" width="8.7265625" style="1522"/>
    <col min="11009" max="11009" width="29.1796875" style="1522" customWidth="1"/>
    <col min="11010" max="11010" width="63.453125" style="1522" customWidth="1"/>
    <col min="11011" max="11011" width="11.453125" style="1522" customWidth="1"/>
    <col min="11012" max="11012" width="27.453125" style="1522" customWidth="1"/>
    <col min="11013" max="11264" width="8.7265625" style="1522"/>
    <col min="11265" max="11265" width="29.1796875" style="1522" customWidth="1"/>
    <col min="11266" max="11266" width="63.453125" style="1522" customWidth="1"/>
    <col min="11267" max="11267" width="11.453125" style="1522" customWidth="1"/>
    <col min="11268" max="11268" width="27.453125" style="1522" customWidth="1"/>
    <col min="11269" max="11520" width="8.7265625" style="1522"/>
    <col min="11521" max="11521" width="29.1796875" style="1522" customWidth="1"/>
    <col min="11522" max="11522" width="63.453125" style="1522" customWidth="1"/>
    <col min="11523" max="11523" width="11.453125" style="1522" customWidth="1"/>
    <col min="11524" max="11524" width="27.453125" style="1522" customWidth="1"/>
    <col min="11525" max="11776" width="8.7265625" style="1522"/>
    <col min="11777" max="11777" width="29.1796875" style="1522" customWidth="1"/>
    <col min="11778" max="11778" width="63.453125" style="1522" customWidth="1"/>
    <col min="11779" max="11779" width="11.453125" style="1522" customWidth="1"/>
    <col min="11780" max="11780" width="27.453125" style="1522" customWidth="1"/>
    <col min="11781" max="12032" width="8.7265625" style="1522"/>
    <col min="12033" max="12033" width="29.1796875" style="1522" customWidth="1"/>
    <col min="12034" max="12034" width="63.453125" style="1522" customWidth="1"/>
    <col min="12035" max="12035" width="11.453125" style="1522" customWidth="1"/>
    <col min="12036" max="12036" width="27.453125" style="1522" customWidth="1"/>
    <col min="12037" max="12288" width="8.7265625" style="1522"/>
    <col min="12289" max="12289" width="29.1796875" style="1522" customWidth="1"/>
    <col min="12290" max="12290" width="63.453125" style="1522" customWidth="1"/>
    <col min="12291" max="12291" width="11.453125" style="1522" customWidth="1"/>
    <col min="12292" max="12292" width="27.453125" style="1522" customWidth="1"/>
    <col min="12293" max="12544" width="8.7265625" style="1522"/>
    <col min="12545" max="12545" width="29.1796875" style="1522" customWidth="1"/>
    <col min="12546" max="12546" width="63.453125" style="1522" customWidth="1"/>
    <col min="12547" max="12547" width="11.453125" style="1522" customWidth="1"/>
    <col min="12548" max="12548" width="27.453125" style="1522" customWidth="1"/>
    <col min="12549" max="12800" width="8.7265625" style="1522"/>
    <col min="12801" max="12801" width="29.1796875" style="1522" customWidth="1"/>
    <col min="12802" max="12802" width="63.453125" style="1522" customWidth="1"/>
    <col min="12803" max="12803" width="11.453125" style="1522" customWidth="1"/>
    <col min="12804" max="12804" width="27.453125" style="1522" customWidth="1"/>
    <col min="12805" max="13056" width="8.7265625" style="1522"/>
    <col min="13057" max="13057" width="29.1796875" style="1522" customWidth="1"/>
    <col min="13058" max="13058" width="63.453125" style="1522" customWidth="1"/>
    <col min="13059" max="13059" width="11.453125" style="1522" customWidth="1"/>
    <col min="13060" max="13060" width="27.453125" style="1522" customWidth="1"/>
    <col min="13061" max="13312" width="8.7265625" style="1522"/>
    <col min="13313" max="13313" width="29.1796875" style="1522" customWidth="1"/>
    <col min="13314" max="13314" width="63.453125" style="1522" customWidth="1"/>
    <col min="13315" max="13315" width="11.453125" style="1522" customWidth="1"/>
    <col min="13316" max="13316" width="27.453125" style="1522" customWidth="1"/>
    <col min="13317" max="13568" width="8.7265625" style="1522"/>
    <col min="13569" max="13569" width="29.1796875" style="1522" customWidth="1"/>
    <col min="13570" max="13570" width="63.453125" style="1522" customWidth="1"/>
    <col min="13571" max="13571" width="11.453125" style="1522" customWidth="1"/>
    <col min="13572" max="13572" width="27.453125" style="1522" customWidth="1"/>
    <col min="13573" max="13824" width="8.7265625" style="1522"/>
    <col min="13825" max="13825" width="29.1796875" style="1522" customWidth="1"/>
    <col min="13826" max="13826" width="63.453125" style="1522" customWidth="1"/>
    <col min="13827" max="13827" width="11.453125" style="1522" customWidth="1"/>
    <col min="13828" max="13828" width="27.453125" style="1522" customWidth="1"/>
    <col min="13829" max="14080" width="8.7265625" style="1522"/>
    <col min="14081" max="14081" width="29.1796875" style="1522" customWidth="1"/>
    <col min="14082" max="14082" width="63.453125" style="1522" customWidth="1"/>
    <col min="14083" max="14083" width="11.453125" style="1522" customWidth="1"/>
    <col min="14084" max="14084" width="27.453125" style="1522" customWidth="1"/>
    <col min="14085" max="14336" width="8.7265625" style="1522"/>
    <col min="14337" max="14337" width="29.1796875" style="1522" customWidth="1"/>
    <col min="14338" max="14338" width="63.453125" style="1522" customWidth="1"/>
    <col min="14339" max="14339" width="11.453125" style="1522" customWidth="1"/>
    <col min="14340" max="14340" width="27.453125" style="1522" customWidth="1"/>
    <col min="14341" max="14592" width="8.7265625" style="1522"/>
    <col min="14593" max="14593" width="29.1796875" style="1522" customWidth="1"/>
    <col min="14594" max="14594" width="63.453125" style="1522" customWidth="1"/>
    <col min="14595" max="14595" width="11.453125" style="1522" customWidth="1"/>
    <col min="14596" max="14596" width="27.453125" style="1522" customWidth="1"/>
    <col min="14597" max="14848" width="8.7265625" style="1522"/>
    <col min="14849" max="14849" width="29.1796875" style="1522" customWidth="1"/>
    <col min="14850" max="14850" width="63.453125" style="1522" customWidth="1"/>
    <col min="14851" max="14851" width="11.453125" style="1522" customWidth="1"/>
    <col min="14852" max="14852" width="27.453125" style="1522" customWidth="1"/>
    <col min="14853" max="15104" width="8.7265625" style="1522"/>
    <col min="15105" max="15105" width="29.1796875" style="1522" customWidth="1"/>
    <col min="15106" max="15106" width="63.453125" style="1522" customWidth="1"/>
    <col min="15107" max="15107" width="11.453125" style="1522" customWidth="1"/>
    <col min="15108" max="15108" width="27.453125" style="1522" customWidth="1"/>
    <col min="15109" max="15360" width="8.7265625" style="1522"/>
    <col min="15361" max="15361" width="29.1796875" style="1522" customWidth="1"/>
    <col min="15362" max="15362" width="63.453125" style="1522" customWidth="1"/>
    <col min="15363" max="15363" width="11.453125" style="1522" customWidth="1"/>
    <col min="15364" max="15364" width="27.453125" style="1522" customWidth="1"/>
    <col min="15365" max="15616" width="8.7265625" style="1522"/>
    <col min="15617" max="15617" width="29.1796875" style="1522" customWidth="1"/>
    <col min="15618" max="15618" width="63.453125" style="1522" customWidth="1"/>
    <col min="15619" max="15619" width="11.453125" style="1522" customWidth="1"/>
    <col min="15620" max="15620" width="27.453125" style="1522" customWidth="1"/>
    <col min="15621" max="15872" width="8.7265625" style="1522"/>
    <col min="15873" max="15873" width="29.1796875" style="1522" customWidth="1"/>
    <col min="15874" max="15874" width="63.453125" style="1522" customWidth="1"/>
    <col min="15875" max="15875" width="11.453125" style="1522" customWidth="1"/>
    <col min="15876" max="15876" width="27.453125" style="1522" customWidth="1"/>
    <col min="15877" max="16128" width="8.7265625" style="1522"/>
    <col min="16129" max="16129" width="29.1796875" style="1522" customWidth="1"/>
    <col min="16130" max="16130" width="63.453125" style="1522" customWidth="1"/>
    <col min="16131" max="16131" width="11.453125" style="1522" customWidth="1"/>
    <col min="16132" max="16132" width="27.453125" style="1522" customWidth="1"/>
    <col min="16133" max="16384" width="8.7265625" style="1522"/>
  </cols>
  <sheetData>
    <row r="1" spans="1:4" ht="26">
      <c r="A1" s="1540" t="s">
        <v>2020</v>
      </c>
    </row>
    <row r="2" spans="1:4">
      <c r="A2" s="1522" t="s">
        <v>2021</v>
      </c>
      <c r="B2" s="1631" t="str">
        <f>'[3] Request'!B2</f>
        <v>Final Distribution</v>
      </c>
    </row>
    <row r="3" spans="1:4" ht="14.5">
      <c r="B3" s="1607"/>
    </row>
    <row r="4" spans="1:4" ht="18.5">
      <c r="A4" s="1608" t="s">
        <v>2022</v>
      </c>
      <c r="B4" s="1607" t="s">
        <v>2023</v>
      </c>
      <c r="C4" s="1632">
        <f>SUM(C7:C25)</f>
        <v>0</v>
      </c>
    </row>
    <row r="5" spans="1:4" ht="18.5">
      <c r="A5" s="1610" t="s">
        <v>2024</v>
      </c>
      <c r="B5" s="1611" t="s">
        <v>259</v>
      </c>
      <c r="C5" s="1611" t="s">
        <v>134</v>
      </c>
      <c r="D5" s="1611" t="s">
        <v>245</v>
      </c>
    </row>
    <row r="6" spans="1:4" ht="18.5">
      <c r="A6" s="1633" t="s">
        <v>2025</v>
      </c>
      <c r="B6" s="1613"/>
      <c r="C6" s="1613"/>
      <c r="D6" s="1613"/>
    </row>
    <row r="7" spans="1:4" ht="14.5">
      <c r="A7" s="1614" t="s">
        <v>2026</v>
      </c>
      <c r="B7" s="1618"/>
      <c r="C7" s="1634"/>
      <c r="D7" s="1618"/>
    </row>
    <row r="8" spans="1:4" ht="14.5">
      <c r="A8" s="1614" t="s">
        <v>2027</v>
      </c>
      <c r="B8" s="1618"/>
      <c r="C8" s="1634"/>
      <c r="D8" s="1618"/>
    </row>
    <row r="9" spans="1:4" ht="14.5">
      <c r="A9" s="1614" t="s">
        <v>2028</v>
      </c>
      <c r="B9" s="1623"/>
      <c r="C9" s="1635"/>
      <c r="D9" s="1618"/>
    </row>
    <row r="10" spans="1:4" ht="14.5">
      <c r="A10" s="1614"/>
      <c r="B10" s="1623"/>
      <c r="C10" s="1635"/>
      <c r="D10" s="1618"/>
    </row>
    <row r="11" spans="1:4" ht="14.5">
      <c r="A11" s="1614"/>
      <c r="B11" s="1623"/>
      <c r="C11" s="1635"/>
      <c r="D11" s="1618"/>
    </row>
    <row r="12" spans="1:4" ht="14.5">
      <c r="A12" s="1614"/>
      <c r="B12" s="1621"/>
      <c r="C12" s="1635"/>
      <c r="D12" s="1618"/>
    </row>
    <row r="13" spans="1:4" ht="14.5">
      <c r="A13" s="1620" t="s">
        <v>2002</v>
      </c>
      <c r="B13" s="1621"/>
      <c r="C13" s="1635"/>
      <c r="D13" s="1618"/>
    </row>
    <row r="14" spans="1:4" ht="18.5">
      <c r="A14" s="1633" t="s">
        <v>2029</v>
      </c>
      <c r="B14" s="1613"/>
      <c r="C14" s="1636"/>
      <c r="D14" s="1613"/>
    </row>
    <row r="15" spans="1:4" ht="14.5">
      <c r="A15" s="1614" t="s">
        <v>2030</v>
      </c>
      <c r="B15" s="1623"/>
      <c r="C15" s="1635"/>
      <c r="D15" s="1623"/>
    </row>
    <row r="16" spans="1:4" ht="14.5">
      <c r="A16" s="1614" t="s">
        <v>2031</v>
      </c>
      <c r="B16" s="1623"/>
      <c r="C16" s="1635"/>
      <c r="D16" s="1623"/>
    </row>
    <row r="17" spans="1:4" ht="14.5">
      <c r="A17" s="1614"/>
      <c r="B17" s="1623"/>
      <c r="C17" s="1635"/>
      <c r="D17" s="1623"/>
    </row>
    <row r="18" spans="1:4" ht="14.5">
      <c r="A18" s="1614"/>
      <c r="B18" s="1623"/>
      <c r="C18" s="1635"/>
      <c r="D18" s="1623"/>
    </row>
    <row r="19" spans="1:4" ht="14.5">
      <c r="A19" s="1614"/>
      <c r="B19" s="1623"/>
      <c r="C19" s="1635"/>
      <c r="D19" s="1623"/>
    </row>
    <row r="20" spans="1:4" ht="14.5">
      <c r="A20" s="1614"/>
      <c r="B20" s="1623"/>
      <c r="C20" s="1635"/>
      <c r="D20" s="1623"/>
    </row>
    <row r="21" spans="1:4" ht="14.5">
      <c r="A21" s="1614"/>
      <c r="B21" s="1623"/>
      <c r="C21" s="1635"/>
      <c r="D21" s="1623"/>
    </row>
    <row r="22" spans="1:4" ht="14.5">
      <c r="A22" s="1637"/>
      <c r="B22" s="1638"/>
      <c r="C22" s="1635"/>
      <c r="D22" s="1623"/>
    </row>
    <row r="23" spans="1:4" ht="14.5">
      <c r="A23" s="1637" t="s">
        <v>2032</v>
      </c>
      <c r="B23" s="1638" t="s">
        <v>2033</v>
      </c>
      <c r="C23" s="1639">
        <f>(SUM(C15:C22)+SUM(C7:C13))*0.3</f>
        <v>0</v>
      </c>
      <c r="D23" s="1623"/>
    </row>
    <row r="24" spans="1:4" ht="13">
      <c r="A24" s="1620" t="s">
        <v>2002</v>
      </c>
      <c r="B24" s="1621"/>
      <c r="C24" s="1635"/>
      <c r="D24" s="1623"/>
    </row>
    <row r="25" spans="1:4" ht="14.5">
      <c r="A25" s="1612"/>
      <c r="B25" s="1613"/>
      <c r="C25" s="1613"/>
      <c r="D25" s="161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E419F-ACB0-4FC6-9ED9-6F4FA732B43D}">
  <sheetPr>
    <tabColor rgb="FF00B050"/>
  </sheetPr>
  <dimension ref="A1:AF27578"/>
  <sheetViews>
    <sheetView workbookViewId="0">
      <selection activeCell="C4" sqref="C4"/>
    </sheetView>
  </sheetViews>
  <sheetFormatPr defaultColWidth="13" defaultRowHeight="11.5"/>
  <cols>
    <col min="1" max="1" width="18" style="1646" customWidth="1"/>
    <col min="2" max="2" width="24.1796875" style="1644" customWidth="1"/>
    <col min="3" max="3" width="23.54296875" style="1644" customWidth="1"/>
    <col min="4" max="4" width="16.26953125" style="1644" bestFit="1" customWidth="1"/>
    <col min="5" max="5" width="14.08984375" style="1644" bestFit="1" customWidth="1"/>
    <col min="6" max="6" width="20.453125" style="1644" customWidth="1"/>
    <col min="7" max="256" width="13" style="1644"/>
    <col min="257" max="257" width="18" style="1644" customWidth="1"/>
    <col min="258" max="258" width="24.1796875" style="1644" customWidth="1"/>
    <col min="259" max="259" width="23.54296875" style="1644" customWidth="1"/>
    <col min="260" max="260" width="20.453125" style="1644" customWidth="1"/>
    <col min="261" max="512" width="13" style="1644"/>
    <col min="513" max="513" width="18" style="1644" customWidth="1"/>
    <col min="514" max="514" width="24.1796875" style="1644" customWidth="1"/>
    <col min="515" max="515" width="23.54296875" style="1644" customWidth="1"/>
    <col min="516" max="516" width="20.453125" style="1644" customWidth="1"/>
    <col min="517" max="768" width="13" style="1644"/>
    <col min="769" max="769" width="18" style="1644" customWidth="1"/>
    <col min="770" max="770" width="24.1796875" style="1644" customWidth="1"/>
    <col min="771" max="771" width="23.54296875" style="1644" customWidth="1"/>
    <col min="772" max="772" width="20.453125" style="1644" customWidth="1"/>
    <col min="773" max="1024" width="13" style="1644"/>
    <col min="1025" max="1025" width="18" style="1644" customWidth="1"/>
    <col min="1026" max="1026" width="24.1796875" style="1644" customWidth="1"/>
    <col min="1027" max="1027" width="23.54296875" style="1644" customWidth="1"/>
    <col min="1028" max="1028" width="20.453125" style="1644" customWidth="1"/>
    <col min="1029" max="1280" width="13" style="1644"/>
    <col min="1281" max="1281" width="18" style="1644" customWidth="1"/>
    <col min="1282" max="1282" width="24.1796875" style="1644" customWidth="1"/>
    <col min="1283" max="1283" width="23.54296875" style="1644" customWidth="1"/>
    <col min="1284" max="1284" width="20.453125" style="1644" customWidth="1"/>
    <col min="1285" max="1536" width="13" style="1644"/>
    <col min="1537" max="1537" width="18" style="1644" customWidth="1"/>
    <col min="1538" max="1538" width="24.1796875" style="1644" customWidth="1"/>
    <col min="1539" max="1539" width="23.54296875" style="1644" customWidth="1"/>
    <col min="1540" max="1540" width="20.453125" style="1644" customWidth="1"/>
    <col min="1541" max="1792" width="13" style="1644"/>
    <col min="1793" max="1793" width="18" style="1644" customWidth="1"/>
    <col min="1794" max="1794" width="24.1796875" style="1644" customWidth="1"/>
    <col min="1795" max="1795" width="23.54296875" style="1644" customWidth="1"/>
    <col min="1796" max="1796" width="20.453125" style="1644" customWidth="1"/>
    <col min="1797" max="2048" width="13" style="1644"/>
    <col min="2049" max="2049" width="18" style="1644" customWidth="1"/>
    <col min="2050" max="2050" width="24.1796875" style="1644" customWidth="1"/>
    <col min="2051" max="2051" width="23.54296875" style="1644" customWidth="1"/>
    <col min="2052" max="2052" width="20.453125" style="1644" customWidth="1"/>
    <col min="2053" max="2304" width="13" style="1644"/>
    <col min="2305" max="2305" width="18" style="1644" customWidth="1"/>
    <col min="2306" max="2306" width="24.1796875" style="1644" customWidth="1"/>
    <col min="2307" max="2307" width="23.54296875" style="1644" customWidth="1"/>
    <col min="2308" max="2308" width="20.453125" style="1644" customWidth="1"/>
    <col min="2309" max="2560" width="13" style="1644"/>
    <col min="2561" max="2561" width="18" style="1644" customWidth="1"/>
    <col min="2562" max="2562" width="24.1796875" style="1644" customWidth="1"/>
    <col min="2563" max="2563" width="23.54296875" style="1644" customWidth="1"/>
    <col min="2564" max="2564" width="20.453125" style="1644" customWidth="1"/>
    <col min="2565" max="2816" width="13" style="1644"/>
    <col min="2817" max="2817" width="18" style="1644" customWidth="1"/>
    <col min="2818" max="2818" width="24.1796875" style="1644" customWidth="1"/>
    <col min="2819" max="2819" width="23.54296875" style="1644" customWidth="1"/>
    <col min="2820" max="2820" width="20.453125" style="1644" customWidth="1"/>
    <col min="2821" max="3072" width="13" style="1644"/>
    <col min="3073" max="3073" width="18" style="1644" customWidth="1"/>
    <col min="3074" max="3074" width="24.1796875" style="1644" customWidth="1"/>
    <col min="3075" max="3075" width="23.54296875" style="1644" customWidth="1"/>
    <col min="3076" max="3076" width="20.453125" style="1644" customWidth="1"/>
    <col min="3077" max="3328" width="13" style="1644"/>
    <col min="3329" max="3329" width="18" style="1644" customWidth="1"/>
    <col min="3330" max="3330" width="24.1796875" style="1644" customWidth="1"/>
    <col min="3331" max="3331" width="23.54296875" style="1644" customWidth="1"/>
    <col min="3332" max="3332" width="20.453125" style="1644" customWidth="1"/>
    <col min="3333" max="3584" width="13" style="1644"/>
    <col min="3585" max="3585" width="18" style="1644" customWidth="1"/>
    <col min="3586" max="3586" width="24.1796875" style="1644" customWidth="1"/>
    <col min="3587" max="3587" width="23.54296875" style="1644" customWidth="1"/>
    <col min="3588" max="3588" width="20.453125" style="1644" customWidth="1"/>
    <col min="3589" max="3840" width="13" style="1644"/>
    <col min="3841" max="3841" width="18" style="1644" customWidth="1"/>
    <col min="3842" max="3842" width="24.1796875" style="1644" customWidth="1"/>
    <col min="3843" max="3843" width="23.54296875" style="1644" customWidth="1"/>
    <col min="3844" max="3844" width="20.453125" style="1644" customWidth="1"/>
    <col min="3845" max="4096" width="13" style="1644"/>
    <col min="4097" max="4097" width="18" style="1644" customWidth="1"/>
    <col min="4098" max="4098" width="24.1796875" style="1644" customWidth="1"/>
    <col min="4099" max="4099" width="23.54296875" style="1644" customWidth="1"/>
    <col min="4100" max="4100" width="20.453125" style="1644" customWidth="1"/>
    <col min="4101" max="4352" width="13" style="1644"/>
    <col min="4353" max="4353" width="18" style="1644" customWidth="1"/>
    <col min="4354" max="4354" width="24.1796875" style="1644" customWidth="1"/>
    <col min="4355" max="4355" width="23.54296875" style="1644" customWidth="1"/>
    <col min="4356" max="4356" width="20.453125" style="1644" customWidth="1"/>
    <col min="4357" max="4608" width="13" style="1644"/>
    <col min="4609" max="4609" width="18" style="1644" customWidth="1"/>
    <col min="4610" max="4610" width="24.1796875" style="1644" customWidth="1"/>
    <col min="4611" max="4611" width="23.54296875" style="1644" customWidth="1"/>
    <col min="4612" max="4612" width="20.453125" style="1644" customWidth="1"/>
    <col min="4613" max="4864" width="13" style="1644"/>
    <col min="4865" max="4865" width="18" style="1644" customWidth="1"/>
    <col min="4866" max="4866" width="24.1796875" style="1644" customWidth="1"/>
    <col min="4867" max="4867" width="23.54296875" style="1644" customWidth="1"/>
    <col min="4868" max="4868" width="20.453125" style="1644" customWidth="1"/>
    <col min="4869" max="5120" width="13" style="1644"/>
    <col min="5121" max="5121" width="18" style="1644" customWidth="1"/>
    <col min="5122" max="5122" width="24.1796875" style="1644" customWidth="1"/>
    <col min="5123" max="5123" width="23.54296875" style="1644" customWidth="1"/>
    <col min="5124" max="5124" width="20.453125" style="1644" customWidth="1"/>
    <col min="5125" max="5376" width="13" style="1644"/>
    <col min="5377" max="5377" width="18" style="1644" customWidth="1"/>
    <col min="5378" max="5378" width="24.1796875" style="1644" customWidth="1"/>
    <col min="5379" max="5379" width="23.54296875" style="1644" customWidth="1"/>
    <col min="5380" max="5380" width="20.453125" style="1644" customWidth="1"/>
    <col min="5381" max="5632" width="13" style="1644"/>
    <col min="5633" max="5633" width="18" style="1644" customWidth="1"/>
    <col min="5634" max="5634" width="24.1796875" style="1644" customWidth="1"/>
    <col min="5635" max="5635" width="23.54296875" style="1644" customWidth="1"/>
    <col min="5636" max="5636" width="20.453125" style="1644" customWidth="1"/>
    <col min="5637" max="5888" width="13" style="1644"/>
    <col min="5889" max="5889" width="18" style="1644" customWidth="1"/>
    <col min="5890" max="5890" width="24.1796875" style="1644" customWidth="1"/>
    <col min="5891" max="5891" width="23.54296875" style="1644" customWidth="1"/>
    <col min="5892" max="5892" width="20.453125" style="1644" customWidth="1"/>
    <col min="5893" max="6144" width="13" style="1644"/>
    <col min="6145" max="6145" width="18" style="1644" customWidth="1"/>
    <col min="6146" max="6146" width="24.1796875" style="1644" customWidth="1"/>
    <col min="6147" max="6147" width="23.54296875" style="1644" customWidth="1"/>
    <col min="6148" max="6148" width="20.453125" style="1644" customWidth="1"/>
    <col min="6149" max="6400" width="13" style="1644"/>
    <col min="6401" max="6401" width="18" style="1644" customWidth="1"/>
    <col min="6402" max="6402" width="24.1796875" style="1644" customWidth="1"/>
    <col min="6403" max="6403" width="23.54296875" style="1644" customWidth="1"/>
    <col min="6404" max="6404" width="20.453125" style="1644" customWidth="1"/>
    <col min="6405" max="6656" width="13" style="1644"/>
    <col min="6657" max="6657" width="18" style="1644" customWidth="1"/>
    <col min="6658" max="6658" width="24.1796875" style="1644" customWidth="1"/>
    <col min="6659" max="6659" width="23.54296875" style="1644" customWidth="1"/>
    <col min="6660" max="6660" width="20.453125" style="1644" customWidth="1"/>
    <col min="6661" max="6912" width="13" style="1644"/>
    <col min="6913" max="6913" width="18" style="1644" customWidth="1"/>
    <col min="6914" max="6914" width="24.1796875" style="1644" customWidth="1"/>
    <col min="6915" max="6915" width="23.54296875" style="1644" customWidth="1"/>
    <col min="6916" max="6916" width="20.453125" style="1644" customWidth="1"/>
    <col min="6917" max="7168" width="13" style="1644"/>
    <col min="7169" max="7169" width="18" style="1644" customWidth="1"/>
    <col min="7170" max="7170" width="24.1796875" style="1644" customWidth="1"/>
    <col min="7171" max="7171" width="23.54296875" style="1644" customWidth="1"/>
    <col min="7172" max="7172" width="20.453125" style="1644" customWidth="1"/>
    <col min="7173" max="7424" width="13" style="1644"/>
    <col min="7425" max="7425" width="18" style="1644" customWidth="1"/>
    <col min="7426" max="7426" width="24.1796875" style="1644" customWidth="1"/>
    <col min="7427" max="7427" width="23.54296875" style="1644" customWidth="1"/>
    <col min="7428" max="7428" width="20.453125" style="1644" customWidth="1"/>
    <col min="7429" max="7680" width="13" style="1644"/>
    <col min="7681" max="7681" width="18" style="1644" customWidth="1"/>
    <col min="7682" max="7682" width="24.1796875" style="1644" customWidth="1"/>
    <col min="7683" max="7683" width="23.54296875" style="1644" customWidth="1"/>
    <col min="7684" max="7684" width="20.453125" style="1644" customWidth="1"/>
    <col min="7685" max="7936" width="13" style="1644"/>
    <col min="7937" max="7937" width="18" style="1644" customWidth="1"/>
    <col min="7938" max="7938" width="24.1796875" style="1644" customWidth="1"/>
    <col min="7939" max="7939" width="23.54296875" style="1644" customWidth="1"/>
    <col min="7940" max="7940" width="20.453125" style="1644" customWidth="1"/>
    <col min="7941" max="8192" width="13" style="1644"/>
    <col min="8193" max="8193" width="18" style="1644" customWidth="1"/>
    <col min="8194" max="8194" width="24.1796875" style="1644" customWidth="1"/>
    <col min="8195" max="8195" width="23.54296875" style="1644" customWidth="1"/>
    <col min="8196" max="8196" width="20.453125" style="1644" customWidth="1"/>
    <col min="8197" max="8448" width="13" style="1644"/>
    <col min="8449" max="8449" width="18" style="1644" customWidth="1"/>
    <col min="8450" max="8450" width="24.1796875" style="1644" customWidth="1"/>
    <col min="8451" max="8451" width="23.54296875" style="1644" customWidth="1"/>
    <col min="8452" max="8452" width="20.453125" style="1644" customWidth="1"/>
    <col min="8453" max="8704" width="13" style="1644"/>
    <col min="8705" max="8705" width="18" style="1644" customWidth="1"/>
    <col min="8706" max="8706" width="24.1796875" style="1644" customWidth="1"/>
    <col min="8707" max="8707" width="23.54296875" style="1644" customWidth="1"/>
    <col min="8708" max="8708" width="20.453125" style="1644" customWidth="1"/>
    <col min="8709" max="8960" width="13" style="1644"/>
    <col min="8961" max="8961" width="18" style="1644" customWidth="1"/>
    <col min="8962" max="8962" width="24.1796875" style="1644" customWidth="1"/>
    <col min="8963" max="8963" width="23.54296875" style="1644" customWidth="1"/>
    <col min="8964" max="8964" width="20.453125" style="1644" customWidth="1"/>
    <col min="8965" max="9216" width="13" style="1644"/>
    <col min="9217" max="9217" width="18" style="1644" customWidth="1"/>
    <col min="9218" max="9218" width="24.1796875" style="1644" customWidth="1"/>
    <col min="9219" max="9219" width="23.54296875" style="1644" customWidth="1"/>
    <col min="9220" max="9220" width="20.453125" style="1644" customWidth="1"/>
    <col min="9221" max="9472" width="13" style="1644"/>
    <col min="9473" max="9473" width="18" style="1644" customWidth="1"/>
    <col min="9474" max="9474" width="24.1796875" style="1644" customWidth="1"/>
    <col min="9475" max="9475" width="23.54296875" style="1644" customWidth="1"/>
    <col min="9476" max="9476" width="20.453125" style="1644" customWidth="1"/>
    <col min="9477" max="9728" width="13" style="1644"/>
    <col min="9729" max="9729" width="18" style="1644" customWidth="1"/>
    <col min="9730" max="9730" width="24.1796875" style="1644" customWidth="1"/>
    <col min="9731" max="9731" width="23.54296875" style="1644" customWidth="1"/>
    <col min="9732" max="9732" width="20.453125" style="1644" customWidth="1"/>
    <col min="9733" max="9984" width="13" style="1644"/>
    <col min="9985" max="9985" width="18" style="1644" customWidth="1"/>
    <col min="9986" max="9986" width="24.1796875" style="1644" customWidth="1"/>
    <col min="9987" max="9987" width="23.54296875" style="1644" customWidth="1"/>
    <col min="9988" max="9988" width="20.453125" style="1644" customWidth="1"/>
    <col min="9989" max="10240" width="13" style="1644"/>
    <col min="10241" max="10241" width="18" style="1644" customWidth="1"/>
    <col min="10242" max="10242" width="24.1796875" style="1644" customWidth="1"/>
    <col min="10243" max="10243" width="23.54296875" style="1644" customWidth="1"/>
    <col min="10244" max="10244" width="20.453125" style="1644" customWidth="1"/>
    <col min="10245" max="10496" width="13" style="1644"/>
    <col min="10497" max="10497" width="18" style="1644" customWidth="1"/>
    <col min="10498" max="10498" width="24.1796875" style="1644" customWidth="1"/>
    <col min="10499" max="10499" width="23.54296875" style="1644" customWidth="1"/>
    <col min="10500" max="10500" width="20.453125" style="1644" customWidth="1"/>
    <col min="10501" max="10752" width="13" style="1644"/>
    <col min="10753" max="10753" width="18" style="1644" customWidth="1"/>
    <col min="10754" max="10754" width="24.1796875" style="1644" customWidth="1"/>
    <col min="10755" max="10755" width="23.54296875" style="1644" customWidth="1"/>
    <col min="10756" max="10756" width="20.453125" style="1644" customWidth="1"/>
    <col min="10757" max="11008" width="13" style="1644"/>
    <col min="11009" max="11009" width="18" style="1644" customWidth="1"/>
    <col min="11010" max="11010" width="24.1796875" style="1644" customWidth="1"/>
    <col min="11011" max="11011" width="23.54296875" style="1644" customWidth="1"/>
    <col min="11012" max="11012" width="20.453125" style="1644" customWidth="1"/>
    <col min="11013" max="11264" width="13" style="1644"/>
    <col min="11265" max="11265" width="18" style="1644" customWidth="1"/>
    <col min="11266" max="11266" width="24.1796875" style="1644" customWidth="1"/>
    <col min="11267" max="11267" width="23.54296875" style="1644" customWidth="1"/>
    <col min="11268" max="11268" width="20.453125" style="1644" customWidth="1"/>
    <col min="11269" max="11520" width="13" style="1644"/>
    <col min="11521" max="11521" width="18" style="1644" customWidth="1"/>
    <col min="11522" max="11522" width="24.1796875" style="1644" customWidth="1"/>
    <col min="11523" max="11523" width="23.54296875" style="1644" customWidth="1"/>
    <col min="11524" max="11524" width="20.453125" style="1644" customWidth="1"/>
    <col min="11525" max="11776" width="13" style="1644"/>
    <col min="11777" max="11777" width="18" style="1644" customWidth="1"/>
    <col min="11778" max="11778" width="24.1796875" style="1644" customWidth="1"/>
    <col min="11779" max="11779" width="23.54296875" style="1644" customWidth="1"/>
    <col min="11780" max="11780" width="20.453125" style="1644" customWidth="1"/>
    <col min="11781" max="12032" width="13" style="1644"/>
    <col min="12033" max="12033" width="18" style="1644" customWidth="1"/>
    <col min="12034" max="12034" width="24.1796875" style="1644" customWidth="1"/>
    <col min="12035" max="12035" width="23.54296875" style="1644" customWidth="1"/>
    <col min="12036" max="12036" width="20.453125" style="1644" customWidth="1"/>
    <col min="12037" max="12288" width="13" style="1644"/>
    <col min="12289" max="12289" width="18" style="1644" customWidth="1"/>
    <col min="12290" max="12290" width="24.1796875" style="1644" customWidth="1"/>
    <col min="12291" max="12291" width="23.54296875" style="1644" customWidth="1"/>
    <col min="12292" max="12292" width="20.453125" style="1644" customWidth="1"/>
    <col min="12293" max="12544" width="13" style="1644"/>
    <col min="12545" max="12545" width="18" style="1644" customWidth="1"/>
    <col min="12546" max="12546" width="24.1796875" style="1644" customWidth="1"/>
    <col min="12547" max="12547" width="23.54296875" style="1644" customWidth="1"/>
    <col min="12548" max="12548" width="20.453125" style="1644" customWidth="1"/>
    <col min="12549" max="12800" width="13" style="1644"/>
    <col min="12801" max="12801" width="18" style="1644" customWidth="1"/>
    <col min="12802" max="12802" width="24.1796875" style="1644" customWidth="1"/>
    <col min="12803" max="12803" width="23.54296875" style="1644" customWidth="1"/>
    <col min="12804" max="12804" width="20.453125" style="1644" customWidth="1"/>
    <col min="12805" max="13056" width="13" style="1644"/>
    <col min="13057" max="13057" width="18" style="1644" customWidth="1"/>
    <col min="13058" max="13058" width="24.1796875" style="1644" customWidth="1"/>
    <col min="13059" max="13059" width="23.54296875" style="1644" customWidth="1"/>
    <col min="13060" max="13060" width="20.453125" style="1644" customWidth="1"/>
    <col min="13061" max="13312" width="13" style="1644"/>
    <col min="13313" max="13313" width="18" style="1644" customWidth="1"/>
    <col min="13314" max="13314" width="24.1796875" style="1644" customWidth="1"/>
    <col min="13315" max="13315" width="23.54296875" style="1644" customWidth="1"/>
    <col min="13316" max="13316" width="20.453125" style="1644" customWidth="1"/>
    <col min="13317" max="13568" width="13" style="1644"/>
    <col min="13569" max="13569" width="18" style="1644" customWidth="1"/>
    <col min="13570" max="13570" width="24.1796875" style="1644" customWidth="1"/>
    <col min="13571" max="13571" width="23.54296875" style="1644" customWidth="1"/>
    <col min="13572" max="13572" width="20.453125" style="1644" customWidth="1"/>
    <col min="13573" max="13824" width="13" style="1644"/>
    <col min="13825" max="13825" width="18" style="1644" customWidth="1"/>
    <col min="13826" max="13826" width="24.1796875" style="1644" customWidth="1"/>
    <col min="13827" max="13827" width="23.54296875" style="1644" customWidth="1"/>
    <col min="13828" max="13828" width="20.453125" style="1644" customWidth="1"/>
    <col min="13829" max="14080" width="13" style="1644"/>
    <col min="14081" max="14081" width="18" style="1644" customWidth="1"/>
    <col min="14082" max="14082" width="24.1796875" style="1644" customWidth="1"/>
    <col min="14083" max="14083" width="23.54296875" style="1644" customWidth="1"/>
    <col min="14084" max="14084" width="20.453125" style="1644" customWidth="1"/>
    <col min="14085" max="14336" width="13" style="1644"/>
    <col min="14337" max="14337" width="18" style="1644" customWidth="1"/>
    <col min="14338" max="14338" width="24.1796875" style="1644" customWidth="1"/>
    <col min="14339" max="14339" width="23.54296875" style="1644" customWidth="1"/>
    <col min="14340" max="14340" width="20.453125" style="1644" customWidth="1"/>
    <col min="14341" max="14592" width="13" style="1644"/>
    <col min="14593" max="14593" width="18" style="1644" customWidth="1"/>
    <col min="14594" max="14594" width="24.1796875" style="1644" customWidth="1"/>
    <col min="14595" max="14595" width="23.54296875" style="1644" customWidth="1"/>
    <col min="14596" max="14596" width="20.453125" style="1644" customWidth="1"/>
    <col min="14597" max="14848" width="13" style="1644"/>
    <col min="14849" max="14849" width="18" style="1644" customWidth="1"/>
    <col min="14850" max="14850" width="24.1796875" style="1644" customWidth="1"/>
    <col min="14851" max="14851" width="23.54296875" style="1644" customWidth="1"/>
    <col min="14852" max="14852" width="20.453125" style="1644" customWidth="1"/>
    <col min="14853" max="15104" width="13" style="1644"/>
    <col min="15105" max="15105" width="18" style="1644" customWidth="1"/>
    <col min="15106" max="15106" width="24.1796875" style="1644" customWidth="1"/>
    <col min="15107" max="15107" width="23.54296875" style="1644" customWidth="1"/>
    <col min="15108" max="15108" width="20.453125" style="1644" customWidth="1"/>
    <col min="15109" max="15360" width="13" style="1644"/>
    <col min="15361" max="15361" width="18" style="1644" customWidth="1"/>
    <col min="15362" max="15362" width="24.1796875" style="1644" customWidth="1"/>
    <col min="15363" max="15363" width="23.54296875" style="1644" customWidth="1"/>
    <col min="15364" max="15364" width="20.453125" style="1644" customWidth="1"/>
    <col min="15365" max="15616" width="13" style="1644"/>
    <col min="15617" max="15617" width="18" style="1644" customWidth="1"/>
    <col min="15618" max="15618" width="24.1796875" style="1644" customWidth="1"/>
    <col min="15619" max="15619" width="23.54296875" style="1644" customWidth="1"/>
    <col min="15620" max="15620" width="20.453125" style="1644" customWidth="1"/>
    <col min="15621" max="15872" width="13" style="1644"/>
    <col min="15873" max="15873" width="18" style="1644" customWidth="1"/>
    <col min="15874" max="15874" width="24.1796875" style="1644" customWidth="1"/>
    <col min="15875" max="15875" width="23.54296875" style="1644" customWidth="1"/>
    <col min="15876" max="15876" width="20.453125" style="1644" customWidth="1"/>
    <col min="15877" max="16128" width="13" style="1644"/>
    <col min="16129" max="16129" width="18" style="1644" customWidth="1"/>
    <col min="16130" max="16130" width="24.1796875" style="1644" customWidth="1"/>
    <col min="16131" max="16131" width="23.54296875" style="1644" customWidth="1"/>
    <col min="16132" max="16132" width="20.453125" style="1644" customWidth="1"/>
    <col min="16133" max="16384" width="13" style="1644"/>
  </cols>
  <sheetData>
    <row r="1" spans="1:32" s="1642" customFormat="1" ht="18.75" customHeight="1">
      <c r="A1" s="1640" t="s">
        <v>24</v>
      </c>
      <c r="B1" s="1725" t="s">
        <v>2255</v>
      </c>
      <c r="C1" s="1725" t="s">
        <v>2256</v>
      </c>
      <c r="D1" s="1725" t="s">
        <v>2258</v>
      </c>
      <c r="E1" s="1725" t="s">
        <v>2259</v>
      </c>
      <c r="F1" s="1725" t="s">
        <v>2257</v>
      </c>
      <c r="G1" s="1012"/>
      <c r="H1" s="1012"/>
      <c r="I1" s="1012"/>
      <c r="J1" s="1012"/>
      <c r="K1" s="1012"/>
      <c r="L1" s="1012"/>
      <c r="M1" s="1013"/>
      <c r="N1" s="1013"/>
      <c r="O1" s="1013"/>
      <c r="P1" s="1013"/>
      <c r="Q1" s="1013"/>
      <c r="R1" s="1013"/>
      <c r="S1" s="1013"/>
      <c r="T1" s="1013"/>
      <c r="U1" s="1013"/>
      <c r="V1" s="1013"/>
      <c r="W1" s="1013"/>
      <c r="X1" s="1013"/>
      <c r="Y1" s="1013"/>
      <c r="Z1" s="1013"/>
      <c r="AA1" s="1013"/>
      <c r="AB1" s="1013"/>
      <c r="AC1" s="1013"/>
      <c r="AD1" s="1013"/>
      <c r="AE1" s="1013"/>
      <c r="AF1" s="1641"/>
    </row>
    <row r="2" spans="1:32">
      <c r="A2" s="1975" t="s">
        <v>2034</v>
      </c>
      <c r="B2" s="1743" t="s">
        <v>2281</v>
      </c>
      <c r="C2" s="1743" t="s">
        <v>2907</v>
      </c>
      <c r="D2" s="1743" t="s">
        <v>2927</v>
      </c>
      <c r="E2" s="1743" t="s">
        <v>2989</v>
      </c>
      <c r="F2" s="1014"/>
      <c r="G2" s="1014"/>
      <c r="H2" s="1014"/>
      <c r="I2" s="1014"/>
      <c r="J2" s="1014"/>
      <c r="K2" s="1014"/>
      <c r="L2" s="1014"/>
      <c r="M2" s="1014"/>
      <c r="N2" s="1015"/>
      <c r="O2" s="1014"/>
      <c r="P2" s="1014"/>
      <c r="Q2" s="1014"/>
      <c r="R2" s="1014"/>
      <c r="S2" s="1014"/>
      <c r="T2" s="1014"/>
      <c r="U2" s="1014"/>
      <c r="V2" s="1014"/>
      <c r="W2" s="1014"/>
      <c r="X2" s="1014"/>
      <c r="Y2" s="1014"/>
      <c r="Z2" s="1014"/>
      <c r="AA2" s="1014"/>
      <c r="AB2" s="1014"/>
      <c r="AC2" s="1014"/>
      <c r="AD2" s="1014"/>
      <c r="AE2" s="1014"/>
      <c r="AF2" s="1643"/>
    </row>
    <row r="3" spans="1:32">
      <c r="A3" s="1976"/>
      <c r="B3" s="1743" t="s">
        <v>2282</v>
      </c>
      <c r="C3" s="1743" t="s">
        <v>2908</v>
      </c>
      <c r="D3" s="1743" t="s">
        <v>2928</v>
      </c>
      <c r="E3" s="1743" t="s">
        <v>2990</v>
      </c>
      <c r="F3" s="1014"/>
      <c r="G3" s="1014"/>
      <c r="H3" s="1014"/>
      <c r="I3" s="1014"/>
      <c r="J3" s="1014"/>
      <c r="K3" s="1014"/>
      <c r="L3" s="1014"/>
      <c r="M3" s="1014"/>
      <c r="N3" s="1015"/>
      <c r="O3" s="1014"/>
      <c r="P3" s="1014"/>
      <c r="Q3" s="1014"/>
      <c r="R3" s="1014"/>
      <c r="S3" s="1014"/>
      <c r="T3" s="1014"/>
      <c r="U3" s="1014"/>
      <c r="V3" s="1014"/>
      <c r="W3" s="1014"/>
      <c r="X3" s="1014"/>
      <c r="Y3" s="1014"/>
      <c r="Z3" s="1014"/>
      <c r="AA3" s="1014"/>
      <c r="AB3" s="1014"/>
      <c r="AC3" s="1014"/>
      <c r="AD3" s="1014"/>
      <c r="AE3" s="1014"/>
      <c r="AF3" s="1643"/>
    </row>
    <row r="4" spans="1:32">
      <c r="A4" s="1976"/>
      <c r="B4" s="1743" t="s">
        <v>2283</v>
      </c>
      <c r="C4" s="1743" t="s">
        <v>2909</v>
      </c>
      <c r="D4" s="1743" t="s">
        <v>2929</v>
      </c>
      <c r="E4" s="1743" t="s">
        <v>2991</v>
      </c>
      <c r="F4" s="1014"/>
      <c r="G4" s="1014"/>
      <c r="H4" s="1014"/>
      <c r="I4" s="1014"/>
      <c r="J4" s="1014"/>
      <c r="K4" s="1014"/>
      <c r="L4" s="1014"/>
      <c r="M4" s="1014"/>
      <c r="N4" s="1015"/>
      <c r="O4" s="1014"/>
      <c r="P4" s="1014"/>
      <c r="Q4" s="1014"/>
      <c r="R4" s="1014"/>
      <c r="S4" s="1014"/>
      <c r="T4" s="1014"/>
      <c r="U4" s="1014"/>
      <c r="V4" s="1014"/>
      <c r="W4" s="1014"/>
      <c r="X4" s="1014"/>
      <c r="Y4" s="1014"/>
      <c r="Z4" s="1014"/>
      <c r="AA4" s="1014"/>
      <c r="AB4" s="1014"/>
      <c r="AC4" s="1014"/>
      <c r="AD4" s="1014"/>
      <c r="AE4" s="1014"/>
      <c r="AF4" s="1643"/>
    </row>
    <row r="5" spans="1:32">
      <c r="A5" s="1976"/>
      <c r="B5" s="1743" t="s">
        <v>2284</v>
      </c>
      <c r="C5" s="1743" t="s">
        <v>2910</v>
      </c>
      <c r="D5" s="1743" t="s">
        <v>2930</v>
      </c>
      <c r="E5" s="1743" t="s">
        <v>2992</v>
      </c>
      <c r="F5" s="1014"/>
      <c r="G5" s="1014"/>
      <c r="H5" s="1014"/>
      <c r="I5" s="1014"/>
      <c r="J5" s="1014"/>
      <c r="K5" s="1014"/>
      <c r="L5" s="1014"/>
      <c r="M5" s="1014"/>
      <c r="N5" s="1015"/>
      <c r="O5" s="1014"/>
      <c r="P5" s="1014"/>
      <c r="Q5" s="1014"/>
      <c r="R5" s="1014"/>
      <c r="S5" s="1014"/>
      <c r="T5" s="1014"/>
      <c r="U5" s="1014"/>
      <c r="V5" s="1014"/>
      <c r="W5" s="1014"/>
      <c r="X5" s="1014"/>
      <c r="Y5" s="1014"/>
      <c r="Z5" s="1014"/>
      <c r="AA5" s="1014"/>
      <c r="AB5" s="1014"/>
      <c r="AC5" s="1014"/>
      <c r="AD5" s="1014"/>
      <c r="AE5" s="1014"/>
      <c r="AF5" s="1643"/>
    </row>
    <row r="6" spans="1:32">
      <c r="A6" s="1976"/>
      <c r="B6" s="1743" t="s">
        <v>2285</v>
      </c>
      <c r="C6" s="1743" t="s">
        <v>2911</v>
      </c>
      <c r="D6" s="1743" t="s">
        <v>2931</v>
      </c>
      <c r="E6" s="1743" t="s">
        <v>2993</v>
      </c>
      <c r="F6" s="1014"/>
      <c r="G6" s="1014"/>
      <c r="H6" s="1014"/>
      <c r="I6" s="1014"/>
      <c r="J6" s="1014"/>
      <c r="K6" s="1014"/>
      <c r="L6" s="1014"/>
      <c r="M6" s="1014"/>
      <c r="N6" s="1015"/>
      <c r="O6" s="1014"/>
      <c r="P6" s="1014"/>
      <c r="Q6" s="1014"/>
      <c r="R6" s="1014"/>
      <c r="S6" s="1014"/>
      <c r="T6" s="1014"/>
      <c r="U6" s="1014"/>
      <c r="V6" s="1014"/>
      <c r="W6" s="1014"/>
      <c r="X6" s="1014"/>
      <c r="Y6" s="1014"/>
      <c r="Z6" s="1014"/>
      <c r="AA6" s="1014"/>
      <c r="AB6" s="1014"/>
      <c r="AC6" s="1014"/>
      <c r="AD6" s="1014"/>
      <c r="AE6" s="1014"/>
      <c r="AF6" s="1643"/>
    </row>
    <row r="7" spans="1:32">
      <c r="A7" s="1976"/>
      <c r="B7" s="1743" t="s">
        <v>2286</v>
      </c>
      <c r="C7" s="1743" t="s">
        <v>2912</v>
      </c>
      <c r="D7" s="1743" t="s">
        <v>2932</v>
      </c>
      <c r="E7" s="1743" t="s">
        <v>2994</v>
      </c>
      <c r="F7" s="1014"/>
      <c r="G7" s="1014"/>
      <c r="H7" s="1014"/>
      <c r="I7" s="1014"/>
      <c r="J7" s="1014"/>
      <c r="K7" s="1014"/>
      <c r="L7" s="1014"/>
      <c r="M7" s="1014"/>
      <c r="N7" s="1015"/>
      <c r="O7" s="1014"/>
      <c r="P7" s="1014"/>
      <c r="Q7" s="1014"/>
      <c r="R7" s="1014"/>
      <c r="S7" s="1014"/>
      <c r="T7" s="1014"/>
      <c r="U7" s="1014"/>
      <c r="V7" s="1014"/>
      <c r="W7" s="1014"/>
      <c r="X7" s="1014"/>
      <c r="Y7" s="1014"/>
      <c r="Z7" s="1014"/>
      <c r="AA7" s="1014"/>
      <c r="AB7" s="1014"/>
      <c r="AC7" s="1014"/>
      <c r="AD7" s="1014"/>
      <c r="AE7" s="1014"/>
      <c r="AF7" s="1643"/>
    </row>
    <row r="8" spans="1:32">
      <c r="A8" s="1976"/>
      <c r="B8" s="1743" t="s">
        <v>2287</v>
      </c>
      <c r="C8" s="1743" t="s">
        <v>2913</v>
      </c>
      <c r="D8" s="1743" t="s">
        <v>2933</v>
      </c>
      <c r="E8" s="1743" t="s">
        <v>2995</v>
      </c>
      <c r="F8" s="1014"/>
      <c r="G8" s="1014"/>
      <c r="H8" s="1014"/>
      <c r="I8" s="1014"/>
      <c r="J8" s="1014"/>
      <c r="K8" s="1014"/>
      <c r="L8" s="1014"/>
      <c r="M8" s="1014"/>
      <c r="N8" s="1015"/>
      <c r="O8" s="1014"/>
      <c r="P8" s="1014"/>
      <c r="Q8" s="1014"/>
      <c r="R8" s="1014"/>
      <c r="S8" s="1014"/>
      <c r="T8" s="1014"/>
      <c r="U8" s="1014"/>
      <c r="V8" s="1014"/>
      <c r="W8" s="1014"/>
      <c r="X8" s="1014"/>
      <c r="Y8" s="1014"/>
      <c r="Z8" s="1014"/>
      <c r="AA8" s="1014"/>
      <c r="AB8" s="1014"/>
      <c r="AC8" s="1014"/>
      <c r="AD8" s="1014"/>
      <c r="AE8" s="1014"/>
      <c r="AF8" s="1643"/>
    </row>
    <row r="9" spans="1:32">
      <c r="A9" s="1976"/>
      <c r="B9" s="1743" t="s">
        <v>2288</v>
      </c>
      <c r="C9" s="1743" t="s">
        <v>2914</v>
      </c>
      <c r="D9" s="1743" t="s">
        <v>2934</v>
      </c>
      <c r="E9" s="1743" t="s">
        <v>2996</v>
      </c>
      <c r="F9" s="1014"/>
      <c r="G9" s="1014"/>
      <c r="H9" s="1014"/>
      <c r="I9" s="1014"/>
      <c r="J9" s="1014"/>
      <c r="K9" s="1014"/>
      <c r="L9" s="1014"/>
      <c r="M9" s="1014"/>
      <c r="N9" s="1015"/>
      <c r="O9" s="1014"/>
      <c r="P9" s="1014"/>
      <c r="Q9" s="1014"/>
      <c r="R9" s="1014"/>
      <c r="S9" s="1014"/>
      <c r="T9" s="1014"/>
      <c r="U9" s="1014"/>
      <c r="V9" s="1014"/>
      <c r="W9" s="1014"/>
      <c r="X9" s="1014"/>
      <c r="Y9" s="1014"/>
      <c r="Z9" s="1014"/>
      <c r="AA9" s="1014"/>
      <c r="AB9" s="1014"/>
      <c r="AC9" s="1014"/>
      <c r="AD9" s="1014"/>
      <c r="AE9" s="1014"/>
      <c r="AF9" s="1643"/>
    </row>
    <row r="10" spans="1:32">
      <c r="A10" s="1976"/>
      <c r="B10" s="1743" t="s">
        <v>2289</v>
      </c>
      <c r="C10" s="1743" t="s">
        <v>2915</v>
      </c>
      <c r="D10" s="1743" t="s">
        <v>2935</v>
      </c>
      <c r="E10" s="1743" t="s">
        <v>2997</v>
      </c>
      <c r="F10" s="1014"/>
      <c r="G10" s="1014"/>
      <c r="H10" s="1014"/>
      <c r="I10" s="1014"/>
      <c r="J10" s="1014"/>
      <c r="K10" s="1014"/>
      <c r="L10" s="1014"/>
      <c r="M10" s="1014"/>
      <c r="N10" s="1015"/>
      <c r="O10" s="1014"/>
      <c r="P10" s="1014"/>
      <c r="Q10" s="1014"/>
      <c r="R10" s="1014"/>
      <c r="S10" s="1014"/>
      <c r="T10" s="1014"/>
      <c r="U10" s="1014"/>
      <c r="V10" s="1014"/>
      <c r="W10" s="1014"/>
      <c r="X10" s="1014"/>
      <c r="Y10" s="1014"/>
      <c r="Z10" s="1014"/>
      <c r="AA10" s="1014"/>
      <c r="AB10" s="1014"/>
      <c r="AC10" s="1014"/>
      <c r="AD10" s="1014"/>
      <c r="AE10" s="1014"/>
      <c r="AF10" s="1643"/>
    </row>
    <row r="11" spans="1:32">
      <c r="A11" s="1976"/>
      <c r="B11" s="1743" t="s">
        <v>2290</v>
      </c>
      <c r="C11" s="1743" t="s">
        <v>2908</v>
      </c>
      <c r="D11" s="1743" t="s">
        <v>2936</v>
      </c>
      <c r="E11" s="1743" t="s">
        <v>2998</v>
      </c>
      <c r="F11" s="1014"/>
      <c r="G11" s="1014"/>
      <c r="H11" s="1014"/>
      <c r="I11" s="1014"/>
      <c r="J11" s="1014"/>
      <c r="K11" s="1014"/>
      <c r="L11" s="1014"/>
      <c r="M11" s="1014"/>
      <c r="N11" s="1015"/>
      <c r="O11" s="1014"/>
      <c r="P11" s="1014"/>
      <c r="Q11" s="1014"/>
      <c r="R11" s="1014"/>
      <c r="S11" s="1014"/>
      <c r="T11" s="1014"/>
      <c r="U11" s="1014"/>
      <c r="V11" s="1014"/>
      <c r="W11" s="1014"/>
      <c r="X11" s="1014"/>
      <c r="Y11" s="1014"/>
      <c r="Z11" s="1014"/>
      <c r="AA11" s="1014"/>
      <c r="AB11" s="1014"/>
      <c r="AC11" s="1014"/>
      <c r="AD11" s="1014"/>
      <c r="AE11" s="1014"/>
      <c r="AF11" s="1643"/>
    </row>
    <row r="12" spans="1:32">
      <c r="A12" s="1976"/>
      <c r="B12" s="1743" t="s">
        <v>2291</v>
      </c>
      <c r="C12" s="1743" t="s">
        <v>2910</v>
      </c>
      <c r="D12" s="1743" t="s">
        <v>2937</v>
      </c>
      <c r="E12" s="1743" t="s">
        <v>2999</v>
      </c>
      <c r="F12" s="1014"/>
      <c r="G12" s="1014"/>
      <c r="H12" s="1014"/>
      <c r="I12" s="1014"/>
      <c r="J12" s="1014"/>
      <c r="K12" s="1014"/>
      <c r="L12" s="1014"/>
      <c r="M12" s="1014"/>
      <c r="N12" s="1015"/>
      <c r="O12" s="1014"/>
      <c r="P12" s="1014"/>
      <c r="Q12" s="1014"/>
      <c r="R12" s="1014"/>
      <c r="S12" s="1014"/>
      <c r="T12" s="1014"/>
      <c r="U12" s="1014"/>
      <c r="V12" s="1014"/>
      <c r="W12" s="1014"/>
      <c r="X12" s="1014"/>
      <c r="Y12" s="1014"/>
      <c r="Z12" s="1014"/>
      <c r="AA12" s="1014"/>
      <c r="AB12" s="1014"/>
      <c r="AC12" s="1014"/>
      <c r="AD12" s="1014"/>
      <c r="AE12" s="1014"/>
      <c r="AF12" s="1643"/>
    </row>
    <row r="13" spans="1:32">
      <c r="A13" s="1976"/>
      <c r="B13" s="1743" t="s">
        <v>2292</v>
      </c>
      <c r="C13" s="1743" t="s">
        <v>2916</v>
      </c>
      <c r="D13" s="1743" t="s">
        <v>2938</v>
      </c>
      <c r="E13" s="1743" t="s">
        <v>3000</v>
      </c>
      <c r="F13" s="1014"/>
      <c r="G13" s="1014"/>
      <c r="H13" s="1014"/>
      <c r="I13" s="1014"/>
      <c r="J13" s="1014"/>
      <c r="K13" s="1014"/>
      <c r="L13" s="1014"/>
      <c r="M13" s="1014"/>
      <c r="N13" s="1015"/>
      <c r="O13" s="1014"/>
      <c r="P13" s="1014"/>
      <c r="Q13" s="1014"/>
      <c r="R13" s="1014"/>
      <c r="S13" s="1014"/>
      <c r="T13" s="1014"/>
      <c r="U13" s="1014"/>
      <c r="V13" s="1014"/>
      <c r="W13" s="1014"/>
      <c r="X13" s="1014"/>
      <c r="Y13" s="1014"/>
      <c r="Z13" s="1014"/>
      <c r="AA13" s="1014"/>
      <c r="AB13" s="1014"/>
      <c r="AC13" s="1014"/>
      <c r="AD13" s="1014"/>
      <c r="AE13" s="1014"/>
      <c r="AF13" s="1643"/>
    </row>
    <row r="14" spans="1:32">
      <c r="A14" s="1976"/>
      <c r="B14" s="1743" t="s">
        <v>2293</v>
      </c>
      <c r="C14" s="1743" t="s">
        <v>2907</v>
      </c>
      <c r="D14" s="1743" t="s">
        <v>2939</v>
      </c>
      <c r="E14" s="1743" t="s">
        <v>3001</v>
      </c>
      <c r="F14" s="1014"/>
      <c r="G14" s="1014"/>
      <c r="H14" s="1014"/>
      <c r="I14" s="1014"/>
      <c r="J14" s="1014"/>
      <c r="K14" s="1014"/>
      <c r="L14" s="1014"/>
      <c r="M14" s="1014"/>
      <c r="N14" s="1015"/>
      <c r="O14" s="1014"/>
      <c r="P14" s="1014"/>
      <c r="Q14" s="1014"/>
      <c r="R14" s="1014"/>
      <c r="S14" s="1014"/>
      <c r="T14" s="1014"/>
      <c r="U14" s="1014"/>
      <c r="V14" s="1014"/>
      <c r="W14" s="1014"/>
      <c r="X14" s="1014"/>
      <c r="Y14" s="1014"/>
      <c r="Z14" s="1014"/>
      <c r="AA14" s="1014"/>
      <c r="AB14" s="1014"/>
      <c r="AC14" s="1014"/>
      <c r="AD14" s="1014"/>
      <c r="AE14" s="1014"/>
      <c r="AF14" s="1643"/>
    </row>
    <row r="15" spans="1:32">
      <c r="A15" s="1976"/>
      <c r="B15" s="1743" t="s">
        <v>2294</v>
      </c>
      <c r="C15" s="1743" t="s">
        <v>2917</v>
      </c>
      <c r="D15" s="1743" t="s">
        <v>2940</v>
      </c>
      <c r="E15" s="1743" t="s">
        <v>3002</v>
      </c>
      <c r="F15" s="1014"/>
      <c r="G15" s="1014"/>
      <c r="H15" s="1014"/>
      <c r="I15" s="1014"/>
      <c r="J15" s="1014"/>
      <c r="K15" s="1014"/>
      <c r="L15" s="1014"/>
      <c r="M15" s="1014"/>
      <c r="N15" s="1015"/>
      <c r="O15" s="1014"/>
      <c r="P15" s="1014"/>
      <c r="Q15" s="1014"/>
      <c r="R15" s="1014"/>
      <c r="S15" s="1014"/>
      <c r="T15" s="1014"/>
      <c r="U15" s="1014"/>
      <c r="V15" s="1014"/>
      <c r="W15" s="1014"/>
      <c r="X15" s="1014"/>
      <c r="Y15" s="1014"/>
      <c r="Z15" s="1014"/>
      <c r="AA15" s="1014"/>
      <c r="AB15" s="1014"/>
      <c r="AC15" s="1014"/>
      <c r="AD15" s="1014"/>
      <c r="AE15" s="1014"/>
      <c r="AF15" s="1643"/>
    </row>
    <row r="16" spans="1:32">
      <c r="A16" s="1976"/>
      <c r="B16" s="1743" t="s">
        <v>2295</v>
      </c>
      <c r="C16" s="1743" t="s">
        <v>2909</v>
      </c>
      <c r="D16" s="1743" t="s">
        <v>2941</v>
      </c>
      <c r="E16" s="1743" t="s">
        <v>3003</v>
      </c>
      <c r="F16" s="1014"/>
      <c r="G16" s="1014"/>
      <c r="H16" s="1014"/>
      <c r="I16" s="1014"/>
      <c r="J16" s="1014"/>
      <c r="K16" s="1014"/>
      <c r="L16" s="1014"/>
      <c r="M16" s="1014"/>
      <c r="N16" s="1015"/>
      <c r="O16" s="1014"/>
      <c r="P16" s="1014"/>
      <c r="Q16" s="1014"/>
      <c r="R16" s="1014"/>
      <c r="S16" s="1014"/>
      <c r="T16" s="1014"/>
      <c r="U16" s="1014"/>
      <c r="V16" s="1014"/>
      <c r="W16" s="1014"/>
      <c r="X16" s="1014"/>
      <c r="Y16" s="1014"/>
      <c r="Z16" s="1014"/>
      <c r="AA16" s="1014"/>
      <c r="AB16" s="1014"/>
      <c r="AC16" s="1014"/>
      <c r="AD16" s="1014"/>
      <c r="AE16" s="1014"/>
      <c r="AF16" s="1643"/>
    </row>
    <row r="17" spans="1:32">
      <c r="A17" s="1976"/>
      <c r="B17" s="1743" t="s">
        <v>2296</v>
      </c>
      <c r="C17" s="1743" t="s">
        <v>2918</v>
      </c>
      <c r="D17" s="1743" t="s">
        <v>2942</v>
      </c>
      <c r="E17" s="1743" t="s">
        <v>3004</v>
      </c>
      <c r="F17" s="1014"/>
      <c r="G17" s="1014"/>
      <c r="H17" s="1014"/>
      <c r="I17" s="1014"/>
      <c r="J17" s="1014"/>
      <c r="K17" s="1014"/>
      <c r="L17" s="1014"/>
      <c r="M17" s="1014"/>
      <c r="N17" s="1015"/>
      <c r="O17" s="1014"/>
      <c r="P17" s="1014"/>
      <c r="Q17" s="1014"/>
      <c r="R17" s="1014"/>
      <c r="S17" s="1014"/>
      <c r="T17" s="1014"/>
      <c r="U17" s="1014"/>
      <c r="V17" s="1014"/>
      <c r="W17" s="1014"/>
      <c r="X17" s="1014"/>
      <c r="Y17" s="1014"/>
      <c r="Z17" s="1014"/>
      <c r="AA17" s="1014"/>
      <c r="AB17" s="1014"/>
      <c r="AC17" s="1014"/>
      <c r="AD17" s="1014"/>
      <c r="AE17" s="1014"/>
      <c r="AF17" s="1643"/>
    </row>
    <row r="18" spans="1:32">
      <c r="A18" s="1976"/>
      <c r="B18" s="1743" t="s">
        <v>2297</v>
      </c>
      <c r="C18" s="1743" t="s">
        <v>2919</v>
      </c>
      <c r="D18" s="1743" t="s">
        <v>2943</v>
      </c>
      <c r="E18" s="1743" t="s">
        <v>3005</v>
      </c>
      <c r="F18" s="1014"/>
      <c r="G18" s="1014"/>
      <c r="H18" s="1014"/>
      <c r="I18" s="1014"/>
      <c r="J18" s="1014"/>
      <c r="K18" s="1014"/>
      <c r="L18" s="1014"/>
      <c r="M18" s="1014"/>
      <c r="N18" s="1015"/>
      <c r="O18" s="1014"/>
      <c r="P18" s="1014"/>
      <c r="Q18" s="1014"/>
      <c r="R18" s="1014"/>
      <c r="S18" s="1014"/>
      <c r="T18" s="1014"/>
      <c r="U18" s="1014"/>
      <c r="V18" s="1014"/>
      <c r="W18" s="1014"/>
      <c r="X18" s="1014"/>
      <c r="Y18" s="1014"/>
      <c r="Z18" s="1014"/>
      <c r="AA18" s="1014"/>
      <c r="AB18" s="1014"/>
      <c r="AC18" s="1014"/>
      <c r="AD18" s="1014"/>
      <c r="AE18" s="1014"/>
      <c r="AF18" s="1643"/>
    </row>
    <row r="19" spans="1:32">
      <c r="A19" s="1976"/>
      <c r="B19" s="1743" t="s">
        <v>2298</v>
      </c>
      <c r="C19" s="1743" t="s">
        <v>2920</v>
      </c>
      <c r="D19" s="1743" t="s">
        <v>2944</v>
      </c>
      <c r="E19" s="1743" t="s">
        <v>3006</v>
      </c>
      <c r="F19" s="1014"/>
      <c r="G19" s="1014"/>
      <c r="H19" s="1014"/>
      <c r="I19" s="1014"/>
      <c r="J19" s="1014"/>
      <c r="K19" s="1014"/>
      <c r="L19" s="1014"/>
      <c r="M19" s="1014"/>
      <c r="N19" s="1015"/>
      <c r="O19" s="1014"/>
      <c r="P19" s="1014"/>
      <c r="Q19" s="1014"/>
      <c r="R19" s="1014"/>
      <c r="S19" s="1014"/>
      <c r="T19" s="1014"/>
      <c r="U19" s="1014"/>
      <c r="V19" s="1014"/>
      <c r="W19" s="1014"/>
      <c r="X19" s="1014"/>
      <c r="Y19" s="1014"/>
      <c r="Z19" s="1014"/>
      <c r="AA19" s="1014"/>
      <c r="AB19" s="1014"/>
      <c r="AC19" s="1014"/>
      <c r="AD19" s="1014"/>
      <c r="AE19" s="1014"/>
      <c r="AF19" s="1643"/>
    </row>
    <row r="20" spans="1:32">
      <c r="A20" s="1976"/>
      <c r="B20" s="1743" t="s">
        <v>2299</v>
      </c>
      <c r="C20" s="1743" t="s">
        <v>2915</v>
      </c>
      <c r="D20" s="1743" t="s">
        <v>2945</v>
      </c>
      <c r="E20" s="1743" t="s">
        <v>3002</v>
      </c>
      <c r="F20" s="1014"/>
      <c r="G20" s="1014"/>
      <c r="H20" s="1014"/>
      <c r="I20" s="1014"/>
      <c r="J20" s="1014"/>
      <c r="K20" s="1014"/>
      <c r="L20" s="1014"/>
      <c r="M20" s="1014"/>
      <c r="N20" s="1015"/>
      <c r="O20" s="1014"/>
      <c r="P20" s="1014"/>
      <c r="Q20" s="1014"/>
      <c r="R20" s="1014"/>
      <c r="S20" s="1014"/>
      <c r="T20" s="1014"/>
      <c r="U20" s="1014"/>
      <c r="V20" s="1014"/>
      <c r="W20" s="1014"/>
      <c r="X20" s="1014"/>
      <c r="Y20" s="1014"/>
      <c r="Z20" s="1014"/>
      <c r="AA20" s="1014"/>
      <c r="AB20" s="1014"/>
      <c r="AC20" s="1014"/>
      <c r="AD20" s="1014"/>
      <c r="AE20" s="1014"/>
      <c r="AF20" s="1643"/>
    </row>
    <row r="21" spans="1:32">
      <c r="A21" s="1976"/>
      <c r="B21" s="1743" t="s">
        <v>2300</v>
      </c>
      <c r="C21" s="1743" t="s">
        <v>2914</v>
      </c>
      <c r="D21" s="1743" t="s">
        <v>2946</v>
      </c>
      <c r="E21" s="1743" t="s">
        <v>3007</v>
      </c>
      <c r="F21" s="1014"/>
      <c r="G21" s="1014"/>
      <c r="H21" s="1014"/>
      <c r="I21" s="1014"/>
      <c r="J21" s="1014"/>
      <c r="K21" s="1014"/>
      <c r="L21" s="1014"/>
      <c r="M21" s="1014"/>
      <c r="N21" s="1015"/>
      <c r="O21" s="1014"/>
      <c r="P21" s="1014"/>
      <c r="Q21" s="1014"/>
      <c r="R21" s="1014"/>
      <c r="S21" s="1014"/>
      <c r="T21" s="1014"/>
      <c r="U21" s="1014"/>
      <c r="V21" s="1014"/>
      <c r="W21" s="1014"/>
      <c r="X21" s="1014"/>
      <c r="Y21" s="1014"/>
      <c r="Z21" s="1014"/>
      <c r="AA21" s="1014"/>
      <c r="AB21" s="1014"/>
      <c r="AC21" s="1014"/>
      <c r="AD21" s="1014"/>
      <c r="AE21" s="1014"/>
      <c r="AF21" s="1643"/>
    </row>
    <row r="22" spans="1:32">
      <c r="A22" s="1976"/>
      <c r="B22" s="1743" t="s">
        <v>2301</v>
      </c>
      <c r="C22" s="1743" t="s">
        <v>2921</v>
      </c>
      <c r="D22" s="1743" t="s">
        <v>2947</v>
      </c>
      <c r="E22" s="1743" t="s">
        <v>3003</v>
      </c>
      <c r="F22" s="1014"/>
      <c r="G22" s="1014"/>
      <c r="H22" s="1014"/>
      <c r="I22" s="1014"/>
      <c r="J22" s="1014"/>
      <c r="K22" s="1014"/>
      <c r="L22" s="1014"/>
      <c r="M22" s="1014"/>
      <c r="N22" s="1015"/>
      <c r="O22" s="1014"/>
      <c r="P22" s="1014"/>
      <c r="Q22" s="1014"/>
      <c r="R22" s="1014"/>
      <c r="S22" s="1014"/>
      <c r="T22" s="1014"/>
      <c r="U22" s="1014"/>
      <c r="V22" s="1014"/>
      <c r="W22" s="1014"/>
      <c r="X22" s="1014"/>
      <c r="Y22" s="1014"/>
      <c r="Z22" s="1014"/>
      <c r="AA22" s="1014"/>
      <c r="AB22" s="1014"/>
      <c r="AC22" s="1014"/>
      <c r="AD22" s="1014"/>
      <c r="AE22" s="1014"/>
      <c r="AF22" s="1643"/>
    </row>
    <row r="23" spans="1:32">
      <c r="A23" s="1976"/>
      <c r="B23" s="1743" t="s">
        <v>2302</v>
      </c>
      <c r="C23" s="1743" t="s">
        <v>2922</v>
      </c>
      <c r="D23" s="1743" t="s">
        <v>2948</v>
      </c>
      <c r="E23" s="1743" t="s">
        <v>3008</v>
      </c>
      <c r="F23" s="1014"/>
      <c r="G23" s="1014"/>
      <c r="H23" s="1014"/>
      <c r="I23" s="1014"/>
      <c r="J23" s="1014"/>
      <c r="K23" s="1014"/>
      <c r="L23" s="1014"/>
      <c r="M23" s="1014"/>
      <c r="N23" s="1015"/>
      <c r="O23" s="1014"/>
      <c r="P23" s="1014"/>
      <c r="Q23" s="1014"/>
      <c r="R23" s="1014"/>
      <c r="S23" s="1014"/>
      <c r="T23" s="1014"/>
      <c r="U23" s="1014"/>
      <c r="V23" s="1014"/>
      <c r="W23" s="1014"/>
      <c r="X23" s="1014"/>
      <c r="Y23" s="1014"/>
      <c r="Z23" s="1014"/>
      <c r="AA23" s="1014"/>
      <c r="AB23" s="1014"/>
      <c r="AC23" s="1014"/>
      <c r="AD23" s="1014"/>
      <c r="AE23" s="1014"/>
      <c r="AF23" s="1643"/>
    </row>
    <row r="24" spans="1:32">
      <c r="A24" s="1976"/>
      <c r="B24" s="1743" t="s">
        <v>2303</v>
      </c>
      <c r="C24" s="1743" t="s">
        <v>2923</v>
      </c>
      <c r="D24" s="1743" t="s">
        <v>2949</v>
      </c>
      <c r="E24" s="1743" t="s">
        <v>3009</v>
      </c>
      <c r="F24" s="1014"/>
      <c r="G24" s="1014"/>
      <c r="H24" s="1014"/>
      <c r="I24" s="1014"/>
      <c r="J24" s="1014"/>
      <c r="K24" s="1014"/>
      <c r="L24" s="1014"/>
      <c r="M24" s="1014"/>
      <c r="N24" s="1015"/>
      <c r="O24" s="1014"/>
      <c r="P24" s="1014"/>
      <c r="Q24" s="1014"/>
      <c r="R24" s="1014"/>
      <c r="S24" s="1014"/>
      <c r="T24" s="1014"/>
      <c r="U24" s="1014"/>
      <c r="V24" s="1014"/>
      <c r="W24" s="1014"/>
      <c r="X24" s="1014"/>
      <c r="Y24" s="1014"/>
      <c r="Z24" s="1014"/>
      <c r="AA24" s="1014"/>
      <c r="AB24" s="1014"/>
      <c r="AC24" s="1014"/>
      <c r="AD24" s="1014"/>
      <c r="AE24" s="1014"/>
      <c r="AF24" s="1643"/>
    </row>
    <row r="25" spans="1:32">
      <c r="A25" s="1976"/>
      <c r="B25" s="1743" t="s">
        <v>2304</v>
      </c>
      <c r="C25" s="1743" t="s">
        <v>2924</v>
      </c>
      <c r="D25" s="1743" t="s">
        <v>2950</v>
      </c>
      <c r="E25" s="1743" t="s">
        <v>3010</v>
      </c>
      <c r="F25" s="1014"/>
      <c r="G25" s="1014"/>
      <c r="H25" s="1014"/>
      <c r="I25" s="1014"/>
      <c r="J25" s="1014"/>
      <c r="K25" s="1014"/>
      <c r="L25" s="1014"/>
      <c r="M25" s="1014"/>
      <c r="N25" s="1015"/>
      <c r="O25" s="1014"/>
      <c r="P25" s="1014"/>
      <c r="Q25" s="1014"/>
      <c r="R25" s="1014"/>
      <c r="S25" s="1014"/>
      <c r="T25" s="1014"/>
      <c r="U25" s="1014"/>
      <c r="V25" s="1014"/>
      <c r="W25" s="1014"/>
      <c r="X25" s="1014"/>
      <c r="Y25" s="1014"/>
      <c r="Z25" s="1014"/>
      <c r="AA25" s="1014"/>
      <c r="AB25" s="1014"/>
      <c r="AC25" s="1014"/>
      <c r="AD25" s="1014"/>
      <c r="AE25" s="1014"/>
      <c r="AF25" s="1643"/>
    </row>
    <row r="26" spans="1:32">
      <c r="A26" s="1976"/>
      <c r="B26" s="1743" t="s">
        <v>2305</v>
      </c>
      <c r="C26" s="1743" t="s">
        <v>2913</v>
      </c>
      <c r="D26" s="1743" t="s">
        <v>2951</v>
      </c>
      <c r="E26" s="1743" t="s">
        <v>2991</v>
      </c>
      <c r="F26" s="1014"/>
      <c r="G26" s="1014"/>
      <c r="H26" s="1014"/>
      <c r="I26" s="1014"/>
      <c r="J26" s="1014"/>
      <c r="K26" s="1014"/>
      <c r="L26" s="1014"/>
      <c r="M26" s="1014"/>
      <c r="N26" s="1015"/>
      <c r="O26" s="1014"/>
      <c r="P26" s="1014"/>
      <c r="Q26" s="1014"/>
      <c r="R26" s="1014"/>
      <c r="S26" s="1014"/>
      <c r="T26" s="1014"/>
      <c r="U26" s="1014"/>
      <c r="V26" s="1014"/>
      <c r="W26" s="1014"/>
      <c r="X26" s="1014"/>
      <c r="Y26" s="1014"/>
      <c r="Z26" s="1014"/>
      <c r="AA26" s="1014"/>
      <c r="AB26" s="1014"/>
      <c r="AC26" s="1014"/>
      <c r="AD26" s="1014"/>
      <c r="AE26" s="1014"/>
      <c r="AF26" s="1643"/>
    </row>
    <row r="27" spans="1:32">
      <c r="A27" s="1645"/>
      <c r="B27" s="1743" t="s">
        <v>2306</v>
      </c>
      <c r="C27" s="1743" t="s">
        <v>2921</v>
      </c>
      <c r="D27" s="1743" t="s">
        <v>2952</v>
      </c>
      <c r="E27" s="1743" t="s">
        <v>2993</v>
      </c>
      <c r="F27" s="1014"/>
      <c r="G27" s="1014"/>
      <c r="H27" s="1014"/>
      <c r="I27" s="1014"/>
      <c r="J27" s="1014"/>
      <c r="K27" s="1014"/>
      <c r="L27" s="1014"/>
      <c r="M27" s="1014"/>
      <c r="N27" s="1015"/>
      <c r="O27" s="1014"/>
      <c r="P27" s="1014"/>
      <c r="Q27" s="1014"/>
      <c r="R27" s="1014"/>
      <c r="S27" s="1014"/>
      <c r="T27" s="1014"/>
      <c r="U27" s="1014"/>
      <c r="V27" s="1014"/>
      <c r="W27" s="1014"/>
      <c r="X27" s="1014"/>
      <c r="Y27" s="1014"/>
      <c r="Z27" s="1014"/>
      <c r="AA27" s="1014"/>
      <c r="AB27" s="1014"/>
      <c r="AC27" s="1014"/>
      <c r="AD27" s="1014"/>
      <c r="AE27" s="1014"/>
      <c r="AF27" s="1643"/>
    </row>
    <row r="28" spans="1:32">
      <c r="A28" s="1645"/>
      <c r="B28" s="1743" t="s">
        <v>2307</v>
      </c>
      <c r="C28" s="1743" t="s">
        <v>2922</v>
      </c>
      <c r="D28" s="1743" t="s">
        <v>2953</v>
      </c>
      <c r="E28" s="1743" t="s">
        <v>2994</v>
      </c>
      <c r="F28" s="1014"/>
      <c r="G28" s="1014"/>
      <c r="H28" s="1014"/>
      <c r="I28" s="1014"/>
      <c r="J28" s="1014"/>
      <c r="K28" s="1014"/>
      <c r="L28" s="1014"/>
      <c r="M28" s="1014"/>
      <c r="N28" s="1015"/>
      <c r="O28" s="1014"/>
      <c r="P28" s="1014"/>
      <c r="Q28" s="1014"/>
      <c r="R28" s="1014"/>
      <c r="S28" s="1014"/>
      <c r="T28" s="1014"/>
      <c r="U28" s="1014"/>
      <c r="V28" s="1014"/>
      <c r="W28" s="1014"/>
      <c r="X28" s="1014"/>
      <c r="Y28" s="1014"/>
      <c r="Z28" s="1014"/>
      <c r="AA28" s="1014"/>
      <c r="AB28" s="1014"/>
      <c r="AC28" s="1014"/>
      <c r="AD28" s="1014"/>
      <c r="AE28" s="1014"/>
      <c r="AF28" s="1643"/>
    </row>
    <row r="29" spans="1:32">
      <c r="A29" s="1645"/>
      <c r="B29" s="1743" t="s">
        <v>2308</v>
      </c>
      <c r="C29" s="1743" t="s">
        <v>2923</v>
      </c>
      <c r="D29" s="1743" t="s">
        <v>2954</v>
      </c>
      <c r="E29" s="1743" t="s">
        <v>3011</v>
      </c>
      <c r="F29" s="1014"/>
      <c r="G29" s="1014"/>
      <c r="H29" s="1014"/>
      <c r="I29" s="1014"/>
      <c r="J29" s="1014"/>
      <c r="K29" s="1014"/>
      <c r="L29" s="1014"/>
      <c r="M29" s="1014"/>
      <c r="N29" s="1015"/>
      <c r="O29" s="1014"/>
      <c r="P29" s="1014"/>
      <c r="Q29" s="1014"/>
      <c r="R29" s="1014"/>
      <c r="S29" s="1014"/>
      <c r="T29" s="1014"/>
      <c r="U29" s="1014"/>
      <c r="V29" s="1014"/>
      <c r="W29" s="1014"/>
      <c r="X29" s="1014"/>
      <c r="Y29" s="1014"/>
      <c r="Z29" s="1014"/>
      <c r="AA29" s="1014"/>
      <c r="AB29" s="1014"/>
      <c r="AC29" s="1014"/>
      <c r="AD29" s="1014"/>
      <c r="AE29" s="1014"/>
      <c r="AF29" s="1643"/>
    </row>
    <row r="30" spans="1:32">
      <c r="A30" s="1645"/>
      <c r="B30" s="1743" t="s">
        <v>2309</v>
      </c>
      <c r="C30" s="1743" t="s">
        <v>2924</v>
      </c>
      <c r="D30" s="1743" t="s">
        <v>2955</v>
      </c>
      <c r="E30" s="1743" t="s">
        <v>3012</v>
      </c>
      <c r="F30" s="1014"/>
      <c r="G30" s="1014"/>
      <c r="H30" s="1014"/>
      <c r="I30" s="1014"/>
      <c r="J30" s="1014"/>
      <c r="K30" s="1014"/>
      <c r="L30" s="1014"/>
      <c r="M30" s="1014"/>
      <c r="N30" s="1015"/>
      <c r="O30" s="1014"/>
      <c r="P30" s="1014"/>
      <c r="Q30" s="1014"/>
      <c r="R30" s="1014"/>
      <c r="S30" s="1014"/>
      <c r="T30" s="1014"/>
      <c r="U30" s="1014"/>
      <c r="V30" s="1014"/>
      <c r="W30" s="1014"/>
      <c r="X30" s="1014"/>
      <c r="Y30" s="1014"/>
      <c r="Z30" s="1014"/>
      <c r="AA30" s="1014"/>
      <c r="AB30" s="1014"/>
      <c r="AC30" s="1014"/>
      <c r="AD30" s="1014"/>
      <c r="AE30" s="1014"/>
      <c r="AF30" s="1643"/>
    </row>
    <row r="31" spans="1:32">
      <c r="A31" s="1645"/>
      <c r="B31" s="1743" t="s">
        <v>2310</v>
      </c>
      <c r="C31" s="1743" t="s">
        <v>2913</v>
      </c>
      <c r="D31" s="1743" t="s">
        <v>2956</v>
      </c>
      <c r="E31" s="1743" t="s">
        <v>3013</v>
      </c>
      <c r="F31" s="1014"/>
      <c r="G31" s="1014"/>
      <c r="H31" s="1014"/>
      <c r="I31" s="1014"/>
      <c r="J31" s="1014"/>
      <c r="K31" s="1014"/>
      <c r="L31" s="1014"/>
      <c r="M31" s="1014"/>
      <c r="N31" s="1015"/>
      <c r="O31" s="1014"/>
      <c r="P31" s="1014"/>
      <c r="Q31" s="1014"/>
      <c r="R31" s="1014"/>
      <c r="S31" s="1014"/>
      <c r="T31" s="1014"/>
      <c r="U31" s="1014"/>
      <c r="V31" s="1014"/>
      <c r="W31" s="1014"/>
      <c r="X31" s="1014"/>
      <c r="Y31" s="1014"/>
      <c r="Z31" s="1014"/>
      <c r="AA31" s="1014"/>
      <c r="AB31" s="1014"/>
      <c r="AC31" s="1014"/>
      <c r="AD31" s="1014"/>
      <c r="AE31" s="1014"/>
      <c r="AF31" s="1643"/>
    </row>
    <row r="32" spans="1:32">
      <c r="A32" s="1645"/>
      <c r="B32" s="1743" t="s">
        <v>2311</v>
      </c>
      <c r="C32" s="1743" t="s">
        <v>2925</v>
      </c>
      <c r="D32" s="1743" t="s">
        <v>2957</v>
      </c>
      <c r="E32" s="1743" t="s">
        <v>3014</v>
      </c>
      <c r="F32" s="1014"/>
      <c r="G32" s="1014"/>
      <c r="H32" s="1014"/>
      <c r="I32" s="1014"/>
      <c r="J32" s="1014"/>
      <c r="K32" s="1014"/>
      <c r="L32" s="1014"/>
      <c r="M32" s="1014"/>
      <c r="N32" s="1015"/>
      <c r="O32" s="1014"/>
      <c r="P32" s="1014"/>
      <c r="Q32" s="1014"/>
      <c r="R32" s="1014"/>
      <c r="S32" s="1014"/>
      <c r="T32" s="1014"/>
      <c r="U32" s="1014"/>
      <c r="V32" s="1014"/>
      <c r="W32" s="1014"/>
      <c r="X32" s="1014"/>
      <c r="Y32" s="1014"/>
      <c r="Z32" s="1014"/>
      <c r="AA32" s="1014"/>
      <c r="AB32" s="1014"/>
      <c r="AC32" s="1014"/>
      <c r="AD32" s="1014"/>
      <c r="AE32" s="1014"/>
      <c r="AF32" s="1643"/>
    </row>
    <row r="33" spans="1:32">
      <c r="A33" s="1645"/>
      <c r="B33" s="1743" t="s">
        <v>2312</v>
      </c>
      <c r="C33" s="1743" t="s">
        <v>2926</v>
      </c>
      <c r="D33" s="1743" t="s">
        <v>2958</v>
      </c>
      <c r="E33" s="1743" t="s">
        <v>2997</v>
      </c>
      <c r="F33" s="1014"/>
      <c r="G33" s="1014"/>
      <c r="H33" s="1014"/>
      <c r="I33" s="1014"/>
      <c r="J33" s="1014"/>
      <c r="K33" s="1014"/>
      <c r="L33" s="1014"/>
      <c r="M33" s="1014"/>
      <c r="N33" s="1015"/>
      <c r="O33" s="1014"/>
      <c r="P33" s="1014"/>
      <c r="Q33" s="1014"/>
      <c r="R33" s="1014"/>
      <c r="S33" s="1014"/>
      <c r="T33" s="1014"/>
      <c r="U33" s="1014"/>
      <c r="V33" s="1014"/>
      <c r="W33" s="1014"/>
      <c r="X33" s="1014"/>
      <c r="Y33" s="1014"/>
      <c r="Z33" s="1014"/>
      <c r="AA33" s="1014"/>
      <c r="AB33" s="1014"/>
      <c r="AC33" s="1014"/>
      <c r="AD33" s="1014"/>
      <c r="AE33" s="1014"/>
      <c r="AF33" s="1643"/>
    </row>
    <row r="34" spans="1:32">
      <c r="A34" s="1645"/>
      <c r="B34" s="1743" t="s">
        <v>2313</v>
      </c>
      <c r="C34" s="1743" t="s">
        <v>2923</v>
      </c>
      <c r="D34" s="1743" t="s">
        <v>2959</v>
      </c>
      <c r="E34" s="1743" t="s">
        <v>3015</v>
      </c>
      <c r="F34" s="1014"/>
      <c r="G34" s="1014"/>
      <c r="H34" s="1014"/>
      <c r="I34" s="1014"/>
      <c r="J34" s="1014"/>
      <c r="K34" s="1014"/>
      <c r="L34" s="1014"/>
      <c r="M34" s="1014"/>
      <c r="N34" s="1015"/>
      <c r="O34" s="1014"/>
      <c r="P34" s="1014"/>
      <c r="Q34" s="1014"/>
      <c r="R34" s="1014"/>
      <c r="S34" s="1014"/>
      <c r="T34" s="1014"/>
      <c r="U34" s="1014"/>
      <c r="V34" s="1014"/>
      <c r="W34" s="1014"/>
      <c r="X34" s="1014"/>
      <c r="Y34" s="1014"/>
      <c r="Z34" s="1014"/>
      <c r="AA34" s="1014"/>
      <c r="AB34" s="1014"/>
      <c r="AC34" s="1014"/>
      <c r="AD34" s="1014"/>
      <c r="AE34" s="1014"/>
      <c r="AF34" s="1643"/>
    </row>
    <row r="35" spans="1:32">
      <c r="A35" s="1645"/>
      <c r="B35" s="1743" t="s">
        <v>2314</v>
      </c>
      <c r="C35" s="1743" t="s">
        <v>2924</v>
      </c>
      <c r="D35" s="1743" t="s">
        <v>2960</v>
      </c>
      <c r="E35" s="1743" t="s">
        <v>3016</v>
      </c>
      <c r="F35" s="1014"/>
      <c r="G35" s="1014"/>
      <c r="H35" s="1014"/>
      <c r="I35" s="1014"/>
      <c r="J35" s="1014"/>
      <c r="K35" s="1014"/>
      <c r="L35" s="1014"/>
      <c r="M35" s="1014"/>
      <c r="N35" s="1015"/>
      <c r="O35" s="1014"/>
      <c r="P35" s="1014"/>
      <c r="Q35" s="1014"/>
      <c r="R35" s="1014"/>
      <c r="S35" s="1014"/>
      <c r="T35" s="1014"/>
      <c r="U35" s="1014"/>
      <c r="V35" s="1014"/>
      <c r="W35" s="1014"/>
      <c r="X35" s="1014"/>
      <c r="Y35" s="1014"/>
      <c r="Z35" s="1014"/>
      <c r="AA35" s="1014"/>
      <c r="AB35" s="1014"/>
      <c r="AC35" s="1014"/>
      <c r="AD35" s="1014"/>
      <c r="AE35" s="1014"/>
      <c r="AF35" s="1643"/>
    </row>
    <row r="36" spans="1:32">
      <c r="A36" s="1645"/>
      <c r="B36" s="1743" t="s">
        <v>2315</v>
      </c>
      <c r="C36" s="1743" t="s">
        <v>2921</v>
      </c>
      <c r="D36" s="1743" t="s">
        <v>2961</v>
      </c>
      <c r="E36" s="1743" t="s">
        <v>2998</v>
      </c>
      <c r="F36" s="1014"/>
      <c r="G36" s="1014"/>
      <c r="H36" s="1014"/>
      <c r="I36" s="1014"/>
      <c r="J36" s="1014"/>
      <c r="K36" s="1014"/>
      <c r="L36" s="1014"/>
      <c r="M36" s="1014"/>
      <c r="N36" s="1015"/>
      <c r="O36" s="1014"/>
      <c r="P36" s="1014"/>
      <c r="Q36" s="1014"/>
      <c r="R36" s="1014"/>
      <c r="S36" s="1014"/>
      <c r="T36" s="1014"/>
      <c r="U36" s="1014"/>
      <c r="V36" s="1014"/>
      <c r="W36" s="1014"/>
      <c r="X36" s="1014"/>
      <c r="Y36" s="1014"/>
      <c r="Z36" s="1014"/>
      <c r="AA36" s="1014"/>
      <c r="AB36" s="1014"/>
      <c r="AC36" s="1014"/>
      <c r="AD36" s="1014"/>
      <c r="AE36" s="1014"/>
      <c r="AF36" s="1643"/>
    </row>
    <row r="37" spans="1:32">
      <c r="A37" s="1645"/>
      <c r="B37" s="1743" t="s">
        <v>2316</v>
      </c>
      <c r="C37" s="1743" t="s">
        <v>2922</v>
      </c>
      <c r="D37" s="1743" t="s">
        <v>2962</v>
      </c>
      <c r="E37" s="1743" t="s">
        <v>3000</v>
      </c>
      <c r="F37" s="1014"/>
      <c r="G37" s="1014"/>
      <c r="H37" s="1014"/>
      <c r="I37" s="1014"/>
      <c r="J37" s="1014"/>
      <c r="K37" s="1014"/>
      <c r="L37" s="1014"/>
      <c r="M37" s="1014"/>
      <c r="N37" s="1015"/>
      <c r="O37" s="1014"/>
      <c r="P37" s="1014"/>
      <c r="Q37" s="1014"/>
      <c r="R37" s="1014"/>
      <c r="S37" s="1014"/>
      <c r="T37" s="1014"/>
      <c r="U37" s="1014"/>
      <c r="V37" s="1014"/>
      <c r="W37" s="1014"/>
      <c r="X37" s="1014"/>
      <c r="Y37" s="1014"/>
      <c r="Z37" s="1014"/>
      <c r="AA37" s="1014"/>
      <c r="AB37" s="1014"/>
      <c r="AC37" s="1014"/>
      <c r="AD37" s="1014"/>
      <c r="AE37" s="1014"/>
      <c r="AF37" s="1643"/>
    </row>
    <row r="38" spans="1:32">
      <c r="A38" s="1645"/>
      <c r="B38" s="1743" t="s">
        <v>2317</v>
      </c>
      <c r="C38" s="1743" t="s">
        <v>2919</v>
      </c>
      <c r="D38" s="1743" t="s">
        <v>2963</v>
      </c>
      <c r="E38" s="1743" t="s">
        <v>3017</v>
      </c>
      <c r="F38" s="1014"/>
      <c r="G38" s="1014"/>
      <c r="H38" s="1014"/>
      <c r="I38" s="1014"/>
      <c r="J38" s="1014"/>
      <c r="K38" s="1014"/>
      <c r="L38" s="1014"/>
      <c r="M38" s="1014"/>
      <c r="N38" s="1015"/>
      <c r="O38" s="1014"/>
      <c r="P38" s="1014"/>
      <c r="Q38" s="1014"/>
      <c r="R38" s="1014"/>
      <c r="S38" s="1014"/>
      <c r="T38" s="1014"/>
      <c r="U38" s="1014"/>
      <c r="V38" s="1014"/>
      <c r="W38" s="1014"/>
      <c r="X38" s="1014"/>
      <c r="Y38" s="1014"/>
      <c r="Z38" s="1014"/>
      <c r="AA38" s="1014"/>
      <c r="AB38" s="1014"/>
      <c r="AC38" s="1014"/>
      <c r="AD38" s="1014"/>
      <c r="AE38" s="1014"/>
      <c r="AF38" s="1643"/>
    </row>
    <row r="39" spans="1:32">
      <c r="A39" s="1645"/>
      <c r="B39" s="1743" t="s">
        <v>2318</v>
      </c>
      <c r="C39" s="1743" t="s">
        <v>2916</v>
      </c>
      <c r="D39" s="1743" t="s">
        <v>2964</v>
      </c>
      <c r="E39" s="1743" t="s">
        <v>3001</v>
      </c>
      <c r="F39" s="1014"/>
      <c r="G39" s="1014"/>
      <c r="H39" s="1014"/>
      <c r="I39" s="1014"/>
      <c r="J39" s="1014"/>
      <c r="K39" s="1014"/>
      <c r="L39" s="1014"/>
      <c r="M39" s="1014"/>
      <c r="N39" s="1015"/>
      <c r="O39" s="1014"/>
      <c r="P39" s="1014"/>
      <c r="Q39" s="1014"/>
      <c r="R39" s="1014"/>
      <c r="S39" s="1014"/>
      <c r="T39" s="1014"/>
      <c r="U39" s="1014"/>
      <c r="V39" s="1014"/>
      <c r="W39" s="1014"/>
      <c r="X39" s="1014"/>
      <c r="Y39" s="1014"/>
      <c r="Z39" s="1014"/>
      <c r="AA39" s="1014"/>
      <c r="AB39" s="1014"/>
      <c r="AC39" s="1014"/>
      <c r="AD39" s="1014"/>
      <c r="AE39" s="1014"/>
      <c r="AF39" s="1643"/>
    </row>
    <row r="40" spans="1:32">
      <c r="A40" s="1645"/>
      <c r="B40" s="1743" t="s">
        <v>2319</v>
      </c>
      <c r="C40" s="1743" t="s">
        <v>2917</v>
      </c>
      <c r="D40" s="1743" t="s">
        <v>2965</v>
      </c>
      <c r="E40" s="1743" t="s">
        <v>3018</v>
      </c>
      <c r="F40" s="1014"/>
      <c r="G40" s="1014"/>
      <c r="H40" s="1014"/>
      <c r="I40" s="1014"/>
      <c r="J40" s="1014"/>
      <c r="K40" s="1014"/>
      <c r="L40" s="1014"/>
      <c r="M40" s="1014"/>
      <c r="N40" s="1015"/>
      <c r="O40" s="1014"/>
      <c r="P40" s="1014"/>
      <c r="Q40" s="1014"/>
      <c r="R40" s="1014"/>
      <c r="S40" s="1014"/>
      <c r="T40" s="1014"/>
      <c r="U40" s="1014"/>
      <c r="V40" s="1014"/>
      <c r="W40" s="1014"/>
      <c r="X40" s="1014"/>
      <c r="Y40" s="1014"/>
      <c r="Z40" s="1014"/>
      <c r="AA40" s="1014"/>
      <c r="AB40" s="1014"/>
      <c r="AC40" s="1014"/>
      <c r="AD40" s="1014"/>
      <c r="AE40" s="1014"/>
      <c r="AF40" s="1643"/>
    </row>
    <row r="41" spans="1:32">
      <c r="A41" s="1645"/>
      <c r="B41" s="1743" t="s">
        <v>2320</v>
      </c>
      <c r="C41" s="1743" t="s">
        <v>2918</v>
      </c>
      <c r="D41" s="1743" t="s">
        <v>2966</v>
      </c>
      <c r="E41" s="1743" t="s">
        <v>3019</v>
      </c>
      <c r="F41" s="1014"/>
      <c r="G41" s="1014"/>
      <c r="H41" s="1014"/>
      <c r="I41" s="1014"/>
      <c r="J41" s="1014"/>
      <c r="K41" s="1014"/>
      <c r="L41" s="1014"/>
      <c r="M41" s="1014"/>
      <c r="N41" s="1015"/>
      <c r="O41" s="1014"/>
      <c r="P41" s="1014"/>
      <c r="Q41" s="1014"/>
      <c r="R41" s="1014"/>
      <c r="S41" s="1014"/>
      <c r="T41" s="1014"/>
      <c r="U41" s="1014"/>
      <c r="V41" s="1014"/>
      <c r="W41" s="1014"/>
      <c r="X41" s="1014"/>
      <c r="Y41" s="1014"/>
      <c r="Z41" s="1014"/>
      <c r="AA41" s="1014"/>
      <c r="AB41" s="1014"/>
      <c r="AC41" s="1014"/>
      <c r="AD41" s="1014"/>
      <c r="AE41" s="1014"/>
      <c r="AF41" s="1643"/>
    </row>
    <row r="42" spans="1:32">
      <c r="A42" s="1645"/>
      <c r="B42" s="1743" t="s">
        <v>2321</v>
      </c>
      <c r="C42" s="1743" t="s">
        <v>2920</v>
      </c>
      <c r="D42" s="1743" t="s">
        <v>2967</v>
      </c>
      <c r="E42" s="1743" t="s">
        <v>3020</v>
      </c>
      <c r="F42" s="1014"/>
      <c r="G42" s="1014"/>
      <c r="H42" s="1014"/>
      <c r="I42" s="1014"/>
      <c r="J42" s="1014"/>
      <c r="K42" s="1014"/>
      <c r="L42" s="1014"/>
      <c r="M42" s="1014"/>
      <c r="N42" s="1015"/>
      <c r="O42" s="1014"/>
      <c r="P42" s="1014"/>
      <c r="Q42" s="1014"/>
      <c r="R42" s="1014"/>
      <c r="S42" s="1014"/>
      <c r="T42" s="1014"/>
      <c r="U42" s="1014"/>
      <c r="V42" s="1014"/>
      <c r="W42" s="1014"/>
      <c r="X42" s="1014"/>
      <c r="Y42" s="1014"/>
      <c r="Z42" s="1014"/>
      <c r="AA42" s="1014"/>
      <c r="AB42" s="1014"/>
      <c r="AC42" s="1014"/>
      <c r="AD42" s="1014"/>
      <c r="AE42" s="1014"/>
      <c r="AF42" s="1643"/>
    </row>
    <row r="43" spans="1:32">
      <c r="A43" s="1645"/>
      <c r="B43" s="1743" t="s">
        <v>2322</v>
      </c>
      <c r="C43" s="1743" t="s">
        <v>2907</v>
      </c>
      <c r="D43" s="1743" t="s">
        <v>2968</v>
      </c>
      <c r="E43" s="1743" t="s">
        <v>3021</v>
      </c>
      <c r="F43" s="1014"/>
      <c r="G43" s="1014"/>
      <c r="H43" s="1014"/>
      <c r="I43" s="1014"/>
      <c r="J43" s="1014"/>
      <c r="K43" s="1014"/>
      <c r="L43" s="1014"/>
      <c r="M43" s="1014"/>
      <c r="N43" s="1015"/>
      <c r="O43" s="1014"/>
      <c r="P43" s="1014"/>
      <c r="Q43" s="1014"/>
      <c r="R43" s="1014"/>
      <c r="S43" s="1014"/>
      <c r="T43" s="1014"/>
      <c r="U43" s="1014"/>
      <c r="V43" s="1014"/>
      <c r="W43" s="1014"/>
      <c r="X43" s="1014"/>
      <c r="Y43" s="1014"/>
      <c r="Z43" s="1014"/>
      <c r="AA43" s="1014"/>
      <c r="AB43" s="1014"/>
      <c r="AC43" s="1014"/>
      <c r="AD43" s="1014"/>
      <c r="AE43" s="1014"/>
      <c r="AF43" s="1643"/>
    </row>
    <row r="44" spans="1:32">
      <c r="A44" s="1645"/>
      <c r="B44" s="1743" t="s">
        <v>2323</v>
      </c>
      <c r="C44" s="1743" t="s">
        <v>2908</v>
      </c>
      <c r="D44" s="1743" t="s">
        <v>2927</v>
      </c>
      <c r="E44" s="1743" t="s">
        <v>3022</v>
      </c>
      <c r="F44" s="1014"/>
      <c r="G44" s="1014"/>
      <c r="H44" s="1014"/>
      <c r="I44" s="1014"/>
      <c r="J44" s="1014"/>
      <c r="K44" s="1014"/>
      <c r="L44" s="1014"/>
      <c r="M44" s="1014"/>
      <c r="N44" s="1015"/>
      <c r="O44" s="1014"/>
      <c r="P44" s="1014"/>
      <c r="Q44" s="1014"/>
      <c r="R44" s="1014"/>
      <c r="S44" s="1014"/>
      <c r="T44" s="1014"/>
      <c r="U44" s="1014"/>
      <c r="V44" s="1014"/>
      <c r="W44" s="1014"/>
      <c r="X44" s="1014"/>
      <c r="Y44" s="1014"/>
      <c r="Z44" s="1014"/>
      <c r="AA44" s="1014"/>
      <c r="AB44" s="1014"/>
      <c r="AC44" s="1014"/>
      <c r="AD44" s="1014"/>
      <c r="AE44" s="1014"/>
      <c r="AF44" s="1643"/>
    </row>
    <row r="45" spans="1:32">
      <c r="A45" s="1645"/>
      <c r="B45" s="1743" t="s">
        <v>2324</v>
      </c>
      <c r="C45" s="1743" t="s">
        <v>2909</v>
      </c>
      <c r="D45" s="1743" t="s">
        <v>2969</v>
      </c>
      <c r="E45" s="1743" t="s">
        <v>3023</v>
      </c>
      <c r="F45" s="1014"/>
      <c r="G45" s="1014"/>
      <c r="H45" s="1014"/>
      <c r="I45" s="1014"/>
      <c r="J45" s="1014"/>
      <c r="K45" s="1014"/>
      <c r="L45" s="1014"/>
      <c r="M45" s="1014"/>
      <c r="N45" s="1015"/>
      <c r="O45" s="1014"/>
      <c r="P45" s="1014"/>
      <c r="Q45" s="1014"/>
      <c r="R45" s="1014"/>
      <c r="S45" s="1014"/>
      <c r="T45" s="1014"/>
      <c r="U45" s="1014"/>
      <c r="V45" s="1014"/>
      <c r="W45" s="1014"/>
      <c r="X45" s="1014"/>
      <c r="Y45" s="1014"/>
      <c r="Z45" s="1014"/>
      <c r="AA45" s="1014"/>
      <c r="AB45" s="1014"/>
      <c r="AC45" s="1014"/>
      <c r="AD45" s="1014"/>
      <c r="AE45" s="1014"/>
      <c r="AF45" s="1643"/>
    </row>
    <row r="46" spans="1:32">
      <c r="A46" s="1645"/>
      <c r="B46" s="1743" t="s">
        <v>2325</v>
      </c>
      <c r="C46" s="1743" t="s">
        <v>2910</v>
      </c>
      <c r="D46" s="1743" t="s">
        <v>2970</v>
      </c>
      <c r="E46" s="1743" t="s">
        <v>3024</v>
      </c>
      <c r="F46" s="1014"/>
      <c r="G46" s="1014"/>
      <c r="H46" s="1014"/>
      <c r="I46" s="1014"/>
      <c r="J46" s="1014"/>
      <c r="K46" s="1014"/>
      <c r="L46" s="1014"/>
      <c r="M46" s="1014"/>
      <c r="N46" s="1015"/>
      <c r="O46" s="1014"/>
      <c r="P46" s="1014"/>
      <c r="Q46" s="1014"/>
      <c r="R46" s="1014"/>
      <c r="S46" s="1014"/>
      <c r="T46" s="1014"/>
      <c r="U46" s="1014"/>
      <c r="V46" s="1014"/>
      <c r="W46" s="1014"/>
      <c r="X46" s="1014"/>
      <c r="Y46" s="1014"/>
      <c r="Z46" s="1014"/>
      <c r="AA46" s="1014"/>
      <c r="AB46" s="1014"/>
      <c r="AC46" s="1014"/>
      <c r="AD46" s="1014"/>
      <c r="AE46" s="1014"/>
      <c r="AF46" s="1643"/>
    </row>
    <row r="47" spans="1:32">
      <c r="A47" s="1645"/>
      <c r="B47" s="1743" t="s">
        <v>2326</v>
      </c>
      <c r="C47" s="1743" t="s">
        <v>2914</v>
      </c>
      <c r="D47" s="1743" t="s">
        <v>2971</v>
      </c>
      <c r="E47" s="1743" t="s">
        <v>3025</v>
      </c>
      <c r="F47" s="1014"/>
      <c r="G47" s="1014"/>
      <c r="H47" s="1014"/>
      <c r="I47" s="1014"/>
      <c r="J47" s="1014"/>
      <c r="K47" s="1014"/>
      <c r="L47" s="1014"/>
      <c r="M47" s="1014"/>
      <c r="N47" s="1015"/>
      <c r="O47" s="1014"/>
      <c r="P47" s="1014"/>
      <c r="Q47" s="1014"/>
      <c r="R47" s="1014"/>
      <c r="S47" s="1014"/>
      <c r="T47" s="1014"/>
      <c r="U47" s="1014"/>
      <c r="V47" s="1014"/>
      <c r="W47" s="1014"/>
      <c r="X47" s="1014"/>
      <c r="Y47" s="1014"/>
      <c r="Z47" s="1014"/>
      <c r="AA47" s="1014"/>
      <c r="AB47" s="1014"/>
      <c r="AC47" s="1014"/>
      <c r="AD47" s="1014"/>
      <c r="AE47" s="1014"/>
      <c r="AF47" s="1643"/>
    </row>
    <row r="48" spans="1:32">
      <c r="A48" s="1645"/>
      <c r="B48" s="1743" t="s">
        <v>2327</v>
      </c>
      <c r="C48" s="1743" t="s">
        <v>2915</v>
      </c>
      <c r="D48" s="1743" t="s">
        <v>2972</v>
      </c>
      <c r="E48" s="1743" t="s">
        <v>3026</v>
      </c>
      <c r="F48" s="1014"/>
      <c r="G48" s="1014"/>
      <c r="H48" s="1014"/>
      <c r="I48" s="1014"/>
      <c r="J48" s="1014"/>
      <c r="K48" s="1014"/>
      <c r="L48" s="1014"/>
      <c r="M48" s="1014"/>
      <c r="N48" s="1015"/>
      <c r="O48" s="1014"/>
      <c r="P48" s="1014"/>
      <c r="Q48" s="1014"/>
      <c r="R48" s="1014"/>
      <c r="S48" s="1014"/>
      <c r="T48" s="1014"/>
      <c r="U48" s="1014"/>
      <c r="V48" s="1014"/>
      <c r="W48" s="1014"/>
      <c r="X48" s="1014"/>
      <c r="Y48" s="1014"/>
      <c r="Z48" s="1014"/>
      <c r="AA48" s="1014"/>
      <c r="AB48" s="1014"/>
      <c r="AC48" s="1014"/>
      <c r="AD48" s="1014"/>
      <c r="AE48" s="1014"/>
      <c r="AF48" s="1643"/>
    </row>
    <row r="49" spans="1:32">
      <c r="A49" s="1645"/>
      <c r="B49" s="1743" t="s">
        <v>2328</v>
      </c>
      <c r="C49" s="1014"/>
      <c r="D49" s="1743" t="s">
        <v>2973</v>
      </c>
      <c r="E49" s="1743" t="s">
        <v>3027</v>
      </c>
      <c r="F49" s="1014"/>
      <c r="G49" s="1014"/>
      <c r="H49" s="1014"/>
      <c r="I49" s="1014"/>
      <c r="J49" s="1014"/>
      <c r="K49" s="1014"/>
      <c r="L49" s="1014"/>
      <c r="M49" s="1014"/>
      <c r="N49" s="1015"/>
      <c r="O49" s="1014"/>
      <c r="P49" s="1014"/>
      <c r="Q49" s="1014"/>
      <c r="R49" s="1014"/>
      <c r="S49" s="1014"/>
      <c r="T49" s="1014"/>
      <c r="U49" s="1014"/>
      <c r="V49" s="1014"/>
      <c r="W49" s="1014"/>
      <c r="X49" s="1014"/>
      <c r="Y49" s="1014"/>
      <c r="Z49" s="1014"/>
      <c r="AA49" s="1014"/>
      <c r="AB49" s="1014"/>
      <c r="AC49" s="1014"/>
      <c r="AD49" s="1014"/>
      <c r="AE49" s="1014"/>
      <c r="AF49" s="1643"/>
    </row>
    <row r="50" spans="1:32">
      <c r="A50" s="1645"/>
      <c r="B50" s="1743" t="s">
        <v>2329</v>
      </c>
      <c r="C50" s="1014"/>
      <c r="D50" s="1743" t="s">
        <v>2974</v>
      </c>
      <c r="E50" s="1743" t="s">
        <v>3028</v>
      </c>
      <c r="F50" s="1014"/>
      <c r="G50" s="1014"/>
      <c r="H50" s="1014"/>
      <c r="I50" s="1014"/>
      <c r="J50" s="1014"/>
      <c r="K50" s="1014"/>
      <c r="L50" s="1014"/>
      <c r="M50" s="1014"/>
      <c r="N50" s="1015"/>
      <c r="O50" s="1014"/>
      <c r="P50" s="1014"/>
      <c r="Q50" s="1014"/>
      <c r="R50" s="1014"/>
      <c r="S50" s="1014"/>
      <c r="T50" s="1014"/>
      <c r="U50" s="1014"/>
      <c r="V50" s="1014"/>
      <c r="W50" s="1014"/>
      <c r="X50" s="1014"/>
      <c r="Y50" s="1014"/>
      <c r="Z50" s="1014"/>
      <c r="AA50" s="1014"/>
      <c r="AB50" s="1014"/>
      <c r="AC50" s="1014"/>
      <c r="AD50" s="1014"/>
      <c r="AE50" s="1014"/>
      <c r="AF50" s="1643"/>
    </row>
    <row r="51" spans="1:32">
      <c r="A51" s="1645"/>
      <c r="B51" s="1743" t="s">
        <v>2330</v>
      </c>
      <c r="C51" s="1014"/>
      <c r="D51" s="1743" t="s">
        <v>2975</v>
      </c>
      <c r="E51" s="1743" t="s">
        <v>3029</v>
      </c>
      <c r="F51" s="1014"/>
      <c r="G51" s="1014"/>
      <c r="H51" s="1014"/>
      <c r="I51" s="1014"/>
      <c r="J51" s="1014"/>
      <c r="K51" s="1014"/>
      <c r="L51" s="1014"/>
      <c r="M51" s="1014"/>
      <c r="N51" s="1015"/>
      <c r="O51" s="1014"/>
      <c r="P51" s="1014"/>
      <c r="Q51" s="1014"/>
      <c r="R51" s="1014"/>
      <c r="S51" s="1014"/>
      <c r="T51" s="1014"/>
      <c r="U51" s="1014"/>
      <c r="V51" s="1014"/>
      <c r="W51" s="1014"/>
      <c r="X51" s="1014"/>
      <c r="Y51" s="1014"/>
      <c r="Z51" s="1014"/>
      <c r="AA51" s="1014"/>
      <c r="AB51" s="1014"/>
      <c r="AC51" s="1014"/>
      <c r="AD51" s="1014"/>
      <c r="AE51" s="1014"/>
      <c r="AF51" s="1643"/>
    </row>
    <row r="52" spans="1:32">
      <c r="A52" s="1645"/>
      <c r="B52" s="1743" t="s">
        <v>2331</v>
      </c>
      <c r="C52" s="1014"/>
      <c r="D52" s="1743" t="s">
        <v>2976</v>
      </c>
      <c r="E52" s="1743" t="s">
        <v>3030</v>
      </c>
      <c r="F52" s="1014"/>
      <c r="G52" s="1014"/>
      <c r="H52" s="1014"/>
      <c r="I52" s="1014"/>
      <c r="J52" s="1014"/>
      <c r="K52" s="1014"/>
      <c r="L52" s="1014"/>
      <c r="M52" s="1014"/>
      <c r="N52" s="1015"/>
      <c r="O52" s="1014"/>
      <c r="P52" s="1014"/>
      <c r="Q52" s="1014"/>
      <c r="R52" s="1014"/>
      <c r="S52" s="1014"/>
      <c r="T52" s="1014"/>
      <c r="U52" s="1014"/>
      <c r="V52" s="1014"/>
      <c r="W52" s="1014"/>
      <c r="X52" s="1014"/>
      <c r="Y52" s="1014"/>
      <c r="Z52" s="1014"/>
      <c r="AA52" s="1014"/>
      <c r="AB52" s="1014"/>
      <c r="AC52" s="1014"/>
      <c r="AD52" s="1014"/>
      <c r="AE52" s="1014"/>
      <c r="AF52" s="1643"/>
    </row>
    <row r="53" spans="1:32">
      <c r="A53" s="1645"/>
      <c r="B53" s="1743" t="s">
        <v>2332</v>
      </c>
      <c r="C53" s="1014"/>
      <c r="D53" s="1743" t="s">
        <v>2928</v>
      </c>
      <c r="E53" s="1743" t="s">
        <v>3031</v>
      </c>
      <c r="F53" s="1014"/>
      <c r="G53" s="1014"/>
      <c r="H53" s="1014"/>
      <c r="I53" s="1014"/>
      <c r="J53" s="1014"/>
      <c r="K53" s="1014"/>
      <c r="L53" s="1014"/>
      <c r="M53" s="1014"/>
      <c r="N53" s="1015"/>
      <c r="O53" s="1014"/>
      <c r="P53" s="1014"/>
      <c r="Q53" s="1014"/>
      <c r="R53" s="1014"/>
      <c r="S53" s="1014"/>
      <c r="T53" s="1014"/>
      <c r="U53" s="1014"/>
      <c r="V53" s="1014"/>
      <c r="W53" s="1014"/>
      <c r="X53" s="1014"/>
      <c r="Y53" s="1014"/>
      <c r="Z53" s="1014"/>
      <c r="AA53" s="1014"/>
      <c r="AB53" s="1014"/>
      <c r="AC53" s="1014"/>
      <c r="AD53" s="1014"/>
      <c r="AE53" s="1014"/>
      <c r="AF53" s="1643"/>
    </row>
    <row r="54" spans="1:32">
      <c r="A54" s="1645"/>
      <c r="B54" s="1743" t="s">
        <v>2333</v>
      </c>
      <c r="C54" s="1014"/>
      <c r="D54" s="1743" t="s">
        <v>2977</v>
      </c>
      <c r="E54" s="1743" t="s">
        <v>3032</v>
      </c>
      <c r="F54" s="1014"/>
      <c r="G54" s="1014"/>
      <c r="H54" s="1014"/>
      <c r="I54" s="1014"/>
      <c r="J54" s="1014"/>
      <c r="K54" s="1014"/>
      <c r="L54" s="1014"/>
      <c r="M54" s="1014"/>
      <c r="N54" s="1015"/>
      <c r="O54" s="1014"/>
      <c r="P54" s="1014"/>
      <c r="Q54" s="1014"/>
      <c r="R54" s="1014"/>
      <c r="S54" s="1014"/>
      <c r="T54" s="1014"/>
      <c r="U54" s="1014"/>
      <c r="V54" s="1014"/>
      <c r="W54" s="1014"/>
      <c r="X54" s="1014"/>
      <c r="Y54" s="1014"/>
      <c r="Z54" s="1014"/>
      <c r="AA54" s="1014"/>
      <c r="AB54" s="1014"/>
      <c r="AC54" s="1014"/>
      <c r="AD54" s="1014"/>
      <c r="AE54" s="1014"/>
      <c r="AF54" s="1643"/>
    </row>
    <row r="55" spans="1:32">
      <c r="A55" s="1645"/>
      <c r="B55" s="1743" t="s">
        <v>2334</v>
      </c>
      <c r="C55" s="1014"/>
      <c r="D55" s="1743" t="s">
        <v>2978</v>
      </c>
      <c r="E55" s="1743" t="s">
        <v>3033</v>
      </c>
      <c r="F55" s="1014"/>
      <c r="G55" s="1014"/>
      <c r="H55" s="1014"/>
      <c r="I55" s="1014"/>
      <c r="J55" s="1014"/>
      <c r="K55" s="1014"/>
      <c r="L55" s="1014"/>
      <c r="M55" s="1014"/>
      <c r="N55" s="1015"/>
      <c r="O55" s="1014"/>
      <c r="P55" s="1014"/>
      <c r="Q55" s="1014"/>
      <c r="R55" s="1014"/>
      <c r="S55" s="1014"/>
      <c r="T55" s="1014"/>
      <c r="U55" s="1014"/>
      <c r="V55" s="1014"/>
      <c r="W55" s="1014"/>
      <c r="X55" s="1014"/>
      <c r="Y55" s="1014"/>
      <c r="Z55" s="1014"/>
      <c r="AA55" s="1014"/>
      <c r="AB55" s="1014"/>
      <c r="AC55" s="1014"/>
      <c r="AD55" s="1014"/>
      <c r="AE55" s="1014"/>
      <c r="AF55" s="1643"/>
    </row>
    <row r="56" spans="1:32">
      <c r="A56" s="1645"/>
      <c r="B56" s="1743" t="s">
        <v>2335</v>
      </c>
      <c r="C56" s="1014"/>
      <c r="D56" s="1743" t="s">
        <v>2979</v>
      </c>
      <c r="E56" s="1743" t="s">
        <v>3034</v>
      </c>
      <c r="F56" s="1014"/>
      <c r="G56" s="1014"/>
      <c r="H56" s="1014"/>
      <c r="I56" s="1014"/>
      <c r="J56" s="1014"/>
      <c r="K56" s="1014"/>
      <c r="L56" s="1014"/>
      <c r="M56" s="1014"/>
      <c r="N56" s="1015"/>
      <c r="O56" s="1014"/>
      <c r="P56" s="1014"/>
      <c r="Q56" s="1014"/>
      <c r="R56" s="1014"/>
      <c r="S56" s="1014"/>
      <c r="T56" s="1014"/>
      <c r="U56" s="1014"/>
      <c r="V56" s="1014"/>
      <c r="W56" s="1014"/>
      <c r="X56" s="1014"/>
      <c r="Y56" s="1014"/>
      <c r="Z56" s="1014"/>
      <c r="AA56" s="1014"/>
      <c r="AB56" s="1014"/>
      <c r="AC56" s="1014"/>
      <c r="AD56" s="1014"/>
      <c r="AE56" s="1014"/>
      <c r="AF56" s="1643"/>
    </row>
    <row r="57" spans="1:32">
      <c r="A57" s="1645"/>
      <c r="B57" s="1743" t="s">
        <v>2336</v>
      </c>
      <c r="C57" s="1014"/>
      <c r="D57" s="1743" t="s">
        <v>2980</v>
      </c>
      <c r="E57" s="1743" t="s">
        <v>3035</v>
      </c>
      <c r="F57" s="1014"/>
      <c r="G57" s="1014"/>
      <c r="H57" s="1014"/>
      <c r="I57" s="1014"/>
      <c r="J57" s="1014"/>
      <c r="K57" s="1014"/>
      <c r="L57" s="1014"/>
      <c r="M57" s="1014"/>
      <c r="N57" s="1015"/>
      <c r="O57" s="1014"/>
      <c r="P57" s="1014"/>
      <c r="Q57" s="1014"/>
      <c r="R57" s="1014"/>
      <c r="S57" s="1014"/>
      <c r="T57" s="1014"/>
      <c r="U57" s="1014"/>
      <c r="V57" s="1014"/>
      <c r="W57" s="1014"/>
      <c r="X57" s="1014"/>
      <c r="Y57" s="1014"/>
      <c r="Z57" s="1014"/>
      <c r="AA57" s="1014"/>
      <c r="AB57" s="1014"/>
      <c r="AC57" s="1014"/>
      <c r="AD57" s="1014"/>
      <c r="AE57" s="1014"/>
      <c r="AF57" s="1643"/>
    </row>
    <row r="58" spans="1:32">
      <c r="A58" s="1645"/>
      <c r="B58" s="1743" t="s">
        <v>2337</v>
      </c>
      <c r="C58" s="1014"/>
      <c r="D58" s="1743" t="s">
        <v>2981</v>
      </c>
      <c r="E58" s="1743" t="s">
        <v>3036</v>
      </c>
      <c r="F58" s="1014"/>
      <c r="G58" s="1014"/>
      <c r="H58" s="1014"/>
      <c r="I58" s="1014"/>
      <c r="J58" s="1014"/>
      <c r="K58" s="1014"/>
      <c r="L58" s="1014"/>
      <c r="M58" s="1014"/>
      <c r="N58" s="1015"/>
      <c r="O58" s="1014"/>
      <c r="P58" s="1014"/>
      <c r="Q58" s="1014"/>
      <c r="R58" s="1014"/>
      <c r="S58" s="1014"/>
      <c r="T58" s="1014"/>
      <c r="U58" s="1014"/>
      <c r="V58" s="1014"/>
      <c r="W58" s="1014"/>
      <c r="X58" s="1014"/>
      <c r="Y58" s="1014"/>
      <c r="Z58" s="1014"/>
      <c r="AA58" s="1014"/>
      <c r="AB58" s="1014"/>
      <c r="AC58" s="1014"/>
      <c r="AD58" s="1014"/>
      <c r="AE58" s="1014"/>
      <c r="AF58" s="1643"/>
    </row>
    <row r="59" spans="1:32">
      <c r="A59" s="1645"/>
      <c r="B59" s="1743" t="s">
        <v>2338</v>
      </c>
      <c r="C59" s="1014"/>
      <c r="D59" s="1743" t="s">
        <v>2982</v>
      </c>
      <c r="E59" s="1743" t="s">
        <v>3037</v>
      </c>
      <c r="F59" s="1014"/>
      <c r="G59" s="1014"/>
      <c r="H59" s="1014"/>
      <c r="I59" s="1014"/>
      <c r="J59" s="1014"/>
      <c r="K59" s="1014"/>
      <c r="L59" s="1014"/>
      <c r="M59" s="1014"/>
      <c r="N59" s="1015"/>
      <c r="O59" s="1014"/>
      <c r="P59" s="1014"/>
      <c r="Q59" s="1014"/>
      <c r="R59" s="1014"/>
      <c r="S59" s="1014"/>
      <c r="T59" s="1014"/>
      <c r="U59" s="1014"/>
      <c r="V59" s="1014"/>
      <c r="W59" s="1014"/>
      <c r="X59" s="1014"/>
      <c r="Y59" s="1014"/>
      <c r="Z59" s="1014"/>
      <c r="AA59" s="1014"/>
      <c r="AB59" s="1014"/>
      <c r="AC59" s="1014"/>
      <c r="AD59" s="1014"/>
      <c r="AE59" s="1014"/>
      <c r="AF59" s="1643"/>
    </row>
    <row r="60" spans="1:32">
      <c r="A60" s="1645"/>
      <c r="B60" s="1743" t="s">
        <v>2339</v>
      </c>
      <c r="C60" s="1014"/>
      <c r="D60" s="1743" t="s">
        <v>2983</v>
      </c>
      <c r="E60" s="1743" t="s">
        <v>3023</v>
      </c>
      <c r="F60" s="1014"/>
      <c r="G60" s="1014"/>
      <c r="H60" s="1014"/>
      <c r="I60" s="1014"/>
      <c r="J60" s="1014"/>
      <c r="K60" s="1014"/>
      <c r="L60" s="1014"/>
      <c r="M60" s="1014"/>
      <c r="N60" s="1015"/>
      <c r="O60" s="1014"/>
      <c r="P60" s="1014"/>
      <c r="Q60" s="1014"/>
      <c r="R60" s="1014"/>
      <c r="S60" s="1014"/>
      <c r="T60" s="1014"/>
      <c r="U60" s="1014"/>
      <c r="V60" s="1014"/>
      <c r="W60" s="1014"/>
      <c r="X60" s="1014"/>
      <c r="Y60" s="1014"/>
      <c r="Z60" s="1014"/>
      <c r="AA60" s="1014"/>
      <c r="AB60" s="1014"/>
      <c r="AC60" s="1014"/>
      <c r="AD60" s="1014"/>
      <c r="AE60" s="1014"/>
      <c r="AF60" s="1643"/>
    </row>
    <row r="61" spans="1:32">
      <c r="A61" s="1645"/>
      <c r="B61" s="1743" t="s">
        <v>2340</v>
      </c>
      <c r="C61" s="1014"/>
      <c r="D61" s="1743" t="s">
        <v>2984</v>
      </c>
      <c r="E61" s="1743" t="s">
        <v>3038</v>
      </c>
      <c r="F61" s="1014"/>
      <c r="G61" s="1014"/>
      <c r="H61" s="1014"/>
      <c r="I61" s="1014"/>
      <c r="J61" s="1014"/>
      <c r="K61" s="1014"/>
      <c r="L61" s="1014"/>
      <c r="M61" s="1014"/>
      <c r="N61" s="1015"/>
      <c r="O61" s="1014"/>
      <c r="P61" s="1014"/>
      <c r="Q61" s="1014"/>
      <c r="R61" s="1014"/>
      <c r="S61" s="1014"/>
      <c r="T61" s="1014"/>
      <c r="U61" s="1014"/>
      <c r="V61" s="1014"/>
      <c r="W61" s="1014"/>
      <c r="X61" s="1014"/>
      <c r="Y61" s="1014"/>
      <c r="Z61" s="1014"/>
      <c r="AA61" s="1014"/>
      <c r="AB61" s="1014"/>
      <c r="AC61" s="1014"/>
      <c r="AD61" s="1014"/>
      <c r="AE61" s="1014"/>
      <c r="AF61" s="1643"/>
    </row>
    <row r="62" spans="1:32">
      <c r="A62" s="1645"/>
      <c r="B62" s="1743" t="s">
        <v>2341</v>
      </c>
      <c r="C62" s="1014"/>
      <c r="D62" s="1743" t="s">
        <v>2985</v>
      </c>
      <c r="E62" s="1743" t="s">
        <v>3024</v>
      </c>
      <c r="F62" s="1014"/>
      <c r="G62" s="1014"/>
      <c r="H62" s="1014"/>
      <c r="I62" s="1014"/>
      <c r="J62" s="1014"/>
      <c r="K62" s="1014"/>
      <c r="L62" s="1014"/>
      <c r="M62" s="1014"/>
      <c r="N62" s="1015"/>
      <c r="O62" s="1014"/>
      <c r="P62" s="1014"/>
      <c r="Q62" s="1014"/>
      <c r="R62" s="1014"/>
      <c r="S62" s="1014"/>
      <c r="T62" s="1014"/>
      <c r="U62" s="1014"/>
      <c r="V62" s="1014"/>
      <c r="W62" s="1014"/>
      <c r="X62" s="1014"/>
      <c r="Y62" s="1014"/>
      <c r="Z62" s="1014"/>
      <c r="AA62" s="1014"/>
      <c r="AB62" s="1014"/>
      <c r="AC62" s="1014"/>
      <c r="AD62" s="1014"/>
      <c r="AE62" s="1014"/>
      <c r="AF62" s="1643"/>
    </row>
    <row r="63" spans="1:32">
      <c r="A63" s="1645"/>
      <c r="B63" s="1743" t="s">
        <v>2342</v>
      </c>
      <c r="C63" s="1014"/>
      <c r="D63" s="1743" t="s">
        <v>2986</v>
      </c>
      <c r="E63" s="1743" t="s">
        <v>3039</v>
      </c>
      <c r="F63" s="1014"/>
      <c r="G63" s="1014"/>
      <c r="H63" s="1014"/>
      <c r="I63" s="1014"/>
      <c r="J63" s="1014"/>
      <c r="K63" s="1014"/>
      <c r="L63" s="1014"/>
      <c r="M63" s="1014"/>
      <c r="N63" s="1015"/>
      <c r="O63" s="1014"/>
      <c r="P63" s="1014"/>
      <c r="Q63" s="1014"/>
      <c r="R63" s="1014"/>
      <c r="S63" s="1014"/>
      <c r="T63" s="1014"/>
      <c r="U63" s="1014"/>
      <c r="V63" s="1014"/>
      <c r="W63" s="1014"/>
      <c r="X63" s="1014"/>
      <c r="Y63" s="1014"/>
      <c r="Z63" s="1014"/>
      <c r="AA63" s="1014"/>
      <c r="AB63" s="1014"/>
      <c r="AC63" s="1014"/>
      <c r="AD63" s="1014"/>
      <c r="AE63" s="1014"/>
      <c r="AF63" s="1643"/>
    </row>
    <row r="64" spans="1:32">
      <c r="A64" s="1645"/>
      <c r="B64" s="1743" t="s">
        <v>2343</v>
      </c>
      <c r="C64" s="1014"/>
      <c r="D64" s="1743" t="s">
        <v>2987</v>
      </c>
      <c r="E64" s="1743" t="s">
        <v>3040</v>
      </c>
      <c r="F64" s="1014"/>
      <c r="G64" s="1014"/>
      <c r="H64" s="1014"/>
      <c r="I64" s="1014"/>
      <c r="J64" s="1014"/>
      <c r="K64" s="1014"/>
      <c r="L64" s="1014"/>
      <c r="M64" s="1014"/>
      <c r="N64" s="1015"/>
      <c r="O64" s="1014"/>
      <c r="P64" s="1014"/>
      <c r="Q64" s="1014"/>
      <c r="R64" s="1014"/>
      <c r="S64" s="1014"/>
      <c r="T64" s="1014"/>
      <c r="U64" s="1014"/>
      <c r="V64" s="1014"/>
      <c r="W64" s="1014"/>
      <c r="X64" s="1014"/>
      <c r="Y64" s="1014"/>
      <c r="Z64" s="1014"/>
      <c r="AA64" s="1014"/>
      <c r="AB64" s="1014"/>
      <c r="AC64" s="1014"/>
      <c r="AD64" s="1014"/>
      <c r="AE64" s="1014"/>
      <c r="AF64" s="1643"/>
    </row>
    <row r="65" spans="1:32">
      <c r="A65" s="1645"/>
      <c r="B65" s="1743" t="s">
        <v>2344</v>
      </c>
      <c r="C65" s="1014"/>
      <c r="D65" s="1743" t="s">
        <v>2988</v>
      </c>
      <c r="E65" s="1743" t="s">
        <v>3041</v>
      </c>
      <c r="F65" s="1014"/>
      <c r="G65" s="1014"/>
      <c r="H65" s="1014"/>
      <c r="I65" s="1014"/>
      <c r="J65" s="1014"/>
      <c r="K65" s="1014"/>
      <c r="L65" s="1014"/>
      <c r="M65" s="1014"/>
      <c r="N65" s="1015"/>
      <c r="O65" s="1014"/>
      <c r="P65" s="1014"/>
      <c r="Q65" s="1014"/>
      <c r="R65" s="1014"/>
      <c r="S65" s="1014"/>
      <c r="T65" s="1014"/>
      <c r="U65" s="1014"/>
      <c r="V65" s="1014"/>
      <c r="W65" s="1014"/>
      <c r="X65" s="1014"/>
      <c r="Y65" s="1014"/>
      <c r="Z65" s="1014"/>
      <c r="AA65" s="1014"/>
      <c r="AB65" s="1014"/>
      <c r="AC65" s="1014"/>
      <c r="AD65" s="1014"/>
      <c r="AE65" s="1014"/>
      <c r="AF65" s="1643"/>
    </row>
    <row r="66" spans="1:32">
      <c r="A66" s="1645"/>
      <c r="B66" s="1743" t="s">
        <v>2345</v>
      </c>
      <c r="C66" s="1014"/>
      <c r="D66" s="1014"/>
      <c r="E66" s="1743" t="s">
        <v>3042</v>
      </c>
      <c r="F66" s="1014"/>
      <c r="G66" s="1014"/>
      <c r="H66" s="1014"/>
      <c r="I66" s="1014"/>
      <c r="J66" s="1014"/>
      <c r="K66" s="1014"/>
      <c r="L66" s="1014"/>
      <c r="M66" s="1014"/>
      <c r="N66" s="1015"/>
      <c r="O66" s="1014"/>
      <c r="P66" s="1014"/>
      <c r="Q66" s="1014"/>
      <c r="R66" s="1014"/>
      <c r="S66" s="1014"/>
      <c r="T66" s="1014"/>
      <c r="U66" s="1014"/>
      <c r="V66" s="1014"/>
      <c r="W66" s="1014"/>
      <c r="X66" s="1014"/>
      <c r="Y66" s="1014"/>
      <c r="Z66" s="1014"/>
      <c r="AA66" s="1014"/>
      <c r="AB66" s="1014"/>
      <c r="AC66" s="1014"/>
      <c r="AD66" s="1014"/>
      <c r="AE66" s="1014"/>
      <c r="AF66" s="1643"/>
    </row>
    <row r="67" spans="1:32">
      <c r="A67" s="1645"/>
      <c r="B67" s="1743" t="s">
        <v>2346</v>
      </c>
      <c r="C67" s="1014"/>
      <c r="D67" s="1014"/>
      <c r="E67" s="1743" t="s">
        <v>3027</v>
      </c>
      <c r="F67" s="1014"/>
      <c r="G67" s="1014"/>
      <c r="H67" s="1014"/>
      <c r="I67" s="1014"/>
      <c r="J67" s="1014"/>
      <c r="K67" s="1014"/>
      <c r="L67" s="1014"/>
      <c r="M67" s="1014"/>
      <c r="N67" s="1015"/>
      <c r="O67" s="1014"/>
      <c r="P67" s="1014"/>
      <c r="Q67" s="1014"/>
      <c r="R67" s="1014"/>
      <c r="S67" s="1014"/>
      <c r="T67" s="1014"/>
      <c r="U67" s="1014"/>
      <c r="V67" s="1014"/>
      <c r="W67" s="1014"/>
      <c r="X67" s="1014"/>
      <c r="Y67" s="1014"/>
      <c r="Z67" s="1014"/>
      <c r="AA67" s="1014"/>
      <c r="AB67" s="1014"/>
      <c r="AC67" s="1014"/>
      <c r="AD67" s="1014"/>
      <c r="AE67" s="1014"/>
      <c r="AF67" s="1643"/>
    </row>
    <row r="68" spans="1:32">
      <c r="A68" s="1645"/>
      <c r="B68" s="1743" t="s">
        <v>2347</v>
      </c>
      <c r="C68" s="1014"/>
      <c r="D68" s="1014"/>
      <c r="E68" s="1743" t="s">
        <v>3043</v>
      </c>
      <c r="F68" s="1014"/>
      <c r="G68" s="1014"/>
      <c r="H68" s="1014"/>
      <c r="I68" s="1014"/>
      <c r="J68" s="1014"/>
      <c r="K68" s="1014"/>
      <c r="L68" s="1014"/>
      <c r="M68" s="1014"/>
      <c r="N68" s="1015"/>
      <c r="O68" s="1014"/>
      <c r="P68" s="1014"/>
      <c r="Q68" s="1014"/>
      <c r="R68" s="1014"/>
      <c r="S68" s="1014"/>
      <c r="T68" s="1014"/>
      <c r="U68" s="1014"/>
      <c r="V68" s="1014"/>
      <c r="W68" s="1014"/>
      <c r="X68" s="1014"/>
      <c r="Y68" s="1014"/>
      <c r="Z68" s="1014"/>
      <c r="AA68" s="1014"/>
      <c r="AB68" s="1014"/>
      <c r="AC68" s="1014"/>
      <c r="AD68" s="1014"/>
      <c r="AE68" s="1014"/>
      <c r="AF68" s="1643"/>
    </row>
    <row r="69" spans="1:32">
      <c r="A69" s="1645"/>
      <c r="B69" s="1743" t="s">
        <v>2348</v>
      </c>
      <c r="C69" s="1014"/>
      <c r="D69" s="1014"/>
      <c r="E69" s="1743" t="s">
        <v>3044</v>
      </c>
      <c r="F69" s="1014"/>
      <c r="G69" s="1014"/>
      <c r="H69" s="1014"/>
      <c r="I69" s="1014"/>
      <c r="J69" s="1014"/>
      <c r="K69" s="1014"/>
      <c r="L69" s="1014"/>
      <c r="M69" s="1014"/>
      <c r="N69" s="1015"/>
      <c r="O69" s="1014"/>
      <c r="P69" s="1014"/>
      <c r="Q69" s="1014"/>
      <c r="R69" s="1014"/>
      <c r="S69" s="1014"/>
      <c r="T69" s="1014"/>
      <c r="U69" s="1014"/>
      <c r="V69" s="1014"/>
      <c r="W69" s="1014"/>
      <c r="X69" s="1014"/>
      <c r="Y69" s="1014"/>
      <c r="Z69" s="1014"/>
      <c r="AA69" s="1014"/>
      <c r="AB69" s="1014"/>
      <c r="AC69" s="1014"/>
      <c r="AD69" s="1014"/>
      <c r="AE69" s="1014"/>
      <c r="AF69" s="1643"/>
    </row>
    <row r="70" spans="1:32">
      <c r="A70" s="1645"/>
      <c r="B70" s="1743" t="s">
        <v>2349</v>
      </c>
      <c r="C70" s="1014"/>
      <c r="D70" s="1014"/>
      <c r="E70" s="1743" t="s">
        <v>3045</v>
      </c>
      <c r="F70" s="1014"/>
      <c r="G70" s="1014"/>
      <c r="H70" s="1014"/>
      <c r="I70" s="1014"/>
      <c r="J70" s="1014"/>
      <c r="K70" s="1014"/>
      <c r="L70" s="1014"/>
      <c r="M70" s="1014"/>
      <c r="N70" s="1015"/>
      <c r="O70" s="1014"/>
      <c r="P70" s="1014"/>
      <c r="Q70" s="1014"/>
      <c r="R70" s="1014"/>
      <c r="S70" s="1014"/>
      <c r="T70" s="1014"/>
      <c r="U70" s="1014"/>
      <c r="V70" s="1014"/>
      <c r="W70" s="1014"/>
      <c r="X70" s="1014"/>
      <c r="Y70" s="1014"/>
      <c r="Z70" s="1014"/>
      <c r="AA70" s="1014"/>
      <c r="AB70" s="1014"/>
      <c r="AC70" s="1014"/>
      <c r="AD70" s="1014"/>
      <c r="AE70" s="1014"/>
      <c r="AF70" s="1643"/>
    </row>
    <row r="71" spans="1:32">
      <c r="A71" s="1645"/>
      <c r="B71" s="1743" t="s">
        <v>2350</v>
      </c>
      <c r="C71" s="1014"/>
      <c r="D71" s="1014"/>
      <c r="E71" s="1743" t="s">
        <v>3046</v>
      </c>
      <c r="F71" s="1014"/>
      <c r="G71" s="1014"/>
      <c r="H71" s="1014"/>
      <c r="I71" s="1014"/>
      <c r="J71" s="1014"/>
      <c r="K71" s="1014"/>
      <c r="L71" s="1014"/>
      <c r="M71" s="1014"/>
      <c r="N71" s="1015"/>
      <c r="O71" s="1014"/>
      <c r="P71" s="1014"/>
      <c r="Q71" s="1014"/>
      <c r="R71" s="1014"/>
      <c r="S71" s="1014"/>
      <c r="T71" s="1014"/>
      <c r="U71" s="1014"/>
      <c r="V71" s="1014"/>
      <c r="W71" s="1014"/>
      <c r="X71" s="1014"/>
      <c r="Y71" s="1014"/>
      <c r="Z71" s="1014"/>
      <c r="AA71" s="1014"/>
      <c r="AB71" s="1014"/>
      <c r="AC71" s="1014"/>
      <c r="AD71" s="1014"/>
      <c r="AE71" s="1014"/>
      <c r="AF71" s="1643"/>
    </row>
    <row r="72" spans="1:32">
      <c r="A72" s="1645"/>
      <c r="B72" s="1743" t="s">
        <v>2351</v>
      </c>
      <c r="C72" s="1014"/>
      <c r="D72" s="1014"/>
      <c r="E72" s="1743" t="s">
        <v>3032</v>
      </c>
      <c r="F72" s="1014"/>
      <c r="G72" s="1014"/>
      <c r="H72" s="1014"/>
      <c r="I72" s="1014"/>
      <c r="J72" s="1014"/>
      <c r="K72" s="1014"/>
      <c r="L72" s="1014"/>
      <c r="M72" s="1014"/>
      <c r="N72" s="1015"/>
      <c r="O72" s="1014"/>
      <c r="P72" s="1014"/>
      <c r="Q72" s="1014"/>
      <c r="R72" s="1014"/>
      <c r="S72" s="1014"/>
      <c r="T72" s="1014"/>
      <c r="U72" s="1014"/>
      <c r="V72" s="1014"/>
      <c r="W72" s="1014"/>
      <c r="X72" s="1014"/>
      <c r="Y72" s="1014"/>
      <c r="Z72" s="1014"/>
      <c r="AA72" s="1014"/>
      <c r="AB72" s="1014"/>
      <c r="AC72" s="1014"/>
      <c r="AD72" s="1014"/>
      <c r="AE72" s="1014"/>
      <c r="AF72" s="1643"/>
    </row>
    <row r="73" spans="1:32">
      <c r="A73" s="1645"/>
      <c r="B73" s="1743" t="s">
        <v>2352</v>
      </c>
      <c r="C73" s="1014"/>
      <c r="D73" s="1014"/>
      <c r="E73" s="1743" t="s">
        <v>3033</v>
      </c>
      <c r="F73" s="1014"/>
      <c r="G73" s="1014"/>
      <c r="H73" s="1014"/>
      <c r="I73" s="1014"/>
      <c r="J73" s="1014"/>
      <c r="K73" s="1014"/>
      <c r="L73" s="1014"/>
      <c r="M73" s="1014"/>
      <c r="N73" s="1015"/>
      <c r="O73" s="1014"/>
      <c r="P73" s="1014"/>
      <c r="Q73" s="1014"/>
      <c r="R73" s="1014"/>
      <c r="S73" s="1014"/>
      <c r="T73" s="1014"/>
      <c r="U73" s="1014"/>
      <c r="V73" s="1014"/>
      <c r="W73" s="1014"/>
      <c r="X73" s="1014"/>
      <c r="Y73" s="1014"/>
      <c r="Z73" s="1014"/>
      <c r="AA73" s="1014"/>
      <c r="AB73" s="1014"/>
      <c r="AC73" s="1014"/>
      <c r="AD73" s="1014"/>
      <c r="AE73" s="1014"/>
      <c r="AF73" s="1643"/>
    </row>
    <row r="74" spans="1:32">
      <c r="A74" s="1645"/>
      <c r="B74" s="1743" t="s">
        <v>2353</v>
      </c>
      <c r="C74" s="1014"/>
      <c r="D74" s="1014"/>
      <c r="E74" s="1743" t="s">
        <v>3047</v>
      </c>
      <c r="F74" s="1014"/>
      <c r="G74" s="1014"/>
      <c r="H74" s="1014"/>
      <c r="I74" s="1014"/>
      <c r="J74" s="1014"/>
      <c r="K74" s="1014"/>
      <c r="L74" s="1014"/>
      <c r="M74" s="1014"/>
      <c r="N74" s="1015"/>
      <c r="O74" s="1014"/>
      <c r="P74" s="1014"/>
      <c r="Q74" s="1014"/>
      <c r="R74" s="1014"/>
      <c r="S74" s="1014"/>
      <c r="T74" s="1014"/>
      <c r="U74" s="1014"/>
      <c r="V74" s="1014"/>
      <c r="W74" s="1014"/>
      <c r="X74" s="1014"/>
      <c r="Y74" s="1014"/>
      <c r="Z74" s="1014"/>
      <c r="AA74" s="1014"/>
      <c r="AB74" s="1014"/>
      <c r="AC74" s="1014"/>
      <c r="AD74" s="1014"/>
      <c r="AE74" s="1014"/>
      <c r="AF74" s="1643"/>
    </row>
    <row r="75" spans="1:32">
      <c r="A75" s="1645"/>
      <c r="B75" s="1743" t="s">
        <v>2354</v>
      </c>
      <c r="C75" s="1014"/>
      <c r="D75" s="1014"/>
      <c r="E75" s="1743" t="s">
        <v>3048</v>
      </c>
      <c r="F75" s="1014"/>
      <c r="G75" s="1014"/>
      <c r="H75" s="1014"/>
      <c r="I75" s="1014"/>
      <c r="J75" s="1014"/>
      <c r="K75" s="1014"/>
      <c r="L75" s="1014"/>
      <c r="M75" s="1014"/>
      <c r="N75" s="1015"/>
      <c r="O75" s="1014"/>
      <c r="P75" s="1014"/>
      <c r="Q75" s="1014"/>
      <c r="R75" s="1014"/>
      <c r="S75" s="1014"/>
      <c r="T75" s="1014"/>
      <c r="U75" s="1014"/>
      <c r="V75" s="1014"/>
      <c r="W75" s="1014"/>
      <c r="X75" s="1014"/>
      <c r="Y75" s="1014"/>
      <c r="Z75" s="1014"/>
      <c r="AA75" s="1014"/>
      <c r="AB75" s="1014"/>
      <c r="AC75" s="1014"/>
      <c r="AD75" s="1014"/>
      <c r="AE75" s="1014"/>
      <c r="AF75" s="1643"/>
    </row>
    <row r="76" spans="1:32">
      <c r="A76" s="1645"/>
      <c r="B76" s="1743" t="s">
        <v>2355</v>
      </c>
      <c r="C76" s="1014"/>
      <c r="D76" s="1014"/>
      <c r="E76" s="1014"/>
      <c r="F76" s="1014"/>
      <c r="G76" s="1014"/>
      <c r="H76" s="1014"/>
      <c r="I76" s="1014"/>
      <c r="J76" s="1014"/>
      <c r="K76" s="1014"/>
      <c r="L76" s="1014"/>
      <c r="M76" s="1014"/>
      <c r="N76" s="1015"/>
      <c r="O76" s="1014"/>
      <c r="P76" s="1014"/>
      <c r="Q76" s="1014"/>
      <c r="R76" s="1014"/>
      <c r="S76" s="1014"/>
      <c r="T76" s="1014"/>
      <c r="U76" s="1014"/>
      <c r="V76" s="1014"/>
      <c r="W76" s="1014"/>
      <c r="X76" s="1014"/>
      <c r="Y76" s="1014"/>
      <c r="Z76" s="1014"/>
      <c r="AA76" s="1014"/>
      <c r="AB76" s="1014"/>
      <c r="AC76" s="1014"/>
      <c r="AD76" s="1014"/>
      <c r="AE76" s="1014"/>
      <c r="AF76" s="1643"/>
    </row>
    <row r="77" spans="1:32">
      <c r="A77" s="1645"/>
      <c r="B77" s="1743" t="s">
        <v>2356</v>
      </c>
      <c r="C77" s="1014"/>
      <c r="D77" s="1014"/>
      <c r="E77" s="1014"/>
      <c r="F77" s="1014"/>
      <c r="G77" s="1014"/>
      <c r="H77" s="1014"/>
      <c r="I77" s="1014"/>
      <c r="J77" s="1014"/>
      <c r="K77" s="1014"/>
      <c r="L77" s="1014"/>
      <c r="M77" s="1014"/>
      <c r="N77" s="1015"/>
      <c r="O77" s="1014"/>
      <c r="P77" s="1014"/>
      <c r="Q77" s="1014"/>
      <c r="R77" s="1014"/>
      <c r="S77" s="1014"/>
      <c r="T77" s="1014"/>
      <c r="U77" s="1014"/>
      <c r="V77" s="1014"/>
      <c r="W77" s="1014"/>
      <c r="X77" s="1014"/>
      <c r="Y77" s="1014"/>
      <c r="Z77" s="1014"/>
      <c r="AA77" s="1014"/>
      <c r="AB77" s="1014"/>
      <c r="AC77" s="1014"/>
      <c r="AD77" s="1014"/>
      <c r="AE77" s="1014"/>
      <c r="AF77" s="1643"/>
    </row>
    <row r="78" spans="1:32">
      <c r="A78" s="1645"/>
      <c r="B78" s="1743" t="s">
        <v>2357</v>
      </c>
      <c r="C78" s="1014"/>
      <c r="D78" s="1014"/>
      <c r="E78" s="1014"/>
      <c r="F78" s="1014"/>
      <c r="G78" s="1014"/>
      <c r="H78" s="1014"/>
      <c r="I78" s="1014"/>
      <c r="J78" s="1014"/>
      <c r="K78" s="1014"/>
      <c r="L78" s="1014"/>
      <c r="M78" s="1014"/>
      <c r="N78" s="1015"/>
      <c r="O78" s="1014"/>
      <c r="P78" s="1014"/>
      <c r="Q78" s="1014"/>
      <c r="R78" s="1014"/>
      <c r="S78" s="1014"/>
      <c r="T78" s="1014"/>
      <c r="U78" s="1014"/>
      <c r="V78" s="1014"/>
      <c r="W78" s="1014"/>
      <c r="X78" s="1014"/>
      <c r="Y78" s="1014"/>
      <c r="Z78" s="1014"/>
      <c r="AA78" s="1014"/>
      <c r="AB78" s="1014"/>
      <c r="AC78" s="1014"/>
      <c r="AD78" s="1014"/>
      <c r="AE78" s="1014"/>
      <c r="AF78" s="1643"/>
    </row>
    <row r="79" spans="1:32">
      <c r="A79" s="1645"/>
      <c r="B79" s="1743" t="s">
        <v>2358</v>
      </c>
      <c r="C79" s="1014"/>
      <c r="D79" s="1014"/>
      <c r="E79" s="1014"/>
      <c r="F79" s="1014"/>
      <c r="G79" s="1014"/>
      <c r="H79" s="1014"/>
      <c r="I79" s="1014"/>
      <c r="J79" s="1014"/>
      <c r="K79" s="1014"/>
      <c r="L79" s="1014"/>
      <c r="M79" s="1014"/>
      <c r="N79" s="1015"/>
      <c r="O79" s="1014"/>
      <c r="P79" s="1014"/>
      <c r="Q79" s="1014"/>
      <c r="R79" s="1014"/>
      <c r="S79" s="1014"/>
      <c r="T79" s="1014"/>
      <c r="U79" s="1014"/>
      <c r="V79" s="1014"/>
      <c r="W79" s="1014"/>
      <c r="X79" s="1014"/>
      <c r="Y79" s="1014"/>
      <c r="Z79" s="1014"/>
      <c r="AA79" s="1014"/>
      <c r="AB79" s="1014"/>
      <c r="AC79" s="1014"/>
      <c r="AD79" s="1014"/>
      <c r="AE79" s="1014"/>
      <c r="AF79" s="1643"/>
    </row>
    <row r="80" spans="1:32">
      <c r="A80" s="1645"/>
      <c r="B80" s="1743" t="s">
        <v>2359</v>
      </c>
      <c r="C80" s="1014"/>
      <c r="D80" s="1014"/>
      <c r="E80" s="1014"/>
      <c r="F80" s="1014"/>
      <c r="G80" s="1014"/>
      <c r="H80" s="1014"/>
      <c r="I80" s="1014"/>
      <c r="J80" s="1014"/>
      <c r="K80" s="1014"/>
      <c r="L80" s="1014"/>
      <c r="M80" s="1014"/>
      <c r="N80" s="1015"/>
      <c r="O80" s="1014"/>
      <c r="P80" s="1014"/>
      <c r="Q80" s="1014"/>
      <c r="R80" s="1014"/>
      <c r="S80" s="1014"/>
      <c r="T80" s="1014"/>
      <c r="U80" s="1014"/>
      <c r="V80" s="1014"/>
      <c r="W80" s="1014"/>
      <c r="X80" s="1014"/>
      <c r="Y80" s="1014"/>
      <c r="Z80" s="1014"/>
      <c r="AA80" s="1014"/>
      <c r="AB80" s="1014"/>
      <c r="AC80" s="1014"/>
      <c r="AD80" s="1014"/>
      <c r="AE80" s="1014"/>
      <c r="AF80" s="1643"/>
    </row>
    <row r="81" spans="1:32">
      <c r="A81" s="1645"/>
      <c r="B81" s="1743" t="s">
        <v>2360</v>
      </c>
      <c r="C81" s="1014"/>
      <c r="D81" s="1014"/>
      <c r="E81" s="1014"/>
      <c r="F81" s="1014"/>
      <c r="G81" s="1014"/>
      <c r="H81" s="1014"/>
      <c r="I81" s="1014"/>
      <c r="J81" s="1014"/>
      <c r="K81" s="1014"/>
      <c r="L81" s="1014"/>
      <c r="M81" s="1014"/>
      <c r="N81" s="1015"/>
      <c r="O81" s="1014"/>
      <c r="P81" s="1014"/>
      <c r="Q81" s="1014"/>
      <c r="R81" s="1014"/>
      <c r="S81" s="1014"/>
      <c r="T81" s="1014"/>
      <c r="U81" s="1014"/>
      <c r="V81" s="1014"/>
      <c r="W81" s="1014"/>
      <c r="X81" s="1014"/>
      <c r="Y81" s="1014"/>
      <c r="Z81" s="1014"/>
      <c r="AA81" s="1014"/>
      <c r="AB81" s="1014"/>
      <c r="AC81" s="1014"/>
      <c r="AD81" s="1014"/>
      <c r="AE81" s="1014"/>
      <c r="AF81" s="1643"/>
    </row>
    <row r="82" spans="1:32">
      <c r="A82" s="1645"/>
      <c r="B82" s="1743" t="s">
        <v>2361</v>
      </c>
      <c r="C82" s="1014"/>
      <c r="D82" s="1014"/>
      <c r="E82" s="1014"/>
      <c r="F82" s="1014"/>
      <c r="G82" s="1014"/>
      <c r="H82" s="1014"/>
      <c r="I82" s="1014"/>
      <c r="J82" s="1014"/>
      <c r="K82" s="1014"/>
      <c r="L82" s="1014"/>
      <c r="M82" s="1014"/>
      <c r="N82" s="1015"/>
      <c r="O82" s="1014"/>
      <c r="P82" s="1014"/>
      <c r="Q82" s="1014"/>
      <c r="R82" s="1014"/>
      <c r="S82" s="1014"/>
      <c r="T82" s="1014"/>
      <c r="U82" s="1014"/>
      <c r="V82" s="1014"/>
      <c r="W82" s="1014"/>
      <c r="X82" s="1014"/>
      <c r="Y82" s="1014"/>
      <c r="Z82" s="1014"/>
      <c r="AA82" s="1014"/>
      <c r="AB82" s="1014"/>
      <c r="AC82" s="1014"/>
      <c r="AD82" s="1014"/>
      <c r="AE82" s="1014"/>
      <c r="AF82" s="1643"/>
    </row>
    <row r="83" spans="1:32">
      <c r="A83" s="1645"/>
      <c r="B83" s="1743" t="s">
        <v>2362</v>
      </c>
      <c r="C83" s="1014"/>
      <c r="D83" s="1014"/>
      <c r="E83" s="1014"/>
      <c r="F83" s="1014"/>
      <c r="G83" s="1014"/>
      <c r="H83" s="1014"/>
      <c r="I83" s="1014"/>
      <c r="J83" s="1014"/>
      <c r="K83" s="1014"/>
      <c r="L83" s="1014"/>
      <c r="M83" s="1014"/>
      <c r="N83" s="1015"/>
      <c r="O83" s="1014"/>
      <c r="P83" s="1014"/>
      <c r="Q83" s="1014"/>
      <c r="R83" s="1014"/>
      <c r="S83" s="1014"/>
      <c r="T83" s="1014"/>
      <c r="U83" s="1014"/>
      <c r="V83" s="1014"/>
      <c r="W83" s="1014"/>
      <c r="X83" s="1014"/>
      <c r="Y83" s="1014"/>
      <c r="Z83" s="1014"/>
      <c r="AA83" s="1014"/>
      <c r="AB83" s="1014"/>
      <c r="AC83" s="1014"/>
      <c r="AD83" s="1014"/>
      <c r="AE83" s="1014"/>
      <c r="AF83" s="1643"/>
    </row>
    <row r="84" spans="1:32">
      <c r="A84" s="1645"/>
      <c r="B84" s="1743" t="s">
        <v>2363</v>
      </c>
      <c r="C84" s="1014"/>
      <c r="D84" s="1014"/>
      <c r="E84" s="1014"/>
      <c r="F84" s="1014"/>
      <c r="G84" s="1014"/>
      <c r="H84" s="1014"/>
      <c r="I84" s="1014"/>
      <c r="J84" s="1014"/>
      <c r="K84" s="1014"/>
      <c r="L84" s="1014"/>
      <c r="M84" s="1014"/>
      <c r="N84" s="1015"/>
      <c r="O84" s="1014"/>
      <c r="P84" s="1014"/>
      <c r="Q84" s="1014"/>
      <c r="R84" s="1014"/>
      <c r="S84" s="1014"/>
      <c r="T84" s="1014"/>
      <c r="U84" s="1014"/>
      <c r="V84" s="1014"/>
      <c r="W84" s="1014"/>
      <c r="X84" s="1014"/>
      <c r="Y84" s="1014"/>
      <c r="Z84" s="1014"/>
      <c r="AA84" s="1014"/>
      <c r="AB84" s="1014"/>
      <c r="AC84" s="1014"/>
      <c r="AD84" s="1014"/>
      <c r="AE84" s="1014"/>
      <c r="AF84" s="1643"/>
    </row>
    <row r="85" spans="1:32">
      <c r="A85" s="1645"/>
      <c r="B85" s="1743" t="s">
        <v>2364</v>
      </c>
      <c r="C85" s="1014"/>
      <c r="D85" s="1014"/>
      <c r="E85" s="1014"/>
      <c r="F85" s="1014"/>
      <c r="G85" s="1014"/>
      <c r="H85" s="1014"/>
      <c r="I85" s="1014"/>
      <c r="J85" s="1014"/>
      <c r="K85" s="1014"/>
      <c r="L85" s="1014"/>
      <c r="M85" s="1014"/>
      <c r="N85" s="1015"/>
      <c r="O85" s="1014"/>
      <c r="P85" s="1014"/>
      <c r="Q85" s="1014"/>
      <c r="R85" s="1014"/>
      <c r="S85" s="1014"/>
      <c r="T85" s="1014"/>
      <c r="U85" s="1014"/>
      <c r="V85" s="1014"/>
      <c r="W85" s="1014"/>
      <c r="X85" s="1014"/>
      <c r="Y85" s="1014"/>
      <c r="Z85" s="1014"/>
      <c r="AA85" s="1014"/>
      <c r="AB85" s="1014"/>
      <c r="AC85" s="1014"/>
      <c r="AD85" s="1014"/>
      <c r="AE85" s="1014"/>
      <c r="AF85" s="1643"/>
    </row>
    <row r="86" spans="1:32">
      <c r="A86" s="1645"/>
      <c r="B86" s="1743" t="s">
        <v>2365</v>
      </c>
      <c r="C86" s="1014"/>
      <c r="D86" s="1014"/>
      <c r="E86" s="1014"/>
      <c r="F86" s="1014"/>
      <c r="G86" s="1014"/>
      <c r="H86" s="1014"/>
      <c r="I86" s="1014"/>
      <c r="J86" s="1014"/>
      <c r="K86" s="1014"/>
      <c r="L86" s="1014"/>
      <c r="M86" s="1014"/>
      <c r="N86" s="1015"/>
      <c r="O86" s="1014"/>
      <c r="P86" s="1014"/>
      <c r="Q86" s="1014"/>
      <c r="R86" s="1014"/>
      <c r="S86" s="1014"/>
      <c r="T86" s="1014"/>
      <c r="U86" s="1014"/>
      <c r="V86" s="1014"/>
      <c r="W86" s="1014"/>
      <c r="X86" s="1014"/>
      <c r="Y86" s="1014"/>
      <c r="Z86" s="1014"/>
      <c r="AA86" s="1014"/>
      <c r="AB86" s="1014"/>
      <c r="AC86" s="1014"/>
      <c r="AD86" s="1014"/>
      <c r="AE86" s="1014"/>
      <c r="AF86" s="1643"/>
    </row>
    <row r="87" spans="1:32">
      <c r="A87" s="1645"/>
      <c r="B87" s="1743" t="s">
        <v>2366</v>
      </c>
      <c r="C87" s="1014"/>
      <c r="D87" s="1014"/>
      <c r="E87" s="1014"/>
      <c r="F87" s="1014"/>
      <c r="G87" s="1014"/>
      <c r="H87" s="1014"/>
      <c r="I87" s="1014"/>
      <c r="J87" s="1014"/>
      <c r="K87" s="1014"/>
      <c r="L87" s="1014"/>
      <c r="M87" s="1014"/>
      <c r="N87" s="1015"/>
      <c r="O87" s="1014"/>
      <c r="P87" s="1014"/>
      <c r="Q87" s="1014"/>
      <c r="R87" s="1014"/>
      <c r="S87" s="1014"/>
      <c r="T87" s="1014"/>
      <c r="U87" s="1014"/>
      <c r="V87" s="1014"/>
      <c r="W87" s="1014"/>
      <c r="X87" s="1014"/>
      <c r="Y87" s="1014"/>
      <c r="Z87" s="1014"/>
      <c r="AA87" s="1014"/>
      <c r="AB87" s="1014"/>
      <c r="AC87" s="1014"/>
      <c r="AD87" s="1014"/>
      <c r="AE87" s="1014"/>
      <c r="AF87" s="1643"/>
    </row>
    <row r="88" spans="1:32">
      <c r="A88" s="1645"/>
      <c r="B88" s="1743" t="s">
        <v>2367</v>
      </c>
      <c r="C88" s="1014"/>
      <c r="D88" s="1014"/>
      <c r="E88" s="1014"/>
      <c r="F88" s="1014"/>
      <c r="G88" s="1014"/>
      <c r="H88" s="1014"/>
      <c r="I88" s="1014"/>
      <c r="J88" s="1014"/>
      <c r="K88" s="1014"/>
      <c r="L88" s="1014"/>
      <c r="M88" s="1014"/>
      <c r="N88" s="1015"/>
      <c r="O88" s="1014"/>
      <c r="P88" s="1014"/>
      <c r="Q88" s="1014"/>
      <c r="R88" s="1014"/>
      <c r="S88" s="1014"/>
      <c r="T88" s="1014"/>
      <c r="U88" s="1014"/>
      <c r="V88" s="1014"/>
      <c r="W88" s="1014"/>
      <c r="X88" s="1014"/>
      <c r="Y88" s="1014"/>
      <c r="Z88" s="1014"/>
      <c r="AA88" s="1014"/>
      <c r="AB88" s="1014"/>
      <c r="AC88" s="1014"/>
      <c r="AD88" s="1014"/>
      <c r="AE88" s="1014"/>
      <c r="AF88" s="1643"/>
    </row>
    <row r="89" spans="1:32">
      <c r="A89" s="1645"/>
      <c r="B89" s="1743" t="s">
        <v>2368</v>
      </c>
      <c r="C89" s="1014"/>
      <c r="D89" s="1014"/>
      <c r="E89" s="1014"/>
      <c r="F89" s="1014"/>
      <c r="G89" s="1014"/>
      <c r="H89" s="1014"/>
      <c r="I89" s="1014"/>
      <c r="J89" s="1014"/>
      <c r="K89" s="1014"/>
      <c r="L89" s="1014"/>
      <c r="M89" s="1014"/>
      <c r="N89" s="1015"/>
      <c r="O89" s="1014"/>
      <c r="P89" s="1014"/>
      <c r="Q89" s="1014"/>
      <c r="R89" s="1014"/>
      <c r="S89" s="1014"/>
      <c r="T89" s="1014"/>
      <c r="U89" s="1014"/>
      <c r="V89" s="1014"/>
      <c r="W89" s="1014"/>
      <c r="X89" s="1014"/>
      <c r="Y89" s="1014"/>
      <c r="Z89" s="1014"/>
      <c r="AA89" s="1014"/>
      <c r="AB89" s="1014"/>
      <c r="AC89" s="1014"/>
      <c r="AD89" s="1014"/>
      <c r="AE89" s="1014"/>
      <c r="AF89" s="1643"/>
    </row>
    <row r="90" spans="1:32">
      <c r="A90" s="1645"/>
      <c r="B90" s="1743" t="s">
        <v>2369</v>
      </c>
      <c r="C90" s="1014"/>
      <c r="D90" s="1014"/>
      <c r="E90" s="1014"/>
      <c r="F90" s="1014"/>
      <c r="G90" s="1014"/>
      <c r="H90" s="1014"/>
      <c r="I90" s="1014"/>
      <c r="J90" s="1014"/>
      <c r="K90" s="1014"/>
      <c r="L90" s="1014"/>
      <c r="M90" s="1014"/>
      <c r="N90" s="1015"/>
      <c r="O90" s="1014"/>
      <c r="P90" s="1014"/>
      <c r="Q90" s="1014"/>
      <c r="R90" s="1014"/>
      <c r="S90" s="1014"/>
      <c r="T90" s="1014"/>
      <c r="U90" s="1014"/>
      <c r="V90" s="1014"/>
      <c r="W90" s="1014"/>
      <c r="X90" s="1014"/>
      <c r="Y90" s="1014"/>
      <c r="Z90" s="1014"/>
      <c r="AA90" s="1014"/>
      <c r="AB90" s="1014"/>
      <c r="AC90" s="1014"/>
      <c r="AD90" s="1014"/>
      <c r="AE90" s="1014"/>
      <c r="AF90" s="1643"/>
    </row>
    <row r="91" spans="1:32">
      <c r="A91" s="1645"/>
      <c r="B91" s="1743" t="s">
        <v>2370</v>
      </c>
      <c r="C91" s="1014"/>
      <c r="D91" s="1014"/>
      <c r="E91" s="1014"/>
      <c r="F91" s="1014"/>
      <c r="G91" s="1014"/>
      <c r="H91" s="1014"/>
      <c r="I91" s="1014"/>
      <c r="J91" s="1014"/>
      <c r="K91" s="1014"/>
      <c r="L91" s="1014"/>
      <c r="M91" s="1014"/>
      <c r="N91" s="1015"/>
      <c r="O91" s="1014"/>
      <c r="P91" s="1014"/>
      <c r="Q91" s="1014"/>
      <c r="R91" s="1014"/>
      <c r="S91" s="1014"/>
      <c r="T91" s="1014"/>
      <c r="U91" s="1014"/>
      <c r="V91" s="1014"/>
      <c r="W91" s="1014"/>
      <c r="X91" s="1014"/>
      <c r="Y91" s="1014"/>
      <c r="Z91" s="1014"/>
      <c r="AA91" s="1014"/>
      <c r="AB91" s="1014"/>
      <c r="AC91" s="1014"/>
      <c r="AD91" s="1014"/>
      <c r="AE91" s="1014"/>
      <c r="AF91" s="1643"/>
    </row>
    <row r="92" spans="1:32">
      <c r="A92" s="1645"/>
      <c r="B92" s="1743" t="s">
        <v>2371</v>
      </c>
      <c r="C92" s="1014"/>
      <c r="D92" s="1014"/>
      <c r="E92" s="1014"/>
      <c r="F92" s="1014"/>
      <c r="G92" s="1014"/>
      <c r="H92" s="1014"/>
      <c r="I92" s="1014"/>
      <c r="J92" s="1014"/>
      <c r="K92" s="1014"/>
      <c r="L92" s="1014"/>
      <c r="M92" s="1014"/>
      <c r="N92" s="1015"/>
      <c r="O92" s="1014"/>
      <c r="P92" s="1014"/>
      <c r="Q92" s="1014"/>
      <c r="R92" s="1014"/>
      <c r="S92" s="1014"/>
      <c r="T92" s="1014"/>
      <c r="U92" s="1014"/>
      <c r="V92" s="1014"/>
      <c r="W92" s="1014"/>
      <c r="X92" s="1014"/>
      <c r="Y92" s="1014"/>
      <c r="Z92" s="1014"/>
      <c r="AA92" s="1014"/>
      <c r="AB92" s="1014"/>
      <c r="AC92" s="1014"/>
      <c r="AD92" s="1014"/>
      <c r="AE92" s="1014"/>
      <c r="AF92" s="1643"/>
    </row>
    <row r="93" spans="1:32">
      <c r="A93" s="1645"/>
      <c r="B93" s="1743" t="s">
        <v>2372</v>
      </c>
      <c r="C93" s="1014"/>
      <c r="D93" s="1014"/>
      <c r="E93" s="1014"/>
      <c r="F93" s="1014"/>
      <c r="G93" s="1014"/>
      <c r="H93" s="1014"/>
      <c r="I93" s="1014"/>
      <c r="J93" s="1014"/>
      <c r="K93" s="1014"/>
      <c r="L93" s="1014"/>
      <c r="M93" s="1014"/>
      <c r="N93" s="1015"/>
      <c r="O93" s="1014"/>
      <c r="P93" s="1014"/>
      <c r="Q93" s="1014"/>
      <c r="R93" s="1014"/>
      <c r="S93" s="1014"/>
      <c r="T93" s="1014"/>
      <c r="U93" s="1014"/>
      <c r="V93" s="1014"/>
      <c r="W93" s="1014"/>
      <c r="X93" s="1014"/>
      <c r="Y93" s="1014"/>
      <c r="Z93" s="1014"/>
      <c r="AA93" s="1014"/>
      <c r="AB93" s="1014"/>
      <c r="AC93" s="1014"/>
      <c r="AD93" s="1014"/>
      <c r="AE93" s="1014"/>
      <c r="AF93" s="1643"/>
    </row>
    <row r="94" spans="1:32">
      <c r="A94" s="1645"/>
      <c r="B94" s="1743" t="s">
        <v>2373</v>
      </c>
      <c r="C94" s="1014"/>
      <c r="D94" s="1014"/>
      <c r="E94" s="1014"/>
      <c r="F94" s="1014"/>
      <c r="G94" s="1014"/>
      <c r="H94" s="1014"/>
      <c r="I94" s="1014"/>
      <c r="J94" s="1014"/>
      <c r="K94" s="1014"/>
      <c r="L94" s="1014"/>
      <c r="M94" s="1014"/>
      <c r="N94" s="1015"/>
      <c r="O94" s="1014"/>
      <c r="P94" s="1014"/>
      <c r="Q94" s="1014"/>
      <c r="R94" s="1014"/>
      <c r="S94" s="1014"/>
      <c r="T94" s="1014"/>
      <c r="U94" s="1014"/>
      <c r="V94" s="1014"/>
      <c r="W94" s="1014"/>
      <c r="X94" s="1014"/>
      <c r="Y94" s="1014"/>
      <c r="Z94" s="1014"/>
      <c r="AA94" s="1014"/>
      <c r="AB94" s="1014"/>
      <c r="AC94" s="1014"/>
      <c r="AD94" s="1014"/>
      <c r="AE94" s="1014"/>
      <c r="AF94" s="1643"/>
    </row>
    <row r="95" spans="1:32">
      <c r="A95" s="1645"/>
      <c r="B95" s="1743" t="s">
        <v>2374</v>
      </c>
      <c r="C95" s="1014"/>
      <c r="D95" s="1014"/>
      <c r="E95" s="1014"/>
      <c r="F95" s="1014"/>
      <c r="G95" s="1014"/>
      <c r="H95" s="1014"/>
      <c r="I95" s="1014"/>
      <c r="J95" s="1014"/>
      <c r="K95" s="1014"/>
      <c r="L95" s="1014"/>
      <c r="M95" s="1014"/>
      <c r="N95" s="1015"/>
      <c r="O95" s="1014"/>
      <c r="P95" s="1014"/>
      <c r="Q95" s="1014"/>
      <c r="R95" s="1014"/>
      <c r="S95" s="1014"/>
      <c r="T95" s="1014"/>
      <c r="U95" s="1014"/>
      <c r="V95" s="1014"/>
      <c r="W95" s="1014"/>
      <c r="X95" s="1014"/>
      <c r="Y95" s="1014"/>
      <c r="Z95" s="1014"/>
      <c r="AA95" s="1014"/>
      <c r="AB95" s="1014"/>
      <c r="AC95" s="1014"/>
      <c r="AD95" s="1014"/>
      <c r="AE95" s="1014"/>
      <c r="AF95" s="1643"/>
    </row>
    <row r="96" spans="1:32">
      <c r="A96" s="1645"/>
      <c r="B96" s="1743" t="s">
        <v>2375</v>
      </c>
      <c r="C96" s="1014"/>
      <c r="D96" s="1014"/>
      <c r="E96" s="1014"/>
      <c r="F96" s="1014"/>
      <c r="G96" s="1014"/>
      <c r="H96" s="1014"/>
      <c r="I96" s="1014"/>
      <c r="J96" s="1014"/>
      <c r="K96" s="1014"/>
      <c r="L96" s="1014"/>
      <c r="M96" s="1014"/>
      <c r="N96" s="1015"/>
      <c r="O96" s="1014"/>
      <c r="P96" s="1014"/>
      <c r="Q96" s="1014"/>
      <c r="R96" s="1014"/>
      <c r="S96" s="1014"/>
      <c r="T96" s="1014"/>
      <c r="U96" s="1014"/>
      <c r="V96" s="1014"/>
      <c r="W96" s="1014"/>
      <c r="X96" s="1014"/>
      <c r="Y96" s="1014"/>
      <c r="Z96" s="1014"/>
      <c r="AA96" s="1014"/>
      <c r="AB96" s="1014"/>
      <c r="AC96" s="1014"/>
      <c r="AD96" s="1014"/>
      <c r="AE96" s="1014"/>
      <c r="AF96" s="1643"/>
    </row>
    <row r="97" spans="1:32">
      <c r="A97" s="1645"/>
      <c r="B97" s="1743" t="s">
        <v>2376</v>
      </c>
      <c r="C97" s="1014"/>
      <c r="D97" s="1014"/>
      <c r="E97" s="1014"/>
      <c r="F97" s="1014"/>
      <c r="G97" s="1014"/>
      <c r="H97" s="1014"/>
      <c r="I97" s="1014"/>
      <c r="J97" s="1014"/>
      <c r="K97" s="1014"/>
      <c r="L97" s="1014"/>
      <c r="M97" s="1014"/>
      <c r="N97" s="1015"/>
      <c r="O97" s="1014"/>
      <c r="P97" s="1014"/>
      <c r="Q97" s="1014"/>
      <c r="R97" s="1014"/>
      <c r="S97" s="1014"/>
      <c r="T97" s="1014"/>
      <c r="U97" s="1014"/>
      <c r="V97" s="1014"/>
      <c r="W97" s="1014"/>
      <c r="X97" s="1014"/>
      <c r="Y97" s="1014"/>
      <c r="Z97" s="1014"/>
      <c r="AA97" s="1014"/>
      <c r="AB97" s="1014"/>
      <c r="AC97" s="1014"/>
      <c r="AD97" s="1014"/>
      <c r="AE97" s="1014"/>
      <c r="AF97" s="1643"/>
    </row>
    <row r="98" spans="1:32">
      <c r="A98" s="1645"/>
      <c r="B98" s="1743" t="s">
        <v>2377</v>
      </c>
      <c r="C98" s="1014"/>
      <c r="D98" s="1014"/>
      <c r="E98" s="1014"/>
      <c r="F98" s="1014"/>
      <c r="G98" s="1014"/>
      <c r="H98" s="1014"/>
      <c r="I98" s="1014"/>
      <c r="J98" s="1014"/>
      <c r="K98" s="1014"/>
      <c r="L98" s="1014"/>
      <c r="M98" s="1014"/>
      <c r="N98" s="1015"/>
      <c r="O98" s="1014"/>
      <c r="P98" s="1014"/>
      <c r="Q98" s="1014"/>
      <c r="R98" s="1014"/>
      <c r="S98" s="1014"/>
      <c r="T98" s="1014"/>
      <c r="U98" s="1014"/>
      <c r="V98" s="1014"/>
      <c r="W98" s="1014"/>
      <c r="X98" s="1014"/>
      <c r="Y98" s="1014"/>
      <c r="Z98" s="1014"/>
      <c r="AA98" s="1014"/>
      <c r="AB98" s="1014"/>
      <c r="AC98" s="1014"/>
      <c r="AD98" s="1014"/>
      <c r="AE98" s="1014"/>
      <c r="AF98" s="1643"/>
    </row>
    <row r="99" spans="1:32">
      <c r="A99" s="1645"/>
      <c r="B99" s="1743" t="s">
        <v>2378</v>
      </c>
      <c r="C99" s="1014"/>
      <c r="D99" s="1014"/>
      <c r="E99" s="1014"/>
      <c r="F99" s="1014"/>
      <c r="G99" s="1014"/>
      <c r="H99" s="1014"/>
      <c r="I99" s="1014"/>
      <c r="J99" s="1014"/>
      <c r="K99" s="1014"/>
      <c r="L99" s="1014"/>
      <c r="M99" s="1014"/>
      <c r="N99" s="1015"/>
      <c r="O99" s="1014"/>
      <c r="P99" s="1014"/>
      <c r="Q99" s="1014"/>
      <c r="R99" s="1014"/>
      <c r="S99" s="1014"/>
      <c r="T99" s="1014"/>
      <c r="U99" s="1014"/>
      <c r="V99" s="1014"/>
      <c r="W99" s="1014"/>
      <c r="X99" s="1014"/>
      <c r="Y99" s="1014"/>
      <c r="Z99" s="1014"/>
      <c r="AA99" s="1014"/>
      <c r="AB99" s="1014"/>
      <c r="AC99" s="1014"/>
      <c r="AD99" s="1014"/>
      <c r="AE99" s="1014"/>
      <c r="AF99" s="1643"/>
    </row>
    <row r="100" spans="1:32">
      <c r="A100" s="1645"/>
      <c r="B100" s="1743" t="s">
        <v>2379</v>
      </c>
      <c r="C100" s="1014"/>
      <c r="D100" s="1014"/>
      <c r="E100" s="1014"/>
      <c r="F100" s="1014"/>
      <c r="G100" s="1014"/>
      <c r="H100" s="1014"/>
      <c r="I100" s="1014"/>
      <c r="J100" s="1014"/>
      <c r="K100" s="1014"/>
      <c r="L100" s="1014"/>
      <c r="M100" s="1014"/>
      <c r="N100" s="1015"/>
      <c r="O100" s="1014"/>
      <c r="P100" s="1014"/>
      <c r="Q100" s="1014"/>
      <c r="R100" s="1014"/>
      <c r="S100" s="1014"/>
      <c r="T100" s="1014"/>
      <c r="U100" s="1014"/>
      <c r="V100" s="1014"/>
      <c r="W100" s="1014"/>
      <c r="X100" s="1014"/>
      <c r="Y100" s="1014"/>
      <c r="Z100" s="1014"/>
      <c r="AA100" s="1014"/>
      <c r="AB100" s="1014"/>
      <c r="AC100" s="1014"/>
      <c r="AD100" s="1014"/>
      <c r="AE100" s="1014"/>
      <c r="AF100" s="1643"/>
    </row>
    <row r="101" spans="1:32">
      <c r="A101" s="1645"/>
      <c r="B101" s="1743" t="s">
        <v>2380</v>
      </c>
      <c r="C101" s="1014"/>
      <c r="D101" s="1014"/>
      <c r="E101" s="1014"/>
      <c r="F101" s="1014"/>
      <c r="G101" s="1014"/>
      <c r="H101" s="1014"/>
      <c r="I101" s="1014"/>
      <c r="J101" s="1014"/>
      <c r="K101" s="1014"/>
      <c r="L101" s="1014"/>
      <c r="M101" s="1014"/>
      <c r="N101" s="1015"/>
      <c r="O101" s="1014"/>
      <c r="P101" s="1014"/>
      <c r="Q101" s="1014"/>
      <c r="R101" s="1014"/>
      <c r="S101" s="1014"/>
      <c r="T101" s="1014"/>
      <c r="U101" s="1014"/>
      <c r="V101" s="1014"/>
      <c r="W101" s="1014"/>
      <c r="X101" s="1014"/>
      <c r="Y101" s="1014"/>
      <c r="Z101" s="1014"/>
      <c r="AA101" s="1014"/>
      <c r="AB101" s="1014"/>
      <c r="AC101" s="1014"/>
      <c r="AD101" s="1014"/>
      <c r="AE101" s="1014"/>
      <c r="AF101" s="1643"/>
    </row>
    <row r="102" spans="1:32">
      <c r="A102" s="1645"/>
      <c r="B102" s="1743" t="s">
        <v>2381</v>
      </c>
      <c r="C102" s="1014"/>
      <c r="D102" s="1014"/>
      <c r="E102" s="1014"/>
      <c r="F102" s="1014"/>
      <c r="G102" s="1014"/>
      <c r="H102" s="1014"/>
      <c r="I102" s="1014"/>
      <c r="J102" s="1014"/>
      <c r="K102" s="1014"/>
      <c r="L102" s="1014"/>
      <c r="M102" s="1014"/>
      <c r="N102" s="1015"/>
      <c r="O102" s="1014"/>
      <c r="P102" s="1014"/>
      <c r="Q102" s="1014"/>
      <c r="R102" s="1014"/>
      <c r="S102" s="1014"/>
      <c r="T102" s="1014"/>
      <c r="U102" s="1014"/>
      <c r="V102" s="1014"/>
      <c r="W102" s="1014"/>
      <c r="X102" s="1014"/>
      <c r="Y102" s="1014"/>
      <c r="Z102" s="1014"/>
      <c r="AA102" s="1014"/>
      <c r="AB102" s="1014"/>
      <c r="AC102" s="1014"/>
      <c r="AD102" s="1014"/>
      <c r="AE102" s="1014"/>
      <c r="AF102" s="1643"/>
    </row>
    <row r="103" spans="1:32">
      <c r="A103" s="1645"/>
      <c r="B103" s="1743" t="s">
        <v>2382</v>
      </c>
      <c r="C103" s="1014"/>
      <c r="D103" s="1014"/>
      <c r="E103" s="1014"/>
      <c r="F103" s="1014"/>
      <c r="G103" s="1014"/>
      <c r="H103" s="1014"/>
      <c r="I103" s="1014"/>
      <c r="J103" s="1014"/>
      <c r="K103" s="1014"/>
      <c r="L103" s="1014"/>
      <c r="M103" s="1014"/>
      <c r="N103" s="1015"/>
      <c r="O103" s="1014"/>
      <c r="P103" s="1014"/>
      <c r="Q103" s="1014"/>
      <c r="R103" s="1014"/>
      <c r="S103" s="1014"/>
      <c r="T103" s="1014"/>
      <c r="U103" s="1014"/>
      <c r="V103" s="1014"/>
      <c r="W103" s="1014"/>
      <c r="X103" s="1014"/>
      <c r="Y103" s="1014"/>
      <c r="Z103" s="1014"/>
      <c r="AA103" s="1014"/>
      <c r="AB103" s="1014"/>
      <c r="AC103" s="1014"/>
      <c r="AD103" s="1014"/>
      <c r="AE103" s="1014"/>
      <c r="AF103" s="1643"/>
    </row>
    <row r="104" spans="1:32">
      <c r="A104" s="1645"/>
      <c r="B104" s="1743" t="s">
        <v>2383</v>
      </c>
      <c r="C104" s="1014"/>
      <c r="D104" s="1014"/>
      <c r="E104" s="1014"/>
      <c r="F104" s="1014"/>
      <c r="G104" s="1014"/>
      <c r="H104" s="1014"/>
      <c r="I104" s="1014"/>
      <c r="J104" s="1014"/>
      <c r="K104" s="1014"/>
      <c r="L104" s="1014"/>
      <c r="M104" s="1014"/>
      <c r="N104" s="1015"/>
      <c r="O104" s="1014"/>
      <c r="P104" s="1014"/>
      <c r="Q104" s="1014"/>
      <c r="R104" s="1014"/>
      <c r="S104" s="1014"/>
      <c r="T104" s="1014"/>
      <c r="U104" s="1014"/>
      <c r="V104" s="1014"/>
      <c r="W104" s="1014"/>
      <c r="X104" s="1014"/>
      <c r="Y104" s="1014"/>
      <c r="Z104" s="1014"/>
      <c r="AA104" s="1014"/>
      <c r="AB104" s="1014"/>
      <c r="AC104" s="1014"/>
      <c r="AD104" s="1014"/>
      <c r="AE104" s="1014"/>
      <c r="AF104" s="1643"/>
    </row>
    <row r="105" spans="1:32">
      <c r="A105" s="1645"/>
      <c r="B105" s="1743" t="s">
        <v>2384</v>
      </c>
      <c r="C105" s="1014"/>
      <c r="D105" s="1014"/>
      <c r="E105" s="1014"/>
      <c r="F105" s="1014"/>
      <c r="G105" s="1014"/>
      <c r="H105" s="1014"/>
      <c r="I105" s="1014"/>
      <c r="J105" s="1014"/>
      <c r="K105" s="1014"/>
      <c r="L105" s="1014"/>
      <c r="M105" s="1014"/>
      <c r="N105" s="1015"/>
      <c r="O105" s="1014"/>
      <c r="P105" s="1014"/>
      <c r="Q105" s="1014"/>
      <c r="R105" s="1014"/>
      <c r="S105" s="1014"/>
      <c r="T105" s="1014"/>
      <c r="U105" s="1014"/>
      <c r="V105" s="1014"/>
      <c r="W105" s="1014"/>
      <c r="X105" s="1014"/>
      <c r="Y105" s="1014"/>
      <c r="Z105" s="1014"/>
      <c r="AA105" s="1014"/>
      <c r="AB105" s="1014"/>
      <c r="AC105" s="1014"/>
      <c r="AD105" s="1014"/>
      <c r="AE105" s="1014"/>
      <c r="AF105" s="1643"/>
    </row>
    <row r="106" spans="1:32">
      <c r="A106" s="1645"/>
      <c r="B106" s="1743" t="s">
        <v>2385</v>
      </c>
      <c r="C106" s="1014"/>
      <c r="D106" s="1014"/>
      <c r="E106" s="1014"/>
      <c r="F106" s="1014"/>
      <c r="G106" s="1014"/>
      <c r="H106" s="1014"/>
      <c r="I106" s="1014"/>
      <c r="J106" s="1014"/>
      <c r="K106" s="1014"/>
      <c r="L106" s="1014"/>
      <c r="M106" s="1014"/>
      <c r="N106" s="1015"/>
      <c r="O106" s="1014"/>
      <c r="P106" s="1014"/>
      <c r="Q106" s="1014"/>
      <c r="R106" s="1014"/>
      <c r="S106" s="1014"/>
      <c r="T106" s="1014"/>
      <c r="U106" s="1014"/>
      <c r="V106" s="1014"/>
      <c r="W106" s="1014"/>
      <c r="X106" s="1014"/>
      <c r="Y106" s="1014"/>
      <c r="Z106" s="1014"/>
      <c r="AA106" s="1014"/>
      <c r="AB106" s="1014"/>
      <c r="AC106" s="1014"/>
      <c r="AD106" s="1014"/>
      <c r="AE106" s="1014"/>
      <c r="AF106" s="1643"/>
    </row>
    <row r="107" spans="1:32">
      <c r="A107" s="1645"/>
      <c r="B107" s="1743" t="s">
        <v>2386</v>
      </c>
      <c r="C107" s="1014"/>
      <c r="D107" s="1014"/>
      <c r="E107" s="1014"/>
      <c r="F107" s="1014"/>
      <c r="G107" s="1014"/>
      <c r="H107" s="1014"/>
      <c r="I107" s="1014"/>
      <c r="J107" s="1014"/>
      <c r="K107" s="1014"/>
      <c r="L107" s="1014"/>
      <c r="M107" s="1014"/>
      <c r="N107" s="1015"/>
      <c r="O107" s="1014"/>
      <c r="P107" s="1014"/>
      <c r="Q107" s="1014"/>
      <c r="R107" s="1014"/>
      <c r="S107" s="1014"/>
      <c r="T107" s="1014"/>
      <c r="U107" s="1014"/>
      <c r="V107" s="1014"/>
      <c r="W107" s="1014"/>
      <c r="X107" s="1014"/>
      <c r="Y107" s="1014"/>
      <c r="Z107" s="1014"/>
      <c r="AA107" s="1014"/>
      <c r="AB107" s="1014"/>
      <c r="AC107" s="1014"/>
      <c r="AD107" s="1014"/>
      <c r="AE107" s="1014"/>
      <c r="AF107" s="1643"/>
    </row>
    <row r="108" spans="1:32">
      <c r="A108" s="1645"/>
      <c r="B108" s="1743" t="s">
        <v>2387</v>
      </c>
      <c r="C108" s="1014"/>
      <c r="D108" s="1014"/>
      <c r="E108" s="1014"/>
      <c r="F108" s="1014"/>
      <c r="G108" s="1014"/>
      <c r="H108" s="1014"/>
      <c r="I108" s="1014"/>
      <c r="J108" s="1014"/>
      <c r="K108" s="1014"/>
      <c r="L108" s="1014"/>
      <c r="M108" s="1014"/>
      <c r="N108" s="1015"/>
      <c r="O108" s="1014"/>
      <c r="P108" s="1014"/>
      <c r="Q108" s="1014"/>
      <c r="R108" s="1014"/>
      <c r="S108" s="1014"/>
      <c r="T108" s="1014"/>
      <c r="U108" s="1014"/>
      <c r="V108" s="1014"/>
      <c r="W108" s="1014"/>
      <c r="X108" s="1014"/>
      <c r="Y108" s="1014"/>
      <c r="Z108" s="1014"/>
      <c r="AA108" s="1014"/>
      <c r="AB108" s="1014"/>
      <c r="AC108" s="1014"/>
      <c r="AD108" s="1014"/>
      <c r="AE108" s="1014"/>
      <c r="AF108" s="1643"/>
    </row>
    <row r="109" spans="1:32">
      <c r="A109" s="1645"/>
      <c r="B109" s="1743" t="s">
        <v>2388</v>
      </c>
      <c r="C109" s="1014"/>
      <c r="D109" s="1014"/>
      <c r="E109" s="1014"/>
      <c r="F109" s="1014"/>
      <c r="G109" s="1014"/>
      <c r="H109" s="1014"/>
      <c r="I109" s="1014"/>
      <c r="J109" s="1014"/>
      <c r="K109" s="1014"/>
      <c r="L109" s="1014"/>
      <c r="M109" s="1014"/>
      <c r="N109" s="1015"/>
      <c r="O109" s="1014"/>
      <c r="P109" s="1014"/>
      <c r="Q109" s="1014"/>
      <c r="R109" s="1014"/>
      <c r="S109" s="1014"/>
      <c r="T109" s="1014"/>
      <c r="U109" s="1014"/>
      <c r="V109" s="1014"/>
      <c r="W109" s="1014"/>
      <c r="X109" s="1014"/>
      <c r="Y109" s="1014"/>
      <c r="Z109" s="1014"/>
      <c r="AA109" s="1014"/>
      <c r="AB109" s="1014"/>
      <c r="AC109" s="1014"/>
      <c r="AD109" s="1014"/>
      <c r="AE109" s="1014"/>
      <c r="AF109" s="1643"/>
    </row>
    <row r="110" spans="1:32">
      <c r="A110" s="1645"/>
      <c r="B110" s="1743" t="s">
        <v>2389</v>
      </c>
      <c r="C110" s="1014"/>
      <c r="D110" s="1014"/>
      <c r="E110" s="1014"/>
      <c r="F110" s="1014"/>
      <c r="G110" s="1014"/>
      <c r="H110" s="1014"/>
      <c r="I110" s="1014"/>
      <c r="J110" s="1014"/>
      <c r="K110" s="1014"/>
      <c r="L110" s="1014"/>
      <c r="M110" s="1014"/>
      <c r="N110" s="1015"/>
      <c r="O110" s="1014"/>
      <c r="P110" s="1014"/>
      <c r="Q110" s="1014"/>
      <c r="R110" s="1014"/>
      <c r="S110" s="1014"/>
      <c r="T110" s="1014"/>
      <c r="U110" s="1014"/>
      <c r="V110" s="1014"/>
      <c r="W110" s="1014"/>
      <c r="X110" s="1014"/>
      <c r="Y110" s="1014"/>
      <c r="Z110" s="1014"/>
      <c r="AA110" s="1014"/>
      <c r="AB110" s="1014"/>
      <c r="AC110" s="1014"/>
      <c r="AD110" s="1014"/>
      <c r="AE110" s="1014"/>
      <c r="AF110" s="1643"/>
    </row>
    <row r="111" spans="1:32">
      <c r="A111" s="1645"/>
      <c r="B111" s="1743" t="s">
        <v>2390</v>
      </c>
      <c r="C111" s="1014"/>
      <c r="D111" s="1014"/>
      <c r="E111" s="1014"/>
      <c r="F111" s="1014"/>
      <c r="G111" s="1014"/>
      <c r="H111" s="1014"/>
      <c r="I111" s="1014"/>
      <c r="J111" s="1014"/>
      <c r="K111" s="1014"/>
      <c r="L111" s="1014"/>
      <c r="M111" s="1014"/>
      <c r="N111" s="1015"/>
      <c r="O111" s="1014"/>
      <c r="P111" s="1014"/>
      <c r="Q111" s="1014"/>
      <c r="R111" s="1014"/>
      <c r="S111" s="1014"/>
      <c r="T111" s="1014"/>
      <c r="U111" s="1014"/>
      <c r="V111" s="1014"/>
      <c r="W111" s="1014"/>
      <c r="X111" s="1014"/>
      <c r="Y111" s="1014"/>
      <c r="Z111" s="1014"/>
      <c r="AA111" s="1014"/>
      <c r="AB111" s="1014"/>
      <c r="AC111" s="1014"/>
      <c r="AD111" s="1014"/>
      <c r="AE111" s="1014"/>
      <c r="AF111" s="1643"/>
    </row>
    <row r="112" spans="1:32">
      <c r="A112" s="1645"/>
      <c r="B112" s="1743" t="s">
        <v>2391</v>
      </c>
      <c r="C112" s="1014"/>
      <c r="D112" s="1014"/>
      <c r="E112" s="1014"/>
      <c r="F112" s="1014"/>
      <c r="G112" s="1014"/>
      <c r="H112" s="1014"/>
      <c r="I112" s="1014"/>
      <c r="J112" s="1014"/>
      <c r="K112" s="1014"/>
      <c r="L112" s="1014"/>
      <c r="M112" s="1014"/>
      <c r="N112" s="1015"/>
      <c r="O112" s="1014"/>
      <c r="P112" s="1014"/>
      <c r="Q112" s="1014"/>
      <c r="R112" s="1014"/>
      <c r="S112" s="1014"/>
      <c r="T112" s="1014"/>
      <c r="U112" s="1014"/>
      <c r="V112" s="1014"/>
      <c r="W112" s="1014"/>
      <c r="X112" s="1014"/>
      <c r="Y112" s="1014"/>
      <c r="Z112" s="1014"/>
      <c r="AA112" s="1014"/>
      <c r="AB112" s="1014"/>
      <c r="AC112" s="1014"/>
      <c r="AD112" s="1014"/>
      <c r="AE112" s="1014"/>
      <c r="AF112" s="1643"/>
    </row>
    <row r="113" spans="1:32">
      <c r="A113" s="1645"/>
      <c r="B113" s="1743" t="s">
        <v>2392</v>
      </c>
      <c r="C113" s="1014"/>
      <c r="D113" s="1014"/>
      <c r="E113" s="1014"/>
      <c r="F113" s="1014"/>
      <c r="G113" s="1014"/>
      <c r="H113" s="1014"/>
      <c r="I113" s="1014"/>
      <c r="J113" s="1014"/>
      <c r="K113" s="1014"/>
      <c r="L113" s="1014"/>
      <c r="M113" s="1014"/>
      <c r="N113" s="1015"/>
      <c r="O113" s="1014"/>
      <c r="P113" s="1014"/>
      <c r="Q113" s="1014"/>
      <c r="R113" s="1014"/>
      <c r="S113" s="1014"/>
      <c r="T113" s="1014"/>
      <c r="U113" s="1014"/>
      <c r="V113" s="1014"/>
      <c r="W113" s="1014"/>
      <c r="X113" s="1014"/>
      <c r="Y113" s="1014"/>
      <c r="Z113" s="1014"/>
      <c r="AA113" s="1014"/>
      <c r="AB113" s="1014"/>
      <c r="AC113" s="1014"/>
      <c r="AD113" s="1014"/>
      <c r="AE113" s="1014"/>
      <c r="AF113" s="1643"/>
    </row>
    <row r="114" spans="1:32">
      <c r="A114" s="1645"/>
      <c r="B114" s="1743" t="s">
        <v>2393</v>
      </c>
      <c r="C114" s="1014"/>
      <c r="D114" s="1014"/>
      <c r="E114" s="1014"/>
      <c r="F114" s="1014"/>
      <c r="G114" s="1014"/>
      <c r="H114" s="1014"/>
      <c r="I114" s="1014"/>
      <c r="J114" s="1014"/>
      <c r="K114" s="1014"/>
      <c r="L114" s="1014"/>
      <c r="M114" s="1014"/>
      <c r="N114" s="1015"/>
      <c r="O114" s="1014"/>
      <c r="P114" s="1014"/>
      <c r="Q114" s="1014"/>
      <c r="R114" s="1014"/>
      <c r="S114" s="1014"/>
      <c r="T114" s="1014"/>
      <c r="U114" s="1014"/>
      <c r="V114" s="1014"/>
      <c r="W114" s="1014"/>
      <c r="X114" s="1014"/>
      <c r="Y114" s="1014"/>
      <c r="Z114" s="1014"/>
      <c r="AA114" s="1014"/>
      <c r="AB114" s="1014"/>
      <c r="AC114" s="1014"/>
      <c r="AD114" s="1014"/>
      <c r="AE114" s="1014"/>
      <c r="AF114" s="1643"/>
    </row>
    <row r="115" spans="1:32">
      <c r="A115" s="1645"/>
      <c r="B115" s="1743" t="s">
        <v>2394</v>
      </c>
      <c r="C115" s="1014"/>
      <c r="D115" s="1014"/>
      <c r="E115" s="1014"/>
      <c r="F115" s="1014"/>
      <c r="G115" s="1014"/>
      <c r="H115" s="1014"/>
      <c r="I115" s="1014"/>
      <c r="J115" s="1014"/>
      <c r="K115" s="1014"/>
      <c r="L115" s="1014"/>
      <c r="M115" s="1014"/>
      <c r="N115" s="1015"/>
      <c r="O115" s="1014"/>
      <c r="P115" s="1014"/>
      <c r="Q115" s="1014"/>
      <c r="R115" s="1014"/>
      <c r="S115" s="1014"/>
      <c r="T115" s="1014"/>
      <c r="U115" s="1014"/>
      <c r="V115" s="1014"/>
      <c r="W115" s="1014"/>
      <c r="X115" s="1014"/>
      <c r="Y115" s="1014"/>
      <c r="Z115" s="1014"/>
      <c r="AA115" s="1014"/>
      <c r="AB115" s="1014"/>
      <c r="AC115" s="1014"/>
      <c r="AD115" s="1014"/>
      <c r="AE115" s="1014"/>
      <c r="AF115" s="1643"/>
    </row>
    <row r="116" spans="1:32">
      <c r="A116" s="1645"/>
      <c r="B116" s="1743" t="s">
        <v>2395</v>
      </c>
      <c r="C116" s="1014"/>
      <c r="D116" s="1014"/>
      <c r="E116" s="1014"/>
      <c r="F116" s="1014"/>
      <c r="G116" s="1014"/>
      <c r="H116" s="1014"/>
      <c r="I116" s="1014"/>
      <c r="J116" s="1014"/>
      <c r="K116" s="1014"/>
      <c r="L116" s="1014"/>
      <c r="M116" s="1014"/>
      <c r="N116" s="1015"/>
      <c r="O116" s="1014"/>
      <c r="P116" s="1014"/>
      <c r="Q116" s="1014"/>
      <c r="R116" s="1014"/>
      <c r="S116" s="1014"/>
      <c r="T116" s="1014"/>
      <c r="U116" s="1014"/>
      <c r="V116" s="1014"/>
      <c r="W116" s="1014"/>
      <c r="X116" s="1014"/>
      <c r="Y116" s="1014"/>
      <c r="Z116" s="1014"/>
      <c r="AA116" s="1014"/>
      <c r="AB116" s="1014"/>
      <c r="AC116" s="1014"/>
      <c r="AD116" s="1014"/>
      <c r="AE116" s="1014"/>
      <c r="AF116" s="1643"/>
    </row>
    <row r="117" spans="1:32">
      <c r="A117" s="1645"/>
      <c r="B117" s="1743" t="s">
        <v>2396</v>
      </c>
      <c r="C117" s="1014"/>
      <c r="D117" s="1014"/>
      <c r="E117" s="1014"/>
      <c r="F117" s="1014"/>
      <c r="G117" s="1014"/>
      <c r="H117" s="1014"/>
      <c r="I117" s="1014"/>
      <c r="J117" s="1014"/>
      <c r="K117" s="1014"/>
      <c r="L117" s="1014"/>
      <c r="M117" s="1014"/>
      <c r="N117" s="1015"/>
      <c r="O117" s="1014"/>
      <c r="P117" s="1014"/>
      <c r="Q117" s="1014"/>
      <c r="R117" s="1014"/>
      <c r="S117" s="1014"/>
      <c r="T117" s="1014"/>
      <c r="U117" s="1014"/>
      <c r="V117" s="1014"/>
      <c r="W117" s="1014"/>
      <c r="X117" s="1014"/>
      <c r="Y117" s="1014"/>
      <c r="Z117" s="1014"/>
      <c r="AA117" s="1014"/>
      <c r="AB117" s="1014"/>
      <c r="AC117" s="1014"/>
      <c r="AD117" s="1014"/>
      <c r="AE117" s="1014"/>
      <c r="AF117" s="1643"/>
    </row>
    <row r="118" spans="1:32">
      <c r="A118" s="1645"/>
      <c r="B118" s="1743" t="s">
        <v>2397</v>
      </c>
      <c r="C118" s="1014"/>
      <c r="D118" s="1014"/>
      <c r="E118" s="1014"/>
      <c r="F118" s="1014"/>
      <c r="G118" s="1014"/>
      <c r="H118" s="1014"/>
      <c r="I118" s="1014"/>
      <c r="J118" s="1014"/>
      <c r="K118" s="1014"/>
      <c r="L118" s="1014"/>
      <c r="M118" s="1014"/>
      <c r="N118" s="1015"/>
      <c r="O118" s="1014"/>
      <c r="P118" s="1014"/>
      <c r="Q118" s="1014"/>
      <c r="R118" s="1014"/>
      <c r="S118" s="1014"/>
      <c r="T118" s="1014"/>
      <c r="U118" s="1014"/>
      <c r="V118" s="1014"/>
      <c r="W118" s="1014"/>
      <c r="X118" s="1014"/>
      <c r="Y118" s="1014"/>
      <c r="Z118" s="1014"/>
      <c r="AA118" s="1014"/>
      <c r="AB118" s="1014"/>
      <c r="AC118" s="1014"/>
      <c r="AD118" s="1014"/>
      <c r="AE118" s="1014"/>
      <c r="AF118" s="1643"/>
    </row>
    <row r="119" spans="1:32">
      <c r="A119" s="1645"/>
      <c r="B119" s="1743" t="s">
        <v>2398</v>
      </c>
      <c r="C119" s="1014"/>
      <c r="D119" s="1014"/>
      <c r="E119" s="1014"/>
      <c r="F119" s="1014"/>
      <c r="G119" s="1014"/>
      <c r="H119" s="1014"/>
      <c r="I119" s="1014"/>
      <c r="J119" s="1014"/>
      <c r="K119" s="1014"/>
      <c r="L119" s="1014"/>
      <c r="M119" s="1014"/>
      <c r="N119" s="1015"/>
      <c r="O119" s="1014"/>
      <c r="P119" s="1014"/>
      <c r="Q119" s="1014"/>
      <c r="R119" s="1014"/>
      <c r="S119" s="1014"/>
      <c r="T119" s="1014"/>
      <c r="U119" s="1014"/>
      <c r="V119" s="1014"/>
      <c r="W119" s="1014"/>
      <c r="X119" s="1014"/>
      <c r="Y119" s="1014"/>
      <c r="Z119" s="1014"/>
      <c r="AA119" s="1014"/>
      <c r="AB119" s="1014"/>
      <c r="AC119" s="1014"/>
      <c r="AD119" s="1014"/>
      <c r="AE119" s="1014"/>
      <c r="AF119" s="1643"/>
    </row>
    <row r="120" spans="1:32">
      <c r="A120" s="1645"/>
      <c r="B120" s="1743" t="s">
        <v>2399</v>
      </c>
      <c r="C120" s="1014"/>
      <c r="D120" s="1014"/>
      <c r="E120" s="1014"/>
      <c r="F120" s="1014"/>
      <c r="G120" s="1014"/>
      <c r="H120" s="1014"/>
      <c r="I120" s="1014"/>
      <c r="J120" s="1014"/>
      <c r="K120" s="1014"/>
      <c r="L120" s="1014"/>
      <c r="M120" s="1014"/>
      <c r="N120" s="1015"/>
      <c r="O120" s="1014"/>
      <c r="P120" s="1014"/>
      <c r="Q120" s="1014"/>
      <c r="R120" s="1014"/>
      <c r="S120" s="1014"/>
      <c r="T120" s="1014"/>
      <c r="U120" s="1014"/>
      <c r="V120" s="1014"/>
      <c r="W120" s="1014"/>
      <c r="X120" s="1014"/>
      <c r="Y120" s="1014"/>
      <c r="Z120" s="1014"/>
      <c r="AA120" s="1014"/>
      <c r="AB120" s="1014"/>
      <c r="AC120" s="1014"/>
      <c r="AD120" s="1014"/>
      <c r="AE120" s="1014"/>
      <c r="AF120" s="1643"/>
    </row>
    <row r="121" spans="1:32">
      <c r="A121" s="1645"/>
      <c r="B121" s="1743" t="s">
        <v>2400</v>
      </c>
      <c r="C121" s="1014"/>
      <c r="D121" s="1014"/>
      <c r="E121" s="1014"/>
      <c r="F121" s="1014"/>
      <c r="G121" s="1014"/>
      <c r="H121" s="1014"/>
      <c r="I121" s="1014"/>
      <c r="J121" s="1014"/>
      <c r="K121" s="1014"/>
      <c r="L121" s="1014"/>
      <c r="M121" s="1014"/>
      <c r="N121" s="1015"/>
      <c r="O121" s="1014"/>
      <c r="P121" s="1014"/>
      <c r="Q121" s="1014"/>
      <c r="R121" s="1014"/>
      <c r="S121" s="1014"/>
      <c r="T121" s="1014"/>
      <c r="U121" s="1014"/>
      <c r="V121" s="1014"/>
      <c r="W121" s="1014"/>
      <c r="X121" s="1014"/>
      <c r="Y121" s="1014"/>
      <c r="Z121" s="1014"/>
      <c r="AA121" s="1014"/>
      <c r="AB121" s="1014"/>
      <c r="AC121" s="1014"/>
      <c r="AD121" s="1014"/>
      <c r="AE121" s="1014"/>
      <c r="AF121" s="1643"/>
    </row>
    <row r="122" spans="1:32">
      <c r="A122" s="1645"/>
      <c r="B122" s="1743" t="s">
        <v>2401</v>
      </c>
      <c r="C122" s="1014"/>
      <c r="D122" s="1014"/>
      <c r="E122" s="1014"/>
      <c r="F122" s="1014"/>
      <c r="G122" s="1014"/>
      <c r="H122" s="1014"/>
      <c r="I122" s="1014"/>
      <c r="J122" s="1014"/>
      <c r="K122" s="1014"/>
      <c r="L122" s="1014"/>
      <c r="M122" s="1014"/>
      <c r="N122" s="1015"/>
      <c r="O122" s="1014"/>
      <c r="P122" s="1014"/>
      <c r="Q122" s="1014"/>
      <c r="R122" s="1014"/>
      <c r="S122" s="1014"/>
      <c r="T122" s="1014"/>
      <c r="U122" s="1014"/>
      <c r="V122" s="1014"/>
      <c r="W122" s="1014"/>
      <c r="X122" s="1014"/>
      <c r="Y122" s="1014"/>
      <c r="Z122" s="1014"/>
      <c r="AA122" s="1014"/>
      <c r="AB122" s="1014"/>
      <c r="AC122" s="1014"/>
      <c r="AD122" s="1014"/>
      <c r="AE122" s="1014"/>
      <c r="AF122" s="1643"/>
    </row>
    <row r="123" spans="1:32">
      <c r="A123" s="1645"/>
      <c r="B123" s="1743" t="s">
        <v>2402</v>
      </c>
      <c r="C123" s="1014"/>
      <c r="D123" s="1014"/>
      <c r="E123" s="1014"/>
      <c r="F123" s="1014"/>
      <c r="G123" s="1014"/>
      <c r="H123" s="1014"/>
      <c r="I123" s="1014"/>
      <c r="J123" s="1014"/>
      <c r="K123" s="1014"/>
      <c r="L123" s="1014"/>
      <c r="M123" s="1014"/>
      <c r="N123" s="1015"/>
      <c r="O123" s="1014"/>
      <c r="P123" s="1014"/>
      <c r="Q123" s="1014"/>
      <c r="R123" s="1014"/>
      <c r="S123" s="1014"/>
      <c r="T123" s="1014"/>
      <c r="U123" s="1014"/>
      <c r="V123" s="1014"/>
      <c r="W123" s="1014"/>
      <c r="X123" s="1014"/>
      <c r="Y123" s="1014"/>
      <c r="Z123" s="1014"/>
      <c r="AA123" s="1014"/>
      <c r="AB123" s="1014"/>
      <c r="AC123" s="1014"/>
      <c r="AD123" s="1014"/>
      <c r="AE123" s="1014"/>
      <c r="AF123" s="1643"/>
    </row>
    <row r="124" spans="1:32">
      <c r="A124" s="1645"/>
      <c r="B124" s="1743" t="s">
        <v>2403</v>
      </c>
      <c r="C124" s="1014"/>
      <c r="D124" s="1014"/>
      <c r="E124" s="1014"/>
      <c r="F124" s="1014"/>
      <c r="G124" s="1014"/>
      <c r="H124" s="1014"/>
      <c r="I124" s="1014"/>
      <c r="J124" s="1014"/>
      <c r="K124" s="1014"/>
      <c r="L124" s="1014"/>
      <c r="M124" s="1014"/>
      <c r="N124" s="1015"/>
      <c r="O124" s="1014"/>
      <c r="P124" s="1014"/>
      <c r="Q124" s="1014"/>
      <c r="R124" s="1014"/>
      <c r="S124" s="1014"/>
      <c r="T124" s="1014"/>
      <c r="U124" s="1014"/>
      <c r="V124" s="1014"/>
      <c r="W124" s="1014"/>
      <c r="X124" s="1014"/>
      <c r="Y124" s="1014"/>
      <c r="Z124" s="1014"/>
      <c r="AA124" s="1014"/>
      <c r="AB124" s="1014"/>
      <c r="AC124" s="1014"/>
      <c r="AD124" s="1014"/>
      <c r="AE124" s="1014"/>
      <c r="AF124" s="1643"/>
    </row>
    <row r="125" spans="1:32">
      <c r="A125" s="1645"/>
      <c r="B125" s="1743" t="s">
        <v>2404</v>
      </c>
      <c r="C125" s="1014"/>
      <c r="D125" s="1014"/>
      <c r="E125" s="1014"/>
      <c r="F125" s="1014"/>
      <c r="G125" s="1014"/>
      <c r="H125" s="1014"/>
      <c r="I125" s="1014"/>
      <c r="J125" s="1014"/>
      <c r="K125" s="1014"/>
      <c r="L125" s="1014"/>
      <c r="M125" s="1014"/>
      <c r="N125" s="1015"/>
      <c r="O125" s="1014"/>
      <c r="P125" s="1014"/>
      <c r="Q125" s="1014"/>
      <c r="R125" s="1014"/>
      <c r="S125" s="1014"/>
      <c r="T125" s="1014"/>
      <c r="U125" s="1014"/>
      <c r="V125" s="1014"/>
      <c r="W125" s="1014"/>
      <c r="X125" s="1014"/>
      <c r="Y125" s="1014"/>
      <c r="Z125" s="1014"/>
      <c r="AA125" s="1014"/>
      <c r="AB125" s="1014"/>
      <c r="AC125" s="1014"/>
      <c r="AD125" s="1014"/>
      <c r="AE125" s="1014"/>
      <c r="AF125" s="1643"/>
    </row>
    <row r="126" spans="1:32">
      <c r="A126" s="1645"/>
      <c r="B126" s="1743" t="s">
        <v>2405</v>
      </c>
      <c r="C126" s="1014"/>
      <c r="D126" s="1014"/>
      <c r="E126" s="1014"/>
      <c r="F126" s="1014"/>
      <c r="G126" s="1014"/>
      <c r="H126" s="1014"/>
      <c r="I126" s="1014"/>
      <c r="J126" s="1014"/>
      <c r="K126" s="1014"/>
      <c r="L126" s="1014"/>
      <c r="M126" s="1014"/>
      <c r="N126" s="1015"/>
      <c r="O126" s="1014"/>
      <c r="P126" s="1014"/>
      <c r="Q126" s="1014"/>
      <c r="R126" s="1014"/>
      <c r="S126" s="1014"/>
      <c r="T126" s="1014"/>
      <c r="U126" s="1014"/>
      <c r="V126" s="1014"/>
      <c r="W126" s="1014"/>
      <c r="X126" s="1014"/>
      <c r="Y126" s="1014"/>
      <c r="Z126" s="1014"/>
      <c r="AA126" s="1014"/>
      <c r="AB126" s="1014"/>
      <c r="AC126" s="1014"/>
      <c r="AD126" s="1014"/>
      <c r="AE126" s="1014"/>
      <c r="AF126" s="1643"/>
    </row>
    <row r="127" spans="1:32">
      <c r="A127" s="1645"/>
      <c r="B127" s="1743" t="s">
        <v>2406</v>
      </c>
      <c r="C127" s="1014"/>
      <c r="D127" s="1014"/>
      <c r="E127" s="1014"/>
      <c r="F127" s="1014"/>
      <c r="G127" s="1014"/>
      <c r="H127" s="1014"/>
      <c r="I127" s="1014"/>
      <c r="J127" s="1014"/>
      <c r="K127" s="1014"/>
      <c r="L127" s="1014"/>
      <c r="M127" s="1014"/>
      <c r="N127" s="1015"/>
      <c r="O127" s="1014"/>
      <c r="P127" s="1014"/>
      <c r="Q127" s="1014"/>
      <c r="R127" s="1014"/>
      <c r="S127" s="1014"/>
      <c r="T127" s="1014"/>
      <c r="U127" s="1014"/>
      <c r="V127" s="1014"/>
      <c r="W127" s="1014"/>
      <c r="X127" s="1014"/>
      <c r="Y127" s="1014"/>
      <c r="Z127" s="1014"/>
      <c r="AA127" s="1014"/>
      <c r="AB127" s="1014"/>
      <c r="AC127" s="1014"/>
      <c r="AD127" s="1014"/>
      <c r="AE127" s="1014"/>
      <c r="AF127" s="1643"/>
    </row>
    <row r="128" spans="1:32">
      <c r="A128" s="1645"/>
      <c r="B128" s="1743" t="s">
        <v>2407</v>
      </c>
      <c r="C128" s="1014"/>
      <c r="D128" s="1014"/>
      <c r="E128" s="1014"/>
      <c r="F128" s="1014"/>
      <c r="G128" s="1014"/>
      <c r="H128" s="1014"/>
      <c r="I128" s="1014"/>
      <c r="J128" s="1014"/>
      <c r="K128" s="1014"/>
      <c r="L128" s="1014"/>
      <c r="M128" s="1014"/>
      <c r="N128" s="1015"/>
      <c r="O128" s="1014"/>
      <c r="P128" s="1014"/>
      <c r="Q128" s="1014"/>
      <c r="R128" s="1014"/>
      <c r="S128" s="1014"/>
      <c r="T128" s="1014"/>
      <c r="U128" s="1014"/>
      <c r="V128" s="1014"/>
      <c r="W128" s="1014"/>
      <c r="X128" s="1014"/>
      <c r="Y128" s="1014"/>
      <c r="Z128" s="1014"/>
      <c r="AA128" s="1014"/>
      <c r="AB128" s="1014"/>
      <c r="AC128" s="1014"/>
      <c r="AD128" s="1014"/>
      <c r="AE128" s="1014"/>
      <c r="AF128" s="1643"/>
    </row>
    <row r="129" spans="1:32">
      <c r="A129" s="1645"/>
      <c r="B129" s="1743" t="s">
        <v>2408</v>
      </c>
      <c r="C129" s="1014"/>
      <c r="D129" s="1014"/>
      <c r="E129" s="1014"/>
      <c r="F129" s="1014"/>
      <c r="G129" s="1014"/>
      <c r="H129" s="1014"/>
      <c r="I129" s="1014"/>
      <c r="J129" s="1014"/>
      <c r="K129" s="1014"/>
      <c r="L129" s="1014"/>
      <c r="M129" s="1014"/>
      <c r="N129" s="1015"/>
      <c r="O129" s="1014"/>
      <c r="P129" s="1014"/>
      <c r="Q129" s="1014"/>
      <c r="R129" s="1014"/>
      <c r="S129" s="1014"/>
      <c r="T129" s="1014"/>
      <c r="U129" s="1014"/>
      <c r="V129" s="1014"/>
      <c r="W129" s="1014"/>
      <c r="X129" s="1014"/>
      <c r="Y129" s="1014"/>
      <c r="Z129" s="1014"/>
      <c r="AA129" s="1014"/>
      <c r="AB129" s="1014"/>
      <c r="AC129" s="1014"/>
      <c r="AD129" s="1014"/>
      <c r="AE129" s="1014"/>
      <c r="AF129" s="1643"/>
    </row>
    <row r="130" spans="1:32">
      <c r="A130" s="1645"/>
      <c r="B130" s="1743" t="s">
        <v>2409</v>
      </c>
      <c r="C130" s="1014"/>
      <c r="D130" s="1014"/>
      <c r="E130" s="1014"/>
      <c r="F130" s="1014"/>
      <c r="G130" s="1014"/>
      <c r="H130" s="1014"/>
      <c r="I130" s="1014"/>
      <c r="J130" s="1014"/>
      <c r="K130" s="1014"/>
      <c r="L130" s="1014"/>
      <c r="M130" s="1014"/>
      <c r="N130" s="1015"/>
      <c r="O130" s="1014"/>
      <c r="P130" s="1014"/>
      <c r="Q130" s="1014"/>
      <c r="R130" s="1014"/>
      <c r="S130" s="1014"/>
      <c r="T130" s="1014"/>
      <c r="U130" s="1014"/>
      <c r="V130" s="1014"/>
      <c r="W130" s="1014"/>
      <c r="X130" s="1014"/>
      <c r="Y130" s="1014"/>
      <c r="Z130" s="1014"/>
      <c r="AA130" s="1014"/>
      <c r="AB130" s="1014"/>
      <c r="AC130" s="1014"/>
      <c r="AD130" s="1014"/>
      <c r="AE130" s="1014"/>
      <c r="AF130" s="1643"/>
    </row>
    <row r="131" spans="1:32">
      <c r="A131" s="1645"/>
      <c r="B131" s="1743" t="s">
        <v>2410</v>
      </c>
      <c r="C131" s="1014"/>
      <c r="D131" s="1014"/>
      <c r="E131" s="1014"/>
      <c r="F131" s="1014"/>
      <c r="G131" s="1014"/>
      <c r="H131" s="1014"/>
      <c r="I131" s="1014"/>
      <c r="J131" s="1014"/>
      <c r="K131" s="1014"/>
      <c r="L131" s="1014"/>
      <c r="M131" s="1014"/>
      <c r="N131" s="1015"/>
      <c r="O131" s="1014"/>
      <c r="P131" s="1014"/>
      <c r="Q131" s="1014"/>
      <c r="R131" s="1014"/>
      <c r="S131" s="1014"/>
      <c r="T131" s="1014"/>
      <c r="U131" s="1014"/>
      <c r="V131" s="1014"/>
      <c r="W131" s="1014"/>
      <c r="X131" s="1014"/>
      <c r="Y131" s="1014"/>
      <c r="Z131" s="1014"/>
      <c r="AA131" s="1014"/>
      <c r="AB131" s="1014"/>
      <c r="AC131" s="1014"/>
      <c r="AD131" s="1014"/>
      <c r="AE131" s="1014"/>
      <c r="AF131" s="1643"/>
    </row>
    <row r="132" spans="1:32">
      <c r="A132" s="1645"/>
      <c r="B132" s="1743" t="s">
        <v>2411</v>
      </c>
      <c r="C132" s="1014"/>
      <c r="D132" s="1014"/>
      <c r="E132" s="1014"/>
      <c r="F132" s="1014"/>
      <c r="G132" s="1014"/>
      <c r="H132" s="1014"/>
      <c r="I132" s="1014"/>
      <c r="J132" s="1014"/>
      <c r="K132" s="1014"/>
      <c r="L132" s="1014"/>
      <c r="M132" s="1014"/>
      <c r="N132" s="1015"/>
      <c r="O132" s="1014"/>
      <c r="P132" s="1014"/>
      <c r="Q132" s="1014"/>
      <c r="R132" s="1014"/>
      <c r="S132" s="1014"/>
      <c r="T132" s="1014"/>
      <c r="U132" s="1014"/>
      <c r="V132" s="1014"/>
      <c r="W132" s="1014"/>
      <c r="X132" s="1014"/>
      <c r="Y132" s="1014"/>
      <c r="Z132" s="1014"/>
      <c r="AA132" s="1014"/>
      <c r="AB132" s="1014"/>
      <c r="AC132" s="1014"/>
      <c r="AD132" s="1014"/>
      <c r="AE132" s="1014"/>
      <c r="AF132" s="1643"/>
    </row>
    <row r="133" spans="1:32">
      <c r="A133" s="1645"/>
      <c r="B133" s="1743" t="s">
        <v>2412</v>
      </c>
      <c r="C133" s="1014"/>
      <c r="D133" s="1014"/>
      <c r="E133" s="1014"/>
      <c r="F133" s="1014"/>
      <c r="G133" s="1014"/>
      <c r="H133" s="1014"/>
      <c r="I133" s="1014"/>
      <c r="J133" s="1014"/>
      <c r="K133" s="1014"/>
      <c r="L133" s="1014"/>
      <c r="M133" s="1014"/>
      <c r="N133" s="1015"/>
      <c r="O133" s="1014"/>
      <c r="P133" s="1014"/>
      <c r="Q133" s="1014"/>
      <c r="R133" s="1014"/>
      <c r="S133" s="1014"/>
      <c r="T133" s="1014"/>
      <c r="U133" s="1014"/>
      <c r="V133" s="1014"/>
      <c r="W133" s="1014"/>
      <c r="X133" s="1014"/>
      <c r="Y133" s="1014"/>
      <c r="Z133" s="1014"/>
      <c r="AA133" s="1014"/>
      <c r="AB133" s="1014"/>
      <c r="AC133" s="1014"/>
      <c r="AD133" s="1014"/>
      <c r="AE133" s="1014"/>
      <c r="AF133" s="1643"/>
    </row>
    <row r="134" spans="1:32">
      <c r="A134" s="1645"/>
      <c r="B134" s="1743" t="s">
        <v>2413</v>
      </c>
      <c r="C134" s="1014"/>
      <c r="D134" s="1014"/>
      <c r="E134" s="1014"/>
      <c r="F134" s="1014"/>
      <c r="G134" s="1014"/>
      <c r="H134" s="1014"/>
      <c r="I134" s="1014"/>
      <c r="J134" s="1014"/>
      <c r="K134" s="1014"/>
      <c r="L134" s="1014"/>
      <c r="M134" s="1014"/>
      <c r="N134" s="1015"/>
      <c r="O134" s="1014"/>
      <c r="P134" s="1014"/>
      <c r="Q134" s="1014"/>
      <c r="R134" s="1014"/>
      <c r="S134" s="1014"/>
      <c r="T134" s="1014"/>
      <c r="U134" s="1014"/>
      <c r="V134" s="1014"/>
      <c r="W134" s="1014"/>
      <c r="X134" s="1014"/>
      <c r="Y134" s="1014"/>
      <c r="Z134" s="1014"/>
      <c r="AA134" s="1014"/>
      <c r="AB134" s="1014"/>
      <c r="AC134" s="1014"/>
      <c r="AD134" s="1014"/>
      <c r="AE134" s="1014"/>
      <c r="AF134" s="1643"/>
    </row>
    <row r="135" spans="1:32">
      <c r="A135" s="1645"/>
      <c r="B135" s="1743" t="s">
        <v>2414</v>
      </c>
      <c r="C135" s="1014"/>
      <c r="D135" s="1014"/>
      <c r="E135" s="1014"/>
      <c r="F135" s="1014"/>
      <c r="G135" s="1014"/>
      <c r="H135" s="1014"/>
      <c r="I135" s="1014"/>
      <c r="J135" s="1014"/>
      <c r="K135" s="1014"/>
      <c r="L135" s="1014"/>
      <c r="M135" s="1014"/>
      <c r="N135" s="1015"/>
      <c r="O135" s="1014"/>
      <c r="P135" s="1014"/>
      <c r="Q135" s="1014"/>
      <c r="R135" s="1014"/>
      <c r="S135" s="1014"/>
      <c r="T135" s="1014"/>
      <c r="U135" s="1014"/>
      <c r="V135" s="1014"/>
      <c r="W135" s="1014"/>
      <c r="X135" s="1014"/>
      <c r="Y135" s="1014"/>
      <c r="Z135" s="1014"/>
      <c r="AA135" s="1014"/>
      <c r="AB135" s="1014"/>
      <c r="AC135" s="1014"/>
      <c r="AD135" s="1014"/>
      <c r="AE135" s="1014"/>
      <c r="AF135" s="1643"/>
    </row>
    <row r="136" spans="1:32">
      <c r="A136" s="1645"/>
      <c r="B136" s="1743" t="s">
        <v>2415</v>
      </c>
      <c r="C136" s="1014"/>
      <c r="D136" s="1014"/>
      <c r="E136" s="1014"/>
      <c r="F136" s="1014"/>
      <c r="G136" s="1014"/>
      <c r="H136" s="1014"/>
      <c r="I136" s="1014"/>
      <c r="J136" s="1014"/>
      <c r="K136" s="1014"/>
      <c r="L136" s="1014"/>
      <c r="M136" s="1014"/>
      <c r="N136" s="1015"/>
      <c r="O136" s="1014"/>
      <c r="P136" s="1014"/>
      <c r="Q136" s="1014"/>
      <c r="R136" s="1014"/>
      <c r="S136" s="1014"/>
      <c r="T136" s="1014"/>
      <c r="U136" s="1014"/>
      <c r="V136" s="1014"/>
      <c r="W136" s="1014"/>
      <c r="X136" s="1014"/>
      <c r="Y136" s="1014"/>
      <c r="Z136" s="1014"/>
      <c r="AA136" s="1014"/>
      <c r="AB136" s="1014"/>
      <c r="AC136" s="1014"/>
      <c r="AD136" s="1014"/>
      <c r="AE136" s="1014"/>
      <c r="AF136" s="1643"/>
    </row>
    <row r="137" spans="1:32">
      <c r="A137" s="1645"/>
      <c r="B137" s="1743" t="s">
        <v>2416</v>
      </c>
      <c r="C137" s="1014"/>
      <c r="D137" s="1014"/>
      <c r="E137" s="1014"/>
      <c r="F137" s="1014"/>
      <c r="G137" s="1014"/>
      <c r="H137" s="1014"/>
      <c r="I137" s="1014"/>
      <c r="J137" s="1014"/>
      <c r="K137" s="1014"/>
      <c r="L137" s="1014"/>
      <c r="M137" s="1014"/>
      <c r="N137" s="1015"/>
      <c r="O137" s="1014"/>
      <c r="P137" s="1014"/>
      <c r="Q137" s="1014"/>
      <c r="R137" s="1014"/>
      <c r="S137" s="1014"/>
      <c r="T137" s="1014"/>
      <c r="U137" s="1014"/>
      <c r="V137" s="1014"/>
      <c r="W137" s="1014"/>
      <c r="X137" s="1014"/>
      <c r="Y137" s="1014"/>
      <c r="Z137" s="1014"/>
      <c r="AA137" s="1014"/>
      <c r="AB137" s="1014"/>
      <c r="AC137" s="1014"/>
      <c r="AD137" s="1014"/>
      <c r="AE137" s="1014"/>
      <c r="AF137" s="1643"/>
    </row>
    <row r="138" spans="1:32">
      <c r="A138" s="1645"/>
      <c r="B138" s="1743" t="s">
        <v>2417</v>
      </c>
      <c r="C138" s="1014"/>
      <c r="D138" s="1014"/>
      <c r="E138" s="1014"/>
      <c r="F138" s="1014"/>
      <c r="G138" s="1014"/>
      <c r="H138" s="1014"/>
      <c r="I138" s="1014"/>
      <c r="J138" s="1014"/>
      <c r="K138" s="1014"/>
      <c r="L138" s="1014"/>
      <c r="M138" s="1014"/>
      <c r="N138" s="1015"/>
      <c r="O138" s="1014"/>
      <c r="P138" s="1014"/>
      <c r="Q138" s="1014"/>
      <c r="R138" s="1014"/>
      <c r="S138" s="1014"/>
      <c r="T138" s="1014"/>
      <c r="U138" s="1014"/>
      <c r="V138" s="1014"/>
      <c r="W138" s="1014"/>
      <c r="X138" s="1014"/>
      <c r="Y138" s="1014"/>
      <c r="Z138" s="1014"/>
      <c r="AA138" s="1014"/>
      <c r="AB138" s="1014"/>
      <c r="AC138" s="1014"/>
      <c r="AD138" s="1014"/>
      <c r="AE138" s="1014"/>
      <c r="AF138" s="1643"/>
    </row>
    <row r="139" spans="1:32">
      <c r="A139" s="1645"/>
      <c r="B139" s="1743" t="s">
        <v>2418</v>
      </c>
      <c r="C139" s="1014"/>
      <c r="D139" s="1014"/>
      <c r="E139" s="1014"/>
      <c r="F139" s="1014"/>
      <c r="G139" s="1014"/>
      <c r="H139" s="1014"/>
      <c r="I139" s="1014"/>
      <c r="J139" s="1014"/>
      <c r="K139" s="1014"/>
      <c r="L139" s="1014"/>
      <c r="M139" s="1014"/>
      <c r="N139" s="1015"/>
      <c r="O139" s="1014"/>
      <c r="P139" s="1014"/>
      <c r="Q139" s="1014"/>
      <c r="R139" s="1014"/>
      <c r="S139" s="1014"/>
      <c r="T139" s="1014"/>
      <c r="U139" s="1014"/>
      <c r="V139" s="1014"/>
      <c r="W139" s="1014"/>
      <c r="X139" s="1014"/>
      <c r="Y139" s="1014"/>
      <c r="Z139" s="1014"/>
      <c r="AA139" s="1014"/>
      <c r="AB139" s="1014"/>
      <c r="AC139" s="1014"/>
      <c r="AD139" s="1014"/>
      <c r="AE139" s="1014"/>
      <c r="AF139" s="1643"/>
    </row>
    <row r="140" spans="1:32">
      <c r="A140" s="1645"/>
      <c r="B140" s="1743" t="s">
        <v>2419</v>
      </c>
      <c r="C140" s="1014"/>
      <c r="D140" s="1014"/>
      <c r="E140" s="1014"/>
      <c r="F140" s="1014"/>
      <c r="G140" s="1014"/>
      <c r="H140" s="1014"/>
      <c r="I140" s="1014"/>
      <c r="J140" s="1014"/>
      <c r="K140" s="1014"/>
      <c r="L140" s="1014"/>
      <c r="M140" s="1014"/>
      <c r="N140" s="1015"/>
      <c r="O140" s="1014"/>
      <c r="P140" s="1014"/>
      <c r="Q140" s="1014"/>
      <c r="R140" s="1014"/>
      <c r="S140" s="1014"/>
      <c r="T140" s="1014"/>
      <c r="U140" s="1014"/>
      <c r="V140" s="1014"/>
      <c r="W140" s="1014"/>
      <c r="X140" s="1014"/>
      <c r="Y140" s="1014"/>
      <c r="Z140" s="1014"/>
      <c r="AA140" s="1014"/>
      <c r="AB140" s="1014"/>
      <c r="AC140" s="1014"/>
      <c r="AD140" s="1014"/>
      <c r="AE140" s="1014"/>
      <c r="AF140" s="1643"/>
    </row>
    <row r="141" spans="1:32">
      <c r="A141" s="1645"/>
      <c r="B141" s="1743" t="s">
        <v>2420</v>
      </c>
      <c r="C141" s="1014"/>
      <c r="D141" s="1014"/>
      <c r="E141" s="1014"/>
      <c r="F141" s="1014"/>
      <c r="G141" s="1014"/>
      <c r="H141" s="1014"/>
      <c r="I141" s="1014"/>
      <c r="J141" s="1014"/>
      <c r="K141" s="1014"/>
      <c r="L141" s="1014"/>
      <c r="M141" s="1014"/>
      <c r="N141" s="1015"/>
      <c r="O141" s="1014"/>
      <c r="P141" s="1014"/>
      <c r="Q141" s="1014"/>
      <c r="R141" s="1014"/>
      <c r="S141" s="1014"/>
      <c r="T141" s="1014"/>
      <c r="U141" s="1014"/>
      <c r="V141" s="1014"/>
      <c r="W141" s="1014"/>
      <c r="X141" s="1014"/>
      <c r="Y141" s="1014"/>
      <c r="Z141" s="1014"/>
      <c r="AA141" s="1014"/>
      <c r="AB141" s="1014"/>
      <c r="AC141" s="1014"/>
      <c r="AD141" s="1014"/>
      <c r="AE141" s="1014"/>
      <c r="AF141" s="1643"/>
    </row>
    <row r="142" spans="1:32">
      <c r="A142" s="1645"/>
      <c r="B142" s="1743" t="s">
        <v>2421</v>
      </c>
      <c r="C142" s="1014"/>
      <c r="D142" s="1014"/>
      <c r="E142" s="1014"/>
      <c r="F142" s="1014"/>
      <c r="G142" s="1014"/>
      <c r="H142" s="1014"/>
      <c r="I142" s="1014"/>
      <c r="J142" s="1014"/>
      <c r="K142" s="1014"/>
      <c r="L142" s="1014"/>
      <c r="M142" s="1014"/>
      <c r="N142" s="1015"/>
      <c r="O142" s="1014"/>
      <c r="P142" s="1014"/>
      <c r="Q142" s="1014"/>
      <c r="R142" s="1014"/>
      <c r="S142" s="1014"/>
      <c r="T142" s="1014"/>
      <c r="U142" s="1014"/>
      <c r="V142" s="1014"/>
      <c r="W142" s="1014"/>
      <c r="X142" s="1014"/>
      <c r="Y142" s="1014"/>
      <c r="Z142" s="1014"/>
      <c r="AA142" s="1014"/>
      <c r="AB142" s="1014"/>
      <c r="AC142" s="1014"/>
      <c r="AD142" s="1014"/>
      <c r="AE142" s="1014"/>
      <c r="AF142" s="1643"/>
    </row>
    <row r="143" spans="1:32">
      <c r="A143" s="1645"/>
      <c r="B143" s="1743" t="s">
        <v>2422</v>
      </c>
      <c r="C143" s="1014"/>
      <c r="D143" s="1014"/>
      <c r="E143" s="1014"/>
      <c r="F143" s="1014"/>
      <c r="G143" s="1014"/>
      <c r="H143" s="1014"/>
      <c r="I143" s="1014"/>
      <c r="J143" s="1014"/>
      <c r="K143" s="1014"/>
      <c r="L143" s="1014"/>
      <c r="M143" s="1014"/>
      <c r="N143" s="1015"/>
      <c r="O143" s="1014"/>
      <c r="P143" s="1014"/>
      <c r="Q143" s="1014"/>
      <c r="R143" s="1014"/>
      <c r="S143" s="1014"/>
      <c r="T143" s="1014"/>
      <c r="U143" s="1014"/>
      <c r="V143" s="1014"/>
      <c r="W143" s="1014"/>
      <c r="X143" s="1014"/>
      <c r="Y143" s="1014"/>
      <c r="Z143" s="1014"/>
      <c r="AA143" s="1014"/>
      <c r="AB143" s="1014"/>
      <c r="AC143" s="1014"/>
      <c r="AD143" s="1014"/>
      <c r="AE143" s="1014"/>
      <c r="AF143" s="1643"/>
    </row>
    <row r="144" spans="1:32">
      <c r="A144" s="1645"/>
      <c r="B144" s="1743" t="s">
        <v>2423</v>
      </c>
      <c r="C144" s="1014"/>
      <c r="D144" s="1014"/>
      <c r="E144" s="1014"/>
      <c r="F144" s="1014"/>
      <c r="G144" s="1014"/>
      <c r="H144" s="1014"/>
      <c r="I144" s="1014"/>
      <c r="J144" s="1014"/>
      <c r="K144" s="1014"/>
      <c r="L144" s="1014"/>
      <c r="M144" s="1014"/>
      <c r="N144" s="1015"/>
      <c r="O144" s="1014"/>
      <c r="P144" s="1014"/>
      <c r="Q144" s="1014"/>
      <c r="R144" s="1014"/>
      <c r="S144" s="1014"/>
      <c r="T144" s="1014"/>
      <c r="U144" s="1014"/>
      <c r="V144" s="1014"/>
      <c r="W144" s="1014"/>
      <c r="X144" s="1014"/>
      <c r="Y144" s="1014"/>
      <c r="Z144" s="1014"/>
      <c r="AA144" s="1014"/>
      <c r="AB144" s="1014"/>
      <c r="AC144" s="1014"/>
      <c r="AD144" s="1014"/>
      <c r="AE144" s="1014"/>
      <c r="AF144" s="1643"/>
    </row>
    <row r="145" spans="1:32">
      <c r="A145" s="1645"/>
      <c r="B145" s="1743" t="s">
        <v>2424</v>
      </c>
      <c r="C145" s="1014"/>
      <c r="D145" s="1014"/>
      <c r="E145" s="1014"/>
      <c r="F145" s="1014"/>
      <c r="G145" s="1014"/>
      <c r="H145" s="1014"/>
      <c r="I145" s="1014"/>
      <c r="J145" s="1014"/>
      <c r="K145" s="1014"/>
      <c r="L145" s="1014"/>
      <c r="M145" s="1014"/>
      <c r="N145" s="1015"/>
      <c r="O145" s="1014"/>
      <c r="P145" s="1014"/>
      <c r="Q145" s="1014"/>
      <c r="R145" s="1014"/>
      <c r="S145" s="1014"/>
      <c r="T145" s="1014"/>
      <c r="U145" s="1014"/>
      <c r="V145" s="1014"/>
      <c r="W145" s="1014"/>
      <c r="X145" s="1014"/>
      <c r="Y145" s="1014"/>
      <c r="Z145" s="1014"/>
      <c r="AA145" s="1014"/>
      <c r="AB145" s="1014"/>
      <c r="AC145" s="1014"/>
      <c r="AD145" s="1014"/>
      <c r="AE145" s="1014"/>
      <c r="AF145" s="1643"/>
    </row>
    <row r="146" spans="1:32">
      <c r="A146" s="1645"/>
      <c r="B146" s="1743" t="s">
        <v>2425</v>
      </c>
      <c r="C146" s="1014"/>
      <c r="D146" s="1014"/>
      <c r="E146" s="1014"/>
      <c r="F146" s="1014"/>
      <c r="G146" s="1014"/>
      <c r="H146" s="1014"/>
      <c r="I146" s="1014"/>
      <c r="J146" s="1014"/>
      <c r="K146" s="1014"/>
      <c r="L146" s="1014"/>
      <c r="M146" s="1014"/>
      <c r="N146" s="1015"/>
      <c r="O146" s="1014"/>
      <c r="P146" s="1014"/>
      <c r="Q146" s="1014"/>
      <c r="R146" s="1014"/>
      <c r="S146" s="1014"/>
      <c r="T146" s="1014"/>
      <c r="U146" s="1014"/>
      <c r="V146" s="1014"/>
      <c r="W146" s="1014"/>
      <c r="X146" s="1014"/>
      <c r="Y146" s="1014"/>
      <c r="Z146" s="1014"/>
      <c r="AA146" s="1014"/>
      <c r="AB146" s="1014"/>
      <c r="AC146" s="1014"/>
      <c r="AD146" s="1014"/>
      <c r="AE146" s="1014"/>
      <c r="AF146" s="1643"/>
    </row>
    <row r="147" spans="1:32">
      <c r="A147" s="1645"/>
      <c r="B147" s="1743" t="s">
        <v>2426</v>
      </c>
      <c r="C147" s="1014"/>
      <c r="D147" s="1014"/>
      <c r="E147" s="1014"/>
      <c r="F147" s="1014"/>
      <c r="G147" s="1014"/>
      <c r="H147" s="1014"/>
      <c r="I147" s="1014"/>
      <c r="J147" s="1014"/>
      <c r="K147" s="1014"/>
      <c r="L147" s="1014"/>
      <c r="M147" s="1014"/>
      <c r="N147" s="1015"/>
      <c r="O147" s="1014"/>
      <c r="P147" s="1014"/>
      <c r="Q147" s="1014"/>
      <c r="R147" s="1014"/>
      <c r="S147" s="1014"/>
      <c r="T147" s="1014"/>
      <c r="U147" s="1014"/>
      <c r="V147" s="1014"/>
      <c r="W147" s="1014"/>
      <c r="X147" s="1014"/>
      <c r="Y147" s="1014"/>
      <c r="Z147" s="1014"/>
      <c r="AA147" s="1014"/>
      <c r="AB147" s="1014"/>
      <c r="AC147" s="1014"/>
      <c r="AD147" s="1014"/>
      <c r="AE147" s="1014"/>
      <c r="AF147" s="1643"/>
    </row>
    <row r="148" spans="1:32">
      <c r="A148" s="1645"/>
      <c r="B148" s="1743" t="s">
        <v>2427</v>
      </c>
      <c r="C148" s="1014"/>
      <c r="D148" s="1014"/>
      <c r="E148" s="1014"/>
      <c r="F148" s="1014"/>
      <c r="G148" s="1014"/>
      <c r="H148" s="1014"/>
      <c r="I148" s="1014"/>
      <c r="J148" s="1014"/>
      <c r="K148" s="1014"/>
      <c r="L148" s="1014"/>
      <c r="M148" s="1014"/>
      <c r="N148" s="1015"/>
      <c r="O148" s="1014"/>
      <c r="P148" s="1014"/>
      <c r="Q148" s="1014"/>
      <c r="R148" s="1014"/>
      <c r="S148" s="1014"/>
      <c r="T148" s="1014"/>
      <c r="U148" s="1014"/>
      <c r="V148" s="1014"/>
      <c r="W148" s="1014"/>
      <c r="X148" s="1014"/>
      <c r="Y148" s="1014"/>
      <c r="Z148" s="1014"/>
      <c r="AA148" s="1014"/>
      <c r="AB148" s="1014"/>
      <c r="AC148" s="1014"/>
      <c r="AD148" s="1014"/>
      <c r="AE148" s="1014"/>
      <c r="AF148" s="1643"/>
    </row>
    <row r="149" spans="1:32">
      <c r="A149" s="1645"/>
      <c r="B149" s="1743" t="s">
        <v>2428</v>
      </c>
      <c r="C149" s="1014"/>
      <c r="D149" s="1014"/>
      <c r="E149" s="1014"/>
      <c r="F149" s="1014"/>
      <c r="G149" s="1014"/>
      <c r="H149" s="1014"/>
      <c r="I149" s="1014"/>
      <c r="J149" s="1014"/>
      <c r="K149" s="1014"/>
      <c r="L149" s="1014"/>
      <c r="M149" s="1014"/>
      <c r="N149" s="1015"/>
      <c r="O149" s="1014"/>
      <c r="P149" s="1014"/>
      <c r="Q149" s="1014"/>
      <c r="R149" s="1014"/>
      <c r="S149" s="1014"/>
      <c r="T149" s="1014"/>
      <c r="U149" s="1014"/>
      <c r="V149" s="1014"/>
      <c r="W149" s="1014"/>
      <c r="X149" s="1014"/>
      <c r="Y149" s="1014"/>
      <c r="Z149" s="1014"/>
      <c r="AA149" s="1014"/>
      <c r="AB149" s="1014"/>
      <c r="AC149" s="1014"/>
      <c r="AD149" s="1014"/>
      <c r="AE149" s="1014"/>
      <c r="AF149" s="1643"/>
    </row>
    <row r="150" spans="1:32">
      <c r="A150" s="1645"/>
      <c r="B150" s="1743" t="s">
        <v>2429</v>
      </c>
      <c r="C150" s="1014"/>
      <c r="D150" s="1014"/>
      <c r="E150" s="1014"/>
      <c r="F150" s="1014"/>
      <c r="G150" s="1014"/>
      <c r="H150" s="1014"/>
      <c r="I150" s="1014"/>
      <c r="J150" s="1014"/>
      <c r="K150" s="1014"/>
      <c r="L150" s="1014"/>
      <c r="M150" s="1014"/>
      <c r="N150" s="1015"/>
      <c r="O150" s="1014"/>
      <c r="P150" s="1014"/>
      <c r="Q150" s="1014"/>
      <c r="R150" s="1014"/>
      <c r="S150" s="1014"/>
      <c r="T150" s="1014"/>
      <c r="U150" s="1014"/>
      <c r="V150" s="1014"/>
      <c r="W150" s="1014"/>
      <c r="X150" s="1014"/>
      <c r="Y150" s="1014"/>
      <c r="Z150" s="1014"/>
      <c r="AA150" s="1014"/>
      <c r="AB150" s="1014"/>
      <c r="AC150" s="1014"/>
      <c r="AD150" s="1014"/>
      <c r="AE150" s="1014"/>
      <c r="AF150" s="1643"/>
    </row>
    <row r="151" spans="1:32">
      <c r="A151" s="1645"/>
      <c r="B151" s="1743" t="s">
        <v>2430</v>
      </c>
      <c r="C151" s="1014"/>
      <c r="D151" s="1014"/>
      <c r="E151" s="1014"/>
      <c r="F151" s="1014"/>
      <c r="G151" s="1014"/>
      <c r="H151" s="1014"/>
      <c r="I151" s="1014"/>
      <c r="J151" s="1014"/>
      <c r="K151" s="1014"/>
      <c r="L151" s="1014"/>
      <c r="M151" s="1014"/>
      <c r="N151" s="1015"/>
      <c r="O151" s="1014"/>
      <c r="P151" s="1014"/>
      <c r="Q151" s="1014"/>
      <c r="R151" s="1014"/>
      <c r="S151" s="1014"/>
      <c r="T151" s="1014"/>
      <c r="U151" s="1014"/>
      <c r="V151" s="1014"/>
      <c r="W151" s="1014"/>
      <c r="X151" s="1014"/>
      <c r="Y151" s="1014"/>
      <c r="Z151" s="1014"/>
      <c r="AA151" s="1014"/>
      <c r="AB151" s="1014"/>
      <c r="AC151" s="1014"/>
      <c r="AD151" s="1014"/>
      <c r="AE151" s="1014"/>
      <c r="AF151" s="1643"/>
    </row>
    <row r="152" spans="1:32">
      <c r="A152" s="1645"/>
      <c r="B152" s="1743" t="s">
        <v>2431</v>
      </c>
      <c r="C152" s="1014"/>
      <c r="D152" s="1014"/>
      <c r="E152" s="1014"/>
      <c r="F152" s="1014"/>
      <c r="G152" s="1014"/>
      <c r="H152" s="1014"/>
      <c r="I152" s="1014"/>
      <c r="J152" s="1014"/>
      <c r="K152" s="1014"/>
      <c r="L152" s="1014"/>
      <c r="M152" s="1014"/>
      <c r="N152" s="1015"/>
      <c r="O152" s="1014"/>
      <c r="P152" s="1014"/>
      <c r="Q152" s="1014"/>
      <c r="R152" s="1014"/>
      <c r="S152" s="1014"/>
      <c r="T152" s="1014"/>
      <c r="U152" s="1014"/>
      <c r="V152" s="1014"/>
      <c r="W152" s="1014"/>
      <c r="X152" s="1014"/>
      <c r="Y152" s="1014"/>
      <c r="Z152" s="1014"/>
      <c r="AA152" s="1014"/>
      <c r="AB152" s="1014"/>
      <c r="AC152" s="1014"/>
      <c r="AD152" s="1014"/>
      <c r="AE152" s="1014"/>
      <c r="AF152" s="1643"/>
    </row>
    <row r="153" spans="1:32">
      <c r="A153" s="1645"/>
      <c r="B153" s="1743" t="s">
        <v>2432</v>
      </c>
      <c r="C153" s="1014"/>
      <c r="D153" s="1014"/>
      <c r="E153" s="1014"/>
      <c r="F153" s="1014"/>
      <c r="G153" s="1014"/>
      <c r="H153" s="1014"/>
      <c r="I153" s="1014"/>
      <c r="J153" s="1014"/>
      <c r="K153" s="1014"/>
      <c r="L153" s="1014"/>
      <c r="M153" s="1014"/>
      <c r="N153" s="1015"/>
      <c r="O153" s="1014"/>
      <c r="P153" s="1014"/>
      <c r="Q153" s="1014"/>
      <c r="R153" s="1014"/>
      <c r="S153" s="1014"/>
      <c r="T153" s="1014"/>
      <c r="U153" s="1014"/>
      <c r="V153" s="1014"/>
      <c r="W153" s="1014"/>
      <c r="X153" s="1014"/>
      <c r="Y153" s="1014"/>
      <c r="Z153" s="1014"/>
      <c r="AA153" s="1014"/>
      <c r="AB153" s="1014"/>
      <c r="AC153" s="1014"/>
      <c r="AD153" s="1014"/>
      <c r="AE153" s="1014"/>
      <c r="AF153" s="1643"/>
    </row>
    <row r="154" spans="1:32">
      <c r="A154" s="1645"/>
      <c r="B154" s="1743" t="s">
        <v>2433</v>
      </c>
      <c r="C154" s="1014"/>
      <c r="D154" s="1014"/>
      <c r="E154" s="1014"/>
      <c r="F154" s="1014"/>
      <c r="G154" s="1014"/>
      <c r="H154" s="1014"/>
      <c r="I154" s="1014"/>
      <c r="J154" s="1014"/>
      <c r="K154" s="1014"/>
      <c r="L154" s="1014"/>
      <c r="M154" s="1014"/>
      <c r="N154" s="1015"/>
      <c r="O154" s="1014"/>
      <c r="P154" s="1014"/>
      <c r="Q154" s="1014"/>
      <c r="R154" s="1014"/>
      <c r="S154" s="1014"/>
      <c r="T154" s="1014"/>
      <c r="U154" s="1014"/>
      <c r="V154" s="1014"/>
      <c r="W154" s="1014"/>
      <c r="X154" s="1014"/>
      <c r="Y154" s="1014"/>
      <c r="Z154" s="1014"/>
      <c r="AA154" s="1014"/>
      <c r="AB154" s="1014"/>
      <c r="AC154" s="1014"/>
      <c r="AD154" s="1014"/>
      <c r="AE154" s="1014"/>
      <c r="AF154" s="1643"/>
    </row>
    <row r="155" spans="1:32">
      <c r="A155" s="1645"/>
      <c r="B155" s="1743" t="s">
        <v>2434</v>
      </c>
      <c r="C155" s="1014"/>
      <c r="D155" s="1014"/>
      <c r="E155" s="1014"/>
      <c r="F155" s="1014"/>
      <c r="G155" s="1014"/>
      <c r="H155" s="1014"/>
      <c r="I155" s="1014"/>
      <c r="J155" s="1014"/>
      <c r="K155" s="1014"/>
      <c r="L155" s="1014"/>
      <c r="M155" s="1014"/>
      <c r="N155" s="1015"/>
      <c r="O155" s="1014"/>
      <c r="P155" s="1014"/>
      <c r="Q155" s="1014"/>
      <c r="R155" s="1014"/>
      <c r="S155" s="1014"/>
      <c r="T155" s="1014"/>
      <c r="U155" s="1014"/>
      <c r="V155" s="1014"/>
      <c r="W155" s="1014"/>
      <c r="X155" s="1014"/>
      <c r="Y155" s="1014"/>
      <c r="Z155" s="1014"/>
      <c r="AA155" s="1014"/>
      <c r="AB155" s="1014"/>
      <c r="AC155" s="1014"/>
      <c r="AD155" s="1014"/>
      <c r="AE155" s="1014"/>
      <c r="AF155" s="1643"/>
    </row>
    <row r="156" spans="1:32">
      <c r="A156" s="1645"/>
      <c r="B156" s="1743" t="s">
        <v>2435</v>
      </c>
      <c r="C156" s="1014"/>
      <c r="D156" s="1014"/>
      <c r="E156" s="1014"/>
      <c r="F156" s="1014"/>
      <c r="G156" s="1014"/>
      <c r="H156" s="1014"/>
      <c r="I156" s="1014"/>
      <c r="J156" s="1014"/>
      <c r="K156" s="1014"/>
      <c r="L156" s="1014"/>
      <c r="M156" s="1014"/>
      <c r="N156" s="1015"/>
      <c r="O156" s="1014"/>
      <c r="P156" s="1014"/>
      <c r="Q156" s="1014"/>
      <c r="R156" s="1014"/>
      <c r="S156" s="1014"/>
      <c r="T156" s="1014"/>
      <c r="U156" s="1014"/>
      <c r="V156" s="1014"/>
      <c r="W156" s="1014"/>
      <c r="X156" s="1014"/>
      <c r="Y156" s="1014"/>
      <c r="Z156" s="1014"/>
      <c r="AA156" s="1014"/>
      <c r="AB156" s="1014"/>
      <c r="AC156" s="1014"/>
      <c r="AD156" s="1014"/>
      <c r="AE156" s="1014"/>
      <c r="AF156" s="1643"/>
    </row>
    <row r="157" spans="1:32">
      <c r="A157" s="1645"/>
      <c r="B157" s="1743" t="s">
        <v>2436</v>
      </c>
      <c r="C157" s="1014"/>
      <c r="D157" s="1014"/>
      <c r="E157" s="1014"/>
      <c r="F157" s="1014"/>
      <c r="G157" s="1014"/>
      <c r="H157" s="1014"/>
      <c r="I157" s="1014"/>
      <c r="J157" s="1014"/>
      <c r="K157" s="1014"/>
      <c r="L157" s="1014"/>
      <c r="M157" s="1014"/>
      <c r="N157" s="1015"/>
      <c r="O157" s="1014"/>
      <c r="P157" s="1014"/>
      <c r="Q157" s="1014"/>
      <c r="R157" s="1014"/>
      <c r="S157" s="1014"/>
      <c r="T157" s="1014"/>
      <c r="U157" s="1014"/>
      <c r="V157" s="1014"/>
      <c r="W157" s="1014"/>
      <c r="X157" s="1014"/>
      <c r="Y157" s="1014"/>
      <c r="Z157" s="1014"/>
      <c r="AA157" s="1014"/>
      <c r="AB157" s="1014"/>
      <c r="AC157" s="1014"/>
      <c r="AD157" s="1014"/>
      <c r="AE157" s="1014"/>
      <c r="AF157" s="1643"/>
    </row>
    <row r="158" spans="1:32">
      <c r="A158" s="1645"/>
      <c r="B158" s="1743" t="s">
        <v>2437</v>
      </c>
      <c r="C158" s="1014"/>
      <c r="D158" s="1014"/>
      <c r="E158" s="1014"/>
      <c r="F158" s="1014"/>
      <c r="G158" s="1014"/>
      <c r="H158" s="1014"/>
      <c r="I158" s="1014"/>
      <c r="J158" s="1014"/>
      <c r="K158" s="1014"/>
      <c r="L158" s="1014"/>
      <c r="M158" s="1014"/>
      <c r="N158" s="1015"/>
      <c r="O158" s="1014"/>
      <c r="P158" s="1014"/>
      <c r="Q158" s="1014"/>
      <c r="R158" s="1014"/>
      <c r="S158" s="1014"/>
      <c r="T158" s="1014"/>
      <c r="U158" s="1014"/>
      <c r="V158" s="1014"/>
      <c r="W158" s="1014"/>
      <c r="X158" s="1014"/>
      <c r="Y158" s="1014"/>
      <c r="Z158" s="1014"/>
      <c r="AA158" s="1014"/>
      <c r="AB158" s="1014"/>
      <c r="AC158" s="1014"/>
      <c r="AD158" s="1014"/>
      <c r="AE158" s="1014"/>
      <c r="AF158" s="1643"/>
    </row>
    <row r="159" spans="1:32">
      <c r="A159" s="1645"/>
      <c r="B159" s="1743" t="s">
        <v>2438</v>
      </c>
      <c r="C159" s="1014"/>
      <c r="D159" s="1014"/>
      <c r="E159" s="1014"/>
      <c r="F159" s="1014"/>
      <c r="G159" s="1014"/>
      <c r="H159" s="1014"/>
      <c r="I159" s="1014"/>
      <c r="J159" s="1014"/>
      <c r="K159" s="1014"/>
      <c r="L159" s="1014"/>
      <c r="M159" s="1014"/>
      <c r="N159" s="1015"/>
      <c r="O159" s="1014"/>
      <c r="P159" s="1014"/>
      <c r="Q159" s="1014"/>
      <c r="R159" s="1014"/>
      <c r="S159" s="1014"/>
      <c r="T159" s="1014"/>
      <c r="U159" s="1014"/>
      <c r="V159" s="1014"/>
      <c r="W159" s="1014"/>
      <c r="X159" s="1014"/>
      <c r="Y159" s="1014"/>
      <c r="Z159" s="1014"/>
      <c r="AA159" s="1014"/>
      <c r="AB159" s="1014"/>
      <c r="AC159" s="1014"/>
      <c r="AD159" s="1014"/>
      <c r="AE159" s="1014"/>
      <c r="AF159" s="1643"/>
    </row>
    <row r="160" spans="1:32">
      <c r="A160" s="1645"/>
      <c r="B160" s="1743" t="s">
        <v>2439</v>
      </c>
      <c r="C160" s="1014"/>
      <c r="D160" s="1014"/>
      <c r="E160" s="1014"/>
      <c r="F160" s="1014"/>
      <c r="G160" s="1014"/>
      <c r="H160" s="1014"/>
      <c r="I160" s="1014"/>
      <c r="J160" s="1014"/>
      <c r="K160" s="1014"/>
      <c r="L160" s="1014"/>
      <c r="M160" s="1014"/>
      <c r="N160" s="1015"/>
      <c r="O160" s="1014"/>
      <c r="P160" s="1014"/>
      <c r="Q160" s="1014"/>
      <c r="R160" s="1014"/>
      <c r="S160" s="1014"/>
      <c r="T160" s="1014"/>
      <c r="U160" s="1014"/>
      <c r="V160" s="1014"/>
      <c r="W160" s="1014"/>
      <c r="X160" s="1014"/>
      <c r="Y160" s="1014"/>
      <c r="Z160" s="1014"/>
      <c r="AA160" s="1014"/>
      <c r="AB160" s="1014"/>
      <c r="AC160" s="1014"/>
      <c r="AD160" s="1014"/>
      <c r="AE160" s="1014"/>
      <c r="AF160" s="1643"/>
    </row>
    <row r="161" spans="1:32">
      <c r="A161" s="1645"/>
      <c r="B161" s="1743" t="s">
        <v>2440</v>
      </c>
      <c r="C161" s="1014"/>
      <c r="D161" s="1014"/>
      <c r="E161" s="1014"/>
      <c r="F161" s="1014"/>
      <c r="G161" s="1014"/>
      <c r="H161" s="1014"/>
      <c r="I161" s="1014"/>
      <c r="J161" s="1014"/>
      <c r="K161" s="1014"/>
      <c r="L161" s="1014"/>
      <c r="M161" s="1014"/>
      <c r="N161" s="1015"/>
      <c r="O161" s="1014"/>
      <c r="P161" s="1014"/>
      <c r="Q161" s="1014"/>
      <c r="R161" s="1014"/>
      <c r="S161" s="1014"/>
      <c r="T161" s="1014"/>
      <c r="U161" s="1014"/>
      <c r="V161" s="1014"/>
      <c r="W161" s="1014"/>
      <c r="X161" s="1014"/>
      <c r="Y161" s="1014"/>
      <c r="Z161" s="1014"/>
      <c r="AA161" s="1014"/>
      <c r="AB161" s="1014"/>
      <c r="AC161" s="1014"/>
      <c r="AD161" s="1014"/>
      <c r="AE161" s="1014"/>
      <c r="AF161" s="1643"/>
    </row>
    <row r="162" spans="1:32">
      <c r="A162" s="1645"/>
      <c r="B162" s="1743" t="s">
        <v>2441</v>
      </c>
      <c r="C162" s="1014"/>
      <c r="D162" s="1014"/>
      <c r="E162" s="1014"/>
      <c r="F162" s="1014"/>
      <c r="G162" s="1014"/>
      <c r="H162" s="1014"/>
      <c r="I162" s="1014"/>
      <c r="J162" s="1014"/>
      <c r="K162" s="1014"/>
      <c r="L162" s="1014"/>
      <c r="M162" s="1014"/>
      <c r="N162" s="1015"/>
      <c r="O162" s="1014"/>
      <c r="P162" s="1014"/>
      <c r="Q162" s="1014"/>
      <c r="R162" s="1014"/>
      <c r="S162" s="1014"/>
      <c r="T162" s="1014"/>
      <c r="U162" s="1014"/>
      <c r="V162" s="1014"/>
      <c r="W162" s="1014"/>
      <c r="X162" s="1014"/>
      <c r="Y162" s="1014"/>
      <c r="Z162" s="1014"/>
      <c r="AA162" s="1014"/>
      <c r="AB162" s="1014"/>
      <c r="AC162" s="1014"/>
      <c r="AD162" s="1014"/>
      <c r="AE162" s="1014"/>
      <c r="AF162" s="1643"/>
    </row>
    <row r="163" spans="1:32">
      <c r="A163" s="1645"/>
      <c r="B163" s="1743" t="s">
        <v>2442</v>
      </c>
      <c r="C163" s="1014"/>
      <c r="D163" s="1014"/>
      <c r="E163" s="1014"/>
      <c r="F163" s="1014"/>
      <c r="G163" s="1014"/>
      <c r="H163" s="1014"/>
      <c r="I163" s="1014"/>
      <c r="J163" s="1014"/>
      <c r="K163" s="1014"/>
      <c r="L163" s="1014"/>
      <c r="M163" s="1014"/>
      <c r="N163" s="1015"/>
      <c r="O163" s="1014"/>
      <c r="P163" s="1014"/>
      <c r="Q163" s="1014"/>
      <c r="R163" s="1014"/>
      <c r="S163" s="1014"/>
      <c r="T163" s="1014"/>
      <c r="U163" s="1014"/>
      <c r="V163" s="1014"/>
      <c r="W163" s="1014"/>
      <c r="X163" s="1014"/>
      <c r="Y163" s="1014"/>
      <c r="Z163" s="1014"/>
      <c r="AA163" s="1014"/>
      <c r="AB163" s="1014"/>
      <c r="AC163" s="1014"/>
      <c r="AD163" s="1014"/>
      <c r="AE163" s="1014"/>
      <c r="AF163" s="1643"/>
    </row>
    <row r="164" spans="1:32">
      <c r="A164" s="1645"/>
      <c r="B164" s="1743" t="s">
        <v>2443</v>
      </c>
      <c r="C164" s="1014"/>
      <c r="D164" s="1014"/>
      <c r="E164" s="1014"/>
      <c r="F164" s="1014"/>
      <c r="G164" s="1014"/>
      <c r="H164" s="1014"/>
      <c r="I164" s="1014"/>
      <c r="J164" s="1014"/>
      <c r="K164" s="1014"/>
      <c r="L164" s="1014"/>
      <c r="M164" s="1014"/>
      <c r="N164" s="1015"/>
      <c r="O164" s="1014"/>
      <c r="P164" s="1014"/>
      <c r="Q164" s="1014"/>
      <c r="R164" s="1014"/>
      <c r="S164" s="1014"/>
      <c r="T164" s="1014"/>
      <c r="U164" s="1014"/>
      <c r="V164" s="1014"/>
      <c r="W164" s="1014"/>
      <c r="X164" s="1014"/>
      <c r="Y164" s="1014"/>
      <c r="Z164" s="1014"/>
      <c r="AA164" s="1014"/>
      <c r="AB164" s="1014"/>
      <c r="AC164" s="1014"/>
      <c r="AD164" s="1014"/>
      <c r="AE164" s="1014"/>
      <c r="AF164" s="1643"/>
    </row>
    <row r="165" spans="1:32">
      <c r="A165" s="1645"/>
      <c r="B165" s="1743" t="s">
        <v>2444</v>
      </c>
      <c r="C165" s="1014"/>
      <c r="D165" s="1014"/>
      <c r="E165" s="1014"/>
      <c r="F165" s="1014"/>
      <c r="G165" s="1014"/>
      <c r="H165" s="1014"/>
      <c r="I165" s="1014"/>
      <c r="J165" s="1014"/>
      <c r="K165" s="1014"/>
      <c r="L165" s="1014"/>
      <c r="M165" s="1014"/>
      <c r="N165" s="1015"/>
      <c r="O165" s="1014"/>
      <c r="P165" s="1014"/>
      <c r="Q165" s="1014"/>
      <c r="R165" s="1014"/>
      <c r="S165" s="1014"/>
      <c r="T165" s="1014"/>
      <c r="U165" s="1014"/>
      <c r="V165" s="1014"/>
      <c r="W165" s="1014"/>
      <c r="X165" s="1014"/>
      <c r="Y165" s="1014"/>
      <c r="Z165" s="1014"/>
      <c r="AA165" s="1014"/>
      <c r="AB165" s="1014"/>
      <c r="AC165" s="1014"/>
      <c r="AD165" s="1014"/>
      <c r="AE165" s="1014"/>
      <c r="AF165" s="1643"/>
    </row>
    <row r="166" spans="1:32">
      <c r="A166" s="1645"/>
      <c r="B166" s="1743" t="s">
        <v>2445</v>
      </c>
      <c r="C166" s="1014"/>
      <c r="D166" s="1014"/>
      <c r="E166" s="1014"/>
      <c r="F166" s="1014"/>
      <c r="G166" s="1014"/>
      <c r="H166" s="1014"/>
      <c r="I166" s="1014"/>
      <c r="J166" s="1014"/>
      <c r="K166" s="1014"/>
      <c r="L166" s="1014"/>
      <c r="M166" s="1014"/>
      <c r="N166" s="1015"/>
      <c r="O166" s="1014"/>
      <c r="P166" s="1014"/>
      <c r="Q166" s="1014"/>
      <c r="R166" s="1014"/>
      <c r="S166" s="1014"/>
      <c r="T166" s="1014"/>
      <c r="U166" s="1014"/>
      <c r="V166" s="1014"/>
      <c r="W166" s="1014"/>
      <c r="X166" s="1014"/>
      <c r="Y166" s="1014"/>
      <c r="Z166" s="1014"/>
      <c r="AA166" s="1014"/>
      <c r="AB166" s="1014"/>
      <c r="AC166" s="1014"/>
      <c r="AD166" s="1014"/>
      <c r="AE166" s="1014"/>
      <c r="AF166" s="1643"/>
    </row>
    <row r="167" spans="1:32">
      <c r="A167" s="1645"/>
      <c r="B167" s="1743" t="s">
        <v>2446</v>
      </c>
      <c r="C167" s="1014"/>
      <c r="D167" s="1014"/>
      <c r="E167" s="1014"/>
      <c r="F167" s="1014"/>
      <c r="G167" s="1014"/>
      <c r="H167" s="1014"/>
      <c r="I167" s="1014"/>
      <c r="J167" s="1014"/>
      <c r="K167" s="1014"/>
      <c r="L167" s="1014"/>
      <c r="M167" s="1014"/>
      <c r="N167" s="1015"/>
      <c r="O167" s="1014"/>
      <c r="P167" s="1014"/>
      <c r="Q167" s="1014"/>
      <c r="R167" s="1014"/>
      <c r="S167" s="1014"/>
      <c r="T167" s="1014"/>
      <c r="U167" s="1014"/>
      <c r="V167" s="1014"/>
      <c r="W167" s="1014"/>
      <c r="X167" s="1014"/>
      <c r="Y167" s="1014"/>
      <c r="Z167" s="1014"/>
      <c r="AA167" s="1014"/>
      <c r="AB167" s="1014"/>
      <c r="AC167" s="1014"/>
      <c r="AD167" s="1014"/>
      <c r="AE167" s="1014"/>
      <c r="AF167" s="1643"/>
    </row>
    <row r="168" spans="1:32">
      <c r="A168" s="1645"/>
      <c r="B168" s="1743" t="s">
        <v>2447</v>
      </c>
      <c r="C168" s="1014"/>
      <c r="D168" s="1014"/>
      <c r="E168" s="1014"/>
      <c r="F168" s="1014"/>
      <c r="G168" s="1014"/>
      <c r="H168" s="1014"/>
      <c r="I168" s="1014"/>
      <c r="J168" s="1014"/>
      <c r="K168" s="1014"/>
      <c r="L168" s="1014"/>
      <c r="M168" s="1014"/>
      <c r="N168" s="1015"/>
      <c r="O168" s="1014"/>
      <c r="P168" s="1014"/>
      <c r="Q168" s="1014"/>
      <c r="R168" s="1014"/>
      <c r="S168" s="1014"/>
      <c r="T168" s="1014"/>
      <c r="U168" s="1014"/>
      <c r="V168" s="1014"/>
      <c r="W168" s="1014"/>
      <c r="X168" s="1014"/>
      <c r="Y168" s="1014"/>
      <c r="Z168" s="1014"/>
      <c r="AA168" s="1014"/>
      <c r="AB168" s="1014"/>
      <c r="AC168" s="1014"/>
      <c r="AD168" s="1014"/>
      <c r="AE168" s="1014"/>
      <c r="AF168" s="1643"/>
    </row>
    <row r="169" spans="1:32">
      <c r="A169" s="1645"/>
      <c r="B169" s="1743" t="s">
        <v>2448</v>
      </c>
      <c r="C169" s="1014"/>
      <c r="D169" s="1014"/>
      <c r="E169" s="1014"/>
      <c r="F169" s="1014"/>
      <c r="G169" s="1014"/>
      <c r="H169" s="1014"/>
      <c r="I169" s="1014"/>
      <c r="J169" s="1014"/>
      <c r="K169" s="1014"/>
      <c r="L169" s="1014"/>
      <c r="M169" s="1014"/>
      <c r="N169" s="1015"/>
      <c r="O169" s="1014"/>
      <c r="P169" s="1014"/>
      <c r="Q169" s="1014"/>
      <c r="R169" s="1014"/>
      <c r="S169" s="1014"/>
      <c r="T169" s="1014"/>
      <c r="U169" s="1014"/>
      <c r="V169" s="1014"/>
      <c r="W169" s="1014"/>
      <c r="X169" s="1014"/>
      <c r="Y169" s="1014"/>
      <c r="Z169" s="1014"/>
      <c r="AA169" s="1014"/>
      <c r="AB169" s="1014"/>
      <c r="AC169" s="1014"/>
      <c r="AD169" s="1014"/>
      <c r="AE169" s="1014"/>
      <c r="AF169" s="1643"/>
    </row>
    <row r="170" spans="1:32">
      <c r="A170" s="1645"/>
      <c r="B170" s="1743" t="s">
        <v>2449</v>
      </c>
      <c r="C170" s="1014"/>
      <c r="D170" s="1014"/>
      <c r="E170" s="1014"/>
      <c r="F170" s="1014"/>
      <c r="G170" s="1014"/>
      <c r="H170" s="1014"/>
      <c r="I170" s="1014"/>
      <c r="J170" s="1014"/>
      <c r="K170" s="1014"/>
      <c r="L170" s="1014"/>
      <c r="M170" s="1014"/>
      <c r="N170" s="1015"/>
      <c r="O170" s="1014"/>
      <c r="P170" s="1014"/>
      <c r="Q170" s="1014"/>
      <c r="R170" s="1014"/>
      <c r="S170" s="1014"/>
      <c r="T170" s="1014"/>
      <c r="U170" s="1014"/>
      <c r="V170" s="1014"/>
      <c r="W170" s="1014"/>
      <c r="X170" s="1014"/>
      <c r="Y170" s="1014"/>
      <c r="Z170" s="1014"/>
      <c r="AA170" s="1014"/>
      <c r="AB170" s="1014"/>
      <c r="AC170" s="1014"/>
      <c r="AD170" s="1014"/>
      <c r="AE170" s="1014"/>
      <c r="AF170" s="1643"/>
    </row>
    <row r="171" spans="1:32">
      <c r="A171" s="1645"/>
      <c r="B171" s="1743" t="s">
        <v>2450</v>
      </c>
      <c r="C171" s="1014"/>
      <c r="D171" s="1014"/>
      <c r="E171" s="1014"/>
      <c r="F171" s="1014"/>
      <c r="G171" s="1014"/>
      <c r="H171" s="1014"/>
      <c r="I171" s="1014"/>
      <c r="J171" s="1014"/>
      <c r="K171" s="1014"/>
      <c r="L171" s="1014"/>
      <c r="M171" s="1014"/>
      <c r="N171" s="1015"/>
      <c r="O171" s="1014"/>
      <c r="P171" s="1014"/>
      <c r="Q171" s="1014"/>
      <c r="R171" s="1014"/>
      <c r="S171" s="1014"/>
      <c r="T171" s="1014"/>
      <c r="U171" s="1014"/>
      <c r="V171" s="1014"/>
      <c r="W171" s="1014"/>
      <c r="X171" s="1014"/>
      <c r="Y171" s="1014"/>
      <c r="Z171" s="1014"/>
      <c r="AA171" s="1014"/>
      <c r="AB171" s="1014"/>
      <c r="AC171" s="1014"/>
      <c r="AD171" s="1014"/>
      <c r="AE171" s="1014"/>
      <c r="AF171" s="1643"/>
    </row>
    <row r="172" spans="1:32">
      <c r="A172" s="1645"/>
      <c r="B172" s="1743" t="s">
        <v>2451</v>
      </c>
      <c r="C172" s="1014"/>
      <c r="D172" s="1014"/>
      <c r="E172" s="1014"/>
      <c r="F172" s="1014"/>
      <c r="G172" s="1014"/>
      <c r="H172" s="1014"/>
      <c r="I172" s="1014"/>
      <c r="J172" s="1014"/>
      <c r="K172" s="1014"/>
      <c r="L172" s="1014"/>
      <c r="M172" s="1014"/>
      <c r="N172" s="1015"/>
      <c r="O172" s="1014"/>
      <c r="P172" s="1014"/>
      <c r="Q172" s="1014"/>
      <c r="R172" s="1014"/>
      <c r="S172" s="1014"/>
      <c r="T172" s="1014"/>
      <c r="U172" s="1014"/>
      <c r="V172" s="1014"/>
      <c r="W172" s="1014"/>
      <c r="X172" s="1014"/>
      <c r="Y172" s="1014"/>
      <c r="Z172" s="1014"/>
      <c r="AA172" s="1014"/>
      <c r="AB172" s="1014"/>
      <c r="AC172" s="1014"/>
      <c r="AD172" s="1014"/>
      <c r="AE172" s="1014"/>
      <c r="AF172" s="1643"/>
    </row>
    <row r="173" spans="1:32">
      <c r="A173" s="1645"/>
      <c r="B173" s="1743" t="s">
        <v>2452</v>
      </c>
      <c r="C173" s="1014"/>
      <c r="D173" s="1014"/>
      <c r="E173" s="1014"/>
      <c r="F173" s="1014"/>
      <c r="G173" s="1014"/>
      <c r="H173" s="1014"/>
      <c r="I173" s="1014"/>
      <c r="J173" s="1014"/>
      <c r="K173" s="1014"/>
      <c r="L173" s="1014"/>
      <c r="M173" s="1014"/>
      <c r="N173" s="1015"/>
      <c r="O173" s="1014"/>
      <c r="P173" s="1014"/>
      <c r="Q173" s="1014"/>
      <c r="R173" s="1014"/>
      <c r="S173" s="1014"/>
      <c r="T173" s="1014"/>
      <c r="U173" s="1014"/>
      <c r="V173" s="1014"/>
      <c r="W173" s="1014"/>
      <c r="X173" s="1014"/>
      <c r="Y173" s="1014"/>
      <c r="Z173" s="1014"/>
      <c r="AA173" s="1014"/>
      <c r="AB173" s="1014"/>
      <c r="AC173" s="1014"/>
      <c r="AD173" s="1014"/>
      <c r="AE173" s="1014"/>
      <c r="AF173" s="1643"/>
    </row>
    <row r="174" spans="1:32">
      <c r="A174" s="1645"/>
      <c r="B174" s="1743" t="s">
        <v>2453</v>
      </c>
      <c r="C174" s="1014"/>
      <c r="D174" s="1014"/>
      <c r="E174" s="1014"/>
      <c r="F174" s="1014"/>
      <c r="G174" s="1014"/>
      <c r="H174" s="1014"/>
      <c r="I174" s="1014"/>
      <c r="J174" s="1014"/>
      <c r="K174" s="1014"/>
      <c r="L174" s="1014"/>
      <c r="M174" s="1014"/>
      <c r="N174" s="1015"/>
      <c r="O174" s="1014"/>
      <c r="P174" s="1014"/>
      <c r="Q174" s="1014"/>
      <c r="R174" s="1014"/>
      <c r="S174" s="1014"/>
      <c r="T174" s="1014"/>
      <c r="U174" s="1014"/>
      <c r="V174" s="1014"/>
      <c r="W174" s="1014"/>
      <c r="X174" s="1014"/>
      <c r="Y174" s="1014"/>
      <c r="Z174" s="1014"/>
      <c r="AA174" s="1014"/>
      <c r="AB174" s="1014"/>
      <c r="AC174" s="1014"/>
      <c r="AD174" s="1014"/>
      <c r="AE174" s="1014"/>
      <c r="AF174" s="1643"/>
    </row>
    <row r="175" spans="1:32">
      <c r="A175" s="1645"/>
      <c r="B175" s="1743" t="s">
        <v>2454</v>
      </c>
      <c r="C175" s="1014"/>
      <c r="D175" s="1014"/>
      <c r="E175" s="1014"/>
      <c r="F175" s="1014"/>
      <c r="G175" s="1014"/>
      <c r="H175" s="1014"/>
      <c r="I175" s="1014"/>
      <c r="J175" s="1014"/>
      <c r="K175" s="1014"/>
      <c r="L175" s="1014"/>
      <c r="M175" s="1014"/>
      <c r="N175" s="1015"/>
      <c r="O175" s="1014"/>
      <c r="P175" s="1014"/>
      <c r="Q175" s="1014"/>
      <c r="R175" s="1014"/>
      <c r="S175" s="1014"/>
      <c r="T175" s="1014"/>
      <c r="U175" s="1014"/>
      <c r="V175" s="1014"/>
      <c r="W175" s="1014"/>
      <c r="X175" s="1014"/>
      <c r="Y175" s="1014"/>
      <c r="Z175" s="1014"/>
      <c r="AA175" s="1014"/>
      <c r="AB175" s="1014"/>
      <c r="AC175" s="1014"/>
      <c r="AD175" s="1014"/>
      <c r="AE175" s="1014"/>
      <c r="AF175" s="1643"/>
    </row>
    <row r="176" spans="1:32">
      <c r="A176" s="1645"/>
      <c r="B176" s="1743" t="s">
        <v>2455</v>
      </c>
      <c r="C176" s="1014"/>
      <c r="D176" s="1014"/>
      <c r="E176" s="1014"/>
      <c r="F176" s="1014"/>
      <c r="G176" s="1014"/>
      <c r="H176" s="1014"/>
      <c r="I176" s="1014"/>
      <c r="J176" s="1014"/>
      <c r="K176" s="1014"/>
      <c r="L176" s="1014"/>
      <c r="M176" s="1014"/>
      <c r="N176" s="1015"/>
      <c r="O176" s="1014"/>
      <c r="P176" s="1014"/>
      <c r="Q176" s="1014"/>
      <c r="R176" s="1014"/>
      <c r="S176" s="1014"/>
      <c r="T176" s="1014"/>
      <c r="U176" s="1014"/>
      <c r="V176" s="1014"/>
      <c r="W176" s="1014"/>
      <c r="X176" s="1014"/>
      <c r="Y176" s="1014"/>
      <c r="Z176" s="1014"/>
      <c r="AA176" s="1014"/>
      <c r="AB176" s="1014"/>
      <c r="AC176" s="1014"/>
      <c r="AD176" s="1014"/>
      <c r="AE176" s="1014"/>
      <c r="AF176" s="1643"/>
    </row>
    <row r="177" spans="1:32">
      <c r="A177" s="1645"/>
      <c r="B177" s="1743" t="s">
        <v>2456</v>
      </c>
      <c r="C177" s="1014"/>
      <c r="D177" s="1014"/>
      <c r="E177" s="1014"/>
      <c r="F177" s="1014"/>
      <c r="G177" s="1014"/>
      <c r="H177" s="1014"/>
      <c r="I177" s="1014"/>
      <c r="J177" s="1014"/>
      <c r="K177" s="1014"/>
      <c r="L177" s="1014"/>
      <c r="M177" s="1014"/>
      <c r="N177" s="1015"/>
      <c r="O177" s="1014"/>
      <c r="P177" s="1014"/>
      <c r="Q177" s="1014"/>
      <c r="R177" s="1014"/>
      <c r="S177" s="1014"/>
      <c r="T177" s="1014"/>
      <c r="U177" s="1014"/>
      <c r="V177" s="1014"/>
      <c r="W177" s="1014"/>
      <c r="X177" s="1014"/>
      <c r="Y177" s="1014"/>
      <c r="Z177" s="1014"/>
      <c r="AA177" s="1014"/>
      <c r="AB177" s="1014"/>
      <c r="AC177" s="1014"/>
      <c r="AD177" s="1014"/>
      <c r="AE177" s="1014"/>
      <c r="AF177" s="1643"/>
    </row>
    <row r="178" spans="1:32">
      <c r="A178" s="1645"/>
      <c r="B178" s="1743" t="s">
        <v>2457</v>
      </c>
      <c r="C178" s="1014"/>
      <c r="D178" s="1014"/>
      <c r="E178" s="1014"/>
      <c r="F178" s="1014"/>
      <c r="G178" s="1014"/>
      <c r="H178" s="1014"/>
      <c r="I178" s="1014"/>
      <c r="J178" s="1014"/>
      <c r="K178" s="1014"/>
      <c r="L178" s="1014"/>
      <c r="M178" s="1014"/>
      <c r="N178" s="1015"/>
      <c r="O178" s="1014"/>
      <c r="P178" s="1014"/>
      <c r="Q178" s="1014"/>
      <c r="R178" s="1014"/>
      <c r="S178" s="1014"/>
      <c r="T178" s="1014"/>
      <c r="U178" s="1014"/>
      <c r="V178" s="1014"/>
      <c r="W178" s="1014"/>
      <c r="X178" s="1014"/>
      <c r="Y178" s="1014"/>
      <c r="Z178" s="1014"/>
      <c r="AA178" s="1014"/>
      <c r="AB178" s="1014"/>
      <c r="AC178" s="1014"/>
      <c r="AD178" s="1014"/>
      <c r="AE178" s="1014"/>
      <c r="AF178" s="1643"/>
    </row>
    <row r="179" spans="1:32">
      <c r="A179" s="1645"/>
      <c r="B179" s="1743" t="s">
        <v>2458</v>
      </c>
      <c r="C179" s="1014"/>
      <c r="D179" s="1014"/>
      <c r="E179" s="1014"/>
      <c r="F179" s="1014"/>
      <c r="G179" s="1014"/>
      <c r="H179" s="1014"/>
      <c r="I179" s="1014"/>
      <c r="J179" s="1014"/>
      <c r="K179" s="1014"/>
      <c r="L179" s="1014"/>
      <c r="M179" s="1014"/>
      <c r="N179" s="1015"/>
      <c r="O179" s="1014"/>
      <c r="P179" s="1014"/>
      <c r="Q179" s="1014"/>
      <c r="R179" s="1014"/>
      <c r="S179" s="1014"/>
      <c r="T179" s="1014"/>
      <c r="U179" s="1014"/>
      <c r="V179" s="1014"/>
      <c r="W179" s="1014"/>
      <c r="X179" s="1014"/>
      <c r="Y179" s="1014"/>
      <c r="Z179" s="1014"/>
      <c r="AA179" s="1014"/>
      <c r="AB179" s="1014"/>
      <c r="AC179" s="1014"/>
      <c r="AD179" s="1014"/>
      <c r="AE179" s="1014"/>
      <c r="AF179" s="1643"/>
    </row>
    <row r="180" spans="1:32">
      <c r="A180" s="1645"/>
      <c r="B180" s="1743" t="s">
        <v>2459</v>
      </c>
      <c r="C180" s="1014"/>
      <c r="D180" s="1014"/>
      <c r="E180" s="1014"/>
      <c r="F180" s="1014"/>
      <c r="G180" s="1014"/>
      <c r="H180" s="1014"/>
      <c r="I180" s="1014"/>
      <c r="J180" s="1014"/>
      <c r="K180" s="1014"/>
      <c r="L180" s="1014"/>
      <c r="M180" s="1014"/>
      <c r="N180" s="1015"/>
      <c r="O180" s="1014"/>
      <c r="P180" s="1014"/>
      <c r="Q180" s="1014"/>
      <c r="R180" s="1014"/>
      <c r="S180" s="1014"/>
      <c r="T180" s="1014"/>
      <c r="U180" s="1014"/>
      <c r="V180" s="1014"/>
      <c r="W180" s="1014"/>
      <c r="X180" s="1014"/>
      <c r="Y180" s="1014"/>
      <c r="Z180" s="1014"/>
      <c r="AA180" s="1014"/>
      <c r="AB180" s="1014"/>
      <c r="AC180" s="1014"/>
      <c r="AD180" s="1014"/>
      <c r="AE180" s="1014"/>
      <c r="AF180" s="1643"/>
    </row>
    <row r="181" spans="1:32">
      <c r="A181" s="1645"/>
      <c r="B181" s="1743" t="s">
        <v>2460</v>
      </c>
      <c r="C181" s="1014"/>
      <c r="D181" s="1014"/>
      <c r="E181" s="1014"/>
      <c r="F181" s="1014"/>
      <c r="G181" s="1014"/>
      <c r="H181" s="1014"/>
      <c r="I181" s="1014"/>
      <c r="J181" s="1014"/>
      <c r="K181" s="1014"/>
      <c r="L181" s="1014"/>
      <c r="M181" s="1014"/>
      <c r="N181" s="1015"/>
      <c r="O181" s="1014"/>
      <c r="P181" s="1014"/>
      <c r="Q181" s="1014"/>
      <c r="R181" s="1014"/>
      <c r="S181" s="1014"/>
      <c r="T181" s="1014"/>
      <c r="U181" s="1014"/>
      <c r="V181" s="1014"/>
      <c r="W181" s="1014"/>
      <c r="X181" s="1014"/>
      <c r="Y181" s="1014"/>
      <c r="Z181" s="1014"/>
      <c r="AA181" s="1014"/>
      <c r="AB181" s="1014"/>
      <c r="AC181" s="1014"/>
      <c r="AD181" s="1014"/>
      <c r="AE181" s="1014"/>
      <c r="AF181" s="1643"/>
    </row>
    <row r="182" spans="1:32">
      <c r="A182" s="1645"/>
      <c r="B182" s="1743" t="s">
        <v>2461</v>
      </c>
      <c r="C182" s="1014"/>
      <c r="D182" s="1014"/>
      <c r="E182" s="1014"/>
      <c r="F182" s="1014"/>
      <c r="G182" s="1014"/>
      <c r="H182" s="1014"/>
      <c r="I182" s="1014"/>
      <c r="J182" s="1014"/>
      <c r="K182" s="1014"/>
      <c r="L182" s="1014"/>
      <c r="M182" s="1014"/>
      <c r="N182" s="1015"/>
      <c r="O182" s="1014"/>
      <c r="P182" s="1014"/>
      <c r="Q182" s="1014"/>
      <c r="R182" s="1014"/>
      <c r="S182" s="1014"/>
      <c r="T182" s="1014"/>
      <c r="U182" s="1014"/>
      <c r="V182" s="1014"/>
      <c r="W182" s="1014"/>
      <c r="X182" s="1014"/>
      <c r="Y182" s="1014"/>
      <c r="Z182" s="1014"/>
      <c r="AA182" s="1014"/>
      <c r="AB182" s="1014"/>
      <c r="AC182" s="1014"/>
      <c r="AD182" s="1014"/>
      <c r="AE182" s="1014"/>
      <c r="AF182" s="1643"/>
    </row>
    <row r="183" spans="1:32">
      <c r="A183" s="1645"/>
      <c r="B183" s="1743" t="s">
        <v>2462</v>
      </c>
      <c r="C183" s="1014"/>
      <c r="D183" s="1014"/>
      <c r="E183" s="1014"/>
      <c r="F183" s="1014"/>
      <c r="G183" s="1014"/>
      <c r="H183" s="1014"/>
      <c r="I183" s="1014"/>
      <c r="J183" s="1014"/>
      <c r="K183" s="1014"/>
      <c r="L183" s="1014"/>
      <c r="M183" s="1014"/>
      <c r="N183" s="1015"/>
      <c r="O183" s="1014"/>
      <c r="P183" s="1014"/>
      <c r="Q183" s="1014"/>
      <c r="R183" s="1014"/>
      <c r="S183" s="1014"/>
      <c r="T183" s="1014"/>
      <c r="U183" s="1014"/>
      <c r="V183" s="1014"/>
      <c r="W183" s="1014"/>
      <c r="X183" s="1014"/>
      <c r="Y183" s="1014"/>
      <c r="Z183" s="1014"/>
      <c r="AA183" s="1014"/>
      <c r="AB183" s="1014"/>
      <c r="AC183" s="1014"/>
      <c r="AD183" s="1014"/>
      <c r="AE183" s="1014"/>
      <c r="AF183" s="1643"/>
    </row>
    <row r="184" spans="1:32">
      <c r="A184" s="1645"/>
      <c r="B184" s="1743" t="s">
        <v>2463</v>
      </c>
      <c r="C184" s="1014"/>
      <c r="D184" s="1014"/>
      <c r="E184" s="1014"/>
      <c r="F184" s="1014"/>
      <c r="G184" s="1014"/>
      <c r="H184" s="1014"/>
      <c r="I184" s="1014"/>
      <c r="J184" s="1014"/>
      <c r="K184" s="1014"/>
      <c r="L184" s="1014"/>
      <c r="M184" s="1014"/>
      <c r="N184" s="1015"/>
      <c r="O184" s="1014"/>
      <c r="P184" s="1014"/>
      <c r="Q184" s="1014"/>
      <c r="R184" s="1014"/>
      <c r="S184" s="1014"/>
      <c r="T184" s="1014"/>
      <c r="U184" s="1014"/>
      <c r="V184" s="1014"/>
      <c r="W184" s="1014"/>
      <c r="X184" s="1014"/>
      <c r="Y184" s="1014"/>
      <c r="Z184" s="1014"/>
      <c r="AA184" s="1014"/>
      <c r="AB184" s="1014"/>
      <c r="AC184" s="1014"/>
      <c r="AD184" s="1014"/>
      <c r="AE184" s="1014"/>
      <c r="AF184" s="1643"/>
    </row>
    <row r="185" spans="1:32">
      <c r="A185" s="1645"/>
      <c r="B185" s="1743" t="s">
        <v>2464</v>
      </c>
      <c r="C185" s="1014"/>
      <c r="D185" s="1014"/>
      <c r="E185" s="1014"/>
      <c r="F185" s="1014"/>
      <c r="G185" s="1014"/>
      <c r="H185" s="1014"/>
      <c r="I185" s="1014"/>
      <c r="J185" s="1014"/>
      <c r="K185" s="1014"/>
      <c r="L185" s="1014"/>
      <c r="M185" s="1014"/>
      <c r="N185" s="1015"/>
      <c r="O185" s="1014"/>
      <c r="P185" s="1014"/>
      <c r="Q185" s="1014"/>
      <c r="R185" s="1014"/>
      <c r="S185" s="1014"/>
      <c r="T185" s="1014"/>
      <c r="U185" s="1014"/>
      <c r="V185" s="1014"/>
      <c r="W185" s="1014"/>
      <c r="X185" s="1014"/>
      <c r="Y185" s="1014"/>
      <c r="Z185" s="1014"/>
      <c r="AA185" s="1014"/>
      <c r="AB185" s="1014"/>
      <c r="AC185" s="1014"/>
      <c r="AD185" s="1014"/>
      <c r="AE185" s="1014"/>
      <c r="AF185" s="1643"/>
    </row>
    <row r="186" spans="1:32">
      <c r="A186" s="1645"/>
      <c r="B186" s="1743" t="s">
        <v>2465</v>
      </c>
      <c r="C186" s="1014"/>
      <c r="D186" s="1014"/>
      <c r="E186" s="1014"/>
      <c r="F186" s="1014"/>
      <c r="G186" s="1014"/>
      <c r="H186" s="1014"/>
      <c r="I186" s="1014"/>
      <c r="J186" s="1014"/>
      <c r="K186" s="1014"/>
      <c r="L186" s="1014"/>
      <c r="M186" s="1014"/>
      <c r="N186" s="1015"/>
      <c r="O186" s="1014"/>
      <c r="P186" s="1014"/>
      <c r="Q186" s="1014"/>
      <c r="R186" s="1014"/>
      <c r="S186" s="1014"/>
      <c r="T186" s="1014"/>
      <c r="U186" s="1014"/>
      <c r="V186" s="1014"/>
      <c r="W186" s="1014"/>
      <c r="X186" s="1014"/>
      <c r="Y186" s="1014"/>
      <c r="Z186" s="1014"/>
      <c r="AA186" s="1014"/>
      <c r="AB186" s="1014"/>
      <c r="AC186" s="1014"/>
      <c r="AD186" s="1014"/>
      <c r="AE186" s="1014"/>
      <c r="AF186" s="1643"/>
    </row>
    <row r="187" spans="1:32">
      <c r="A187" s="1645"/>
      <c r="B187" s="1743" t="s">
        <v>2466</v>
      </c>
      <c r="C187" s="1014"/>
      <c r="D187" s="1014"/>
      <c r="E187" s="1014"/>
      <c r="F187" s="1014"/>
      <c r="G187" s="1014"/>
      <c r="H187" s="1014"/>
      <c r="I187" s="1014"/>
      <c r="J187" s="1014"/>
      <c r="K187" s="1014"/>
      <c r="L187" s="1014"/>
      <c r="M187" s="1014"/>
      <c r="N187" s="1015"/>
      <c r="O187" s="1014"/>
      <c r="P187" s="1014"/>
      <c r="Q187" s="1014"/>
      <c r="R187" s="1014"/>
      <c r="S187" s="1014"/>
      <c r="T187" s="1014"/>
      <c r="U187" s="1014"/>
      <c r="V187" s="1014"/>
      <c r="W187" s="1014"/>
      <c r="X187" s="1014"/>
      <c r="Y187" s="1014"/>
      <c r="Z187" s="1014"/>
      <c r="AA187" s="1014"/>
      <c r="AB187" s="1014"/>
      <c r="AC187" s="1014"/>
      <c r="AD187" s="1014"/>
      <c r="AE187" s="1014"/>
      <c r="AF187" s="1643"/>
    </row>
    <row r="188" spans="1:32">
      <c r="A188" s="1645"/>
      <c r="B188" s="1743" t="s">
        <v>2467</v>
      </c>
      <c r="C188" s="1014"/>
      <c r="D188" s="1014"/>
      <c r="E188" s="1014"/>
      <c r="F188" s="1014"/>
      <c r="G188" s="1014"/>
      <c r="H188" s="1014"/>
      <c r="I188" s="1014"/>
      <c r="J188" s="1014"/>
      <c r="K188" s="1014"/>
      <c r="L188" s="1014"/>
      <c r="M188" s="1014"/>
      <c r="N188" s="1015"/>
      <c r="O188" s="1014"/>
      <c r="P188" s="1014"/>
      <c r="Q188" s="1014"/>
      <c r="R188" s="1014"/>
      <c r="S188" s="1014"/>
      <c r="T188" s="1014"/>
      <c r="U188" s="1014"/>
      <c r="V188" s="1014"/>
      <c r="W188" s="1014"/>
      <c r="X188" s="1014"/>
      <c r="Y188" s="1014"/>
      <c r="Z188" s="1014"/>
      <c r="AA188" s="1014"/>
      <c r="AB188" s="1014"/>
      <c r="AC188" s="1014"/>
      <c r="AD188" s="1014"/>
      <c r="AE188" s="1014"/>
      <c r="AF188" s="1643"/>
    </row>
    <row r="189" spans="1:32">
      <c r="A189" s="1645"/>
      <c r="B189" s="1743" t="s">
        <v>2468</v>
      </c>
      <c r="C189" s="1014"/>
      <c r="D189" s="1014"/>
      <c r="E189" s="1014"/>
      <c r="F189" s="1014"/>
      <c r="G189" s="1014"/>
      <c r="H189" s="1014"/>
      <c r="I189" s="1014"/>
      <c r="J189" s="1014"/>
      <c r="K189" s="1014"/>
      <c r="L189" s="1014"/>
      <c r="M189" s="1014"/>
      <c r="N189" s="1015"/>
      <c r="O189" s="1014"/>
      <c r="P189" s="1014"/>
      <c r="Q189" s="1014"/>
      <c r="R189" s="1014"/>
      <c r="S189" s="1014"/>
      <c r="T189" s="1014"/>
      <c r="U189" s="1014"/>
      <c r="V189" s="1014"/>
      <c r="W189" s="1014"/>
      <c r="X189" s="1014"/>
      <c r="Y189" s="1014"/>
      <c r="Z189" s="1014"/>
      <c r="AA189" s="1014"/>
      <c r="AB189" s="1014"/>
      <c r="AC189" s="1014"/>
      <c r="AD189" s="1014"/>
      <c r="AE189" s="1014"/>
      <c r="AF189" s="1643"/>
    </row>
    <row r="190" spans="1:32">
      <c r="A190" s="1645"/>
      <c r="B190" s="1743" t="s">
        <v>2469</v>
      </c>
      <c r="C190" s="1014"/>
      <c r="D190" s="1014"/>
      <c r="E190" s="1014"/>
      <c r="F190" s="1014"/>
      <c r="G190" s="1014"/>
      <c r="H190" s="1014"/>
      <c r="I190" s="1014"/>
      <c r="J190" s="1014"/>
      <c r="K190" s="1014"/>
      <c r="L190" s="1014"/>
      <c r="M190" s="1014"/>
      <c r="N190" s="1015"/>
      <c r="O190" s="1014"/>
      <c r="P190" s="1014"/>
      <c r="Q190" s="1014"/>
      <c r="R190" s="1014"/>
      <c r="S190" s="1014"/>
      <c r="T190" s="1014"/>
      <c r="U190" s="1014"/>
      <c r="V190" s="1014"/>
      <c r="W190" s="1014"/>
      <c r="X190" s="1014"/>
      <c r="Y190" s="1014"/>
      <c r="Z190" s="1014"/>
      <c r="AA190" s="1014"/>
      <c r="AB190" s="1014"/>
      <c r="AC190" s="1014"/>
      <c r="AD190" s="1014"/>
      <c r="AE190" s="1014"/>
      <c r="AF190" s="1643"/>
    </row>
    <row r="191" spans="1:32">
      <c r="A191" s="1645"/>
      <c r="B191" s="1743" t="s">
        <v>2470</v>
      </c>
      <c r="C191" s="1014"/>
      <c r="D191" s="1014"/>
      <c r="E191" s="1014"/>
      <c r="F191" s="1014"/>
      <c r="G191" s="1014"/>
      <c r="H191" s="1014"/>
      <c r="I191" s="1014"/>
      <c r="J191" s="1014"/>
      <c r="K191" s="1014"/>
      <c r="L191" s="1014"/>
      <c r="M191" s="1014"/>
      <c r="N191" s="1015"/>
      <c r="O191" s="1014"/>
      <c r="P191" s="1014"/>
      <c r="Q191" s="1014"/>
      <c r="R191" s="1014"/>
      <c r="S191" s="1014"/>
      <c r="T191" s="1014"/>
      <c r="U191" s="1014"/>
      <c r="V191" s="1014"/>
      <c r="W191" s="1014"/>
      <c r="X191" s="1014"/>
      <c r="Y191" s="1014"/>
      <c r="Z191" s="1014"/>
      <c r="AA191" s="1014"/>
      <c r="AB191" s="1014"/>
      <c r="AC191" s="1014"/>
      <c r="AD191" s="1014"/>
      <c r="AE191" s="1014"/>
      <c r="AF191" s="1643"/>
    </row>
    <row r="192" spans="1:32">
      <c r="A192" s="1645"/>
      <c r="B192" s="1743" t="s">
        <v>2471</v>
      </c>
      <c r="C192" s="1014"/>
      <c r="D192" s="1014"/>
      <c r="E192" s="1014"/>
      <c r="F192" s="1014"/>
      <c r="G192" s="1014"/>
      <c r="H192" s="1014"/>
      <c r="I192" s="1014"/>
      <c r="J192" s="1014"/>
      <c r="K192" s="1014"/>
      <c r="L192" s="1014"/>
      <c r="M192" s="1014"/>
      <c r="N192" s="1015"/>
      <c r="O192" s="1014"/>
      <c r="P192" s="1014"/>
      <c r="Q192" s="1014"/>
      <c r="R192" s="1014"/>
      <c r="S192" s="1014"/>
      <c r="T192" s="1014"/>
      <c r="U192" s="1014"/>
      <c r="V192" s="1014"/>
      <c r="W192" s="1014"/>
      <c r="X192" s="1014"/>
      <c r="Y192" s="1014"/>
      <c r="Z192" s="1014"/>
      <c r="AA192" s="1014"/>
      <c r="AB192" s="1014"/>
      <c r="AC192" s="1014"/>
      <c r="AD192" s="1014"/>
      <c r="AE192" s="1014"/>
      <c r="AF192" s="1643"/>
    </row>
    <row r="193" spans="1:32">
      <c r="A193" s="1645"/>
      <c r="B193" s="1743" t="s">
        <v>2472</v>
      </c>
      <c r="C193" s="1014"/>
      <c r="D193" s="1014"/>
      <c r="E193" s="1014"/>
      <c r="F193" s="1014"/>
      <c r="G193" s="1014"/>
      <c r="H193" s="1014"/>
      <c r="I193" s="1014"/>
      <c r="J193" s="1014"/>
      <c r="K193" s="1014"/>
      <c r="L193" s="1014"/>
      <c r="M193" s="1014"/>
      <c r="N193" s="1015"/>
      <c r="O193" s="1014"/>
      <c r="P193" s="1014"/>
      <c r="Q193" s="1014"/>
      <c r="R193" s="1014"/>
      <c r="S193" s="1014"/>
      <c r="T193" s="1014"/>
      <c r="U193" s="1014"/>
      <c r="V193" s="1014"/>
      <c r="W193" s="1014"/>
      <c r="X193" s="1014"/>
      <c r="Y193" s="1014"/>
      <c r="Z193" s="1014"/>
      <c r="AA193" s="1014"/>
      <c r="AB193" s="1014"/>
      <c r="AC193" s="1014"/>
      <c r="AD193" s="1014"/>
      <c r="AE193" s="1014"/>
      <c r="AF193" s="1643"/>
    </row>
    <row r="194" spans="1:32">
      <c r="A194" s="1645"/>
      <c r="B194" s="1743" t="s">
        <v>2473</v>
      </c>
      <c r="C194" s="1014"/>
      <c r="D194" s="1014"/>
      <c r="E194" s="1014"/>
      <c r="F194" s="1014"/>
      <c r="G194" s="1014"/>
      <c r="H194" s="1014"/>
      <c r="I194" s="1014"/>
      <c r="J194" s="1014"/>
      <c r="K194" s="1014"/>
      <c r="L194" s="1014"/>
      <c r="M194" s="1014"/>
      <c r="N194" s="1015"/>
      <c r="O194" s="1014"/>
      <c r="P194" s="1014"/>
      <c r="Q194" s="1014"/>
      <c r="R194" s="1014"/>
      <c r="S194" s="1014"/>
      <c r="T194" s="1014"/>
      <c r="U194" s="1014"/>
      <c r="V194" s="1014"/>
      <c r="W194" s="1014"/>
      <c r="X194" s="1014"/>
      <c r="Y194" s="1014"/>
      <c r="Z194" s="1014"/>
      <c r="AA194" s="1014"/>
      <c r="AB194" s="1014"/>
      <c r="AC194" s="1014"/>
      <c r="AD194" s="1014"/>
      <c r="AE194" s="1014"/>
      <c r="AF194" s="1643"/>
    </row>
    <row r="195" spans="1:32">
      <c r="A195" s="1645"/>
      <c r="B195" s="1743" t="s">
        <v>2474</v>
      </c>
      <c r="C195" s="1014"/>
      <c r="D195" s="1014"/>
      <c r="E195" s="1014"/>
      <c r="F195" s="1014"/>
      <c r="G195" s="1014"/>
      <c r="H195" s="1014"/>
      <c r="I195" s="1014"/>
      <c r="J195" s="1014"/>
      <c r="K195" s="1014"/>
      <c r="L195" s="1014"/>
      <c r="M195" s="1014"/>
      <c r="N195" s="1015"/>
      <c r="O195" s="1014"/>
      <c r="P195" s="1014"/>
      <c r="Q195" s="1014"/>
      <c r="R195" s="1014"/>
      <c r="S195" s="1014"/>
      <c r="T195" s="1014"/>
      <c r="U195" s="1014"/>
      <c r="V195" s="1014"/>
      <c r="W195" s="1014"/>
      <c r="X195" s="1014"/>
      <c r="Y195" s="1014"/>
      <c r="Z195" s="1014"/>
      <c r="AA195" s="1014"/>
      <c r="AB195" s="1014"/>
      <c r="AC195" s="1014"/>
      <c r="AD195" s="1014"/>
      <c r="AE195" s="1014"/>
      <c r="AF195" s="1643"/>
    </row>
    <row r="196" spans="1:32">
      <c r="A196" s="1645"/>
      <c r="B196" s="1743" t="s">
        <v>2475</v>
      </c>
      <c r="C196" s="1014"/>
      <c r="D196" s="1014"/>
      <c r="E196" s="1014"/>
      <c r="F196" s="1014"/>
      <c r="G196" s="1014"/>
      <c r="H196" s="1014"/>
      <c r="I196" s="1014"/>
      <c r="J196" s="1014"/>
      <c r="K196" s="1014"/>
      <c r="L196" s="1014"/>
      <c r="M196" s="1014"/>
      <c r="N196" s="1015"/>
      <c r="O196" s="1014"/>
      <c r="P196" s="1014"/>
      <c r="Q196" s="1014"/>
      <c r="R196" s="1014"/>
      <c r="S196" s="1014"/>
      <c r="T196" s="1014"/>
      <c r="U196" s="1014"/>
      <c r="V196" s="1014"/>
      <c r="W196" s="1014"/>
      <c r="X196" s="1014"/>
      <c r="Y196" s="1014"/>
      <c r="Z196" s="1014"/>
      <c r="AA196" s="1014"/>
      <c r="AB196" s="1014"/>
      <c r="AC196" s="1014"/>
      <c r="AD196" s="1014"/>
      <c r="AE196" s="1014"/>
      <c r="AF196" s="1643"/>
    </row>
    <row r="197" spans="1:32">
      <c r="A197" s="1645"/>
      <c r="B197" s="1743" t="s">
        <v>2476</v>
      </c>
      <c r="C197" s="1014"/>
      <c r="D197" s="1014"/>
      <c r="E197" s="1014"/>
      <c r="F197" s="1014"/>
      <c r="G197" s="1014"/>
      <c r="H197" s="1014"/>
      <c r="I197" s="1014"/>
      <c r="J197" s="1014"/>
      <c r="K197" s="1014"/>
      <c r="L197" s="1014"/>
      <c r="M197" s="1014"/>
      <c r="N197" s="1015"/>
      <c r="O197" s="1014"/>
      <c r="P197" s="1014"/>
      <c r="Q197" s="1014"/>
      <c r="R197" s="1014"/>
      <c r="S197" s="1014"/>
      <c r="T197" s="1014"/>
      <c r="U197" s="1014"/>
      <c r="V197" s="1014"/>
      <c r="W197" s="1014"/>
      <c r="X197" s="1014"/>
      <c r="Y197" s="1014"/>
      <c r="Z197" s="1014"/>
      <c r="AA197" s="1014"/>
      <c r="AB197" s="1014"/>
      <c r="AC197" s="1014"/>
      <c r="AD197" s="1014"/>
      <c r="AE197" s="1014"/>
      <c r="AF197" s="1643"/>
    </row>
    <row r="198" spans="1:32">
      <c r="A198" s="1645"/>
      <c r="B198" s="1743" t="s">
        <v>2477</v>
      </c>
      <c r="C198" s="1014"/>
      <c r="D198" s="1014"/>
      <c r="E198" s="1014"/>
      <c r="F198" s="1014"/>
      <c r="G198" s="1014"/>
      <c r="H198" s="1014"/>
      <c r="I198" s="1014"/>
      <c r="J198" s="1014"/>
      <c r="K198" s="1014"/>
      <c r="L198" s="1014"/>
      <c r="M198" s="1014"/>
      <c r="N198" s="1015"/>
      <c r="O198" s="1014"/>
      <c r="P198" s="1014"/>
      <c r="Q198" s="1014"/>
      <c r="R198" s="1014"/>
      <c r="S198" s="1014"/>
      <c r="T198" s="1014"/>
      <c r="U198" s="1014"/>
      <c r="V198" s="1014"/>
      <c r="W198" s="1014"/>
      <c r="X198" s="1014"/>
      <c r="Y198" s="1014"/>
      <c r="Z198" s="1014"/>
      <c r="AA198" s="1014"/>
      <c r="AB198" s="1014"/>
      <c r="AC198" s="1014"/>
      <c r="AD198" s="1014"/>
      <c r="AE198" s="1014"/>
      <c r="AF198" s="1643"/>
    </row>
    <row r="199" spans="1:32">
      <c r="A199" s="1645"/>
      <c r="B199" s="1743" t="s">
        <v>2478</v>
      </c>
      <c r="C199" s="1014"/>
      <c r="D199" s="1014"/>
      <c r="E199" s="1014"/>
      <c r="F199" s="1014"/>
      <c r="G199" s="1014"/>
      <c r="H199" s="1014"/>
      <c r="I199" s="1014"/>
      <c r="J199" s="1014"/>
      <c r="K199" s="1014"/>
      <c r="L199" s="1014"/>
      <c r="M199" s="1014"/>
      <c r="N199" s="1015"/>
      <c r="O199" s="1014"/>
      <c r="P199" s="1014"/>
      <c r="Q199" s="1014"/>
      <c r="R199" s="1014"/>
      <c r="S199" s="1014"/>
      <c r="T199" s="1014"/>
      <c r="U199" s="1014"/>
      <c r="V199" s="1014"/>
      <c r="W199" s="1014"/>
      <c r="X199" s="1014"/>
      <c r="Y199" s="1014"/>
      <c r="Z199" s="1014"/>
      <c r="AA199" s="1014"/>
      <c r="AB199" s="1014"/>
      <c r="AC199" s="1014"/>
      <c r="AD199" s="1014"/>
      <c r="AE199" s="1014"/>
      <c r="AF199" s="1643"/>
    </row>
    <row r="200" spans="1:32">
      <c r="A200" s="1645"/>
      <c r="B200" s="1743" t="s">
        <v>2479</v>
      </c>
      <c r="C200" s="1014"/>
      <c r="D200" s="1014"/>
      <c r="E200" s="1014"/>
      <c r="F200" s="1014"/>
      <c r="G200" s="1014"/>
      <c r="H200" s="1014"/>
      <c r="I200" s="1014"/>
      <c r="J200" s="1014"/>
      <c r="K200" s="1014"/>
      <c r="L200" s="1014"/>
      <c r="M200" s="1014"/>
      <c r="N200" s="1015"/>
      <c r="O200" s="1014"/>
      <c r="P200" s="1014"/>
      <c r="Q200" s="1014"/>
      <c r="R200" s="1014"/>
      <c r="S200" s="1014"/>
      <c r="T200" s="1014"/>
      <c r="U200" s="1014"/>
      <c r="V200" s="1014"/>
      <c r="W200" s="1014"/>
      <c r="X200" s="1014"/>
      <c r="Y200" s="1014"/>
      <c r="Z200" s="1014"/>
      <c r="AA200" s="1014"/>
      <c r="AB200" s="1014"/>
      <c r="AC200" s="1014"/>
      <c r="AD200" s="1014"/>
      <c r="AE200" s="1014"/>
      <c r="AF200" s="1643"/>
    </row>
    <row r="201" spans="1:32">
      <c r="B201" s="1743" t="s">
        <v>2480</v>
      </c>
      <c r="C201" s="1014"/>
      <c r="D201" s="1014"/>
      <c r="E201" s="1014"/>
      <c r="F201" s="1014"/>
      <c r="G201" s="1014"/>
      <c r="H201" s="1014"/>
      <c r="I201" s="1014"/>
      <c r="J201" s="1014"/>
      <c r="K201" s="1014"/>
      <c r="L201" s="1014"/>
      <c r="M201" s="1014"/>
      <c r="N201" s="1015"/>
      <c r="O201" s="1014"/>
      <c r="P201" s="1014"/>
      <c r="Q201" s="1014"/>
      <c r="R201" s="1014"/>
      <c r="S201" s="1014"/>
      <c r="T201" s="1014"/>
      <c r="U201" s="1014"/>
      <c r="V201" s="1014"/>
      <c r="W201" s="1014"/>
      <c r="X201" s="1014"/>
      <c r="Y201" s="1014"/>
      <c r="Z201" s="1014"/>
      <c r="AA201" s="1014"/>
      <c r="AB201" s="1014"/>
      <c r="AC201" s="1014"/>
      <c r="AD201" s="1014"/>
      <c r="AE201" s="1014"/>
    </row>
    <row r="202" spans="1:32">
      <c r="B202" s="1743" t="s">
        <v>2481</v>
      </c>
      <c r="C202" s="1014"/>
      <c r="D202" s="1014"/>
      <c r="E202" s="1014"/>
      <c r="F202" s="1014"/>
      <c r="G202" s="1014"/>
      <c r="H202" s="1014"/>
      <c r="I202" s="1014"/>
      <c r="J202" s="1014"/>
      <c r="K202" s="1014"/>
      <c r="L202" s="1014"/>
      <c r="M202" s="1014"/>
      <c r="N202" s="1015"/>
      <c r="O202" s="1014"/>
      <c r="P202" s="1014"/>
      <c r="Q202" s="1014"/>
      <c r="R202" s="1014"/>
      <c r="S202" s="1014"/>
      <c r="T202" s="1014"/>
      <c r="U202" s="1014"/>
      <c r="V202" s="1014"/>
      <c r="W202" s="1014"/>
      <c r="X202" s="1014"/>
      <c r="Y202" s="1014"/>
      <c r="Z202" s="1014"/>
      <c r="AA202" s="1014"/>
      <c r="AB202" s="1014"/>
      <c r="AC202" s="1014"/>
      <c r="AD202" s="1014"/>
      <c r="AE202" s="1014"/>
    </row>
    <row r="203" spans="1:32">
      <c r="B203" s="1743" t="s">
        <v>2482</v>
      </c>
      <c r="C203" s="1014"/>
      <c r="D203" s="1014"/>
      <c r="E203" s="1014"/>
      <c r="F203" s="1014"/>
      <c r="G203" s="1014"/>
      <c r="H203" s="1014"/>
      <c r="I203" s="1014"/>
      <c r="J203" s="1014"/>
      <c r="K203" s="1014"/>
      <c r="L203" s="1014"/>
      <c r="M203" s="1014"/>
      <c r="N203" s="1015"/>
      <c r="O203" s="1014"/>
      <c r="P203" s="1014"/>
      <c r="Q203" s="1014"/>
      <c r="R203" s="1014"/>
      <c r="S203" s="1014"/>
      <c r="T203" s="1014"/>
      <c r="U203" s="1014"/>
      <c r="V203" s="1014"/>
      <c r="W203" s="1014"/>
      <c r="X203" s="1014"/>
      <c r="Y203" s="1014"/>
      <c r="Z203" s="1014"/>
      <c r="AA203" s="1014"/>
      <c r="AB203" s="1014"/>
      <c r="AC203" s="1014"/>
      <c r="AD203" s="1014"/>
      <c r="AE203" s="1014"/>
    </row>
    <row r="204" spans="1:32">
      <c r="B204" s="1743" t="s">
        <v>2483</v>
      </c>
      <c r="C204" s="1014"/>
      <c r="D204" s="1014"/>
      <c r="E204" s="1014"/>
      <c r="F204" s="1014"/>
      <c r="G204" s="1014"/>
      <c r="H204" s="1014"/>
      <c r="I204" s="1014"/>
      <c r="J204" s="1014"/>
      <c r="K204" s="1014"/>
      <c r="L204" s="1014"/>
      <c r="M204" s="1014"/>
      <c r="N204" s="1015"/>
      <c r="O204" s="1014"/>
      <c r="P204" s="1014"/>
      <c r="Q204" s="1014"/>
      <c r="R204" s="1014"/>
      <c r="S204" s="1014"/>
      <c r="T204" s="1014"/>
      <c r="U204" s="1014"/>
      <c r="V204" s="1014"/>
      <c r="W204" s="1014"/>
      <c r="X204" s="1014"/>
      <c r="Y204" s="1014"/>
      <c r="Z204" s="1014"/>
      <c r="AA204" s="1014"/>
      <c r="AB204" s="1014"/>
      <c r="AC204" s="1014"/>
      <c r="AD204" s="1014"/>
      <c r="AE204" s="1014"/>
    </row>
    <row r="205" spans="1:32">
      <c r="B205" s="1743" t="s">
        <v>2484</v>
      </c>
      <c r="C205" s="1014"/>
      <c r="D205" s="1014"/>
      <c r="E205" s="1014"/>
      <c r="F205" s="1014"/>
      <c r="G205" s="1014"/>
      <c r="H205" s="1014"/>
      <c r="I205" s="1014"/>
      <c r="J205" s="1014"/>
      <c r="K205" s="1014"/>
      <c r="L205" s="1014"/>
      <c r="M205" s="1014"/>
      <c r="N205" s="1015"/>
      <c r="O205" s="1014"/>
      <c r="P205" s="1014"/>
      <c r="Q205" s="1014"/>
      <c r="R205" s="1014"/>
      <c r="S205" s="1014"/>
      <c r="T205" s="1014"/>
      <c r="U205" s="1014"/>
      <c r="V205" s="1014"/>
      <c r="W205" s="1014"/>
      <c r="X205" s="1014"/>
      <c r="Y205" s="1014"/>
      <c r="Z205" s="1014"/>
      <c r="AA205" s="1014"/>
      <c r="AB205" s="1014"/>
      <c r="AC205" s="1014"/>
      <c r="AD205" s="1014"/>
      <c r="AE205" s="1014"/>
    </row>
    <row r="206" spans="1:32">
      <c r="B206" s="1743" t="s">
        <v>2485</v>
      </c>
      <c r="C206" s="1014"/>
      <c r="D206" s="1014"/>
      <c r="E206" s="1014"/>
      <c r="F206" s="1014"/>
      <c r="G206" s="1014"/>
      <c r="H206" s="1014"/>
      <c r="I206" s="1014"/>
      <c r="J206" s="1014"/>
      <c r="K206" s="1014"/>
      <c r="L206" s="1014"/>
      <c r="M206" s="1014"/>
      <c r="N206" s="1015"/>
      <c r="O206" s="1014"/>
      <c r="P206" s="1014"/>
      <c r="Q206" s="1014"/>
      <c r="R206" s="1014"/>
      <c r="S206" s="1014"/>
      <c r="T206" s="1014"/>
      <c r="U206" s="1014"/>
      <c r="V206" s="1014"/>
      <c r="W206" s="1014"/>
      <c r="X206" s="1014"/>
      <c r="Y206" s="1014"/>
      <c r="Z206" s="1014"/>
      <c r="AA206" s="1014"/>
      <c r="AB206" s="1014"/>
      <c r="AC206" s="1014"/>
      <c r="AD206" s="1014"/>
      <c r="AE206" s="1014"/>
    </row>
    <row r="207" spans="1:32">
      <c r="B207" s="1743" t="s">
        <v>2486</v>
      </c>
      <c r="C207" s="1014"/>
      <c r="D207" s="1014"/>
      <c r="E207" s="1014"/>
      <c r="F207" s="1014"/>
      <c r="G207" s="1014"/>
      <c r="H207" s="1014"/>
      <c r="I207" s="1014"/>
      <c r="J207" s="1014"/>
      <c r="K207" s="1014"/>
      <c r="L207" s="1014"/>
      <c r="M207" s="1014"/>
      <c r="N207" s="1015"/>
      <c r="O207" s="1014"/>
      <c r="P207" s="1014"/>
      <c r="Q207" s="1014"/>
      <c r="R207" s="1014"/>
      <c r="S207" s="1014"/>
      <c r="T207" s="1014"/>
      <c r="U207" s="1014"/>
      <c r="V207" s="1014"/>
      <c r="W207" s="1014"/>
      <c r="X207" s="1014"/>
      <c r="Y207" s="1014"/>
      <c r="Z207" s="1014"/>
      <c r="AA207" s="1014"/>
      <c r="AB207" s="1014"/>
      <c r="AC207" s="1014"/>
      <c r="AD207" s="1014"/>
      <c r="AE207" s="1014"/>
    </row>
    <row r="208" spans="1:32">
      <c r="B208" s="1743" t="s">
        <v>2487</v>
      </c>
      <c r="C208" s="1014"/>
      <c r="D208" s="1014"/>
      <c r="E208" s="1014"/>
      <c r="F208" s="1014"/>
      <c r="G208" s="1014"/>
      <c r="H208" s="1014"/>
      <c r="I208" s="1014"/>
      <c r="J208" s="1014"/>
      <c r="K208" s="1014"/>
      <c r="L208" s="1014"/>
      <c r="M208" s="1014"/>
      <c r="N208" s="1015"/>
      <c r="O208" s="1014"/>
      <c r="P208" s="1014"/>
      <c r="Q208" s="1014"/>
      <c r="R208" s="1014"/>
      <c r="S208" s="1014"/>
      <c r="T208" s="1014"/>
      <c r="U208" s="1014"/>
      <c r="V208" s="1014"/>
      <c r="W208" s="1014"/>
      <c r="X208" s="1014"/>
      <c r="Y208" s="1014"/>
      <c r="Z208" s="1014"/>
      <c r="AA208" s="1014"/>
      <c r="AB208" s="1014"/>
      <c r="AC208" s="1014"/>
      <c r="AD208" s="1014"/>
      <c r="AE208" s="1014"/>
    </row>
    <row r="209" spans="2:31">
      <c r="B209" s="1743" t="s">
        <v>2488</v>
      </c>
      <c r="C209" s="1014"/>
      <c r="D209" s="1014"/>
      <c r="E209" s="1014"/>
      <c r="F209" s="1014"/>
      <c r="G209" s="1014"/>
      <c r="H209" s="1014"/>
      <c r="I209" s="1014"/>
      <c r="J209" s="1014"/>
      <c r="K209" s="1014"/>
      <c r="L209" s="1014"/>
      <c r="M209" s="1014"/>
      <c r="N209" s="1015"/>
      <c r="O209" s="1014"/>
      <c r="P209" s="1014"/>
      <c r="Q209" s="1014"/>
      <c r="R209" s="1014"/>
      <c r="S209" s="1014"/>
      <c r="T209" s="1014"/>
      <c r="U209" s="1014"/>
      <c r="V209" s="1014"/>
      <c r="W209" s="1014"/>
      <c r="X209" s="1014"/>
      <c r="Y209" s="1014"/>
      <c r="Z209" s="1014"/>
      <c r="AA209" s="1014"/>
      <c r="AB209" s="1014"/>
      <c r="AC209" s="1014"/>
      <c r="AD209" s="1014"/>
      <c r="AE209" s="1014"/>
    </row>
    <row r="210" spans="2:31">
      <c r="B210" s="1743" t="s">
        <v>2489</v>
      </c>
      <c r="C210" s="1014"/>
      <c r="D210" s="1014"/>
      <c r="E210" s="1014"/>
      <c r="F210" s="1014"/>
      <c r="G210" s="1014"/>
      <c r="H210" s="1014"/>
      <c r="I210" s="1014"/>
      <c r="J210" s="1014"/>
      <c r="K210" s="1014"/>
      <c r="L210" s="1014"/>
      <c r="M210" s="1014"/>
      <c r="N210" s="1015"/>
      <c r="O210" s="1014"/>
      <c r="P210" s="1014"/>
      <c r="Q210" s="1014"/>
      <c r="R210" s="1014"/>
      <c r="S210" s="1014"/>
      <c r="T210" s="1014"/>
      <c r="U210" s="1014"/>
      <c r="V210" s="1014"/>
      <c r="W210" s="1014"/>
      <c r="X210" s="1014"/>
      <c r="Y210" s="1014"/>
      <c r="Z210" s="1014"/>
      <c r="AA210" s="1014"/>
      <c r="AB210" s="1014"/>
      <c r="AC210" s="1014"/>
      <c r="AD210" s="1014"/>
      <c r="AE210" s="1014"/>
    </row>
    <row r="211" spans="2:31">
      <c r="B211" s="1743" t="s">
        <v>2490</v>
      </c>
      <c r="C211" s="1014"/>
      <c r="D211" s="1014"/>
      <c r="E211" s="1014"/>
      <c r="F211" s="1014"/>
      <c r="G211" s="1014"/>
      <c r="H211" s="1014"/>
      <c r="I211" s="1014"/>
      <c r="J211" s="1014"/>
      <c r="K211" s="1014"/>
      <c r="L211" s="1014"/>
      <c r="M211" s="1014"/>
      <c r="N211" s="1015"/>
      <c r="O211" s="1014"/>
      <c r="P211" s="1014"/>
      <c r="Q211" s="1014"/>
      <c r="R211" s="1014"/>
      <c r="S211" s="1014"/>
      <c r="T211" s="1014"/>
      <c r="U211" s="1014"/>
      <c r="V211" s="1014"/>
      <c r="W211" s="1014"/>
      <c r="X211" s="1014"/>
      <c r="Y211" s="1014"/>
      <c r="Z211" s="1014"/>
      <c r="AA211" s="1014"/>
      <c r="AB211" s="1014"/>
      <c r="AC211" s="1014"/>
      <c r="AD211" s="1014"/>
      <c r="AE211" s="1014"/>
    </row>
    <row r="212" spans="2:31">
      <c r="B212" s="1743" t="s">
        <v>2491</v>
      </c>
      <c r="C212" s="1014"/>
      <c r="D212" s="1014"/>
      <c r="E212" s="1014"/>
      <c r="F212" s="1014"/>
      <c r="G212" s="1014"/>
      <c r="H212" s="1014"/>
      <c r="I212" s="1014"/>
      <c r="J212" s="1014"/>
      <c r="K212" s="1014"/>
      <c r="L212" s="1014"/>
      <c r="M212" s="1014"/>
      <c r="N212" s="1015"/>
      <c r="O212" s="1014"/>
      <c r="P212" s="1014"/>
      <c r="Q212" s="1014"/>
      <c r="R212" s="1014"/>
      <c r="S212" s="1014"/>
      <c r="T212" s="1014"/>
      <c r="U212" s="1014"/>
      <c r="V212" s="1014"/>
      <c r="W212" s="1014"/>
      <c r="X212" s="1014"/>
      <c r="Y212" s="1014"/>
      <c r="Z212" s="1014"/>
      <c r="AA212" s="1014"/>
      <c r="AB212" s="1014"/>
      <c r="AC212" s="1014"/>
      <c r="AD212" s="1014"/>
      <c r="AE212" s="1014"/>
    </row>
    <row r="213" spans="2:31">
      <c r="B213" s="1743" t="s">
        <v>2492</v>
      </c>
      <c r="C213" s="1014"/>
      <c r="D213" s="1014"/>
      <c r="E213" s="1014"/>
      <c r="F213" s="1014"/>
      <c r="G213" s="1014"/>
      <c r="H213" s="1014"/>
      <c r="I213" s="1014"/>
      <c r="J213" s="1014"/>
      <c r="K213" s="1014"/>
      <c r="L213" s="1014"/>
      <c r="M213" s="1014"/>
      <c r="N213" s="1015"/>
      <c r="O213" s="1014"/>
      <c r="P213" s="1014"/>
      <c r="Q213" s="1014"/>
      <c r="R213" s="1014"/>
      <c r="S213" s="1014"/>
      <c r="T213" s="1014"/>
      <c r="U213" s="1014"/>
      <c r="V213" s="1014"/>
      <c r="W213" s="1014"/>
      <c r="X213" s="1014"/>
      <c r="Y213" s="1014"/>
      <c r="Z213" s="1014"/>
      <c r="AA213" s="1014"/>
      <c r="AB213" s="1014"/>
      <c r="AC213" s="1014"/>
      <c r="AD213" s="1014"/>
      <c r="AE213" s="1014"/>
    </row>
    <row r="214" spans="2:31">
      <c r="B214" s="1743" t="s">
        <v>2493</v>
      </c>
      <c r="C214" s="1014"/>
      <c r="D214" s="1014"/>
      <c r="E214" s="1014"/>
      <c r="F214" s="1014"/>
      <c r="G214" s="1014"/>
      <c r="H214" s="1014"/>
      <c r="I214" s="1014"/>
      <c r="J214" s="1014"/>
      <c r="K214" s="1014"/>
      <c r="L214" s="1014"/>
      <c r="M214" s="1014"/>
      <c r="N214" s="1015"/>
      <c r="O214" s="1014"/>
      <c r="P214" s="1014"/>
      <c r="Q214" s="1014"/>
      <c r="R214" s="1014"/>
      <c r="S214" s="1014"/>
      <c r="T214" s="1014"/>
      <c r="U214" s="1014"/>
      <c r="V214" s="1014"/>
      <c r="W214" s="1014"/>
      <c r="X214" s="1014"/>
      <c r="Y214" s="1014"/>
      <c r="Z214" s="1014"/>
      <c r="AA214" s="1014"/>
      <c r="AB214" s="1014"/>
      <c r="AC214" s="1014"/>
      <c r="AD214" s="1014"/>
      <c r="AE214" s="1014"/>
    </row>
    <row r="215" spans="2:31">
      <c r="B215" s="1743" t="s">
        <v>2494</v>
      </c>
      <c r="C215" s="1014"/>
      <c r="D215" s="1014"/>
      <c r="E215" s="1014"/>
      <c r="F215" s="1014"/>
      <c r="G215" s="1014"/>
      <c r="H215" s="1014"/>
      <c r="I215" s="1014"/>
      <c r="J215" s="1014"/>
      <c r="K215" s="1014"/>
      <c r="L215" s="1014"/>
      <c r="M215" s="1014"/>
      <c r="N215" s="1015"/>
      <c r="O215" s="1014"/>
      <c r="P215" s="1014"/>
      <c r="Q215" s="1014"/>
      <c r="R215" s="1014"/>
      <c r="S215" s="1014"/>
      <c r="T215" s="1014"/>
      <c r="U215" s="1014"/>
      <c r="V215" s="1014"/>
      <c r="W215" s="1014"/>
      <c r="X215" s="1014"/>
      <c r="Y215" s="1014"/>
      <c r="Z215" s="1014"/>
      <c r="AA215" s="1014"/>
      <c r="AB215" s="1014"/>
      <c r="AC215" s="1014"/>
      <c r="AD215" s="1014"/>
      <c r="AE215" s="1014"/>
    </row>
    <row r="216" spans="2:31">
      <c r="B216" s="1743" t="s">
        <v>2495</v>
      </c>
      <c r="C216" s="1014"/>
      <c r="D216" s="1014"/>
      <c r="E216" s="1014"/>
      <c r="F216" s="1014"/>
      <c r="G216" s="1014"/>
      <c r="H216" s="1014"/>
      <c r="I216" s="1014"/>
      <c r="J216" s="1014"/>
      <c r="K216" s="1014"/>
      <c r="L216" s="1014"/>
      <c r="M216" s="1014"/>
      <c r="N216" s="1015"/>
      <c r="O216" s="1014"/>
      <c r="P216" s="1014"/>
      <c r="Q216" s="1014"/>
      <c r="R216" s="1014"/>
      <c r="S216" s="1014"/>
      <c r="T216" s="1014"/>
      <c r="U216" s="1014"/>
      <c r="V216" s="1014"/>
      <c r="W216" s="1014"/>
      <c r="X216" s="1014"/>
      <c r="Y216" s="1014"/>
      <c r="Z216" s="1014"/>
      <c r="AA216" s="1014"/>
      <c r="AB216" s="1014"/>
      <c r="AC216" s="1014"/>
      <c r="AD216" s="1014"/>
      <c r="AE216" s="1014"/>
    </row>
    <row r="217" spans="2:31">
      <c r="B217" s="1743" t="s">
        <v>2496</v>
      </c>
      <c r="C217" s="1014"/>
      <c r="D217" s="1014"/>
      <c r="E217" s="1014"/>
      <c r="F217" s="1014"/>
      <c r="G217" s="1014"/>
      <c r="H217" s="1014"/>
      <c r="I217" s="1014"/>
      <c r="J217" s="1014"/>
      <c r="K217" s="1014"/>
      <c r="L217" s="1014"/>
      <c r="M217" s="1014"/>
      <c r="N217" s="1015"/>
      <c r="O217" s="1014"/>
      <c r="P217" s="1014"/>
      <c r="Q217" s="1014"/>
      <c r="R217" s="1014"/>
      <c r="S217" s="1014"/>
      <c r="T217" s="1014"/>
      <c r="U217" s="1014"/>
      <c r="V217" s="1014"/>
      <c r="W217" s="1014"/>
      <c r="X217" s="1014"/>
      <c r="Y217" s="1014"/>
      <c r="Z217" s="1014"/>
      <c r="AA217" s="1014"/>
      <c r="AB217" s="1014"/>
      <c r="AC217" s="1014"/>
      <c r="AD217" s="1014"/>
      <c r="AE217" s="1014"/>
    </row>
    <row r="218" spans="2:31">
      <c r="B218" s="1743" t="s">
        <v>2497</v>
      </c>
      <c r="C218" s="1014"/>
      <c r="D218" s="1014"/>
      <c r="E218" s="1014"/>
      <c r="F218" s="1014"/>
      <c r="G218" s="1014"/>
      <c r="H218" s="1014"/>
      <c r="I218" s="1014"/>
      <c r="J218" s="1014"/>
      <c r="K218" s="1014"/>
      <c r="L218" s="1014"/>
      <c r="M218" s="1014"/>
      <c r="N218" s="1015"/>
      <c r="O218" s="1014"/>
      <c r="P218" s="1014"/>
      <c r="Q218" s="1014"/>
      <c r="R218" s="1014"/>
      <c r="S218" s="1014"/>
      <c r="T218" s="1014"/>
      <c r="U218" s="1014"/>
      <c r="V218" s="1014"/>
      <c r="W218" s="1014"/>
      <c r="X218" s="1014"/>
      <c r="Y218" s="1014"/>
      <c r="Z218" s="1014"/>
      <c r="AA218" s="1014"/>
      <c r="AB218" s="1014"/>
      <c r="AC218" s="1014"/>
      <c r="AD218" s="1014"/>
      <c r="AE218" s="1014"/>
    </row>
    <row r="219" spans="2:31">
      <c r="B219" s="1743" t="s">
        <v>2498</v>
      </c>
      <c r="C219" s="1014"/>
      <c r="D219" s="1014"/>
      <c r="E219" s="1014"/>
      <c r="F219" s="1014"/>
      <c r="G219" s="1014"/>
      <c r="H219" s="1014"/>
      <c r="I219" s="1014"/>
      <c r="J219" s="1014"/>
      <c r="K219" s="1014"/>
      <c r="L219" s="1014"/>
      <c r="M219" s="1014"/>
      <c r="N219" s="1015"/>
      <c r="O219" s="1014"/>
      <c r="P219" s="1014"/>
      <c r="Q219" s="1014"/>
      <c r="R219" s="1014"/>
      <c r="S219" s="1014"/>
      <c r="T219" s="1014"/>
      <c r="U219" s="1014"/>
      <c r="V219" s="1014"/>
      <c r="W219" s="1014"/>
      <c r="X219" s="1014"/>
      <c r="Y219" s="1014"/>
      <c r="Z219" s="1014"/>
      <c r="AA219" s="1014"/>
      <c r="AB219" s="1014"/>
      <c r="AC219" s="1014"/>
      <c r="AD219" s="1014"/>
      <c r="AE219" s="1014"/>
    </row>
    <row r="220" spans="2:31">
      <c r="B220" s="1743" t="s">
        <v>2308</v>
      </c>
      <c r="C220" s="1014"/>
      <c r="D220" s="1014"/>
      <c r="E220" s="1014"/>
      <c r="F220" s="1014"/>
      <c r="G220" s="1014"/>
      <c r="H220" s="1014"/>
      <c r="I220" s="1014"/>
      <c r="J220" s="1014"/>
      <c r="K220" s="1014"/>
      <c r="L220" s="1014"/>
      <c r="M220" s="1014"/>
      <c r="N220" s="1015"/>
      <c r="O220" s="1014"/>
      <c r="P220" s="1014"/>
      <c r="Q220" s="1014"/>
      <c r="R220" s="1014"/>
      <c r="S220" s="1014"/>
      <c r="T220" s="1014"/>
      <c r="U220" s="1014"/>
      <c r="V220" s="1014"/>
      <c r="W220" s="1014"/>
      <c r="X220" s="1014"/>
      <c r="Y220" s="1014"/>
      <c r="Z220" s="1014"/>
      <c r="AA220" s="1014"/>
      <c r="AB220" s="1014"/>
      <c r="AC220" s="1014"/>
      <c r="AD220" s="1014"/>
      <c r="AE220" s="1014"/>
    </row>
    <row r="221" spans="2:31">
      <c r="B221" s="1743" t="s">
        <v>2499</v>
      </c>
      <c r="C221" s="1014"/>
      <c r="D221" s="1014"/>
      <c r="E221" s="1014"/>
      <c r="F221" s="1014"/>
      <c r="G221" s="1014"/>
      <c r="H221" s="1014"/>
      <c r="I221" s="1014"/>
      <c r="J221" s="1014"/>
      <c r="K221" s="1014"/>
      <c r="L221" s="1014"/>
      <c r="M221" s="1014"/>
      <c r="N221" s="1015"/>
      <c r="O221" s="1014"/>
      <c r="P221" s="1014"/>
      <c r="Q221" s="1014"/>
      <c r="R221" s="1014"/>
      <c r="S221" s="1014"/>
      <c r="T221" s="1014"/>
      <c r="U221" s="1014"/>
      <c r="V221" s="1014"/>
      <c r="W221" s="1014"/>
      <c r="X221" s="1014"/>
      <c r="Y221" s="1014"/>
      <c r="Z221" s="1014"/>
      <c r="AA221" s="1014"/>
      <c r="AB221" s="1014"/>
      <c r="AC221" s="1014"/>
      <c r="AD221" s="1014"/>
      <c r="AE221" s="1014"/>
    </row>
    <row r="222" spans="2:31">
      <c r="B222" s="1743" t="s">
        <v>2500</v>
      </c>
      <c r="C222" s="1014"/>
      <c r="D222" s="1014"/>
      <c r="E222" s="1014"/>
      <c r="F222" s="1014"/>
      <c r="G222" s="1014"/>
      <c r="H222" s="1014"/>
      <c r="I222" s="1014"/>
      <c r="J222" s="1014"/>
      <c r="K222" s="1014"/>
      <c r="L222" s="1014"/>
      <c r="M222" s="1014"/>
      <c r="N222" s="1015"/>
      <c r="O222" s="1014"/>
      <c r="P222" s="1014"/>
      <c r="Q222" s="1014"/>
      <c r="R222" s="1014"/>
      <c r="S222" s="1014"/>
      <c r="T222" s="1014"/>
      <c r="U222" s="1014"/>
      <c r="V222" s="1014"/>
      <c r="W222" s="1014"/>
      <c r="X222" s="1014"/>
      <c r="Y222" s="1014"/>
      <c r="Z222" s="1014"/>
      <c r="AA222" s="1014"/>
      <c r="AB222" s="1014"/>
      <c r="AC222" s="1014"/>
      <c r="AD222" s="1014"/>
      <c r="AE222" s="1014"/>
    </row>
    <row r="223" spans="2:31">
      <c r="B223" s="1743" t="s">
        <v>2501</v>
      </c>
      <c r="C223" s="1014"/>
      <c r="D223" s="1014"/>
      <c r="E223" s="1014"/>
      <c r="F223" s="1014"/>
      <c r="G223" s="1014"/>
      <c r="H223" s="1014"/>
      <c r="I223" s="1014"/>
      <c r="J223" s="1014"/>
      <c r="K223" s="1014"/>
      <c r="L223" s="1014"/>
      <c r="M223" s="1014"/>
      <c r="N223" s="1015"/>
      <c r="O223" s="1014"/>
      <c r="P223" s="1014"/>
      <c r="Q223" s="1014"/>
      <c r="R223" s="1014"/>
      <c r="S223" s="1014"/>
      <c r="T223" s="1014"/>
      <c r="U223" s="1014"/>
      <c r="V223" s="1014"/>
      <c r="W223" s="1014"/>
      <c r="X223" s="1014"/>
      <c r="Y223" s="1014"/>
      <c r="Z223" s="1014"/>
      <c r="AA223" s="1014"/>
      <c r="AB223" s="1014"/>
      <c r="AC223" s="1014"/>
      <c r="AD223" s="1014"/>
      <c r="AE223" s="1014"/>
    </row>
    <row r="224" spans="2:31">
      <c r="B224" s="1743" t="s">
        <v>2502</v>
      </c>
      <c r="C224" s="1014"/>
      <c r="D224" s="1014"/>
      <c r="E224" s="1014"/>
      <c r="F224" s="1014"/>
      <c r="G224" s="1014"/>
      <c r="H224" s="1014"/>
      <c r="I224" s="1014"/>
      <c r="J224" s="1014"/>
      <c r="K224" s="1014"/>
      <c r="L224" s="1014"/>
      <c r="M224" s="1014"/>
      <c r="N224" s="1015"/>
      <c r="O224" s="1014"/>
      <c r="P224" s="1014"/>
      <c r="Q224" s="1014"/>
      <c r="R224" s="1014"/>
      <c r="S224" s="1014"/>
      <c r="T224" s="1014"/>
      <c r="U224" s="1014"/>
      <c r="V224" s="1014"/>
      <c r="W224" s="1014"/>
      <c r="X224" s="1014"/>
      <c r="Y224" s="1014"/>
      <c r="Z224" s="1014"/>
      <c r="AA224" s="1014"/>
      <c r="AB224" s="1014"/>
      <c r="AC224" s="1014"/>
      <c r="AD224" s="1014"/>
      <c r="AE224" s="1014"/>
    </row>
    <row r="225" spans="2:31">
      <c r="B225" s="1743" t="s">
        <v>2503</v>
      </c>
      <c r="C225" s="1014"/>
      <c r="D225" s="1014"/>
      <c r="E225" s="1014"/>
      <c r="F225" s="1014"/>
      <c r="G225" s="1014"/>
      <c r="H225" s="1014"/>
      <c r="I225" s="1014"/>
      <c r="J225" s="1014"/>
      <c r="K225" s="1014"/>
      <c r="L225" s="1014"/>
      <c r="M225" s="1014"/>
      <c r="N225" s="1015"/>
      <c r="O225" s="1014"/>
      <c r="P225" s="1014"/>
      <c r="Q225" s="1014"/>
      <c r="R225" s="1014"/>
      <c r="S225" s="1014"/>
      <c r="T225" s="1014"/>
      <c r="U225" s="1014"/>
      <c r="V225" s="1014"/>
      <c r="W225" s="1014"/>
      <c r="X225" s="1014"/>
      <c r="Y225" s="1014"/>
      <c r="Z225" s="1014"/>
      <c r="AA225" s="1014"/>
      <c r="AB225" s="1014"/>
      <c r="AC225" s="1014"/>
      <c r="AD225" s="1014"/>
      <c r="AE225" s="1014"/>
    </row>
    <row r="226" spans="2:31">
      <c r="B226" s="1743" t="s">
        <v>2504</v>
      </c>
      <c r="C226" s="1014"/>
      <c r="D226" s="1014"/>
      <c r="E226" s="1014"/>
      <c r="F226" s="1014"/>
      <c r="G226" s="1014"/>
      <c r="H226" s="1014"/>
      <c r="I226" s="1014"/>
      <c r="J226" s="1014"/>
      <c r="K226" s="1014"/>
      <c r="L226" s="1014"/>
      <c r="M226" s="1014"/>
      <c r="N226" s="1015"/>
      <c r="O226" s="1014"/>
      <c r="P226" s="1014"/>
      <c r="Q226" s="1014"/>
      <c r="R226" s="1014"/>
      <c r="S226" s="1014"/>
      <c r="T226" s="1014"/>
      <c r="U226" s="1014"/>
      <c r="V226" s="1014"/>
      <c r="W226" s="1014"/>
      <c r="X226" s="1014"/>
      <c r="Y226" s="1014"/>
      <c r="Z226" s="1014"/>
      <c r="AA226" s="1014"/>
      <c r="AB226" s="1014"/>
      <c r="AC226" s="1014"/>
      <c r="AD226" s="1014"/>
      <c r="AE226" s="1014"/>
    </row>
    <row r="227" spans="2:31">
      <c r="B227" s="1743" t="s">
        <v>2505</v>
      </c>
      <c r="C227" s="1014"/>
      <c r="D227" s="1014"/>
      <c r="E227" s="1014"/>
      <c r="F227" s="1014"/>
      <c r="G227" s="1014"/>
      <c r="H227" s="1014"/>
      <c r="I227" s="1014"/>
      <c r="J227" s="1014"/>
      <c r="K227" s="1014"/>
      <c r="L227" s="1014"/>
      <c r="M227" s="1014"/>
      <c r="N227" s="1015"/>
      <c r="O227" s="1014"/>
      <c r="P227" s="1014"/>
      <c r="Q227" s="1014"/>
      <c r="R227" s="1014"/>
      <c r="S227" s="1014"/>
      <c r="T227" s="1014"/>
      <c r="U227" s="1014"/>
      <c r="V227" s="1014"/>
      <c r="W227" s="1014"/>
      <c r="X227" s="1014"/>
      <c r="Y227" s="1014"/>
      <c r="Z227" s="1014"/>
      <c r="AA227" s="1014"/>
      <c r="AB227" s="1014"/>
      <c r="AC227" s="1014"/>
      <c r="AD227" s="1014"/>
      <c r="AE227" s="1014"/>
    </row>
    <row r="228" spans="2:31">
      <c r="B228" s="1743" t="s">
        <v>2506</v>
      </c>
      <c r="C228" s="1014"/>
      <c r="D228" s="1014"/>
      <c r="E228" s="1014"/>
      <c r="F228" s="1014"/>
      <c r="G228" s="1014"/>
      <c r="H228" s="1014"/>
      <c r="I228" s="1014"/>
      <c r="J228" s="1014"/>
      <c r="K228" s="1014"/>
      <c r="L228" s="1014"/>
      <c r="M228" s="1014"/>
      <c r="N228" s="1015"/>
      <c r="O228" s="1014"/>
      <c r="P228" s="1014"/>
      <c r="Q228" s="1014"/>
      <c r="R228" s="1014"/>
      <c r="S228" s="1014"/>
      <c r="T228" s="1014"/>
      <c r="U228" s="1014"/>
      <c r="V228" s="1014"/>
      <c r="W228" s="1014"/>
      <c r="X228" s="1014"/>
      <c r="Y228" s="1014"/>
      <c r="Z228" s="1014"/>
      <c r="AA228" s="1014"/>
      <c r="AB228" s="1014"/>
      <c r="AC228" s="1014"/>
      <c r="AD228" s="1014"/>
      <c r="AE228" s="1014"/>
    </row>
    <row r="229" spans="2:31">
      <c r="B229" s="1743" t="s">
        <v>2507</v>
      </c>
      <c r="C229" s="1014"/>
      <c r="D229" s="1014"/>
      <c r="E229" s="1014"/>
      <c r="F229" s="1014"/>
      <c r="G229" s="1014"/>
      <c r="H229" s="1014"/>
      <c r="I229" s="1014"/>
      <c r="J229" s="1014"/>
      <c r="K229" s="1014"/>
      <c r="L229" s="1014"/>
      <c r="M229" s="1014"/>
      <c r="N229" s="1015"/>
      <c r="O229" s="1014"/>
      <c r="P229" s="1014"/>
      <c r="Q229" s="1014"/>
      <c r="R229" s="1014"/>
      <c r="S229" s="1014"/>
      <c r="T229" s="1014"/>
      <c r="U229" s="1014"/>
      <c r="V229" s="1014"/>
      <c r="W229" s="1014"/>
      <c r="X229" s="1014"/>
      <c r="Y229" s="1014"/>
      <c r="Z229" s="1014"/>
      <c r="AA229" s="1014"/>
      <c r="AB229" s="1014"/>
      <c r="AC229" s="1014"/>
      <c r="AD229" s="1014"/>
      <c r="AE229" s="1014"/>
    </row>
    <row r="230" spans="2:31">
      <c r="B230" s="1743" t="s">
        <v>2508</v>
      </c>
      <c r="C230" s="1014"/>
      <c r="D230" s="1014"/>
      <c r="E230" s="1014"/>
      <c r="F230" s="1014"/>
      <c r="G230" s="1014"/>
      <c r="H230" s="1014"/>
      <c r="I230" s="1014"/>
      <c r="J230" s="1014"/>
      <c r="K230" s="1014"/>
      <c r="L230" s="1014"/>
      <c r="M230" s="1014"/>
      <c r="N230" s="1015"/>
      <c r="O230" s="1014"/>
      <c r="P230" s="1014"/>
      <c r="Q230" s="1014"/>
      <c r="R230" s="1014"/>
      <c r="S230" s="1014"/>
      <c r="T230" s="1014"/>
      <c r="U230" s="1014"/>
      <c r="V230" s="1014"/>
      <c r="W230" s="1014"/>
      <c r="X230" s="1014"/>
      <c r="Y230" s="1014"/>
      <c r="Z230" s="1014"/>
      <c r="AA230" s="1014"/>
      <c r="AB230" s="1014"/>
      <c r="AC230" s="1014"/>
      <c r="AD230" s="1014"/>
      <c r="AE230" s="1014"/>
    </row>
    <row r="231" spans="2:31">
      <c r="B231" s="1743" t="s">
        <v>2509</v>
      </c>
      <c r="C231" s="1014"/>
      <c r="D231" s="1014"/>
      <c r="E231" s="1014"/>
      <c r="F231" s="1014"/>
      <c r="G231" s="1014"/>
      <c r="H231" s="1014"/>
      <c r="I231" s="1014"/>
      <c r="J231" s="1014"/>
      <c r="K231" s="1014"/>
      <c r="L231" s="1014"/>
      <c r="M231" s="1014"/>
      <c r="N231" s="1015"/>
      <c r="O231" s="1014"/>
      <c r="P231" s="1014"/>
      <c r="Q231" s="1014"/>
      <c r="R231" s="1014"/>
      <c r="S231" s="1014"/>
      <c r="T231" s="1014"/>
      <c r="U231" s="1014"/>
      <c r="V231" s="1014"/>
      <c r="W231" s="1014"/>
      <c r="X231" s="1014"/>
      <c r="Y231" s="1014"/>
      <c r="Z231" s="1014"/>
      <c r="AA231" s="1014"/>
      <c r="AB231" s="1014"/>
      <c r="AC231" s="1014"/>
      <c r="AD231" s="1014"/>
      <c r="AE231" s="1014"/>
    </row>
    <row r="232" spans="2:31">
      <c r="B232" s="1743" t="s">
        <v>2510</v>
      </c>
      <c r="C232" s="1014"/>
      <c r="D232" s="1014"/>
      <c r="E232" s="1014"/>
      <c r="F232" s="1014"/>
      <c r="G232" s="1014"/>
      <c r="H232" s="1014"/>
      <c r="I232" s="1014"/>
      <c r="J232" s="1014"/>
      <c r="K232" s="1014"/>
      <c r="L232" s="1014"/>
      <c r="M232" s="1014"/>
      <c r="N232" s="1015"/>
      <c r="O232" s="1014"/>
      <c r="P232" s="1014"/>
      <c r="Q232" s="1014"/>
      <c r="R232" s="1014"/>
      <c r="S232" s="1014"/>
      <c r="T232" s="1014"/>
      <c r="U232" s="1014"/>
      <c r="V232" s="1014"/>
      <c r="W232" s="1014"/>
      <c r="X232" s="1014"/>
      <c r="Y232" s="1014"/>
      <c r="Z232" s="1014"/>
      <c r="AA232" s="1014"/>
      <c r="AB232" s="1014"/>
      <c r="AC232" s="1014"/>
      <c r="AD232" s="1014"/>
      <c r="AE232" s="1014"/>
    </row>
    <row r="233" spans="2:31">
      <c r="B233" s="1743" t="s">
        <v>2511</v>
      </c>
      <c r="C233" s="1014"/>
      <c r="D233" s="1014"/>
      <c r="E233" s="1014"/>
      <c r="F233" s="1014"/>
      <c r="G233" s="1014"/>
      <c r="H233" s="1014"/>
      <c r="I233" s="1014"/>
      <c r="J233" s="1014"/>
      <c r="K233" s="1014"/>
      <c r="L233" s="1014"/>
      <c r="M233" s="1014"/>
      <c r="N233" s="1015"/>
      <c r="O233" s="1014"/>
      <c r="P233" s="1014"/>
      <c r="Q233" s="1014"/>
      <c r="R233" s="1014"/>
      <c r="S233" s="1014"/>
      <c r="T233" s="1014"/>
      <c r="U233" s="1014"/>
      <c r="V233" s="1014"/>
      <c r="W233" s="1014"/>
      <c r="X233" s="1014"/>
      <c r="Y233" s="1014"/>
      <c r="Z233" s="1014"/>
      <c r="AA233" s="1014"/>
      <c r="AB233" s="1014"/>
      <c r="AC233" s="1014"/>
      <c r="AD233" s="1014"/>
      <c r="AE233" s="1014"/>
    </row>
    <row r="234" spans="2:31">
      <c r="B234" s="1743" t="s">
        <v>2512</v>
      </c>
      <c r="C234" s="1014"/>
      <c r="D234" s="1014"/>
      <c r="E234" s="1014"/>
      <c r="F234" s="1014"/>
      <c r="G234" s="1014"/>
      <c r="H234" s="1014"/>
      <c r="I234" s="1014"/>
      <c r="J234" s="1014"/>
      <c r="K234" s="1014"/>
      <c r="L234" s="1014"/>
      <c r="M234" s="1014"/>
      <c r="N234" s="1015"/>
      <c r="O234" s="1014"/>
      <c r="P234" s="1014"/>
      <c r="Q234" s="1014"/>
      <c r="R234" s="1014"/>
      <c r="S234" s="1014"/>
      <c r="T234" s="1014"/>
      <c r="U234" s="1014"/>
      <c r="V234" s="1014"/>
      <c r="W234" s="1014"/>
      <c r="X234" s="1014"/>
      <c r="Y234" s="1014"/>
      <c r="Z234" s="1014"/>
      <c r="AA234" s="1014"/>
      <c r="AB234" s="1014"/>
      <c r="AC234" s="1014"/>
      <c r="AD234" s="1014"/>
      <c r="AE234" s="1014"/>
    </row>
    <row r="235" spans="2:31">
      <c r="B235" s="1743" t="s">
        <v>2513</v>
      </c>
      <c r="C235" s="1014"/>
      <c r="D235" s="1014"/>
      <c r="E235" s="1014"/>
      <c r="F235" s="1014"/>
      <c r="G235" s="1014"/>
      <c r="H235" s="1014"/>
      <c r="I235" s="1014"/>
      <c r="J235" s="1014"/>
      <c r="K235" s="1014"/>
      <c r="L235" s="1014"/>
      <c r="M235" s="1014"/>
      <c r="N235" s="1015"/>
      <c r="O235" s="1014"/>
      <c r="P235" s="1014"/>
      <c r="Q235" s="1014"/>
      <c r="R235" s="1014"/>
      <c r="S235" s="1014"/>
      <c r="T235" s="1014"/>
      <c r="U235" s="1014"/>
      <c r="V235" s="1014"/>
      <c r="W235" s="1014"/>
      <c r="X235" s="1014"/>
      <c r="Y235" s="1014"/>
      <c r="Z235" s="1014"/>
      <c r="AA235" s="1014"/>
      <c r="AB235" s="1014"/>
      <c r="AC235" s="1014"/>
      <c r="AD235" s="1014"/>
      <c r="AE235" s="1014"/>
    </row>
    <row r="236" spans="2:31">
      <c r="B236" s="1743" t="s">
        <v>2514</v>
      </c>
      <c r="C236" s="1014"/>
      <c r="D236" s="1014"/>
      <c r="E236" s="1014"/>
      <c r="F236" s="1014"/>
      <c r="G236" s="1014"/>
      <c r="H236" s="1014"/>
      <c r="I236" s="1014"/>
      <c r="J236" s="1014"/>
      <c r="K236" s="1014"/>
      <c r="L236" s="1014"/>
      <c r="M236" s="1014"/>
      <c r="N236" s="1015"/>
      <c r="O236" s="1014"/>
      <c r="P236" s="1014"/>
      <c r="Q236" s="1014"/>
      <c r="R236" s="1014"/>
      <c r="S236" s="1014"/>
      <c r="T236" s="1014"/>
      <c r="U236" s="1014"/>
      <c r="V236" s="1014"/>
      <c r="W236" s="1014"/>
      <c r="X236" s="1014"/>
      <c r="Y236" s="1014"/>
      <c r="Z236" s="1014"/>
      <c r="AA236" s="1014"/>
      <c r="AB236" s="1014"/>
      <c r="AC236" s="1014"/>
      <c r="AD236" s="1014"/>
      <c r="AE236" s="1014"/>
    </row>
    <row r="237" spans="2:31">
      <c r="B237" s="1743" t="s">
        <v>2515</v>
      </c>
      <c r="C237" s="1014"/>
      <c r="D237" s="1014"/>
      <c r="E237" s="1014"/>
      <c r="F237" s="1014"/>
      <c r="G237" s="1014"/>
      <c r="H237" s="1014"/>
      <c r="I237" s="1014"/>
      <c r="J237" s="1014"/>
      <c r="K237" s="1014"/>
      <c r="L237" s="1014"/>
      <c r="M237" s="1014"/>
      <c r="N237" s="1015"/>
      <c r="O237" s="1014"/>
      <c r="P237" s="1014"/>
      <c r="Q237" s="1014"/>
      <c r="R237" s="1014"/>
      <c r="S237" s="1014"/>
      <c r="T237" s="1014"/>
      <c r="U237" s="1014"/>
      <c r="V237" s="1014"/>
      <c r="W237" s="1014"/>
      <c r="X237" s="1014"/>
      <c r="Y237" s="1014"/>
      <c r="Z237" s="1014"/>
      <c r="AA237" s="1014"/>
      <c r="AB237" s="1014"/>
      <c r="AC237" s="1014"/>
      <c r="AD237" s="1014"/>
      <c r="AE237" s="1014"/>
    </row>
    <row r="238" spans="2:31">
      <c r="B238" s="1743" t="s">
        <v>2516</v>
      </c>
      <c r="C238" s="1014"/>
      <c r="D238" s="1014"/>
      <c r="E238" s="1014"/>
      <c r="F238" s="1014"/>
      <c r="G238" s="1014"/>
      <c r="H238" s="1014"/>
      <c r="I238" s="1014"/>
      <c r="J238" s="1014"/>
      <c r="K238" s="1014"/>
      <c r="L238" s="1014"/>
      <c r="M238" s="1014"/>
      <c r="N238" s="1015"/>
      <c r="O238" s="1014"/>
      <c r="P238" s="1014"/>
      <c r="Q238" s="1014"/>
      <c r="R238" s="1014"/>
      <c r="S238" s="1014"/>
      <c r="T238" s="1014"/>
      <c r="U238" s="1014"/>
      <c r="V238" s="1014"/>
      <c r="W238" s="1014"/>
      <c r="X238" s="1014"/>
      <c r="Y238" s="1014"/>
      <c r="Z238" s="1014"/>
      <c r="AA238" s="1014"/>
      <c r="AB238" s="1014"/>
      <c r="AC238" s="1014"/>
      <c r="AD238" s="1014"/>
      <c r="AE238" s="1014"/>
    </row>
    <row r="239" spans="2:31">
      <c r="B239" s="1743" t="s">
        <v>2517</v>
      </c>
      <c r="C239" s="1014"/>
      <c r="D239" s="1014"/>
      <c r="E239" s="1014"/>
      <c r="F239" s="1014"/>
      <c r="G239" s="1014"/>
      <c r="H239" s="1014"/>
      <c r="I239" s="1014"/>
      <c r="J239" s="1014"/>
      <c r="K239" s="1014"/>
      <c r="L239" s="1014"/>
      <c r="M239" s="1014"/>
      <c r="N239" s="1015"/>
      <c r="O239" s="1014"/>
      <c r="P239" s="1014"/>
      <c r="Q239" s="1014"/>
      <c r="R239" s="1014"/>
      <c r="S239" s="1014"/>
      <c r="T239" s="1014"/>
      <c r="U239" s="1014"/>
      <c r="V239" s="1014"/>
      <c r="W239" s="1014"/>
      <c r="X239" s="1014"/>
      <c r="Y239" s="1014"/>
      <c r="Z239" s="1014"/>
      <c r="AA239" s="1014"/>
      <c r="AB239" s="1014"/>
      <c r="AC239" s="1014"/>
      <c r="AD239" s="1014"/>
      <c r="AE239" s="1014"/>
    </row>
    <row r="240" spans="2:31">
      <c r="B240" s="1743" t="s">
        <v>2518</v>
      </c>
      <c r="C240" s="1014"/>
      <c r="D240" s="1014"/>
      <c r="E240" s="1014"/>
      <c r="F240" s="1014"/>
      <c r="G240" s="1014"/>
      <c r="H240" s="1014"/>
      <c r="I240" s="1014"/>
      <c r="J240" s="1014"/>
      <c r="K240" s="1014"/>
      <c r="L240" s="1014"/>
      <c r="M240" s="1014"/>
      <c r="N240" s="1015"/>
      <c r="O240" s="1014"/>
      <c r="P240" s="1014"/>
      <c r="Q240" s="1014"/>
      <c r="R240" s="1014"/>
      <c r="S240" s="1014"/>
      <c r="T240" s="1014"/>
      <c r="U240" s="1014"/>
      <c r="V240" s="1014"/>
      <c r="W240" s="1014"/>
      <c r="X240" s="1014"/>
      <c r="Y240" s="1014"/>
      <c r="Z240" s="1014"/>
      <c r="AA240" s="1014"/>
      <c r="AB240" s="1014"/>
      <c r="AC240" s="1014"/>
      <c r="AD240" s="1014"/>
      <c r="AE240" s="1014"/>
    </row>
    <row r="241" spans="2:31">
      <c r="B241" s="1743" t="s">
        <v>2519</v>
      </c>
      <c r="C241" s="1014"/>
      <c r="D241" s="1014"/>
      <c r="E241" s="1014"/>
      <c r="F241" s="1014"/>
      <c r="G241" s="1014"/>
      <c r="H241" s="1014"/>
      <c r="I241" s="1014"/>
      <c r="J241" s="1014"/>
      <c r="K241" s="1014"/>
      <c r="L241" s="1014"/>
      <c r="M241" s="1014"/>
      <c r="N241" s="1015"/>
      <c r="O241" s="1014"/>
      <c r="P241" s="1014"/>
      <c r="Q241" s="1014"/>
      <c r="R241" s="1014"/>
      <c r="S241" s="1014"/>
      <c r="T241" s="1014"/>
      <c r="U241" s="1014"/>
      <c r="V241" s="1014"/>
      <c r="W241" s="1014"/>
      <c r="X241" s="1014"/>
      <c r="Y241" s="1014"/>
      <c r="Z241" s="1014"/>
      <c r="AA241" s="1014"/>
      <c r="AB241" s="1014"/>
      <c r="AC241" s="1014"/>
      <c r="AD241" s="1014"/>
      <c r="AE241" s="1014"/>
    </row>
    <row r="242" spans="2:31">
      <c r="B242" s="1743" t="s">
        <v>2520</v>
      </c>
      <c r="C242" s="1014"/>
      <c r="D242" s="1014"/>
      <c r="E242" s="1014"/>
      <c r="F242" s="1014"/>
      <c r="G242" s="1014"/>
      <c r="H242" s="1014"/>
      <c r="I242" s="1014"/>
      <c r="J242" s="1014"/>
      <c r="K242" s="1014"/>
      <c r="L242" s="1014"/>
      <c r="M242" s="1014"/>
      <c r="N242" s="1015"/>
      <c r="O242" s="1014"/>
      <c r="P242" s="1014"/>
      <c r="Q242" s="1014"/>
      <c r="R242" s="1014"/>
      <c r="S242" s="1014"/>
      <c r="T242" s="1014"/>
      <c r="U242" s="1014"/>
      <c r="V242" s="1014"/>
      <c r="W242" s="1014"/>
      <c r="X242" s="1014"/>
      <c r="Y242" s="1014"/>
      <c r="Z242" s="1014"/>
      <c r="AA242" s="1014"/>
      <c r="AB242" s="1014"/>
      <c r="AC242" s="1014"/>
      <c r="AD242" s="1014"/>
      <c r="AE242" s="1014"/>
    </row>
    <row r="243" spans="2:31">
      <c r="B243" s="1743" t="s">
        <v>2521</v>
      </c>
      <c r="C243" s="1014"/>
      <c r="D243" s="1014"/>
      <c r="E243" s="1014"/>
      <c r="F243" s="1014"/>
      <c r="G243" s="1014"/>
      <c r="H243" s="1014"/>
      <c r="I243" s="1014"/>
      <c r="J243" s="1014"/>
      <c r="K243" s="1014"/>
      <c r="L243" s="1014"/>
      <c r="M243" s="1014"/>
      <c r="N243" s="1015"/>
      <c r="O243" s="1014"/>
      <c r="P243" s="1014"/>
      <c r="Q243" s="1014"/>
      <c r="R243" s="1014"/>
      <c r="S243" s="1014"/>
      <c r="T243" s="1014"/>
      <c r="U243" s="1014"/>
      <c r="V243" s="1014"/>
      <c r="W243" s="1014"/>
      <c r="X243" s="1014"/>
      <c r="Y243" s="1014"/>
      <c r="Z243" s="1014"/>
      <c r="AA243" s="1014"/>
      <c r="AB243" s="1014"/>
      <c r="AC243" s="1014"/>
      <c r="AD243" s="1014"/>
      <c r="AE243" s="1014"/>
    </row>
    <row r="244" spans="2:31">
      <c r="B244" s="1743" t="s">
        <v>2522</v>
      </c>
      <c r="C244" s="1014"/>
      <c r="D244" s="1014"/>
      <c r="E244" s="1014"/>
      <c r="F244" s="1014"/>
      <c r="G244" s="1014"/>
      <c r="H244" s="1014"/>
      <c r="I244" s="1014"/>
      <c r="J244" s="1014"/>
      <c r="K244" s="1014"/>
      <c r="L244" s="1014"/>
      <c r="M244" s="1014"/>
      <c r="N244" s="1015"/>
      <c r="O244" s="1014"/>
      <c r="P244" s="1014"/>
      <c r="Q244" s="1014"/>
      <c r="R244" s="1014"/>
      <c r="S244" s="1014"/>
      <c r="T244" s="1014"/>
      <c r="U244" s="1014"/>
      <c r="V244" s="1014"/>
      <c r="W244" s="1014"/>
      <c r="X244" s="1014"/>
      <c r="Y244" s="1014"/>
      <c r="Z244" s="1014"/>
      <c r="AA244" s="1014"/>
      <c r="AB244" s="1014"/>
      <c r="AC244" s="1014"/>
      <c r="AD244" s="1014"/>
      <c r="AE244" s="1014"/>
    </row>
    <row r="245" spans="2:31">
      <c r="B245" s="1743" t="s">
        <v>2523</v>
      </c>
      <c r="C245" s="1014"/>
      <c r="D245" s="1014"/>
      <c r="E245" s="1014"/>
      <c r="F245" s="1014"/>
      <c r="G245" s="1014"/>
      <c r="H245" s="1014"/>
      <c r="I245" s="1014"/>
      <c r="J245" s="1014"/>
      <c r="K245" s="1014"/>
      <c r="L245" s="1014"/>
      <c r="M245" s="1014"/>
      <c r="N245" s="1015"/>
      <c r="O245" s="1014"/>
      <c r="P245" s="1014"/>
      <c r="Q245" s="1014"/>
      <c r="R245" s="1014"/>
      <c r="S245" s="1014"/>
      <c r="T245" s="1014"/>
      <c r="U245" s="1014"/>
      <c r="V245" s="1014"/>
      <c r="W245" s="1014"/>
      <c r="X245" s="1014"/>
      <c r="Y245" s="1014"/>
      <c r="Z245" s="1014"/>
      <c r="AA245" s="1014"/>
      <c r="AB245" s="1014"/>
      <c r="AC245" s="1014"/>
      <c r="AD245" s="1014"/>
      <c r="AE245" s="1014"/>
    </row>
    <row r="246" spans="2:31">
      <c r="B246" s="1743" t="s">
        <v>2524</v>
      </c>
      <c r="C246" s="1014"/>
      <c r="D246" s="1014"/>
      <c r="E246" s="1014"/>
      <c r="F246" s="1014"/>
      <c r="G246" s="1014"/>
      <c r="H246" s="1014"/>
      <c r="I246" s="1014"/>
      <c r="J246" s="1014"/>
      <c r="K246" s="1014"/>
      <c r="L246" s="1014"/>
      <c r="M246" s="1014"/>
      <c r="N246" s="1015"/>
      <c r="O246" s="1014"/>
      <c r="P246" s="1014"/>
      <c r="Q246" s="1014"/>
      <c r="R246" s="1014"/>
      <c r="S246" s="1014"/>
      <c r="T246" s="1014"/>
      <c r="U246" s="1014"/>
      <c r="V246" s="1014"/>
      <c r="W246" s="1014"/>
      <c r="X246" s="1014"/>
      <c r="Y246" s="1014"/>
      <c r="Z246" s="1014"/>
      <c r="AA246" s="1014"/>
      <c r="AB246" s="1014"/>
      <c r="AC246" s="1014"/>
      <c r="AD246" s="1014"/>
      <c r="AE246" s="1014"/>
    </row>
    <row r="247" spans="2:31">
      <c r="B247" s="1743" t="s">
        <v>2525</v>
      </c>
      <c r="C247" s="1014"/>
      <c r="D247" s="1014"/>
      <c r="E247" s="1014"/>
      <c r="F247" s="1014"/>
      <c r="G247" s="1014"/>
      <c r="H247" s="1014"/>
      <c r="I247" s="1014"/>
      <c r="J247" s="1014"/>
      <c r="K247" s="1014"/>
      <c r="L247" s="1014"/>
      <c r="M247" s="1014"/>
      <c r="N247" s="1015"/>
      <c r="O247" s="1014"/>
      <c r="P247" s="1014"/>
      <c r="Q247" s="1014"/>
      <c r="R247" s="1014"/>
      <c r="S247" s="1014"/>
      <c r="T247" s="1014"/>
      <c r="U247" s="1014"/>
      <c r="V247" s="1014"/>
      <c r="W247" s="1014"/>
      <c r="X247" s="1014"/>
      <c r="Y247" s="1014"/>
      <c r="Z247" s="1014"/>
      <c r="AA247" s="1014"/>
      <c r="AB247" s="1014"/>
      <c r="AC247" s="1014"/>
      <c r="AD247" s="1014"/>
      <c r="AE247" s="1014"/>
    </row>
    <row r="248" spans="2:31">
      <c r="B248" s="1743" t="s">
        <v>2526</v>
      </c>
      <c r="C248" s="1014"/>
      <c r="D248" s="1014"/>
      <c r="E248" s="1014"/>
      <c r="F248" s="1014"/>
      <c r="G248" s="1014"/>
      <c r="H248" s="1014"/>
      <c r="I248" s="1014"/>
      <c r="J248" s="1014"/>
      <c r="K248" s="1014"/>
      <c r="L248" s="1014"/>
      <c r="M248" s="1014"/>
      <c r="N248" s="1015"/>
      <c r="O248" s="1014"/>
      <c r="P248" s="1014"/>
      <c r="Q248" s="1014"/>
      <c r="R248" s="1014"/>
      <c r="S248" s="1014"/>
      <c r="T248" s="1014"/>
      <c r="U248" s="1014"/>
      <c r="V248" s="1014"/>
      <c r="W248" s="1014"/>
      <c r="X248" s="1014"/>
      <c r="Y248" s="1014"/>
      <c r="Z248" s="1014"/>
      <c r="AA248" s="1014"/>
      <c r="AB248" s="1014"/>
      <c r="AC248" s="1014"/>
      <c r="AD248" s="1014"/>
      <c r="AE248" s="1014"/>
    </row>
    <row r="249" spans="2:31">
      <c r="B249" s="1743" t="s">
        <v>2527</v>
      </c>
      <c r="C249" s="1014"/>
      <c r="D249" s="1014"/>
      <c r="E249" s="1014"/>
      <c r="F249" s="1014"/>
      <c r="G249" s="1014"/>
      <c r="H249" s="1014"/>
      <c r="I249" s="1014"/>
      <c r="J249" s="1014"/>
      <c r="K249" s="1014"/>
      <c r="L249" s="1014"/>
      <c r="M249" s="1014"/>
      <c r="N249" s="1015"/>
      <c r="O249" s="1014"/>
      <c r="P249" s="1014"/>
      <c r="Q249" s="1014"/>
      <c r="R249" s="1014"/>
      <c r="S249" s="1014"/>
      <c r="T249" s="1014"/>
      <c r="U249" s="1014"/>
      <c r="V249" s="1014"/>
      <c r="W249" s="1014"/>
      <c r="X249" s="1014"/>
      <c r="Y249" s="1014"/>
      <c r="Z249" s="1014"/>
      <c r="AA249" s="1014"/>
      <c r="AB249" s="1014"/>
      <c r="AC249" s="1014"/>
      <c r="AD249" s="1014"/>
      <c r="AE249" s="1014"/>
    </row>
    <row r="250" spans="2:31">
      <c r="B250" s="1743" t="s">
        <v>2528</v>
      </c>
      <c r="C250" s="1014"/>
      <c r="D250" s="1014"/>
      <c r="E250" s="1014"/>
      <c r="F250" s="1014"/>
      <c r="G250" s="1014"/>
      <c r="H250" s="1014"/>
      <c r="I250" s="1014"/>
      <c r="J250" s="1014"/>
      <c r="K250" s="1014"/>
      <c r="L250" s="1014"/>
      <c r="M250" s="1014"/>
      <c r="N250" s="1015"/>
      <c r="O250" s="1014"/>
      <c r="P250" s="1014"/>
      <c r="Q250" s="1014"/>
      <c r="R250" s="1014"/>
      <c r="S250" s="1014"/>
      <c r="T250" s="1014"/>
      <c r="U250" s="1014"/>
      <c r="V250" s="1014"/>
      <c r="W250" s="1014"/>
      <c r="X250" s="1014"/>
      <c r="Y250" s="1014"/>
      <c r="Z250" s="1014"/>
      <c r="AA250" s="1014"/>
      <c r="AB250" s="1014"/>
      <c r="AC250" s="1014"/>
      <c r="AD250" s="1014"/>
      <c r="AE250" s="1014"/>
    </row>
    <row r="251" spans="2:31">
      <c r="B251" s="1743" t="s">
        <v>2529</v>
      </c>
      <c r="C251" s="1014"/>
      <c r="D251" s="1014"/>
      <c r="E251" s="1014"/>
      <c r="F251" s="1014"/>
      <c r="G251" s="1014"/>
      <c r="H251" s="1014"/>
      <c r="I251" s="1014"/>
      <c r="J251" s="1014"/>
      <c r="K251" s="1014"/>
      <c r="L251" s="1014"/>
      <c r="M251" s="1014"/>
      <c r="N251" s="1015"/>
      <c r="O251" s="1014"/>
      <c r="P251" s="1014"/>
      <c r="Q251" s="1014"/>
      <c r="R251" s="1014"/>
      <c r="S251" s="1014"/>
      <c r="T251" s="1014"/>
      <c r="U251" s="1014"/>
      <c r="V251" s="1014"/>
      <c r="W251" s="1014"/>
      <c r="X251" s="1014"/>
      <c r="Y251" s="1014"/>
      <c r="Z251" s="1014"/>
      <c r="AA251" s="1014"/>
      <c r="AB251" s="1014"/>
      <c r="AC251" s="1014"/>
      <c r="AD251" s="1014"/>
      <c r="AE251" s="1014"/>
    </row>
    <row r="252" spans="2:31">
      <c r="B252" s="1743" t="s">
        <v>2530</v>
      </c>
      <c r="C252" s="1014"/>
      <c r="D252" s="1014"/>
      <c r="E252" s="1014"/>
      <c r="F252" s="1014"/>
      <c r="G252" s="1014"/>
      <c r="H252" s="1014"/>
      <c r="I252" s="1014"/>
      <c r="J252" s="1014"/>
      <c r="K252" s="1014"/>
      <c r="L252" s="1014"/>
      <c r="M252" s="1014"/>
      <c r="N252" s="1015"/>
      <c r="O252" s="1014"/>
      <c r="P252" s="1014"/>
      <c r="Q252" s="1014"/>
      <c r="R252" s="1014"/>
      <c r="S252" s="1014"/>
      <c r="T252" s="1014"/>
      <c r="U252" s="1014"/>
      <c r="V252" s="1014"/>
      <c r="W252" s="1014"/>
      <c r="X252" s="1014"/>
      <c r="Y252" s="1014"/>
      <c r="Z252" s="1014"/>
      <c r="AA252" s="1014"/>
      <c r="AB252" s="1014"/>
      <c r="AC252" s="1014"/>
      <c r="AD252" s="1014"/>
      <c r="AE252" s="1014"/>
    </row>
    <row r="253" spans="2:31">
      <c r="B253" s="1743" t="s">
        <v>2531</v>
      </c>
      <c r="C253" s="1014"/>
      <c r="D253" s="1014"/>
      <c r="E253" s="1014"/>
      <c r="F253" s="1014"/>
      <c r="G253" s="1014"/>
      <c r="H253" s="1014"/>
      <c r="I253" s="1014"/>
      <c r="J253" s="1014"/>
      <c r="K253" s="1014"/>
      <c r="L253" s="1014"/>
      <c r="M253" s="1014"/>
      <c r="N253" s="1015"/>
      <c r="O253" s="1014"/>
      <c r="P253" s="1014"/>
      <c r="Q253" s="1014"/>
      <c r="R253" s="1014"/>
      <c r="S253" s="1014"/>
      <c r="T253" s="1014"/>
      <c r="U253" s="1014"/>
      <c r="V253" s="1014"/>
      <c r="W253" s="1014"/>
      <c r="X253" s="1014"/>
      <c r="Y253" s="1014"/>
      <c r="Z253" s="1014"/>
      <c r="AA253" s="1014"/>
      <c r="AB253" s="1014"/>
      <c r="AC253" s="1014"/>
      <c r="AD253" s="1014"/>
      <c r="AE253" s="1014"/>
    </row>
    <row r="254" spans="2:31">
      <c r="B254" s="1743" t="s">
        <v>2532</v>
      </c>
      <c r="C254" s="1014"/>
      <c r="D254" s="1014"/>
      <c r="E254" s="1014"/>
      <c r="F254" s="1014"/>
      <c r="G254" s="1014"/>
      <c r="H254" s="1014"/>
      <c r="I254" s="1014"/>
      <c r="J254" s="1014"/>
      <c r="K254" s="1014"/>
      <c r="L254" s="1014"/>
      <c r="M254" s="1014"/>
      <c r="N254" s="1015"/>
      <c r="O254" s="1014"/>
      <c r="P254" s="1014"/>
      <c r="Q254" s="1014"/>
      <c r="R254" s="1014"/>
      <c r="S254" s="1014"/>
      <c r="T254" s="1014"/>
      <c r="U254" s="1014"/>
      <c r="V254" s="1014"/>
      <c r="W254" s="1014"/>
      <c r="X254" s="1014"/>
      <c r="Y254" s="1014"/>
      <c r="Z254" s="1014"/>
      <c r="AA254" s="1014"/>
      <c r="AB254" s="1014"/>
      <c r="AC254" s="1014"/>
      <c r="AD254" s="1014"/>
      <c r="AE254" s="1014"/>
    </row>
    <row r="255" spans="2:31">
      <c r="B255" s="1743" t="s">
        <v>2533</v>
      </c>
      <c r="C255" s="1014"/>
      <c r="D255" s="1014"/>
      <c r="E255" s="1014"/>
      <c r="F255" s="1014"/>
      <c r="G255" s="1014"/>
      <c r="H255" s="1014"/>
      <c r="I255" s="1014"/>
      <c r="J255" s="1014"/>
      <c r="K255" s="1014"/>
      <c r="L255" s="1014"/>
      <c r="M255" s="1014"/>
      <c r="N255" s="1015"/>
      <c r="O255" s="1014"/>
      <c r="P255" s="1014"/>
      <c r="Q255" s="1014"/>
      <c r="R255" s="1014"/>
      <c r="S255" s="1014"/>
      <c r="T255" s="1014"/>
      <c r="U255" s="1014"/>
      <c r="V255" s="1014"/>
      <c r="W255" s="1014"/>
      <c r="X255" s="1014"/>
      <c r="Y255" s="1014"/>
      <c r="Z255" s="1014"/>
      <c r="AA255" s="1014"/>
      <c r="AB255" s="1014"/>
      <c r="AC255" s="1014"/>
      <c r="AD255" s="1014"/>
      <c r="AE255" s="1014"/>
    </row>
    <row r="256" spans="2:31">
      <c r="B256" s="1743" t="s">
        <v>2534</v>
      </c>
      <c r="C256" s="1014"/>
      <c r="D256" s="1014"/>
      <c r="E256" s="1014"/>
      <c r="F256" s="1014"/>
      <c r="G256" s="1014"/>
      <c r="H256" s="1014"/>
      <c r="I256" s="1014"/>
      <c r="J256" s="1014"/>
      <c r="K256" s="1014"/>
      <c r="L256" s="1014"/>
      <c r="M256" s="1014"/>
      <c r="N256" s="1015"/>
      <c r="O256" s="1014"/>
      <c r="P256" s="1014"/>
      <c r="Q256" s="1014"/>
      <c r="R256" s="1014"/>
      <c r="S256" s="1014"/>
      <c r="T256" s="1014"/>
      <c r="U256" s="1014"/>
      <c r="V256" s="1014"/>
      <c r="W256" s="1014"/>
      <c r="X256" s="1014"/>
      <c r="Y256" s="1014"/>
      <c r="Z256" s="1014"/>
      <c r="AA256" s="1014"/>
      <c r="AB256" s="1014"/>
      <c r="AC256" s="1014"/>
      <c r="AD256" s="1014"/>
      <c r="AE256" s="1014"/>
    </row>
    <row r="257" spans="2:31">
      <c r="B257" s="1743" t="s">
        <v>2535</v>
      </c>
      <c r="C257" s="1014"/>
      <c r="D257" s="1014"/>
      <c r="E257" s="1014"/>
      <c r="F257" s="1014"/>
      <c r="G257" s="1014"/>
      <c r="H257" s="1014"/>
      <c r="I257" s="1014"/>
      <c r="J257" s="1014"/>
      <c r="K257" s="1014"/>
      <c r="L257" s="1014"/>
      <c r="M257" s="1014"/>
      <c r="N257" s="1015"/>
      <c r="O257" s="1014"/>
      <c r="P257" s="1014"/>
      <c r="Q257" s="1014"/>
      <c r="R257" s="1014"/>
      <c r="S257" s="1014"/>
      <c r="T257" s="1014"/>
      <c r="U257" s="1014"/>
      <c r="V257" s="1014"/>
      <c r="W257" s="1014"/>
      <c r="X257" s="1014"/>
      <c r="Y257" s="1014"/>
      <c r="Z257" s="1014"/>
      <c r="AA257" s="1014"/>
      <c r="AB257" s="1014"/>
      <c r="AC257" s="1014"/>
      <c r="AD257" s="1014"/>
      <c r="AE257" s="1014"/>
    </row>
    <row r="258" spans="2:31">
      <c r="B258" s="1743" t="s">
        <v>2536</v>
      </c>
      <c r="C258" s="1014"/>
      <c r="D258" s="1014"/>
      <c r="E258" s="1014"/>
      <c r="F258" s="1014"/>
      <c r="G258" s="1014"/>
      <c r="H258" s="1014"/>
      <c r="I258" s="1014"/>
      <c r="J258" s="1014"/>
      <c r="K258" s="1014"/>
      <c r="L258" s="1014"/>
      <c r="M258" s="1014"/>
      <c r="N258" s="1015"/>
      <c r="O258" s="1014"/>
      <c r="P258" s="1014"/>
      <c r="Q258" s="1014"/>
      <c r="R258" s="1014"/>
      <c r="S258" s="1014"/>
      <c r="T258" s="1014"/>
      <c r="U258" s="1014"/>
      <c r="V258" s="1014"/>
      <c r="W258" s="1014"/>
      <c r="X258" s="1014"/>
      <c r="Y258" s="1014"/>
      <c r="Z258" s="1014"/>
      <c r="AA258" s="1014"/>
      <c r="AB258" s="1014"/>
      <c r="AC258" s="1014"/>
      <c r="AD258" s="1014"/>
      <c r="AE258" s="1014"/>
    </row>
    <row r="259" spans="2:31">
      <c r="B259" s="1743" t="s">
        <v>2537</v>
      </c>
      <c r="C259" s="1014"/>
      <c r="D259" s="1014"/>
      <c r="E259" s="1014"/>
      <c r="F259" s="1014"/>
      <c r="G259" s="1014"/>
      <c r="H259" s="1014"/>
      <c r="I259" s="1014"/>
      <c r="J259" s="1014"/>
      <c r="K259" s="1014"/>
      <c r="L259" s="1014"/>
      <c r="M259" s="1014"/>
      <c r="N259" s="1015"/>
      <c r="O259" s="1014"/>
      <c r="P259" s="1014"/>
      <c r="Q259" s="1014"/>
      <c r="R259" s="1014"/>
      <c r="S259" s="1014"/>
      <c r="T259" s="1014"/>
      <c r="U259" s="1014"/>
      <c r="V259" s="1014"/>
      <c r="W259" s="1014"/>
      <c r="X259" s="1014"/>
      <c r="Y259" s="1014"/>
      <c r="Z259" s="1014"/>
      <c r="AA259" s="1014"/>
      <c r="AB259" s="1014"/>
      <c r="AC259" s="1014"/>
      <c r="AD259" s="1014"/>
      <c r="AE259" s="1014"/>
    </row>
    <row r="260" spans="2:31">
      <c r="B260" s="1743" t="s">
        <v>2538</v>
      </c>
      <c r="C260" s="1014"/>
      <c r="D260" s="1014"/>
      <c r="E260" s="1014"/>
      <c r="F260" s="1014"/>
      <c r="G260" s="1014"/>
      <c r="H260" s="1014"/>
      <c r="I260" s="1014"/>
      <c r="J260" s="1014"/>
      <c r="K260" s="1014"/>
      <c r="L260" s="1014"/>
      <c r="M260" s="1014"/>
      <c r="N260" s="1015"/>
      <c r="O260" s="1014"/>
      <c r="P260" s="1014"/>
      <c r="Q260" s="1014"/>
      <c r="R260" s="1014"/>
      <c r="S260" s="1014"/>
      <c r="T260" s="1014"/>
      <c r="U260" s="1014"/>
      <c r="V260" s="1014"/>
      <c r="W260" s="1014"/>
      <c r="X260" s="1014"/>
      <c r="Y260" s="1014"/>
      <c r="Z260" s="1014"/>
      <c r="AA260" s="1014"/>
      <c r="AB260" s="1014"/>
      <c r="AC260" s="1014"/>
      <c r="AD260" s="1014"/>
      <c r="AE260" s="1014"/>
    </row>
    <row r="261" spans="2:31">
      <c r="B261" s="1743" t="s">
        <v>2539</v>
      </c>
      <c r="C261" s="1014"/>
      <c r="D261" s="1014"/>
      <c r="E261" s="1014"/>
      <c r="F261" s="1014"/>
      <c r="G261" s="1014"/>
      <c r="H261" s="1014"/>
      <c r="I261" s="1014"/>
      <c r="J261" s="1014"/>
      <c r="K261" s="1014"/>
      <c r="L261" s="1014"/>
      <c r="M261" s="1014"/>
      <c r="N261" s="1015"/>
      <c r="O261" s="1014"/>
      <c r="P261" s="1014"/>
      <c r="Q261" s="1014"/>
      <c r="R261" s="1014"/>
      <c r="S261" s="1014"/>
      <c r="T261" s="1014"/>
      <c r="U261" s="1014"/>
      <c r="V261" s="1014"/>
      <c r="W261" s="1014"/>
      <c r="X261" s="1014"/>
      <c r="Y261" s="1014"/>
      <c r="Z261" s="1014"/>
      <c r="AA261" s="1014"/>
      <c r="AB261" s="1014"/>
      <c r="AC261" s="1014"/>
      <c r="AD261" s="1014"/>
      <c r="AE261" s="1014"/>
    </row>
    <row r="262" spans="2:31">
      <c r="B262" s="1743" t="s">
        <v>2540</v>
      </c>
      <c r="C262" s="1014"/>
      <c r="D262" s="1014"/>
      <c r="E262" s="1014"/>
      <c r="F262" s="1014"/>
      <c r="G262" s="1014"/>
      <c r="H262" s="1014"/>
      <c r="I262" s="1014"/>
      <c r="J262" s="1014"/>
      <c r="K262" s="1014"/>
      <c r="L262" s="1014"/>
      <c r="M262" s="1014"/>
      <c r="N262" s="1015"/>
      <c r="O262" s="1014"/>
      <c r="P262" s="1014"/>
      <c r="Q262" s="1014"/>
      <c r="R262" s="1014"/>
      <c r="S262" s="1014"/>
      <c r="T262" s="1014"/>
      <c r="U262" s="1014"/>
      <c r="V262" s="1014"/>
      <c r="W262" s="1014"/>
      <c r="X262" s="1014"/>
      <c r="Y262" s="1014"/>
      <c r="Z262" s="1014"/>
      <c r="AA262" s="1014"/>
      <c r="AB262" s="1014"/>
      <c r="AC262" s="1014"/>
      <c r="AD262" s="1014"/>
      <c r="AE262" s="1014"/>
    </row>
    <row r="263" spans="2:31">
      <c r="B263" s="1743" t="s">
        <v>2541</v>
      </c>
      <c r="C263" s="1014"/>
      <c r="D263" s="1014"/>
      <c r="E263" s="1014"/>
      <c r="F263" s="1014"/>
      <c r="G263" s="1014"/>
      <c r="H263" s="1014"/>
      <c r="I263" s="1014"/>
      <c r="J263" s="1014"/>
      <c r="K263" s="1014"/>
      <c r="L263" s="1014"/>
      <c r="M263" s="1014"/>
      <c r="N263" s="1015"/>
      <c r="O263" s="1014"/>
      <c r="P263" s="1014"/>
      <c r="Q263" s="1014"/>
      <c r="R263" s="1014"/>
      <c r="S263" s="1014"/>
      <c r="T263" s="1014"/>
      <c r="U263" s="1014"/>
      <c r="V263" s="1014"/>
      <c r="W263" s="1014"/>
      <c r="X263" s="1014"/>
      <c r="Y263" s="1014"/>
      <c r="Z263" s="1014"/>
      <c r="AA263" s="1014"/>
      <c r="AB263" s="1014"/>
      <c r="AC263" s="1014"/>
      <c r="AD263" s="1014"/>
      <c r="AE263" s="1014"/>
    </row>
    <row r="264" spans="2:31">
      <c r="B264" s="1743" t="s">
        <v>2542</v>
      </c>
      <c r="C264" s="1014"/>
      <c r="D264" s="1014"/>
      <c r="E264" s="1014"/>
      <c r="F264" s="1014"/>
      <c r="G264" s="1014"/>
      <c r="H264" s="1014"/>
      <c r="I264" s="1014"/>
      <c r="J264" s="1014"/>
      <c r="K264" s="1014"/>
      <c r="L264" s="1014"/>
      <c r="M264" s="1014"/>
      <c r="N264" s="1015"/>
      <c r="O264" s="1014"/>
      <c r="P264" s="1014"/>
      <c r="Q264" s="1014"/>
      <c r="R264" s="1014"/>
      <c r="S264" s="1014"/>
      <c r="T264" s="1014"/>
      <c r="U264" s="1014"/>
      <c r="V264" s="1014"/>
      <c r="W264" s="1014"/>
      <c r="X264" s="1014"/>
      <c r="Y264" s="1014"/>
      <c r="Z264" s="1014"/>
      <c r="AA264" s="1014"/>
      <c r="AB264" s="1014"/>
      <c r="AC264" s="1014"/>
      <c r="AD264" s="1014"/>
      <c r="AE264" s="1014"/>
    </row>
    <row r="265" spans="2:31">
      <c r="B265" s="1743" t="s">
        <v>2543</v>
      </c>
      <c r="C265" s="1014"/>
      <c r="D265" s="1014"/>
      <c r="E265" s="1014"/>
      <c r="F265" s="1014"/>
      <c r="G265" s="1014"/>
      <c r="H265" s="1014"/>
      <c r="I265" s="1014"/>
      <c r="J265" s="1014"/>
      <c r="K265" s="1014"/>
      <c r="L265" s="1014"/>
      <c r="M265" s="1014"/>
      <c r="N265" s="1015"/>
      <c r="O265" s="1014"/>
      <c r="P265" s="1014"/>
      <c r="Q265" s="1014"/>
      <c r="R265" s="1014"/>
      <c r="S265" s="1014"/>
      <c r="T265" s="1014"/>
      <c r="U265" s="1014"/>
      <c r="V265" s="1014"/>
      <c r="W265" s="1014"/>
      <c r="X265" s="1014"/>
      <c r="Y265" s="1014"/>
      <c r="Z265" s="1014"/>
      <c r="AA265" s="1014"/>
      <c r="AB265" s="1014"/>
      <c r="AC265" s="1014"/>
      <c r="AD265" s="1014"/>
      <c r="AE265" s="1014"/>
    </row>
    <row r="266" spans="2:31">
      <c r="B266" s="1743" t="s">
        <v>2544</v>
      </c>
      <c r="C266" s="1014"/>
      <c r="D266" s="1014"/>
      <c r="E266" s="1014"/>
      <c r="F266" s="1014"/>
      <c r="G266" s="1014"/>
      <c r="H266" s="1014"/>
      <c r="I266" s="1014"/>
      <c r="J266" s="1014"/>
      <c r="K266" s="1014"/>
      <c r="L266" s="1014"/>
      <c r="M266" s="1014"/>
      <c r="N266" s="1015"/>
      <c r="O266" s="1014"/>
      <c r="P266" s="1014"/>
      <c r="Q266" s="1014"/>
      <c r="R266" s="1014"/>
      <c r="S266" s="1014"/>
      <c r="T266" s="1014"/>
      <c r="U266" s="1014"/>
      <c r="V266" s="1014"/>
      <c r="W266" s="1014"/>
      <c r="X266" s="1014"/>
      <c r="Y266" s="1014"/>
      <c r="Z266" s="1014"/>
      <c r="AA266" s="1014"/>
      <c r="AB266" s="1014"/>
      <c r="AC266" s="1014"/>
      <c r="AD266" s="1014"/>
      <c r="AE266" s="1014"/>
    </row>
    <row r="267" spans="2:31">
      <c r="B267" s="1743" t="s">
        <v>2545</v>
      </c>
      <c r="C267" s="1014"/>
      <c r="D267" s="1014"/>
      <c r="E267" s="1014"/>
      <c r="F267" s="1014"/>
      <c r="G267" s="1014"/>
      <c r="H267" s="1014"/>
      <c r="I267" s="1014"/>
      <c r="J267" s="1014"/>
      <c r="K267" s="1014"/>
      <c r="L267" s="1014"/>
      <c r="M267" s="1014"/>
      <c r="N267" s="1015"/>
      <c r="O267" s="1014"/>
      <c r="P267" s="1014"/>
      <c r="Q267" s="1014"/>
      <c r="R267" s="1014"/>
      <c r="S267" s="1014"/>
      <c r="T267" s="1014"/>
      <c r="U267" s="1014"/>
      <c r="V267" s="1014"/>
      <c r="W267" s="1014"/>
      <c r="X267" s="1014"/>
      <c r="Y267" s="1014"/>
      <c r="Z267" s="1014"/>
      <c r="AA267" s="1014"/>
      <c r="AB267" s="1014"/>
      <c r="AC267" s="1014"/>
      <c r="AD267" s="1014"/>
      <c r="AE267" s="1014"/>
    </row>
    <row r="268" spans="2:31">
      <c r="B268" s="1743" t="s">
        <v>2546</v>
      </c>
      <c r="C268" s="1014"/>
      <c r="D268" s="1014"/>
      <c r="E268" s="1014"/>
      <c r="F268" s="1014"/>
      <c r="G268" s="1014"/>
      <c r="H268" s="1014"/>
      <c r="I268" s="1014"/>
      <c r="J268" s="1014"/>
      <c r="K268" s="1014"/>
      <c r="L268" s="1014"/>
      <c r="M268" s="1014"/>
      <c r="N268" s="1015"/>
      <c r="O268" s="1014"/>
      <c r="P268" s="1014"/>
      <c r="Q268" s="1014"/>
      <c r="R268" s="1014"/>
      <c r="S268" s="1014"/>
      <c r="T268" s="1014"/>
      <c r="U268" s="1014"/>
      <c r="V268" s="1014"/>
      <c r="W268" s="1014"/>
      <c r="X268" s="1014"/>
      <c r="Y268" s="1014"/>
      <c r="Z268" s="1014"/>
      <c r="AA268" s="1014"/>
      <c r="AB268" s="1014"/>
      <c r="AC268" s="1014"/>
      <c r="AD268" s="1014"/>
      <c r="AE268" s="1014"/>
    </row>
    <row r="269" spans="2:31">
      <c r="B269" s="1743" t="s">
        <v>2547</v>
      </c>
      <c r="C269" s="1014"/>
      <c r="D269" s="1014"/>
      <c r="E269" s="1014"/>
      <c r="F269" s="1014"/>
      <c r="G269" s="1014"/>
      <c r="H269" s="1014"/>
      <c r="I269" s="1014"/>
      <c r="J269" s="1014"/>
      <c r="K269" s="1014"/>
      <c r="L269" s="1014"/>
      <c r="M269" s="1014"/>
      <c r="N269" s="1015"/>
      <c r="O269" s="1014"/>
      <c r="P269" s="1014"/>
      <c r="Q269" s="1014"/>
      <c r="R269" s="1014"/>
      <c r="S269" s="1014"/>
      <c r="T269" s="1014"/>
      <c r="U269" s="1014"/>
      <c r="V269" s="1014"/>
      <c r="W269" s="1014"/>
      <c r="X269" s="1014"/>
      <c r="Y269" s="1014"/>
      <c r="Z269" s="1014"/>
      <c r="AA269" s="1014"/>
      <c r="AB269" s="1014"/>
      <c r="AC269" s="1014"/>
      <c r="AD269" s="1014"/>
      <c r="AE269" s="1014"/>
    </row>
    <row r="270" spans="2:31">
      <c r="B270" s="1743" t="s">
        <v>2548</v>
      </c>
      <c r="C270" s="1014"/>
      <c r="D270" s="1014"/>
      <c r="E270" s="1014"/>
      <c r="F270" s="1014"/>
      <c r="G270" s="1014"/>
      <c r="H270" s="1014"/>
      <c r="I270" s="1014"/>
      <c r="J270" s="1014"/>
      <c r="K270" s="1014"/>
      <c r="L270" s="1014"/>
      <c r="M270" s="1014"/>
      <c r="N270" s="1015"/>
      <c r="O270" s="1014"/>
      <c r="P270" s="1014"/>
      <c r="Q270" s="1014"/>
      <c r="R270" s="1014"/>
      <c r="S270" s="1014"/>
      <c r="T270" s="1014"/>
      <c r="U270" s="1014"/>
      <c r="V270" s="1014"/>
      <c r="W270" s="1014"/>
      <c r="X270" s="1014"/>
      <c r="Y270" s="1014"/>
      <c r="Z270" s="1014"/>
      <c r="AA270" s="1014"/>
      <c r="AB270" s="1014"/>
      <c r="AC270" s="1014"/>
      <c r="AD270" s="1014"/>
      <c r="AE270" s="1014"/>
    </row>
    <row r="271" spans="2:31">
      <c r="B271" s="1743" t="s">
        <v>2549</v>
      </c>
      <c r="C271" s="1014"/>
      <c r="D271" s="1014"/>
      <c r="E271" s="1014"/>
      <c r="F271" s="1014"/>
      <c r="G271" s="1014"/>
      <c r="H271" s="1014"/>
      <c r="I271" s="1014"/>
      <c r="J271" s="1014"/>
      <c r="K271" s="1014"/>
      <c r="L271" s="1014"/>
      <c r="M271" s="1014"/>
      <c r="N271" s="1015"/>
      <c r="O271" s="1014"/>
      <c r="P271" s="1014"/>
      <c r="Q271" s="1014"/>
      <c r="R271" s="1014"/>
      <c r="S271" s="1014"/>
      <c r="T271" s="1014"/>
      <c r="U271" s="1014"/>
      <c r="V271" s="1014"/>
      <c r="W271" s="1014"/>
      <c r="X271" s="1014"/>
      <c r="Y271" s="1014"/>
      <c r="Z271" s="1014"/>
      <c r="AA271" s="1014"/>
      <c r="AB271" s="1014"/>
      <c r="AC271" s="1014"/>
      <c r="AD271" s="1014"/>
      <c r="AE271" s="1014"/>
    </row>
    <row r="272" spans="2:31">
      <c r="B272" s="1743" t="s">
        <v>2550</v>
      </c>
      <c r="C272" s="1014"/>
      <c r="D272" s="1014"/>
      <c r="E272" s="1014"/>
      <c r="F272" s="1014"/>
      <c r="G272" s="1014"/>
      <c r="H272" s="1014"/>
      <c r="I272" s="1014"/>
      <c r="J272" s="1014"/>
      <c r="K272" s="1014"/>
      <c r="L272" s="1014"/>
      <c r="M272" s="1014"/>
      <c r="N272" s="1015"/>
      <c r="O272" s="1014"/>
      <c r="P272" s="1014"/>
      <c r="Q272" s="1014"/>
      <c r="R272" s="1014"/>
      <c r="S272" s="1014"/>
      <c r="T272" s="1014"/>
      <c r="U272" s="1014"/>
      <c r="V272" s="1014"/>
      <c r="W272" s="1014"/>
      <c r="X272" s="1014"/>
      <c r="Y272" s="1014"/>
      <c r="Z272" s="1014"/>
      <c r="AA272" s="1014"/>
      <c r="AB272" s="1014"/>
      <c r="AC272" s="1014"/>
      <c r="AD272" s="1014"/>
      <c r="AE272" s="1014"/>
    </row>
    <row r="273" spans="2:31">
      <c r="B273" s="1743" t="s">
        <v>2551</v>
      </c>
      <c r="C273" s="1014"/>
      <c r="D273" s="1014"/>
      <c r="E273" s="1014"/>
      <c r="F273" s="1014"/>
      <c r="G273" s="1014"/>
      <c r="H273" s="1014"/>
      <c r="I273" s="1014"/>
      <c r="J273" s="1014"/>
      <c r="K273" s="1014"/>
      <c r="L273" s="1014"/>
      <c r="M273" s="1014"/>
      <c r="N273" s="1015"/>
      <c r="O273" s="1014"/>
      <c r="P273" s="1014"/>
      <c r="Q273" s="1014"/>
      <c r="R273" s="1014"/>
      <c r="S273" s="1014"/>
      <c r="T273" s="1014"/>
      <c r="U273" s="1014"/>
      <c r="V273" s="1014"/>
      <c r="W273" s="1014"/>
      <c r="X273" s="1014"/>
      <c r="Y273" s="1014"/>
      <c r="Z273" s="1014"/>
      <c r="AA273" s="1014"/>
      <c r="AB273" s="1014"/>
      <c r="AC273" s="1014"/>
      <c r="AD273" s="1014"/>
      <c r="AE273" s="1014"/>
    </row>
    <row r="274" spans="2:31">
      <c r="B274" s="1743" t="s">
        <v>2552</v>
      </c>
      <c r="C274" s="1014"/>
      <c r="D274" s="1014"/>
      <c r="E274" s="1014"/>
      <c r="F274" s="1014"/>
      <c r="G274" s="1014"/>
      <c r="H274" s="1014"/>
      <c r="I274" s="1014"/>
      <c r="J274" s="1014"/>
      <c r="K274" s="1014"/>
      <c r="L274" s="1014"/>
      <c r="M274" s="1014"/>
      <c r="N274" s="1015"/>
      <c r="O274" s="1014"/>
      <c r="P274" s="1014"/>
      <c r="Q274" s="1014"/>
      <c r="R274" s="1014"/>
      <c r="S274" s="1014"/>
      <c r="T274" s="1014"/>
      <c r="U274" s="1014"/>
      <c r="V274" s="1014"/>
      <c r="W274" s="1014"/>
      <c r="X274" s="1014"/>
      <c r="Y274" s="1014"/>
      <c r="Z274" s="1014"/>
      <c r="AA274" s="1014"/>
      <c r="AB274" s="1014"/>
      <c r="AC274" s="1014"/>
      <c r="AD274" s="1014"/>
      <c r="AE274" s="1014"/>
    </row>
    <row r="275" spans="2:31">
      <c r="B275" s="1743" t="s">
        <v>2553</v>
      </c>
      <c r="C275" s="1014"/>
      <c r="D275" s="1014"/>
      <c r="E275" s="1014"/>
      <c r="F275" s="1014"/>
      <c r="G275" s="1014"/>
      <c r="H275" s="1014"/>
      <c r="I275" s="1014"/>
      <c r="J275" s="1014"/>
      <c r="K275" s="1014"/>
      <c r="L275" s="1014"/>
      <c r="M275" s="1014"/>
      <c r="N275" s="1015"/>
      <c r="O275" s="1014"/>
      <c r="P275" s="1014"/>
      <c r="Q275" s="1014"/>
      <c r="R275" s="1014"/>
      <c r="S275" s="1014"/>
      <c r="T275" s="1014"/>
      <c r="U275" s="1014"/>
      <c r="V275" s="1014"/>
      <c r="W275" s="1014"/>
      <c r="X275" s="1014"/>
      <c r="Y275" s="1014"/>
      <c r="Z275" s="1014"/>
      <c r="AA275" s="1014"/>
      <c r="AB275" s="1014"/>
      <c r="AC275" s="1014"/>
      <c r="AD275" s="1014"/>
      <c r="AE275" s="1014"/>
    </row>
    <row r="276" spans="2:31">
      <c r="B276" s="1743" t="s">
        <v>2554</v>
      </c>
      <c r="C276" s="1014"/>
      <c r="D276" s="1014"/>
      <c r="E276" s="1014"/>
      <c r="F276" s="1014"/>
      <c r="G276" s="1014"/>
      <c r="H276" s="1014"/>
      <c r="I276" s="1014"/>
      <c r="J276" s="1014"/>
      <c r="K276" s="1014"/>
      <c r="L276" s="1014"/>
      <c r="M276" s="1014"/>
      <c r="N276" s="1015"/>
      <c r="O276" s="1014"/>
      <c r="P276" s="1014"/>
      <c r="Q276" s="1014"/>
      <c r="R276" s="1014"/>
      <c r="S276" s="1014"/>
      <c r="T276" s="1014"/>
      <c r="U276" s="1014"/>
      <c r="V276" s="1014"/>
      <c r="W276" s="1014"/>
      <c r="X276" s="1014"/>
      <c r="Y276" s="1014"/>
      <c r="Z276" s="1014"/>
      <c r="AA276" s="1014"/>
      <c r="AB276" s="1014"/>
      <c r="AC276" s="1014"/>
      <c r="AD276" s="1014"/>
      <c r="AE276" s="1014"/>
    </row>
    <row r="277" spans="2:31">
      <c r="B277" s="1743" t="s">
        <v>2555</v>
      </c>
      <c r="C277" s="1014"/>
      <c r="D277" s="1014"/>
      <c r="E277" s="1014"/>
      <c r="F277" s="1014"/>
      <c r="G277" s="1014"/>
      <c r="H277" s="1014"/>
      <c r="I277" s="1014"/>
      <c r="J277" s="1014"/>
      <c r="K277" s="1014"/>
      <c r="L277" s="1014"/>
      <c r="M277" s="1014"/>
      <c r="N277" s="1015"/>
      <c r="O277" s="1014"/>
      <c r="P277" s="1014"/>
      <c r="Q277" s="1014"/>
      <c r="R277" s="1014"/>
      <c r="S277" s="1014"/>
      <c r="T277" s="1014"/>
      <c r="U277" s="1014"/>
      <c r="V277" s="1014"/>
      <c r="W277" s="1014"/>
      <c r="X277" s="1014"/>
      <c r="Y277" s="1014"/>
      <c r="Z277" s="1014"/>
      <c r="AA277" s="1014"/>
      <c r="AB277" s="1014"/>
      <c r="AC277" s="1014"/>
      <c r="AD277" s="1014"/>
      <c r="AE277" s="1014"/>
    </row>
    <row r="278" spans="2:31">
      <c r="B278" s="1743" t="s">
        <v>2556</v>
      </c>
      <c r="C278" s="1014"/>
      <c r="D278" s="1014"/>
      <c r="E278" s="1014"/>
      <c r="F278" s="1014"/>
      <c r="G278" s="1014"/>
      <c r="H278" s="1014"/>
      <c r="I278" s="1014"/>
      <c r="J278" s="1014"/>
      <c r="K278" s="1014"/>
      <c r="L278" s="1014"/>
      <c r="M278" s="1014"/>
      <c r="N278" s="1015"/>
      <c r="O278" s="1014"/>
      <c r="P278" s="1014"/>
      <c r="Q278" s="1014"/>
      <c r="R278" s="1014"/>
      <c r="S278" s="1014"/>
      <c r="T278" s="1014"/>
      <c r="U278" s="1014"/>
      <c r="V278" s="1014"/>
      <c r="W278" s="1014"/>
      <c r="X278" s="1014"/>
      <c r="Y278" s="1014"/>
      <c r="Z278" s="1014"/>
      <c r="AA278" s="1014"/>
      <c r="AB278" s="1014"/>
      <c r="AC278" s="1014"/>
      <c r="AD278" s="1014"/>
      <c r="AE278" s="1014"/>
    </row>
    <row r="279" spans="2:31">
      <c r="B279" s="1743" t="s">
        <v>2557</v>
      </c>
      <c r="C279" s="1014"/>
      <c r="D279" s="1014"/>
      <c r="E279" s="1014"/>
      <c r="F279" s="1014"/>
      <c r="G279" s="1014"/>
      <c r="H279" s="1014"/>
      <c r="I279" s="1014"/>
      <c r="J279" s="1014"/>
      <c r="K279" s="1014"/>
      <c r="L279" s="1014"/>
      <c r="M279" s="1014"/>
      <c r="N279" s="1015"/>
      <c r="O279" s="1014"/>
      <c r="P279" s="1014"/>
      <c r="Q279" s="1014"/>
      <c r="R279" s="1014"/>
      <c r="S279" s="1014"/>
      <c r="T279" s="1014"/>
      <c r="U279" s="1014"/>
      <c r="V279" s="1014"/>
      <c r="W279" s="1014"/>
      <c r="X279" s="1014"/>
      <c r="Y279" s="1014"/>
      <c r="Z279" s="1014"/>
      <c r="AA279" s="1014"/>
      <c r="AB279" s="1014"/>
      <c r="AC279" s="1014"/>
      <c r="AD279" s="1014"/>
      <c r="AE279" s="1014"/>
    </row>
    <row r="280" spans="2:31">
      <c r="B280" s="1743" t="s">
        <v>2558</v>
      </c>
      <c r="C280" s="1014"/>
      <c r="D280" s="1014"/>
      <c r="E280" s="1014"/>
      <c r="F280" s="1014"/>
      <c r="G280" s="1014"/>
      <c r="H280" s="1014"/>
      <c r="I280" s="1014"/>
      <c r="J280" s="1014"/>
      <c r="K280" s="1014"/>
      <c r="L280" s="1014"/>
      <c r="M280" s="1014"/>
      <c r="N280" s="1015"/>
      <c r="O280" s="1014"/>
      <c r="P280" s="1014"/>
      <c r="Q280" s="1014"/>
      <c r="R280" s="1014"/>
      <c r="S280" s="1014"/>
      <c r="T280" s="1014"/>
      <c r="U280" s="1014"/>
      <c r="V280" s="1014"/>
      <c r="W280" s="1014"/>
      <c r="X280" s="1014"/>
      <c r="Y280" s="1014"/>
      <c r="Z280" s="1014"/>
      <c r="AA280" s="1014"/>
      <c r="AB280" s="1014"/>
      <c r="AC280" s="1014"/>
      <c r="AD280" s="1014"/>
      <c r="AE280" s="1014"/>
    </row>
    <row r="281" spans="2:31">
      <c r="B281" s="1743" t="s">
        <v>2559</v>
      </c>
      <c r="C281" s="1014"/>
      <c r="D281" s="1014"/>
      <c r="E281" s="1014"/>
      <c r="F281" s="1014"/>
      <c r="G281" s="1014"/>
      <c r="H281" s="1014"/>
      <c r="I281" s="1014"/>
      <c r="J281" s="1014"/>
      <c r="K281" s="1014"/>
      <c r="L281" s="1014"/>
      <c r="M281" s="1014"/>
      <c r="N281" s="1015"/>
      <c r="O281" s="1014"/>
      <c r="P281" s="1014"/>
      <c r="Q281" s="1014"/>
      <c r="R281" s="1014"/>
      <c r="S281" s="1014"/>
      <c r="T281" s="1014"/>
      <c r="U281" s="1014"/>
      <c r="V281" s="1014"/>
      <c r="W281" s="1014"/>
      <c r="X281" s="1014"/>
      <c r="Y281" s="1014"/>
      <c r="Z281" s="1014"/>
      <c r="AA281" s="1014"/>
      <c r="AB281" s="1014"/>
      <c r="AC281" s="1014"/>
      <c r="AD281" s="1014"/>
      <c r="AE281" s="1014"/>
    </row>
    <row r="282" spans="2:31">
      <c r="B282" s="1743" t="s">
        <v>2560</v>
      </c>
      <c r="C282" s="1014"/>
      <c r="D282" s="1014"/>
      <c r="E282" s="1014"/>
      <c r="F282" s="1014"/>
      <c r="G282" s="1014"/>
      <c r="H282" s="1014"/>
      <c r="I282" s="1014"/>
      <c r="J282" s="1014"/>
      <c r="K282" s="1014"/>
      <c r="L282" s="1014"/>
      <c r="M282" s="1014"/>
      <c r="N282" s="1015"/>
      <c r="O282" s="1014"/>
      <c r="P282" s="1014"/>
      <c r="Q282" s="1014"/>
      <c r="R282" s="1014"/>
      <c r="S282" s="1014"/>
      <c r="T282" s="1014"/>
      <c r="U282" s="1014"/>
      <c r="V282" s="1014"/>
      <c r="W282" s="1014"/>
      <c r="X282" s="1014"/>
      <c r="Y282" s="1014"/>
      <c r="Z282" s="1014"/>
      <c r="AA282" s="1014"/>
      <c r="AB282" s="1014"/>
      <c r="AC282" s="1014"/>
      <c r="AD282" s="1014"/>
      <c r="AE282" s="1014"/>
    </row>
    <row r="283" spans="2:31">
      <c r="B283" s="1743" t="s">
        <v>2561</v>
      </c>
      <c r="C283" s="1014"/>
      <c r="D283" s="1014"/>
      <c r="E283" s="1014"/>
      <c r="F283" s="1014"/>
      <c r="G283" s="1014"/>
      <c r="H283" s="1014"/>
      <c r="I283" s="1014"/>
      <c r="J283" s="1014"/>
      <c r="K283" s="1014"/>
      <c r="L283" s="1014"/>
      <c r="M283" s="1014"/>
      <c r="N283" s="1015"/>
      <c r="O283" s="1014"/>
      <c r="P283" s="1014"/>
      <c r="Q283" s="1014"/>
      <c r="R283" s="1014"/>
      <c r="S283" s="1014"/>
      <c r="T283" s="1014"/>
      <c r="U283" s="1014"/>
      <c r="V283" s="1014"/>
      <c r="W283" s="1014"/>
      <c r="X283" s="1014"/>
      <c r="Y283" s="1014"/>
      <c r="Z283" s="1014"/>
      <c r="AA283" s="1014"/>
      <c r="AB283" s="1014"/>
      <c r="AC283" s="1014"/>
      <c r="AD283" s="1014"/>
      <c r="AE283" s="1014"/>
    </row>
    <row r="284" spans="2:31">
      <c r="B284" s="1743" t="s">
        <v>2562</v>
      </c>
      <c r="C284" s="1014"/>
      <c r="D284" s="1014"/>
      <c r="E284" s="1014"/>
      <c r="F284" s="1014"/>
      <c r="G284" s="1014"/>
      <c r="H284" s="1014"/>
      <c r="I284" s="1014"/>
      <c r="J284" s="1014"/>
      <c r="K284" s="1014"/>
      <c r="L284" s="1014"/>
      <c r="M284" s="1014"/>
      <c r="N284" s="1015"/>
      <c r="O284" s="1014"/>
      <c r="P284" s="1014"/>
      <c r="Q284" s="1014"/>
      <c r="R284" s="1014"/>
      <c r="S284" s="1014"/>
      <c r="T284" s="1014"/>
      <c r="U284" s="1014"/>
      <c r="V284" s="1014"/>
      <c r="W284" s="1014"/>
      <c r="X284" s="1014"/>
      <c r="Y284" s="1014"/>
      <c r="Z284" s="1014"/>
      <c r="AA284" s="1014"/>
      <c r="AB284" s="1014"/>
      <c r="AC284" s="1014"/>
      <c r="AD284" s="1014"/>
      <c r="AE284" s="1014"/>
    </row>
    <row r="285" spans="2:31">
      <c r="B285" s="1743" t="s">
        <v>2563</v>
      </c>
      <c r="C285" s="1014"/>
      <c r="D285" s="1014"/>
      <c r="E285" s="1014"/>
      <c r="F285" s="1014"/>
      <c r="G285" s="1014"/>
      <c r="H285" s="1014"/>
      <c r="I285" s="1014"/>
      <c r="J285" s="1014"/>
      <c r="K285" s="1014"/>
      <c r="L285" s="1014"/>
      <c r="M285" s="1014"/>
      <c r="N285" s="1015"/>
      <c r="O285" s="1014"/>
      <c r="P285" s="1014"/>
      <c r="Q285" s="1014"/>
      <c r="R285" s="1014"/>
      <c r="S285" s="1014"/>
      <c r="T285" s="1014"/>
      <c r="U285" s="1014"/>
      <c r="V285" s="1014"/>
      <c r="W285" s="1014"/>
      <c r="X285" s="1014"/>
      <c r="Y285" s="1014"/>
      <c r="Z285" s="1014"/>
      <c r="AA285" s="1014"/>
      <c r="AB285" s="1014"/>
      <c r="AC285" s="1014"/>
      <c r="AD285" s="1014"/>
      <c r="AE285" s="1014"/>
    </row>
    <row r="286" spans="2:31">
      <c r="B286" s="1743" t="s">
        <v>2564</v>
      </c>
      <c r="C286" s="1014"/>
      <c r="D286" s="1014"/>
      <c r="E286" s="1014"/>
      <c r="F286" s="1014"/>
      <c r="G286" s="1014"/>
      <c r="H286" s="1014"/>
      <c r="I286" s="1014"/>
      <c r="J286" s="1014"/>
      <c r="K286" s="1014"/>
      <c r="L286" s="1014"/>
      <c r="M286" s="1014"/>
      <c r="N286" s="1015"/>
      <c r="O286" s="1014"/>
      <c r="P286" s="1014"/>
      <c r="Q286" s="1014"/>
      <c r="R286" s="1014"/>
      <c r="S286" s="1014"/>
      <c r="T286" s="1014"/>
      <c r="U286" s="1014"/>
      <c r="V286" s="1014"/>
      <c r="W286" s="1014"/>
      <c r="X286" s="1014"/>
      <c r="Y286" s="1014"/>
      <c r="Z286" s="1014"/>
      <c r="AA286" s="1014"/>
      <c r="AB286" s="1014"/>
      <c r="AC286" s="1014"/>
      <c r="AD286" s="1014"/>
      <c r="AE286" s="1014"/>
    </row>
    <row r="287" spans="2:31">
      <c r="B287" s="1743" t="s">
        <v>2565</v>
      </c>
      <c r="C287" s="1014"/>
      <c r="D287" s="1014"/>
      <c r="E287" s="1014"/>
      <c r="F287" s="1014"/>
      <c r="G287" s="1014"/>
      <c r="H287" s="1014"/>
      <c r="I287" s="1014"/>
      <c r="J287" s="1014"/>
      <c r="K287" s="1014"/>
      <c r="L287" s="1014"/>
      <c r="M287" s="1014"/>
      <c r="N287" s="1015"/>
      <c r="O287" s="1014"/>
      <c r="P287" s="1014"/>
      <c r="Q287" s="1014"/>
      <c r="R287" s="1014"/>
      <c r="S287" s="1014"/>
      <c r="T287" s="1014"/>
      <c r="U287" s="1014"/>
      <c r="V287" s="1014"/>
      <c r="W287" s="1014"/>
      <c r="X287" s="1014"/>
      <c r="Y287" s="1014"/>
      <c r="Z287" s="1014"/>
      <c r="AA287" s="1014"/>
      <c r="AB287" s="1014"/>
      <c r="AC287" s="1014"/>
      <c r="AD287" s="1014"/>
      <c r="AE287" s="1014"/>
    </row>
    <row r="288" spans="2:31">
      <c r="B288" s="1743" t="s">
        <v>2566</v>
      </c>
      <c r="C288" s="1014"/>
      <c r="D288" s="1014"/>
      <c r="E288" s="1014"/>
      <c r="F288" s="1014"/>
      <c r="G288" s="1014"/>
      <c r="H288" s="1014"/>
      <c r="I288" s="1014"/>
      <c r="J288" s="1014"/>
      <c r="K288" s="1014"/>
      <c r="L288" s="1014"/>
      <c r="M288" s="1014"/>
      <c r="N288" s="1015"/>
      <c r="O288" s="1014"/>
      <c r="P288" s="1014"/>
      <c r="Q288" s="1014"/>
      <c r="R288" s="1014"/>
      <c r="S288" s="1014"/>
      <c r="T288" s="1014"/>
      <c r="U288" s="1014"/>
      <c r="V288" s="1014"/>
      <c r="W288" s="1014"/>
      <c r="X288" s="1014"/>
      <c r="Y288" s="1014"/>
      <c r="Z288" s="1014"/>
      <c r="AA288" s="1014"/>
      <c r="AB288" s="1014"/>
      <c r="AC288" s="1014"/>
      <c r="AD288" s="1014"/>
      <c r="AE288" s="1014"/>
    </row>
    <row r="289" spans="2:31">
      <c r="B289" s="1743" t="s">
        <v>2567</v>
      </c>
      <c r="C289" s="1014"/>
      <c r="D289" s="1014"/>
      <c r="E289" s="1014"/>
      <c r="F289" s="1014"/>
      <c r="G289" s="1014"/>
      <c r="H289" s="1014"/>
      <c r="I289" s="1014"/>
      <c r="J289" s="1014"/>
      <c r="K289" s="1014"/>
      <c r="L289" s="1014"/>
      <c r="M289" s="1014"/>
      <c r="N289" s="1015"/>
      <c r="O289" s="1014"/>
      <c r="P289" s="1014"/>
      <c r="Q289" s="1014"/>
      <c r="R289" s="1014"/>
      <c r="S289" s="1014"/>
      <c r="T289" s="1014"/>
      <c r="U289" s="1014"/>
      <c r="V289" s="1014"/>
      <c r="W289" s="1014"/>
      <c r="X289" s="1014"/>
      <c r="Y289" s="1014"/>
      <c r="Z289" s="1014"/>
      <c r="AA289" s="1014"/>
      <c r="AB289" s="1014"/>
      <c r="AC289" s="1014"/>
      <c r="AD289" s="1014"/>
      <c r="AE289" s="1014"/>
    </row>
    <row r="290" spans="2:31">
      <c r="B290" s="1743" t="s">
        <v>2568</v>
      </c>
      <c r="C290" s="1014"/>
      <c r="D290" s="1014"/>
      <c r="E290" s="1014"/>
      <c r="F290" s="1014"/>
      <c r="G290" s="1014"/>
      <c r="H290" s="1014"/>
      <c r="I290" s="1014"/>
      <c r="J290" s="1014"/>
      <c r="K290" s="1014"/>
      <c r="L290" s="1014"/>
      <c r="M290" s="1014"/>
      <c r="N290" s="1015"/>
      <c r="O290" s="1014"/>
      <c r="P290" s="1014"/>
      <c r="Q290" s="1014"/>
      <c r="R290" s="1014"/>
      <c r="S290" s="1014"/>
      <c r="T290" s="1014"/>
      <c r="U290" s="1014"/>
      <c r="V290" s="1014"/>
      <c r="W290" s="1014"/>
      <c r="X290" s="1014"/>
      <c r="Y290" s="1014"/>
      <c r="Z290" s="1014"/>
      <c r="AA290" s="1014"/>
      <c r="AB290" s="1014"/>
      <c r="AC290" s="1014"/>
      <c r="AD290" s="1014"/>
      <c r="AE290" s="1014"/>
    </row>
    <row r="291" spans="2:31">
      <c r="B291" s="1743" t="s">
        <v>2569</v>
      </c>
      <c r="C291" s="1014"/>
      <c r="D291" s="1014"/>
      <c r="E291" s="1014"/>
      <c r="F291" s="1014"/>
      <c r="G291" s="1014"/>
      <c r="H291" s="1014"/>
      <c r="I291" s="1014"/>
      <c r="J291" s="1014"/>
      <c r="K291" s="1014"/>
      <c r="L291" s="1014"/>
      <c r="M291" s="1014"/>
      <c r="N291" s="1015"/>
      <c r="O291" s="1014"/>
      <c r="P291" s="1014"/>
      <c r="Q291" s="1014"/>
      <c r="R291" s="1014"/>
      <c r="S291" s="1014"/>
      <c r="T291" s="1014"/>
      <c r="U291" s="1014"/>
      <c r="V291" s="1014"/>
      <c r="W291" s="1014"/>
      <c r="X291" s="1014"/>
      <c r="Y291" s="1014"/>
      <c r="Z291" s="1014"/>
      <c r="AA291" s="1014"/>
      <c r="AB291" s="1014"/>
      <c r="AC291" s="1014"/>
      <c r="AD291" s="1014"/>
      <c r="AE291" s="1014"/>
    </row>
    <row r="292" spans="2:31">
      <c r="B292" s="1743" t="s">
        <v>2570</v>
      </c>
      <c r="C292" s="1014"/>
      <c r="D292" s="1014"/>
      <c r="E292" s="1014"/>
      <c r="F292" s="1014"/>
      <c r="G292" s="1014"/>
      <c r="H292" s="1014"/>
      <c r="I292" s="1014"/>
      <c r="J292" s="1014"/>
      <c r="K292" s="1014"/>
      <c r="L292" s="1014"/>
      <c r="M292" s="1014"/>
      <c r="N292" s="1015"/>
      <c r="O292" s="1014"/>
      <c r="P292" s="1014"/>
      <c r="Q292" s="1014"/>
      <c r="R292" s="1014"/>
      <c r="S292" s="1014"/>
      <c r="T292" s="1014"/>
      <c r="U292" s="1014"/>
      <c r="V292" s="1014"/>
      <c r="W292" s="1014"/>
      <c r="X292" s="1014"/>
      <c r="Y292" s="1014"/>
      <c r="Z292" s="1014"/>
      <c r="AA292" s="1014"/>
      <c r="AB292" s="1014"/>
      <c r="AC292" s="1014"/>
      <c r="AD292" s="1014"/>
      <c r="AE292" s="1014"/>
    </row>
    <row r="293" spans="2:31">
      <c r="B293" s="1743" t="s">
        <v>2571</v>
      </c>
      <c r="C293" s="1014"/>
      <c r="D293" s="1014"/>
      <c r="E293" s="1014"/>
      <c r="F293" s="1014"/>
      <c r="G293" s="1014"/>
      <c r="H293" s="1014"/>
      <c r="I293" s="1014"/>
      <c r="J293" s="1014"/>
      <c r="K293" s="1014"/>
      <c r="L293" s="1014"/>
      <c r="M293" s="1014"/>
      <c r="N293" s="1015"/>
      <c r="O293" s="1014"/>
      <c r="P293" s="1014"/>
      <c r="Q293" s="1014"/>
      <c r="R293" s="1014"/>
      <c r="S293" s="1014"/>
      <c r="T293" s="1014"/>
      <c r="U293" s="1014"/>
      <c r="V293" s="1014"/>
      <c r="W293" s="1014"/>
      <c r="X293" s="1014"/>
      <c r="Y293" s="1014"/>
      <c r="Z293" s="1014"/>
      <c r="AA293" s="1014"/>
      <c r="AB293" s="1014"/>
      <c r="AC293" s="1014"/>
      <c r="AD293" s="1014"/>
      <c r="AE293" s="1014"/>
    </row>
    <row r="294" spans="2:31">
      <c r="B294" s="1743" t="s">
        <v>2572</v>
      </c>
      <c r="C294" s="1014"/>
      <c r="D294" s="1014"/>
      <c r="E294" s="1014"/>
      <c r="F294" s="1014"/>
      <c r="G294" s="1014"/>
      <c r="H294" s="1014"/>
      <c r="I294" s="1014"/>
      <c r="J294" s="1014"/>
      <c r="K294" s="1014"/>
      <c r="L294" s="1014"/>
      <c r="M294" s="1014"/>
      <c r="N294" s="1015"/>
      <c r="O294" s="1014"/>
      <c r="P294" s="1014"/>
      <c r="Q294" s="1014"/>
      <c r="R294" s="1014"/>
      <c r="S294" s="1014"/>
      <c r="T294" s="1014"/>
      <c r="U294" s="1014"/>
      <c r="V294" s="1014"/>
      <c r="W294" s="1014"/>
      <c r="X294" s="1014"/>
      <c r="Y294" s="1014"/>
      <c r="Z294" s="1014"/>
      <c r="AA294" s="1014"/>
      <c r="AB294" s="1014"/>
      <c r="AC294" s="1014"/>
      <c r="AD294" s="1014"/>
      <c r="AE294" s="1014"/>
    </row>
    <row r="295" spans="2:31">
      <c r="B295" s="1743" t="s">
        <v>2573</v>
      </c>
      <c r="C295" s="1014"/>
      <c r="D295" s="1014"/>
      <c r="E295" s="1014"/>
      <c r="F295" s="1014"/>
      <c r="G295" s="1014"/>
      <c r="H295" s="1014"/>
      <c r="I295" s="1014"/>
      <c r="J295" s="1014"/>
      <c r="K295" s="1014"/>
      <c r="L295" s="1014"/>
      <c r="M295" s="1014"/>
      <c r="N295" s="1015"/>
      <c r="O295" s="1014"/>
      <c r="P295" s="1014"/>
      <c r="Q295" s="1014"/>
      <c r="R295" s="1014"/>
      <c r="S295" s="1014"/>
      <c r="T295" s="1014"/>
      <c r="U295" s="1014"/>
      <c r="V295" s="1014"/>
      <c r="W295" s="1014"/>
      <c r="X295" s="1014"/>
      <c r="Y295" s="1014"/>
      <c r="Z295" s="1014"/>
      <c r="AA295" s="1014"/>
      <c r="AB295" s="1014"/>
      <c r="AC295" s="1014"/>
      <c r="AD295" s="1014"/>
      <c r="AE295" s="1014"/>
    </row>
    <row r="296" spans="2:31">
      <c r="B296" s="1743" t="s">
        <v>2574</v>
      </c>
      <c r="C296" s="1014"/>
      <c r="D296" s="1014"/>
      <c r="E296" s="1014"/>
      <c r="F296" s="1014"/>
      <c r="G296" s="1014"/>
      <c r="H296" s="1014"/>
      <c r="I296" s="1014"/>
      <c r="J296" s="1014"/>
      <c r="K296" s="1014"/>
      <c r="L296" s="1014"/>
      <c r="M296" s="1014"/>
      <c r="N296" s="1015"/>
      <c r="O296" s="1014"/>
      <c r="P296" s="1014"/>
      <c r="Q296" s="1014"/>
      <c r="R296" s="1014"/>
      <c r="S296" s="1014"/>
      <c r="T296" s="1014"/>
      <c r="U296" s="1014"/>
      <c r="V296" s="1014"/>
      <c r="W296" s="1014"/>
      <c r="X296" s="1014"/>
      <c r="Y296" s="1014"/>
      <c r="Z296" s="1014"/>
      <c r="AA296" s="1014"/>
      <c r="AB296" s="1014"/>
      <c r="AC296" s="1014"/>
      <c r="AD296" s="1014"/>
      <c r="AE296" s="1014"/>
    </row>
    <row r="297" spans="2:31">
      <c r="B297" s="1743" t="s">
        <v>2575</v>
      </c>
      <c r="C297" s="1014"/>
      <c r="D297" s="1014"/>
      <c r="E297" s="1014"/>
      <c r="F297" s="1014"/>
      <c r="G297" s="1014"/>
      <c r="H297" s="1014"/>
      <c r="I297" s="1014"/>
      <c r="J297" s="1014"/>
      <c r="K297" s="1014"/>
      <c r="L297" s="1014"/>
      <c r="M297" s="1014"/>
      <c r="N297" s="1015"/>
      <c r="O297" s="1014"/>
      <c r="P297" s="1014"/>
      <c r="Q297" s="1014"/>
      <c r="R297" s="1014"/>
      <c r="S297" s="1014"/>
      <c r="T297" s="1014"/>
      <c r="U297" s="1014"/>
      <c r="V297" s="1014"/>
      <c r="W297" s="1014"/>
      <c r="X297" s="1014"/>
      <c r="Y297" s="1014"/>
      <c r="Z297" s="1014"/>
      <c r="AA297" s="1014"/>
      <c r="AB297" s="1014"/>
      <c r="AC297" s="1014"/>
      <c r="AD297" s="1014"/>
      <c r="AE297" s="1014"/>
    </row>
    <row r="298" spans="2:31">
      <c r="B298" s="1743" t="s">
        <v>2576</v>
      </c>
      <c r="C298" s="1014"/>
      <c r="D298" s="1014"/>
      <c r="E298" s="1014"/>
      <c r="F298" s="1014"/>
      <c r="G298" s="1014"/>
      <c r="H298" s="1014"/>
      <c r="I298" s="1014"/>
      <c r="J298" s="1014"/>
      <c r="K298" s="1014"/>
      <c r="L298" s="1014"/>
      <c r="M298" s="1014"/>
      <c r="N298" s="1015"/>
      <c r="O298" s="1014"/>
      <c r="P298" s="1014"/>
      <c r="Q298" s="1014"/>
      <c r="R298" s="1014"/>
      <c r="S298" s="1014"/>
      <c r="T298" s="1014"/>
      <c r="U298" s="1014"/>
      <c r="V298" s="1014"/>
      <c r="W298" s="1014"/>
      <c r="X298" s="1014"/>
      <c r="Y298" s="1014"/>
      <c r="Z298" s="1014"/>
      <c r="AA298" s="1014"/>
      <c r="AB298" s="1014"/>
      <c r="AC298" s="1014"/>
      <c r="AD298" s="1014"/>
      <c r="AE298" s="1014"/>
    </row>
    <row r="299" spans="2:31">
      <c r="B299" s="1743" t="s">
        <v>2577</v>
      </c>
      <c r="C299" s="1014"/>
      <c r="D299" s="1014"/>
      <c r="E299" s="1014"/>
      <c r="F299" s="1014"/>
      <c r="G299" s="1014"/>
      <c r="H299" s="1014"/>
      <c r="I299" s="1014"/>
      <c r="J299" s="1014"/>
      <c r="K299" s="1014"/>
      <c r="L299" s="1014"/>
      <c r="M299" s="1014"/>
      <c r="N299" s="1015"/>
      <c r="O299" s="1014"/>
      <c r="P299" s="1014"/>
      <c r="Q299" s="1014"/>
      <c r="R299" s="1014"/>
      <c r="S299" s="1014"/>
      <c r="T299" s="1014"/>
      <c r="U299" s="1014"/>
      <c r="V299" s="1014"/>
      <c r="W299" s="1014"/>
      <c r="X299" s="1014"/>
      <c r="Y299" s="1014"/>
      <c r="Z299" s="1014"/>
      <c r="AA299" s="1014"/>
      <c r="AB299" s="1014"/>
      <c r="AC299" s="1014"/>
      <c r="AD299" s="1014"/>
      <c r="AE299" s="1014"/>
    </row>
    <row r="300" spans="2:31">
      <c r="B300" s="1743" t="s">
        <v>2578</v>
      </c>
      <c r="C300" s="1014"/>
      <c r="D300" s="1014"/>
      <c r="E300" s="1014"/>
      <c r="F300" s="1014"/>
      <c r="G300" s="1014"/>
      <c r="H300" s="1014"/>
      <c r="I300" s="1014"/>
      <c r="J300" s="1014"/>
      <c r="K300" s="1014"/>
      <c r="L300" s="1014"/>
      <c r="M300" s="1014"/>
      <c r="N300" s="1015"/>
      <c r="O300" s="1014"/>
      <c r="P300" s="1014"/>
      <c r="Q300" s="1014"/>
      <c r="R300" s="1014"/>
      <c r="S300" s="1014"/>
      <c r="T300" s="1014"/>
      <c r="U300" s="1014"/>
      <c r="V300" s="1014"/>
      <c r="W300" s="1014"/>
      <c r="X300" s="1014"/>
      <c r="Y300" s="1014"/>
      <c r="Z300" s="1014"/>
      <c r="AA300" s="1014"/>
      <c r="AB300" s="1014"/>
      <c r="AC300" s="1014"/>
      <c r="AD300" s="1014"/>
      <c r="AE300" s="1014"/>
    </row>
    <row r="301" spans="2:31">
      <c r="B301" s="1743" t="s">
        <v>2579</v>
      </c>
      <c r="C301" s="1014"/>
      <c r="D301" s="1014"/>
      <c r="E301" s="1014"/>
      <c r="F301" s="1014"/>
      <c r="G301" s="1014"/>
      <c r="H301" s="1014"/>
      <c r="I301" s="1014"/>
      <c r="J301" s="1014"/>
      <c r="K301" s="1014"/>
      <c r="L301" s="1014"/>
      <c r="M301" s="1014"/>
      <c r="N301" s="1015"/>
      <c r="O301" s="1014"/>
      <c r="P301" s="1014"/>
      <c r="Q301" s="1014"/>
      <c r="R301" s="1014"/>
      <c r="S301" s="1014"/>
      <c r="T301" s="1014"/>
      <c r="U301" s="1014"/>
      <c r="V301" s="1014"/>
      <c r="W301" s="1014"/>
      <c r="X301" s="1014"/>
      <c r="Y301" s="1014"/>
      <c r="Z301" s="1014"/>
      <c r="AA301" s="1014"/>
      <c r="AB301" s="1014"/>
      <c r="AC301" s="1014"/>
      <c r="AD301" s="1014"/>
      <c r="AE301" s="1014"/>
    </row>
    <row r="302" spans="2:31">
      <c r="B302" s="1743" t="s">
        <v>2580</v>
      </c>
      <c r="C302" s="1014"/>
      <c r="D302" s="1014"/>
      <c r="E302" s="1014"/>
      <c r="F302" s="1014"/>
      <c r="G302" s="1014"/>
      <c r="H302" s="1014"/>
      <c r="I302" s="1014"/>
      <c r="J302" s="1014"/>
      <c r="K302" s="1014"/>
      <c r="L302" s="1014"/>
      <c r="M302" s="1014"/>
      <c r="N302" s="1015"/>
      <c r="O302" s="1014"/>
      <c r="P302" s="1014"/>
      <c r="Q302" s="1014"/>
      <c r="R302" s="1014"/>
      <c r="S302" s="1014"/>
      <c r="T302" s="1014"/>
      <c r="U302" s="1014"/>
      <c r="V302" s="1014"/>
      <c r="W302" s="1014"/>
      <c r="X302" s="1014"/>
      <c r="Y302" s="1014"/>
      <c r="Z302" s="1014"/>
      <c r="AA302" s="1014"/>
      <c r="AB302" s="1014"/>
      <c r="AC302" s="1014"/>
      <c r="AD302" s="1014"/>
      <c r="AE302" s="1014"/>
    </row>
    <row r="303" spans="2:31">
      <c r="B303" s="1743" t="s">
        <v>2581</v>
      </c>
      <c r="C303" s="1014"/>
      <c r="D303" s="1014"/>
      <c r="E303" s="1014"/>
      <c r="F303" s="1014"/>
      <c r="G303" s="1014"/>
      <c r="H303" s="1014"/>
      <c r="I303" s="1014"/>
      <c r="J303" s="1014"/>
      <c r="K303" s="1014"/>
      <c r="L303" s="1014"/>
      <c r="M303" s="1014"/>
      <c r="N303" s="1015"/>
      <c r="O303" s="1014"/>
      <c r="P303" s="1014"/>
      <c r="Q303" s="1014"/>
      <c r="R303" s="1014"/>
      <c r="S303" s="1014"/>
      <c r="T303" s="1014"/>
      <c r="U303" s="1014"/>
      <c r="V303" s="1014"/>
      <c r="W303" s="1014"/>
      <c r="X303" s="1014"/>
      <c r="Y303" s="1014"/>
      <c r="Z303" s="1014"/>
      <c r="AA303" s="1014"/>
      <c r="AB303" s="1014"/>
      <c r="AC303" s="1014"/>
      <c r="AD303" s="1014"/>
      <c r="AE303" s="1014"/>
    </row>
    <row r="304" spans="2:31">
      <c r="B304" s="1743" t="s">
        <v>2582</v>
      </c>
      <c r="C304" s="1014"/>
      <c r="D304" s="1014"/>
      <c r="E304" s="1014"/>
      <c r="F304" s="1014"/>
      <c r="G304" s="1014"/>
      <c r="H304" s="1014"/>
      <c r="I304" s="1014"/>
      <c r="J304" s="1014"/>
      <c r="K304" s="1014"/>
      <c r="L304" s="1014"/>
      <c r="M304" s="1014"/>
      <c r="N304" s="1015"/>
      <c r="O304" s="1014"/>
      <c r="P304" s="1014"/>
      <c r="Q304" s="1014"/>
      <c r="R304" s="1014"/>
      <c r="S304" s="1014"/>
      <c r="T304" s="1014"/>
      <c r="U304" s="1014"/>
      <c r="V304" s="1014"/>
      <c r="W304" s="1014"/>
      <c r="X304" s="1014"/>
      <c r="Y304" s="1014"/>
      <c r="Z304" s="1014"/>
      <c r="AA304" s="1014"/>
      <c r="AB304" s="1014"/>
      <c r="AC304" s="1014"/>
      <c r="AD304" s="1014"/>
      <c r="AE304" s="1014"/>
    </row>
    <row r="305" spans="2:31">
      <c r="B305" s="1743" t="s">
        <v>2583</v>
      </c>
      <c r="C305" s="1014"/>
      <c r="D305" s="1014"/>
      <c r="E305" s="1014"/>
      <c r="F305" s="1014"/>
      <c r="G305" s="1014"/>
      <c r="H305" s="1014"/>
      <c r="I305" s="1014"/>
      <c r="J305" s="1014"/>
      <c r="K305" s="1014"/>
      <c r="L305" s="1014"/>
      <c r="M305" s="1014"/>
      <c r="N305" s="1015"/>
      <c r="O305" s="1014"/>
      <c r="P305" s="1014"/>
      <c r="Q305" s="1014"/>
      <c r="R305" s="1014"/>
      <c r="S305" s="1014"/>
      <c r="T305" s="1014"/>
      <c r="U305" s="1014"/>
      <c r="V305" s="1014"/>
      <c r="W305" s="1014"/>
      <c r="X305" s="1014"/>
      <c r="Y305" s="1014"/>
      <c r="Z305" s="1014"/>
      <c r="AA305" s="1014"/>
      <c r="AB305" s="1014"/>
      <c r="AC305" s="1014"/>
      <c r="AD305" s="1014"/>
      <c r="AE305" s="1014"/>
    </row>
    <row r="306" spans="2:31">
      <c r="B306" s="1743" t="s">
        <v>2584</v>
      </c>
      <c r="C306" s="1014"/>
      <c r="D306" s="1014"/>
      <c r="E306" s="1014"/>
      <c r="F306" s="1014"/>
      <c r="G306" s="1014"/>
      <c r="H306" s="1014"/>
      <c r="I306" s="1014"/>
      <c r="J306" s="1014"/>
      <c r="K306" s="1014"/>
      <c r="L306" s="1014"/>
      <c r="M306" s="1014"/>
      <c r="N306" s="1015"/>
      <c r="O306" s="1014"/>
      <c r="P306" s="1014"/>
      <c r="Q306" s="1014"/>
      <c r="R306" s="1014"/>
      <c r="S306" s="1014"/>
      <c r="T306" s="1014"/>
      <c r="U306" s="1014"/>
      <c r="V306" s="1014"/>
      <c r="W306" s="1014"/>
      <c r="X306" s="1014"/>
      <c r="Y306" s="1014"/>
      <c r="Z306" s="1014"/>
      <c r="AA306" s="1014"/>
      <c r="AB306" s="1014"/>
      <c r="AC306" s="1014"/>
      <c r="AD306" s="1014"/>
      <c r="AE306" s="1014"/>
    </row>
    <row r="307" spans="2:31">
      <c r="B307" s="1743" t="s">
        <v>2585</v>
      </c>
      <c r="C307" s="1014"/>
      <c r="D307" s="1014"/>
      <c r="E307" s="1014"/>
      <c r="F307" s="1014"/>
      <c r="G307" s="1014"/>
      <c r="H307" s="1014"/>
      <c r="I307" s="1014"/>
      <c r="J307" s="1014"/>
      <c r="K307" s="1014"/>
      <c r="L307" s="1014"/>
      <c r="M307" s="1014"/>
      <c r="N307" s="1015"/>
      <c r="O307" s="1014"/>
      <c r="P307" s="1014"/>
      <c r="Q307" s="1014"/>
      <c r="R307" s="1014"/>
      <c r="S307" s="1014"/>
      <c r="T307" s="1014"/>
      <c r="U307" s="1014"/>
      <c r="V307" s="1014"/>
      <c r="W307" s="1014"/>
      <c r="X307" s="1014"/>
      <c r="Y307" s="1014"/>
      <c r="Z307" s="1014"/>
      <c r="AA307" s="1014"/>
      <c r="AB307" s="1014"/>
      <c r="AC307" s="1014"/>
      <c r="AD307" s="1014"/>
      <c r="AE307" s="1014"/>
    </row>
    <row r="308" spans="2:31">
      <c r="B308" s="1743" t="s">
        <v>2586</v>
      </c>
      <c r="C308" s="1014"/>
      <c r="D308" s="1014"/>
      <c r="E308" s="1014"/>
      <c r="F308" s="1014"/>
      <c r="G308" s="1014"/>
      <c r="H308" s="1014"/>
      <c r="I308" s="1014"/>
      <c r="J308" s="1014"/>
      <c r="K308" s="1014"/>
      <c r="L308" s="1014"/>
      <c r="M308" s="1014"/>
      <c r="N308" s="1015"/>
      <c r="O308" s="1014"/>
      <c r="P308" s="1014"/>
      <c r="Q308" s="1014"/>
      <c r="R308" s="1014"/>
      <c r="S308" s="1014"/>
      <c r="T308" s="1014"/>
      <c r="U308" s="1014"/>
      <c r="V308" s="1014"/>
      <c r="W308" s="1014"/>
      <c r="X308" s="1014"/>
      <c r="Y308" s="1014"/>
      <c r="Z308" s="1014"/>
      <c r="AA308" s="1014"/>
      <c r="AB308" s="1014"/>
      <c r="AC308" s="1014"/>
      <c r="AD308" s="1014"/>
      <c r="AE308" s="1014"/>
    </row>
    <row r="309" spans="2:31">
      <c r="B309" s="1743" t="s">
        <v>2587</v>
      </c>
      <c r="C309" s="1014"/>
      <c r="D309" s="1014"/>
      <c r="E309" s="1014"/>
      <c r="F309" s="1014"/>
      <c r="G309" s="1014"/>
      <c r="H309" s="1014"/>
      <c r="I309" s="1014"/>
      <c r="J309" s="1014"/>
      <c r="K309" s="1014"/>
      <c r="L309" s="1014"/>
      <c r="M309" s="1014"/>
      <c r="N309" s="1015"/>
      <c r="O309" s="1014"/>
      <c r="P309" s="1014"/>
      <c r="Q309" s="1014"/>
      <c r="R309" s="1014"/>
      <c r="S309" s="1014"/>
      <c r="T309" s="1014"/>
      <c r="U309" s="1014"/>
      <c r="V309" s="1014"/>
      <c r="W309" s="1014"/>
      <c r="X309" s="1014"/>
      <c r="Y309" s="1014"/>
      <c r="Z309" s="1014"/>
      <c r="AA309" s="1014"/>
      <c r="AB309" s="1014"/>
      <c r="AC309" s="1014"/>
      <c r="AD309" s="1014"/>
      <c r="AE309" s="1014"/>
    </row>
    <row r="310" spans="2:31">
      <c r="B310" s="1743" t="s">
        <v>2588</v>
      </c>
      <c r="C310" s="1014"/>
      <c r="D310" s="1014"/>
      <c r="E310" s="1014"/>
      <c r="F310" s="1014"/>
      <c r="G310" s="1014"/>
      <c r="H310" s="1014"/>
      <c r="I310" s="1014"/>
      <c r="J310" s="1014"/>
      <c r="K310" s="1014"/>
      <c r="L310" s="1014"/>
      <c r="M310" s="1014"/>
      <c r="N310" s="1015"/>
      <c r="O310" s="1014"/>
      <c r="P310" s="1014"/>
      <c r="Q310" s="1014"/>
      <c r="R310" s="1014"/>
      <c r="S310" s="1014"/>
      <c r="T310" s="1014"/>
      <c r="U310" s="1014"/>
      <c r="V310" s="1014"/>
      <c r="W310" s="1014"/>
      <c r="X310" s="1014"/>
      <c r="Y310" s="1014"/>
      <c r="Z310" s="1014"/>
      <c r="AA310" s="1014"/>
      <c r="AB310" s="1014"/>
      <c r="AC310" s="1014"/>
      <c r="AD310" s="1014"/>
      <c r="AE310" s="1014"/>
    </row>
    <row r="311" spans="2:31">
      <c r="B311" s="1743" t="s">
        <v>2589</v>
      </c>
      <c r="C311" s="1014"/>
      <c r="D311" s="1014"/>
      <c r="E311" s="1014"/>
      <c r="F311" s="1014"/>
      <c r="G311" s="1014"/>
      <c r="H311" s="1014"/>
      <c r="I311" s="1014"/>
      <c r="J311" s="1014"/>
      <c r="K311" s="1014"/>
      <c r="L311" s="1014"/>
      <c r="M311" s="1014"/>
      <c r="N311" s="1015"/>
      <c r="O311" s="1014"/>
      <c r="P311" s="1014"/>
      <c r="Q311" s="1014"/>
      <c r="R311" s="1014"/>
      <c r="S311" s="1014"/>
      <c r="T311" s="1014"/>
      <c r="U311" s="1014"/>
      <c r="V311" s="1014"/>
      <c r="W311" s="1014"/>
      <c r="X311" s="1014"/>
      <c r="Y311" s="1014"/>
      <c r="Z311" s="1014"/>
      <c r="AA311" s="1014"/>
      <c r="AB311" s="1014"/>
      <c r="AC311" s="1014"/>
      <c r="AD311" s="1014"/>
      <c r="AE311" s="1014"/>
    </row>
    <row r="312" spans="2:31">
      <c r="B312" s="1743" t="s">
        <v>2590</v>
      </c>
      <c r="C312" s="1014"/>
      <c r="D312" s="1014"/>
      <c r="E312" s="1014"/>
      <c r="F312" s="1014"/>
      <c r="G312" s="1014"/>
      <c r="H312" s="1014"/>
      <c r="I312" s="1014"/>
      <c r="J312" s="1014"/>
      <c r="K312" s="1014"/>
      <c r="L312" s="1014"/>
      <c r="M312" s="1014"/>
      <c r="N312" s="1015"/>
      <c r="O312" s="1014"/>
      <c r="P312" s="1014"/>
      <c r="Q312" s="1014"/>
      <c r="R312" s="1014"/>
      <c r="S312" s="1014"/>
      <c r="T312" s="1014"/>
      <c r="U312" s="1014"/>
      <c r="V312" s="1014"/>
      <c r="W312" s="1014"/>
      <c r="X312" s="1014"/>
      <c r="Y312" s="1014"/>
      <c r="Z312" s="1014"/>
      <c r="AA312" s="1014"/>
      <c r="AB312" s="1014"/>
      <c r="AC312" s="1014"/>
      <c r="AD312" s="1014"/>
      <c r="AE312" s="1014"/>
    </row>
    <row r="313" spans="2:31">
      <c r="B313" s="1743" t="s">
        <v>2591</v>
      </c>
      <c r="C313" s="1014"/>
      <c r="D313" s="1014"/>
      <c r="E313" s="1014"/>
      <c r="F313" s="1014"/>
      <c r="G313" s="1014"/>
      <c r="H313" s="1014"/>
      <c r="I313" s="1014"/>
      <c r="J313" s="1014"/>
      <c r="K313" s="1014"/>
      <c r="L313" s="1014"/>
      <c r="M313" s="1014"/>
      <c r="N313" s="1015"/>
      <c r="O313" s="1014"/>
      <c r="P313" s="1014"/>
      <c r="Q313" s="1014"/>
      <c r="R313" s="1014"/>
      <c r="S313" s="1014"/>
      <c r="T313" s="1014"/>
      <c r="U313" s="1014"/>
      <c r="V313" s="1014"/>
      <c r="W313" s="1014"/>
      <c r="X313" s="1014"/>
      <c r="Y313" s="1014"/>
      <c r="Z313" s="1014"/>
      <c r="AA313" s="1014"/>
      <c r="AB313" s="1014"/>
      <c r="AC313" s="1014"/>
      <c r="AD313" s="1014"/>
      <c r="AE313" s="1014"/>
    </row>
    <row r="314" spans="2:31">
      <c r="B314" s="1743" t="s">
        <v>2592</v>
      </c>
      <c r="C314" s="1014"/>
      <c r="D314" s="1014"/>
      <c r="E314" s="1014"/>
      <c r="F314" s="1014"/>
      <c r="G314" s="1014"/>
      <c r="H314" s="1014"/>
      <c r="I314" s="1014"/>
      <c r="J314" s="1014"/>
      <c r="K314" s="1014"/>
      <c r="L314" s="1014"/>
      <c r="M314" s="1014"/>
      <c r="N314" s="1015"/>
      <c r="O314" s="1014"/>
      <c r="P314" s="1014"/>
      <c r="Q314" s="1014"/>
      <c r="R314" s="1014"/>
      <c r="S314" s="1014"/>
      <c r="T314" s="1014"/>
      <c r="U314" s="1014"/>
      <c r="V314" s="1014"/>
      <c r="W314" s="1014"/>
      <c r="X314" s="1014"/>
      <c r="Y314" s="1014"/>
      <c r="Z314" s="1014"/>
      <c r="AA314" s="1014"/>
      <c r="AB314" s="1014"/>
      <c r="AC314" s="1014"/>
      <c r="AD314" s="1014"/>
      <c r="AE314" s="1014"/>
    </row>
    <row r="315" spans="2:31">
      <c r="B315" s="1743" t="s">
        <v>2593</v>
      </c>
      <c r="C315" s="1014"/>
      <c r="D315" s="1014"/>
      <c r="E315" s="1014"/>
      <c r="F315" s="1014"/>
      <c r="G315" s="1014"/>
      <c r="H315" s="1014"/>
      <c r="I315" s="1014"/>
      <c r="J315" s="1014"/>
      <c r="K315" s="1014"/>
      <c r="L315" s="1014"/>
      <c r="M315" s="1014"/>
      <c r="N315" s="1015"/>
      <c r="O315" s="1014"/>
      <c r="P315" s="1014"/>
      <c r="Q315" s="1014"/>
      <c r="R315" s="1014"/>
      <c r="S315" s="1014"/>
      <c r="T315" s="1014"/>
      <c r="U315" s="1014"/>
      <c r="V315" s="1014"/>
      <c r="W315" s="1014"/>
      <c r="X315" s="1014"/>
      <c r="Y315" s="1014"/>
      <c r="Z315" s="1014"/>
      <c r="AA315" s="1014"/>
      <c r="AB315" s="1014"/>
      <c r="AC315" s="1014"/>
      <c r="AD315" s="1014"/>
      <c r="AE315" s="1014"/>
    </row>
    <row r="316" spans="2:31">
      <c r="B316" s="1743" t="s">
        <v>2594</v>
      </c>
      <c r="C316" s="1014"/>
      <c r="D316" s="1014"/>
      <c r="E316" s="1014"/>
      <c r="F316" s="1014"/>
      <c r="G316" s="1014"/>
      <c r="H316" s="1014"/>
      <c r="I316" s="1014"/>
      <c r="J316" s="1014"/>
      <c r="K316" s="1014"/>
      <c r="L316" s="1014"/>
      <c r="M316" s="1014"/>
      <c r="N316" s="1015"/>
      <c r="O316" s="1014"/>
      <c r="P316" s="1014"/>
      <c r="Q316" s="1014"/>
      <c r="R316" s="1014"/>
      <c r="S316" s="1014"/>
      <c r="T316" s="1014"/>
      <c r="U316" s="1014"/>
      <c r="V316" s="1014"/>
      <c r="W316" s="1014"/>
      <c r="X316" s="1014"/>
      <c r="Y316" s="1014"/>
      <c r="Z316" s="1014"/>
      <c r="AA316" s="1014"/>
      <c r="AB316" s="1014"/>
      <c r="AC316" s="1014"/>
      <c r="AD316" s="1014"/>
      <c r="AE316" s="1014"/>
    </row>
    <row r="317" spans="2:31">
      <c r="B317" s="1743" t="s">
        <v>2595</v>
      </c>
      <c r="C317" s="1014"/>
      <c r="D317" s="1014"/>
      <c r="E317" s="1014"/>
      <c r="F317" s="1014"/>
      <c r="G317" s="1014"/>
      <c r="H317" s="1014"/>
      <c r="I317" s="1014"/>
      <c r="J317" s="1014"/>
      <c r="K317" s="1014"/>
      <c r="L317" s="1014"/>
      <c r="M317" s="1014"/>
      <c r="N317" s="1015"/>
      <c r="O317" s="1014"/>
      <c r="P317" s="1014"/>
      <c r="Q317" s="1014"/>
      <c r="R317" s="1014"/>
      <c r="S317" s="1014"/>
      <c r="T317" s="1014"/>
      <c r="U317" s="1014"/>
      <c r="V317" s="1014"/>
      <c r="W317" s="1014"/>
      <c r="X317" s="1014"/>
      <c r="Y317" s="1014"/>
      <c r="Z317" s="1014"/>
      <c r="AA317" s="1014"/>
      <c r="AB317" s="1014"/>
      <c r="AC317" s="1014"/>
      <c r="AD317" s="1014"/>
      <c r="AE317" s="1014"/>
    </row>
    <row r="318" spans="2:31">
      <c r="B318" s="1743" t="s">
        <v>2596</v>
      </c>
      <c r="C318" s="1014"/>
      <c r="D318" s="1014"/>
      <c r="E318" s="1014"/>
      <c r="F318" s="1014"/>
      <c r="G318" s="1014"/>
      <c r="H318" s="1014"/>
      <c r="I318" s="1014"/>
      <c r="J318" s="1014"/>
      <c r="K318" s="1014"/>
      <c r="L318" s="1014"/>
      <c r="M318" s="1014"/>
      <c r="N318" s="1015"/>
      <c r="O318" s="1014"/>
      <c r="P318" s="1014"/>
      <c r="Q318" s="1014"/>
      <c r="R318" s="1014"/>
      <c r="S318" s="1014"/>
      <c r="T318" s="1014"/>
      <c r="U318" s="1014"/>
      <c r="V318" s="1014"/>
      <c r="W318" s="1014"/>
      <c r="X318" s="1014"/>
      <c r="Y318" s="1014"/>
      <c r="Z318" s="1014"/>
      <c r="AA318" s="1014"/>
      <c r="AB318" s="1014"/>
      <c r="AC318" s="1014"/>
      <c r="AD318" s="1014"/>
      <c r="AE318" s="1014"/>
    </row>
    <row r="319" spans="2:31">
      <c r="B319" s="1743" t="s">
        <v>2597</v>
      </c>
      <c r="C319" s="1014"/>
      <c r="D319" s="1014"/>
      <c r="E319" s="1014"/>
      <c r="F319" s="1014"/>
      <c r="G319" s="1014"/>
      <c r="H319" s="1014"/>
      <c r="I319" s="1014"/>
      <c r="J319" s="1014"/>
      <c r="K319" s="1014"/>
      <c r="L319" s="1014"/>
      <c r="M319" s="1014"/>
      <c r="N319" s="1015"/>
      <c r="O319" s="1014"/>
      <c r="P319" s="1014"/>
      <c r="Q319" s="1014"/>
      <c r="R319" s="1014"/>
      <c r="S319" s="1014"/>
      <c r="T319" s="1014"/>
      <c r="U319" s="1014"/>
      <c r="V319" s="1014"/>
      <c r="W319" s="1014"/>
      <c r="X319" s="1014"/>
      <c r="Y319" s="1014"/>
      <c r="Z319" s="1014"/>
      <c r="AA319" s="1014"/>
      <c r="AB319" s="1014"/>
      <c r="AC319" s="1014"/>
      <c r="AD319" s="1014"/>
      <c r="AE319" s="1014"/>
    </row>
    <row r="320" spans="2:31">
      <c r="B320" s="1743" t="s">
        <v>2598</v>
      </c>
      <c r="C320" s="1014"/>
      <c r="D320" s="1014"/>
      <c r="E320" s="1014"/>
      <c r="F320" s="1014"/>
      <c r="G320" s="1014"/>
      <c r="H320" s="1014"/>
      <c r="I320" s="1014"/>
      <c r="J320" s="1014"/>
      <c r="K320" s="1014"/>
      <c r="L320" s="1014"/>
      <c r="M320" s="1014"/>
      <c r="N320" s="1015"/>
      <c r="O320" s="1014"/>
      <c r="P320" s="1014"/>
      <c r="Q320" s="1014"/>
      <c r="R320" s="1014"/>
      <c r="S320" s="1014"/>
      <c r="T320" s="1014"/>
      <c r="U320" s="1014"/>
      <c r="V320" s="1014"/>
      <c r="W320" s="1014"/>
      <c r="X320" s="1014"/>
      <c r="Y320" s="1014"/>
      <c r="Z320" s="1014"/>
      <c r="AA320" s="1014"/>
      <c r="AB320" s="1014"/>
      <c r="AC320" s="1014"/>
      <c r="AD320" s="1014"/>
      <c r="AE320" s="1014"/>
    </row>
    <row r="321" spans="2:31">
      <c r="B321" s="1743" t="s">
        <v>2599</v>
      </c>
      <c r="C321" s="1014"/>
      <c r="D321" s="1014"/>
      <c r="E321" s="1014"/>
      <c r="F321" s="1014"/>
      <c r="G321" s="1014"/>
      <c r="H321" s="1014"/>
      <c r="I321" s="1014"/>
      <c r="J321" s="1014"/>
      <c r="K321" s="1014"/>
      <c r="L321" s="1014"/>
      <c r="M321" s="1014"/>
      <c r="N321" s="1015"/>
      <c r="O321" s="1014"/>
      <c r="P321" s="1014"/>
      <c r="Q321" s="1014"/>
      <c r="R321" s="1014"/>
      <c r="S321" s="1014"/>
      <c r="T321" s="1014"/>
      <c r="U321" s="1014"/>
      <c r="V321" s="1014"/>
      <c r="W321" s="1014"/>
      <c r="X321" s="1014"/>
      <c r="Y321" s="1014"/>
      <c r="Z321" s="1014"/>
      <c r="AA321" s="1014"/>
      <c r="AB321" s="1014"/>
      <c r="AC321" s="1014"/>
      <c r="AD321" s="1014"/>
      <c r="AE321" s="1014"/>
    </row>
    <row r="322" spans="2:31">
      <c r="B322" s="1743" t="s">
        <v>2600</v>
      </c>
      <c r="C322" s="1014"/>
      <c r="D322" s="1014"/>
      <c r="E322" s="1014"/>
      <c r="F322" s="1014"/>
      <c r="G322" s="1014"/>
      <c r="H322" s="1014"/>
      <c r="I322" s="1014"/>
      <c r="J322" s="1014"/>
      <c r="K322" s="1014"/>
      <c r="L322" s="1014"/>
      <c r="M322" s="1014"/>
      <c r="N322" s="1015"/>
      <c r="O322" s="1014"/>
      <c r="P322" s="1014"/>
      <c r="Q322" s="1014"/>
      <c r="R322" s="1014"/>
      <c r="S322" s="1014"/>
      <c r="T322" s="1014"/>
      <c r="U322" s="1014"/>
      <c r="V322" s="1014"/>
      <c r="W322" s="1014"/>
      <c r="X322" s="1014"/>
      <c r="Y322" s="1014"/>
      <c r="Z322" s="1014"/>
      <c r="AA322" s="1014"/>
      <c r="AB322" s="1014"/>
      <c r="AC322" s="1014"/>
      <c r="AD322" s="1014"/>
      <c r="AE322" s="1014"/>
    </row>
    <row r="323" spans="2:31">
      <c r="B323" s="1743" t="s">
        <v>2601</v>
      </c>
      <c r="C323" s="1014"/>
      <c r="D323" s="1014"/>
      <c r="E323" s="1014"/>
      <c r="F323" s="1014"/>
      <c r="G323" s="1014"/>
      <c r="H323" s="1014"/>
      <c r="I323" s="1014"/>
      <c r="J323" s="1014"/>
      <c r="K323" s="1014"/>
      <c r="L323" s="1014"/>
      <c r="M323" s="1014"/>
      <c r="N323" s="1015"/>
      <c r="O323" s="1014"/>
      <c r="P323" s="1014"/>
      <c r="Q323" s="1014"/>
      <c r="R323" s="1014"/>
      <c r="S323" s="1014"/>
      <c r="T323" s="1014"/>
      <c r="U323" s="1014"/>
      <c r="V323" s="1014"/>
      <c r="W323" s="1014"/>
      <c r="X323" s="1014"/>
      <c r="Y323" s="1014"/>
      <c r="Z323" s="1014"/>
      <c r="AA323" s="1014"/>
      <c r="AB323" s="1014"/>
      <c r="AC323" s="1014"/>
      <c r="AD323" s="1014"/>
      <c r="AE323" s="1014"/>
    </row>
    <row r="324" spans="2:31">
      <c r="B324" s="1743" t="s">
        <v>2602</v>
      </c>
      <c r="C324" s="1014"/>
      <c r="D324" s="1014"/>
      <c r="E324" s="1014"/>
      <c r="F324" s="1014"/>
      <c r="G324" s="1014"/>
      <c r="H324" s="1014"/>
      <c r="I324" s="1014"/>
      <c r="J324" s="1014"/>
      <c r="K324" s="1014"/>
      <c r="L324" s="1014"/>
      <c r="M324" s="1014"/>
      <c r="N324" s="1015"/>
      <c r="O324" s="1014"/>
      <c r="P324" s="1014"/>
      <c r="Q324" s="1014"/>
      <c r="R324" s="1014"/>
      <c r="S324" s="1014"/>
      <c r="T324" s="1014"/>
      <c r="U324" s="1014"/>
      <c r="V324" s="1014"/>
      <c r="W324" s="1014"/>
      <c r="X324" s="1014"/>
      <c r="Y324" s="1014"/>
      <c r="Z324" s="1014"/>
      <c r="AA324" s="1014"/>
      <c r="AB324" s="1014"/>
      <c r="AC324" s="1014"/>
      <c r="AD324" s="1014"/>
      <c r="AE324" s="1014"/>
    </row>
    <row r="325" spans="2:31">
      <c r="B325" s="1743" t="s">
        <v>2603</v>
      </c>
      <c r="C325" s="1014"/>
      <c r="D325" s="1014"/>
      <c r="E325" s="1014"/>
      <c r="F325" s="1014"/>
      <c r="G325" s="1014"/>
      <c r="H325" s="1014"/>
      <c r="I325" s="1014"/>
      <c r="J325" s="1014"/>
      <c r="K325" s="1014"/>
      <c r="L325" s="1014"/>
      <c r="M325" s="1014"/>
      <c r="N325" s="1015"/>
      <c r="O325" s="1014"/>
      <c r="P325" s="1014"/>
      <c r="Q325" s="1014"/>
      <c r="R325" s="1014"/>
      <c r="S325" s="1014"/>
      <c r="T325" s="1014"/>
      <c r="U325" s="1014"/>
      <c r="V325" s="1014"/>
      <c r="W325" s="1014"/>
      <c r="X325" s="1014"/>
      <c r="Y325" s="1014"/>
      <c r="Z325" s="1014"/>
      <c r="AA325" s="1014"/>
      <c r="AB325" s="1014"/>
      <c r="AC325" s="1014"/>
      <c r="AD325" s="1014"/>
      <c r="AE325" s="1014"/>
    </row>
    <row r="326" spans="2:31">
      <c r="B326" s="1743" t="s">
        <v>2604</v>
      </c>
      <c r="C326" s="1014"/>
      <c r="D326" s="1014"/>
      <c r="E326" s="1014"/>
      <c r="F326" s="1014"/>
      <c r="G326" s="1014"/>
      <c r="H326" s="1014"/>
      <c r="I326" s="1014"/>
      <c r="J326" s="1014"/>
      <c r="K326" s="1014"/>
      <c r="L326" s="1014"/>
      <c r="M326" s="1014"/>
      <c r="N326" s="1015"/>
      <c r="O326" s="1014"/>
      <c r="P326" s="1014"/>
      <c r="Q326" s="1014"/>
      <c r="R326" s="1014"/>
      <c r="S326" s="1014"/>
      <c r="T326" s="1014"/>
      <c r="U326" s="1014"/>
      <c r="V326" s="1014"/>
      <c r="W326" s="1014"/>
      <c r="X326" s="1014"/>
      <c r="Y326" s="1014"/>
      <c r="Z326" s="1014"/>
      <c r="AA326" s="1014"/>
      <c r="AB326" s="1014"/>
      <c r="AC326" s="1014"/>
      <c r="AD326" s="1014"/>
      <c r="AE326" s="1014"/>
    </row>
    <row r="327" spans="2:31">
      <c r="B327" s="1743" t="s">
        <v>2605</v>
      </c>
      <c r="C327" s="1014"/>
      <c r="D327" s="1014"/>
      <c r="E327" s="1014"/>
      <c r="F327" s="1014"/>
      <c r="G327" s="1014"/>
      <c r="H327" s="1014"/>
      <c r="I327" s="1014"/>
      <c r="J327" s="1014"/>
      <c r="K327" s="1014"/>
      <c r="L327" s="1014"/>
      <c r="M327" s="1014"/>
      <c r="N327" s="1015"/>
      <c r="O327" s="1014"/>
      <c r="P327" s="1014"/>
      <c r="Q327" s="1014"/>
      <c r="R327" s="1014"/>
      <c r="S327" s="1014"/>
      <c r="T327" s="1014"/>
      <c r="U327" s="1014"/>
      <c r="V327" s="1014"/>
      <c r="W327" s="1014"/>
      <c r="X327" s="1014"/>
      <c r="Y327" s="1014"/>
      <c r="Z327" s="1014"/>
      <c r="AA327" s="1014"/>
      <c r="AB327" s="1014"/>
      <c r="AC327" s="1014"/>
      <c r="AD327" s="1014"/>
      <c r="AE327" s="1014"/>
    </row>
    <row r="328" spans="2:31">
      <c r="B328" s="1743" t="s">
        <v>2606</v>
      </c>
      <c r="C328" s="1014"/>
      <c r="D328" s="1014"/>
      <c r="E328" s="1014"/>
      <c r="F328" s="1014"/>
      <c r="G328" s="1014"/>
      <c r="H328" s="1014"/>
      <c r="I328" s="1014"/>
      <c r="J328" s="1014"/>
      <c r="K328" s="1014"/>
      <c r="L328" s="1014"/>
      <c r="M328" s="1014"/>
      <c r="N328" s="1015"/>
      <c r="O328" s="1014"/>
      <c r="P328" s="1014"/>
      <c r="Q328" s="1014"/>
      <c r="R328" s="1014"/>
      <c r="S328" s="1014"/>
      <c r="T328" s="1014"/>
      <c r="U328" s="1014"/>
      <c r="V328" s="1014"/>
      <c r="W328" s="1014"/>
      <c r="X328" s="1014"/>
      <c r="Y328" s="1014"/>
      <c r="Z328" s="1014"/>
      <c r="AA328" s="1014"/>
      <c r="AB328" s="1014"/>
      <c r="AC328" s="1014"/>
      <c r="AD328" s="1014"/>
      <c r="AE328" s="1014"/>
    </row>
    <row r="329" spans="2:31">
      <c r="B329" s="1743" t="s">
        <v>2607</v>
      </c>
      <c r="C329" s="1014"/>
      <c r="D329" s="1014"/>
      <c r="E329" s="1014"/>
      <c r="F329" s="1014"/>
      <c r="G329" s="1014"/>
      <c r="H329" s="1014"/>
      <c r="I329" s="1014"/>
      <c r="J329" s="1014"/>
      <c r="K329" s="1014"/>
      <c r="L329" s="1014"/>
      <c r="M329" s="1014"/>
      <c r="N329" s="1015"/>
      <c r="O329" s="1014"/>
      <c r="P329" s="1014"/>
      <c r="Q329" s="1014"/>
      <c r="R329" s="1014"/>
      <c r="S329" s="1014"/>
      <c r="T329" s="1014"/>
      <c r="U329" s="1014"/>
      <c r="V329" s="1014"/>
      <c r="W329" s="1014"/>
      <c r="X329" s="1014"/>
      <c r="Y329" s="1014"/>
      <c r="Z329" s="1014"/>
      <c r="AA329" s="1014"/>
      <c r="AB329" s="1014"/>
      <c r="AC329" s="1014"/>
      <c r="AD329" s="1014"/>
      <c r="AE329" s="1014"/>
    </row>
    <row r="330" spans="2:31">
      <c r="B330" s="1743" t="s">
        <v>2608</v>
      </c>
      <c r="C330" s="1014"/>
      <c r="D330" s="1014"/>
      <c r="E330" s="1014"/>
      <c r="F330" s="1014"/>
      <c r="G330" s="1014"/>
      <c r="H330" s="1014"/>
      <c r="I330" s="1014"/>
      <c r="J330" s="1014"/>
      <c r="K330" s="1014"/>
      <c r="L330" s="1014"/>
      <c r="M330" s="1014"/>
      <c r="N330" s="1015"/>
      <c r="O330" s="1014"/>
      <c r="P330" s="1014"/>
      <c r="Q330" s="1014"/>
      <c r="R330" s="1014"/>
      <c r="S330" s="1014"/>
      <c r="T330" s="1014"/>
      <c r="U330" s="1014"/>
      <c r="V330" s="1014"/>
      <c r="W330" s="1014"/>
      <c r="X330" s="1014"/>
      <c r="Y330" s="1014"/>
      <c r="Z330" s="1014"/>
      <c r="AA330" s="1014"/>
      <c r="AB330" s="1014"/>
      <c r="AC330" s="1014"/>
      <c r="AD330" s="1014"/>
      <c r="AE330" s="1014"/>
    </row>
    <row r="331" spans="2:31">
      <c r="B331" s="1743" t="s">
        <v>2609</v>
      </c>
      <c r="C331" s="1014"/>
      <c r="D331" s="1014"/>
      <c r="E331" s="1014"/>
      <c r="F331" s="1014"/>
      <c r="G331" s="1014"/>
      <c r="H331" s="1014"/>
      <c r="I331" s="1014"/>
      <c r="J331" s="1014"/>
      <c r="K331" s="1014"/>
      <c r="L331" s="1014"/>
      <c r="M331" s="1014"/>
      <c r="N331" s="1015"/>
      <c r="O331" s="1014"/>
      <c r="P331" s="1014"/>
      <c r="Q331" s="1014"/>
      <c r="R331" s="1014"/>
      <c r="S331" s="1014"/>
      <c r="T331" s="1014"/>
      <c r="U331" s="1014"/>
      <c r="V331" s="1014"/>
      <c r="W331" s="1014"/>
      <c r="X331" s="1014"/>
      <c r="Y331" s="1014"/>
      <c r="Z331" s="1014"/>
      <c r="AA331" s="1014"/>
      <c r="AB331" s="1014"/>
      <c r="AC331" s="1014"/>
      <c r="AD331" s="1014"/>
      <c r="AE331" s="1014"/>
    </row>
    <row r="332" spans="2:31">
      <c r="B332" s="1743" t="s">
        <v>2610</v>
      </c>
      <c r="C332" s="1014"/>
      <c r="D332" s="1014"/>
      <c r="E332" s="1014"/>
      <c r="F332" s="1014"/>
      <c r="G332" s="1014"/>
      <c r="H332" s="1014"/>
      <c r="I332" s="1014"/>
      <c r="J332" s="1014"/>
      <c r="K332" s="1014"/>
      <c r="L332" s="1014"/>
      <c r="M332" s="1014"/>
      <c r="N332" s="1015"/>
      <c r="O332" s="1014"/>
      <c r="P332" s="1014"/>
      <c r="Q332" s="1014"/>
      <c r="R332" s="1014"/>
      <c r="S332" s="1014"/>
      <c r="T332" s="1014"/>
      <c r="U332" s="1014"/>
      <c r="V332" s="1014"/>
      <c r="W332" s="1014"/>
      <c r="X332" s="1014"/>
      <c r="Y332" s="1014"/>
      <c r="Z332" s="1014"/>
      <c r="AA332" s="1014"/>
      <c r="AB332" s="1014"/>
      <c r="AC332" s="1014"/>
      <c r="AD332" s="1014"/>
      <c r="AE332" s="1014"/>
    </row>
    <row r="333" spans="2:31">
      <c r="B333" s="1743" t="s">
        <v>2611</v>
      </c>
      <c r="C333" s="1014"/>
      <c r="D333" s="1014"/>
      <c r="E333" s="1014"/>
      <c r="F333" s="1014"/>
      <c r="G333" s="1014"/>
      <c r="H333" s="1014"/>
      <c r="I333" s="1014"/>
      <c r="J333" s="1014"/>
      <c r="K333" s="1014"/>
      <c r="L333" s="1014"/>
      <c r="M333" s="1014"/>
      <c r="N333" s="1015"/>
      <c r="O333" s="1014"/>
      <c r="P333" s="1014"/>
      <c r="Q333" s="1014"/>
      <c r="R333" s="1014"/>
      <c r="S333" s="1014"/>
      <c r="T333" s="1014"/>
      <c r="U333" s="1014"/>
      <c r="V333" s="1014"/>
      <c r="W333" s="1014"/>
      <c r="X333" s="1014"/>
      <c r="Y333" s="1014"/>
      <c r="Z333" s="1014"/>
      <c r="AA333" s="1014"/>
      <c r="AB333" s="1014"/>
      <c r="AC333" s="1014"/>
      <c r="AD333" s="1014"/>
      <c r="AE333" s="1014"/>
    </row>
    <row r="334" spans="2:31">
      <c r="B334" s="1743" t="s">
        <v>2612</v>
      </c>
      <c r="C334" s="1014"/>
      <c r="D334" s="1014"/>
      <c r="E334" s="1014"/>
      <c r="F334" s="1014"/>
      <c r="G334" s="1014"/>
      <c r="H334" s="1014"/>
      <c r="I334" s="1014"/>
      <c r="J334" s="1014"/>
      <c r="K334" s="1014"/>
      <c r="L334" s="1014"/>
      <c r="M334" s="1014"/>
      <c r="N334" s="1015"/>
      <c r="O334" s="1014"/>
      <c r="P334" s="1014"/>
      <c r="Q334" s="1014"/>
      <c r="R334" s="1014"/>
      <c r="S334" s="1014"/>
      <c r="T334" s="1014"/>
      <c r="U334" s="1014"/>
      <c r="V334" s="1014"/>
      <c r="W334" s="1014"/>
      <c r="X334" s="1014"/>
      <c r="Y334" s="1014"/>
      <c r="Z334" s="1014"/>
      <c r="AA334" s="1014"/>
      <c r="AB334" s="1014"/>
      <c r="AC334" s="1014"/>
      <c r="AD334" s="1014"/>
      <c r="AE334" s="1014"/>
    </row>
    <row r="335" spans="2:31">
      <c r="B335" s="1743" t="s">
        <v>2613</v>
      </c>
      <c r="C335" s="1014"/>
      <c r="D335" s="1014"/>
      <c r="E335" s="1014"/>
      <c r="F335" s="1014"/>
      <c r="G335" s="1014"/>
      <c r="H335" s="1014"/>
      <c r="I335" s="1014"/>
      <c r="J335" s="1014"/>
      <c r="K335" s="1014"/>
      <c r="L335" s="1014"/>
      <c r="M335" s="1014"/>
      <c r="N335" s="1015"/>
      <c r="O335" s="1014"/>
      <c r="P335" s="1014"/>
      <c r="Q335" s="1014"/>
      <c r="R335" s="1014"/>
      <c r="S335" s="1014"/>
      <c r="T335" s="1014"/>
      <c r="U335" s="1014"/>
      <c r="V335" s="1014"/>
      <c r="W335" s="1014"/>
      <c r="X335" s="1014"/>
      <c r="Y335" s="1014"/>
      <c r="Z335" s="1014"/>
      <c r="AA335" s="1014"/>
      <c r="AB335" s="1014"/>
      <c r="AC335" s="1014"/>
      <c r="AD335" s="1014"/>
      <c r="AE335" s="1014"/>
    </row>
    <row r="336" spans="2:31">
      <c r="B336" s="1743" t="s">
        <v>2614</v>
      </c>
      <c r="C336" s="1014"/>
      <c r="D336" s="1014"/>
      <c r="E336" s="1014"/>
      <c r="F336" s="1014"/>
      <c r="G336" s="1014"/>
      <c r="H336" s="1014"/>
      <c r="I336" s="1014"/>
      <c r="J336" s="1014"/>
      <c r="K336" s="1014"/>
      <c r="L336" s="1014"/>
      <c r="M336" s="1014"/>
      <c r="N336" s="1015"/>
      <c r="O336" s="1014"/>
      <c r="P336" s="1014"/>
      <c r="Q336" s="1014"/>
      <c r="R336" s="1014"/>
      <c r="S336" s="1014"/>
      <c r="T336" s="1014"/>
      <c r="U336" s="1014"/>
      <c r="V336" s="1014"/>
      <c r="W336" s="1014"/>
      <c r="X336" s="1014"/>
      <c r="Y336" s="1014"/>
      <c r="Z336" s="1014"/>
      <c r="AA336" s="1014"/>
      <c r="AB336" s="1014"/>
      <c r="AC336" s="1014"/>
      <c r="AD336" s="1014"/>
      <c r="AE336" s="1014"/>
    </row>
    <row r="337" spans="2:31">
      <c r="B337" s="1743" t="s">
        <v>2615</v>
      </c>
      <c r="C337" s="1014"/>
      <c r="D337" s="1014"/>
      <c r="E337" s="1014"/>
      <c r="F337" s="1014"/>
      <c r="G337" s="1014"/>
      <c r="H337" s="1014"/>
      <c r="I337" s="1014"/>
      <c r="J337" s="1014"/>
      <c r="K337" s="1014"/>
      <c r="L337" s="1014"/>
      <c r="M337" s="1014"/>
      <c r="N337" s="1015"/>
      <c r="O337" s="1014"/>
      <c r="P337" s="1014"/>
      <c r="Q337" s="1014"/>
      <c r="R337" s="1014"/>
      <c r="S337" s="1014"/>
      <c r="T337" s="1014"/>
      <c r="U337" s="1014"/>
      <c r="V337" s="1014"/>
      <c r="W337" s="1014"/>
      <c r="X337" s="1014"/>
      <c r="Y337" s="1014"/>
      <c r="Z337" s="1014"/>
      <c r="AA337" s="1014"/>
      <c r="AB337" s="1014"/>
      <c r="AC337" s="1014"/>
      <c r="AD337" s="1014"/>
      <c r="AE337" s="1014"/>
    </row>
    <row r="338" spans="2:31">
      <c r="B338" s="1743" t="s">
        <v>2616</v>
      </c>
      <c r="C338" s="1014"/>
      <c r="D338" s="1014"/>
      <c r="E338" s="1014"/>
      <c r="F338" s="1014"/>
      <c r="G338" s="1014"/>
      <c r="H338" s="1014"/>
      <c r="I338" s="1014"/>
      <c r="J338" s="1014"/>
      <c r="K338" s="1014"/>
      <c r="L338" s="1014"/>
      <c r="M338" s="1014"/>
      <c r="N338" s="1015"/>
      <c r="O338" s="1014"/>
      <c r="P338" s="1014"/>
      <c r="Q338" s="1014"/>
      <c r="R338" s="1014"/>
      <c r="S338" s="1014"/>
      <c r="T338" s="1014"/>
      <c r="U338" s="1014"/>
      <c r="V338" s="1014"/>
      <c r="W338" s="1014"/>
      <c r="X338" s="1014"/>
      <c r="Y338" s="1014"/>
      <c r="Z338" s="1014"/>
      <c r="AA338" s="1014"/>
      <c r="AB338" s="1014"/>
      <c r="AC338" s="1014"/>
      <c r="AD338" s="1014"/>
      <c r="AE338" s="1014"/>
    </row>
    <row r="339" spans="2:31">
      <c r="B339" s="1743" t="s">
        <v>2617</v>
      </c>
      <c r="C339" s="1014"/>
      <c r="D339" s="1014"/>
      <c r="E339" s="1014"/>
      <c r="F339" s="1014"/>
      <c r="G339" s="1014"/>
      <c r="H339" s="1014"/>
      <c r="I339" s="1014"/>
      <c r="J339" s="1014"/>
      <c r="K339" s="1014"/>
      <c r="L339" s="1014"/>
      <c r="M339" s="1014"/>
      <c r="N339" s="1015"/>
      <c r="O339" s="1014"/>
      <c r="P339" s="1014"/>
      <c r="Q339" s="1014"/>
      <c r="R339" s="1014"/>
      <c r="S339" s="1014"/>
      <c r="T339" s="1014"/>
      <c r="U339" s="1014"/>
      <c r="V339" s="1014"/>
      <c r="W339" s="1014"/>
      <c r="X339" s="1014"/>
      <c r="Y339" s="1014"/>
      <c r="Z339" s="1014"/>
      <c r="AA339" s="1014"/>
      <c r="AB339" s="1014"/>
      <c r="AC339" s="1014"/>
      <c r="AD339" s="1014"/>
      <c r="AE339" s="1014"/>
    </row>
    <row r="340" spans="2:31">
      <c r="B340" s="1743" t="s">
        <v>2618</v>
      </c>
      <c r="C340" s="1014"/>
      <c r="D340" s="1014"/>
      <c r="E340" s="1014"/>
      <c r="F340" s="1014"/>
      <c r="G340" s="1014"/>
      <c r="H340" s="1014"/>
      <c r="I340" s="1014"/>
      <c r="J340" s="1014"/>
      <c r="K340" s="1014"/>
      <c r="L340" s="1014"/>
      <c r="M340" s="1014"/>
      <c r="N340" s="1015"/>
      <c r="O340" s="1014"/>
      <c r="P340" s="1014"/>
      <c r="Q340" s="1014"/>
      <c r="R340" s="1014"/>
      <c r="S340" s="1014"/>
      <c r="T340" s="1014"/>
      <c r="U340" s="1014"/>
      <c r="V340" s="1014"/>
      <c r="W340" s="1014"/>
      <c r="X340" s="1014"/>
      <c r="Y340" s="1014"/>
      <c r="Z340" s="1014"/>
      <c r="AA340" s="1014"/>
      <c r="AB340" s="1014"/>
      <c r="AC340" s="1014"/>
      <c r="AD340" s="1014"/>
      <c r="AE340" s="1014"/>
    </row>
    <row r="341" spans="2:31">
      <c r="B341" s="1743" t="s">
        <v>2619</v>
      </c>
      <c r="C341" s="1014"/>
      <c r="D341" s="1014"/>
      <c r="E341" s="1014"/>
      <c r="F341" s="1014"/>
      <c r="G341" s="1014"/>
      <c r="H341" s="1014"/>
      <c r="I341" s="1014"/>
      <c r="J341" s="1014"/>
      <c r="K341" s="1014"/>
      <c r="L341" s="1014"/>
      <c r="M341" s="1014"/>
      <c r="N341" s="1015"/>
      <c r="O341" s="1014"/>
      <c r="P341" s="1014"/>
      <c r="Q341" s="1014"/>
      <c r="R341" s="1014"/>
      <c r="S341" s="1014"/>
      <c r="T341" s="1014"/>
      <c r="U341" s="1014"/>
      <c r="V341" s="1014"/>
      <c r="W341" s="1014"/>
      <c r="X341" s="1014"/>
      <c r="Y341" s="1014"/>
      <c r="Z341" s="1014"/>
      <c r="AA341" s="1014"/>
      <c r="AB341" s="1014"/>
      <c r="AC341" s="1014"/>
      <c r="AD341" s="1014"/>
      <c r="AE341" s="1014"/>
    </row>
    <row r="342" spans="2:31">
      <c r="B342" s="1743" t="s">
        <v>2620</v>
      </c>
      <c r="C342" s="1014"/>
      <c r="D342" s="1014"/>
      <c r="E342" s="1014"/>
      <c r="F342" s="1014"/>
      <c r="G342" s="1014"/>
      <c r="H342" s="1014"/>
      <c r="I342" s="1014"/>
      <c r="J342" s="1014"/>
      <c r="K342" s="1014"/>
      <c r="L342" s="1014"/>
      <c r="M342" s="1014"/>
      <c r="N342" s="1015"/>
      <c r="O342" s="1014"/>
      <c r="P342" s="1014"/>
      <c r="Q342" s="1014"/>
      <c r="R342" s="1014"/>
      <c r="S342" s="1014"/>
      <c r="T342" s="1014"/>
      <c r="U342" s="1014"/>
      <c r="V342" s="1014"/>
      <c r="W342" s="1014"/>
      <c r="X342" s="1014"/>
      <c r="Y342" s="1014"/>
      <c r="Z342" s="1014"/>
      <c r="AA342" s="1014"/>
      <c r="AB342" s="1014"/>
      <c r="AC342" s="1014"/>
      <c r="AD342" s="1014"/>
      <c r="AE342" s="1014"/>
    </row>
    <row r="343" spans="2:31">
      <c r="B343" s="1743" t="s">
        <v>2621</v>
      </c>
      <c r="C343" s="1014"/>
      <c r="D343" s="1014"/>
      <c r="E343" s="1014"/>
      <c r="F343" s="1014"/>
      <c r="G343" s="1014"/>
      <c r="H343" s="1014"/>
      <c r="I343" s="1014"/>
      <c r="J343" s="1014"/>
      <c r="K343" s="1014"/>
      <c r="L343" s="1014"/>
      <c r="M343" s="1014"/>
      <c r="N343" s="1015"/>
      <c r="O343" s="1014"/>
      <c r="P343" s="1014"/>
      <c r="Q343" s="1014"/>
      <c r="R343" s="1014"/>
      <c r="S343" s="1014"/>
      <c r="T343" s="1014"/>
      <c r="U343" s="1014"/>
      <c r="V343" s="1014"/>
      <c r="W343" s="1014"/>
      <c r="X343" s="1014"/>
      <c r="Y343" s="1014"/>
      <c r="Z343" s="1014"/>
      <c r="AA343" s="1014"/>
      <c r="AB343" s="1014"/>
      <c r="AC343" s="1014"/>
      <c r="AD343" s="1014"/>
      <c r="AE343" s="1014"/>
    </row>
    <row r="344" spans="2:31">
      <c r="B344" s="1743" t="s">
        <v>2622</v>
      </c>
      <c r="C344" s="1014"/>
      <c r="D344" s="1014"/>
      <c r="E344" s="1014"/>
      <c r="F344" s="1014"/>
      <c r="G344" s="1014"/>
      <c r="H344" s="1014"/>
      <c r="I344" s="1014"/>
      <c r="J344" s="1014"/>
      <c r="K344" s="1014"/>
      <c r="L344" s="1014"/>
      <c r="M344" s="1014"/>
      <c r="N344" s="1015"/>
      <c r="O344" s="1014"/>
      <c r="P344" s="1014"/>
      <c r="Q344" s="1014"/>
      <c r="R344" s="1014"/>
      <c r="S344" s="1014"/>
      <c r="T344" s="1014"/>
      <c r="U344" s="1014"/>
      <c r="V344" s="1014"/>
      <c r="W344" s="1014"/>
      <c r="X344" s="1014"/>
      <c r="Y344" s="1014"/>
      <c r="Z344" s="1014"/>
      <c r="AA344" s="1014"/>
      <c r="AB344" s="1014"/>
      <c r="AC344" s="1014"/>
      <c r="AD344" s="1014"/>
      <c r="AE344" s="1014"/>
    </row>
    <row r="345" spans="2:31">
      <c r="B345" s="1743" t="s">
        <v>2623</v>
      </c>
      <c r="C345" s="1014"/>
      <c r="D345" s="1014"/>
      <c r="E345" s="1014"/>
      <c r="F345" s="1014"/>
      <c r="G345" s="1014"/>
      <c r="H345" s="1014"/>
      <c r="I345" s="1014"/>
      <c r="J345" s="1014"/>
      <c r="K345" s="1014"/>
      <c r="L345" s="1014"/>
      <c r="M345" s="1014"/>
      <c r="N345" s="1015"/>
      <c r="O345" s="1014"/>
      <c r="P345" s="1014"/>
      <c r="Q345" s="1014"/>
      <c r="R345" s="1014"/>
      <c r="S345" s="1014"/>
      <c r="T345" s="1014"/>
      <c r="U345" s="1014"/>
      <c r="V345" s="1014"/>
      <c r="W345" s="1014"/>
      <c r="X345" s="1014"/>
      <c r="Y345" s="1014"/>
      <c r="Z345" s="1014"/>
      <c r="AA345" s="1014"/>
      <c r="AB345" s="1014"/>
      <c r="AC345" s="1014"/>
      <c r="AD345" s="1014"/>
      <c r="AE345" s="1014"/>
    </row>
    <row r="346" spans="2:31">
      <c r="B346" s="1743" t="s">
        <v>2624</v>
      </c>
      <c r="C346" s="1014"/>
      <c r="D346" s="1014"/>
      <c r="E346" s="1014"/>
      <c r="F346" s="1014"/>
      <c r="G346" s="1014"/>
      <c r="H346" s="1014"/>
      <c r="I346" s="1014"/>
      <c r="J346" s="1014"/>
      <c r="K346" s="1014"/>
      <c r="L346" s="1014"/>
      <c r="M346" s="1014"/>
      <c r="N346" s="1015"/>
      <c r="O346" s="1014"/>
      <c r="P346" s="1014"/>
      <c r="Q346" s="1014"/>
      <c r="R346" s="1014"/>
      <c r="S346" s="1014"/>
      <c r="T346" s="1014"/>
      <c r="U346" s="1014"/>
      <c r="V346" s="1014"/>
      <c r="W346" s="1014"/>
      <c r="X346" s="1014"/>
      <c r="Y346" s="1014"/>
      <c r="Z346" s="1014"/>
      <c r="AA346" s="1014"/>
      <c r="AB346" s="1014"/>
      <c r="AC346" s="1014"/>
      <c r="AD346" s="1014"/>
      <c r="AE346" s="1014"/>
    </row>
    <row r="347" spans="2:31">
      <c r="B347" s="1743" t="s">
        <v>2625</v>
      </c>
      <c r="C347" s="1014"/>
      <c r="D347" s="1014"/>
      <c r="E347" s="1014"/>
      <c r="F347" s="1014"/>
      <c r="G347" s="1014"/>
      <c r="H347" s="1014"/>
      <c r="I347" s="1014"/>
      <c r="J347" s="1014"/>
      <c r="K347" s="1014"/>
      <c r="L347" s="1014"/>
      <c r="M347" s="1014"/>
      <c r="N347" s="1015"/>
      <c r="O347" s="1014"/>
      <c r="P347" s="1014"/>
      <c r="Q347" s="1014"/>
      <c r="R347" s="1014"/>
      <c r="S347" s="1014"/>
      <c r="T347" s="1014"/>
      <c r="U347" s="1014"/>
      <c r="V347" s="1014"/>
      <c r="W347" s="1014"/>
      <c r="X347" s="1014"/>
      <c r="Y347" s="1014"/>
      <c r="Z347" s="1014"/>
      <c r="AA347" s="1014"/>
      <c r="AB347" s="1014"/>
      <c r="AC347" s="1014"/>
      <c r="AD347" s="1014"/>
      <c r="AE347" s="1014"/>
    </row>
    <row r="348" spans="2:31">
      <c r="B348" s="1743" t="s">
        <v>2626</v>
      </c>
      <c r="C348" s="1014"/>
      <c r="D348" s="1014"/>
      <c r="E348" s="1014"/>
      <c r="F348" s="1014"/>
      <c r="G348" s="1014"/>
      <c r="H348" s="1014"/>
      <c r="I348" s="1014"/>
      <c r="J348" s="1014"/>
      <c r="K348" s="1014"/>
      <c r="L348" s="1014"/>
      <c r="M348" s="1014"/>
      <c r="N348" s="1015"/>
      <c r="O348" s="1014"/>
      <c r="P348" s="1014"/>
      <c r="Q348" s="1014"/>
      <c r="R348" s="1014"/>
      <c r="S348" s="1014"/>
      <c r="T348" s="1014"/>
      <c r="U348" s="1014"/>
      <c r="V348" s="1014"/>
      <c r="W348" s="1014"/>
      <c r="X348" s="1014"/>
      <c r="Y348" s="1014"/>
      <c r="Z348" s="1014"/>
      <c r="AA348" s="1014"/>
      <c r="AB348" s="1014"/>
      <c r="AC348" s="1014"/>
      <c r="AD348" s="1014"/>
      <c r="AE348" s="1014"/>
    </row>
    <row r="349" spans="2:31">
      <c r="B349" s="1743" t="s">
        <v>2627</v>
      </c>
      <c r="C349" s="1014"/>
      <c r="D349" s="1014"/>
      <c r="E349" s="1014"/>
      <c r="F349" s="1014"/>
      <c r="G349" s="1014"/>
      <c r="H349" s="1014"/>
      <c r="I349" s="1014"/>
      <c r="J349" s="1014"/>
      <c r="K349" s="1014"/>
      <c r="L349" s="1014"/>
      <c r="M349" s="1014"/>
      <c r="N349" s="1015"/>
      <c r="O349" s="1014"/>
      <c r="P349" s="1014"/>
      <c r="Q349" s="1014"/>
      <c r="R349" s="1014"/>
      <c r="S349" s="1014"/>
      <c r="T349" s="1014"/>
      <c r="U349" s="1014"/>
      <c r="V349" s="1014"/>
      <c r="W349" s="1014"/>
      <c r="X349" s="1014"/>
      <c r="Y349" s="1014"/>
      <c r="Z349" s="1014"/>
      <c r="AA349" s="1014"/>
      <c r="AB349" s="1014"/>
      <c r="AC349" s="1014"/>
      <c r="AD349" s="1014"/>
      <c r="AE349" s="1014"/>
    </row>
    <row r="350" spans="2:31">
      <c r="B350" s="1743" t="s">
        <v>2628</v>
      </c>
      <c r="C350" s="1014"/>
      <c r="D350" s="1014"/>
      <c r="E350" s="1014"/>
      <c r="F350" s="1014"/>
      <c r="G350" s="1014"/>
      <c r="H350" s="1014"/>
      <c r="I350" s="1014"/>
      <c r="J350" s="1014"/>
      <c r="K350" s="1014"/>
      <c r="L350" s="1014"/>
      <c r="M350" s="1014"/>
      <c r="N350" s="1015"/>
      <c r="O350" s="1014"/>
      <c r="P350" s="1014"/>
      <c r="Q350" s="1014"/>
      <c r="R350" s="1014"/>
      <c r="S350" s="1014"/>
      <c r="T350" s="1014"/>
      <c r="U350" s="1014"/>
      <c r="V350" s="1014"/>
      <c r="W350" s="1014"/>
      <c r="X350" s="1014"/>
      <c r="Y350" s="1014"/>
      <c r="Z350" s="1014"/>
      <c r="AA350" s="1014"/>
      <c r="AB350" s="1014"/>
      <c r="AC350" s="1014"/>
      <c r="AD350" s="1014"/>
      <c r="AE350" s="1014"/>
    </row>
    <row r="351" spans="2:31">
      <c r="B351" s="1743" t="s">
        <v>2629</v>
      </c>
      <c r="C351" s="1014"/>
      <c r="D351" s="1014"/>
      <c r="E351" s="1014"/>
      <c r="F351" s="1014"/>
      <c r="G351" s="1014"/>
      <c r="H351" s="1014"/>
      <c r="I351" s="1014"/>
      <c r="J351" s="1014"/>
      <c r="K351" s="1014"/>
      <c r="L351" s="1014"/>
      <c r="M351" s="1014"/>
      <c r="N351" s="1015"/>
      <c r="O351" s="1014"/>
      <c r="P351" s="1014"/>
      <c r="Q351" s="1014"/>
      <c r="R351" s="1014"/>
      <c r="S351" s="1014"/>
      <c r="T351" s="1014"/>
      <c r="U351" s="1014"/>
      <c r="V351" s="1014"/>
      <c r="W351" s="1014"/>
      <c r="X351" s="1014"/>
      <c r="Y351" s="1014"/>
      <c r="Z351" s="1014"/>
      <c r="AA351" s="1014"/>
      <c r="AB351" s="1014"/>
      <c r="AC351" s="1014"/>
      <c r="AD351" s="1014"/>
      <c r="AE351" s="1014"/>
    </row>
    <row r="352" spans="2:31">
      <c r="B352" s="1743" t="s">
        <v>2630</v>
      </c>
      <c r="C352" s="1014"/>
      <c r="D352" s="1014"/>
      <c r="E352" s="1014"/>
      <c r="F352" s="1014"/>
      <c r="G352" s="1014"/>
      <c r="H352" s="1014"/>
      <c r="I352" s="1014"/>
      <c r="J352" s="1014"/>
      <c r="K352" s="1014"/>
      <c r="L352" s="1014"/>
      <c r="M352" s="1014"/>
      <c r="N352" s="1015"/>
      <c r="O352" s="1014"/>
      <c r="P352" s="1014"/>
      <c r="Q352" s="1014"/>
      <c r="R352" s="1014"/>
      <c r="S352" s="1014"/>
      <c r="T352" s="1014"/>
      <c r="U352" s="1014"/>
      <c r="V352" s="1014"/>
      <c r="W352" s="1014"/>
      <c r="X352" s="1014"/>
      <c r="Y352" s="1014"/>
      <c r="Z352" s="1014"/>
      <c r="AA352" s="1014"/>
      <c r="AB352" s="1014"/>
      <c r="AC352" s="1014"/>
      <c r="AD352" s="1014"/>
      <c r="AE352" s="1014"/>
    </row>
    <row r="353" spans="2:31">
      <c r="B353" s="1743" t="s">
        <v>2631</v>
      </c>
      <c r="C353" s="1014"/>
      <c r="D353" s="1014"/>
      <c r="E353" s="1014"/>
      <c r="F353" s="1014"/>
      <c r="G353" s="1014"/>
      <c r="H353" s="1014"/>
      <c r="I353" s="1014"/>
      <c r="J353" s="1014"/>
      <c r="K353" s="1014"/>
      <c r="L353" s="1014"/>
      <c r="M353" s="1014"/>
      <c r="N353" s="1015"/>
      <c r="O353" s="1014"/>
      <c r="P353" s="1014"/>
      <c r="Q353" s="1014"/>
      <c r="R353" s="1014"/>
      <c r="S353" s="1014"/>
      <c r="T353" s="1014"/>
      <c r="U353" s="1014"/>
      <c r="V353" s="1014"/>
      <c r="W353" s="1014"/>
      <c r="X353" s="1014"/>
      <c r="Y353" s="1014"/>
      <c r="Z353" s="1014"/>
      <c r="AA353" s="1014"/>
      <c r="AB353" s="1014"/>
      <c r="AC353" s="1014"/>
      <c r="AD353" s="1014"/>
      <c r="AE353" s="1014"/>
    </row>
    <row r="354" spans="2:31">
      <c r="B354" s="1743" t="s">
        <v>2632</v>
      </c>
      <c r="C354" s="1014"/>
      <c r="D354" s="1014"/>
      <c r="E354" s="1014"/>
      <c r="F354" s="1014"/>
      <c r="G354" s="1014"/>
      <c r="H354" s="1014"/>
      <c r="I354" s="1014"/>
      <c r="J354" s="1014"/>
      <c r="K354" s="1014"/>
      <c r="L354" s="1014"/>
      <c r="M354" s="1014"/>
      <c r="N354" s="1015"/>
      <c r="O354" s="1014"/>
      <c r="P354" s="1014"/>
      <c r="Q354" s="1014"/>
      <c r="R354" s="1014"/>
      <c r="S354" s="1014"/>
      <c r="T354" s="1014"/>
      <c r="U354" s="1014"/>
      <c r="V354" s="1014"/>
      <c r="W354" s="1014"/>
      <c r="X354" s="1014"/>
      <c r="Y354" s="1014"/>
      <c r="Z354" s="1014"/>
      <c r="AA354" s="1014"/>
      <c r="AB354" s="1014"/>
      <c r="AC354" s="1014"/>
      <c r="AD354" s="1014"/>
      <c r="AE354" s="1014"/>
    </row>
    <row r="355" spans="2:31">
      <c r="B355" s="1743" t="s">
        <v>2633</v>
      </c>
      <c r="C355" s="1014"/>
      <c r="D355" s="1014"/>
      <c r="E355" s="1014"/>
      <c r="F355" s="1014"/>
      <c r="G355" s="1014"/>
      <c r="H355" s="1014"/>
      <c r="I355" s="1014"/>
      <c r="J355" s="1014"/>
      <c r="K355" s="1014"/>
      <c r="L355" s="1014"/>
      <c r="M355" s="1014"/>
      <c r="N355" s="1015"/>
      <c r="O355" s="1014"/>
      <c r="P355" s="1014"/>
      <c r="Q355" s="1014"/>
      <c r="R355" s="1014"/>
      <c r="S355" s="1014"/>
      <c r="T355" s="1014"/>
      <c r="U355" s="1014"/>
      <c r="V355" s="1014"/>
      <c r="W355" s="1014"/>
      <c r="X355" s="1014"/>
      <c r="Y355" s="1014"/>
      <c r="Z355" s="1014"/>
      <c r="AA355" s="1014"/>
      <c r="AB355" s="1014"/>
      <c r="AC355" s="1014"/>
      <c r="AD355" s="1014"/>
      <c r="AE355" s="1014"/>
    </row>
    <row r="356" spans="2:31">
      <c r="B356" s="1743" t="s">
        <v>2634</v>
      </c>
      <c r="C356" s="1014"/>
      <c r="D356" s="1014"/>
      <c r="E356" s="1014"/>
      <c r="F356" s="1014"/>
      <c r="G356" s="1014"/>
      <c r="H356" s="1014"/>
      <c r="I356" s="1014"/>
      <c r="J356" s="1014"/>
      <c r="K356" s="1014"/>
      <c r="L356" s="1014"/>
      <c r="M356" s="1014"/>
      <c r="N356" s="1015"/>
      <c r="O356" s="1014"/>
      <c r="P356" s="1014"/>
      <c r="Q356" s="1014"/>
      <c r="R356" s="1014"/>
      <c r="S356" s="1014"/>
      <c r="T356" s="1014"/>
      <c r="U356" s="1014"/>
      <c r="V356" s="1014"/>
      <c r="W356" s="1014"/>
      <c r="X356" s="1014"/>
      <c r="Y356" s="1014"/>
      <c r="Z356" s="1014"/>
      <c r="AA356" s="1014"/>
      <c r="AB356" s="1014"/>
      <c r="AC356" s="1014"/>
      <c r="AD356" s="1014"/>
      <c r="AE356" s="1014"/>
    </row>
    <row r="357" spans="2:31">
      <c r="B357" s="1743" t="s">
        <v>2635</v>
      </c>
      <c r="C357" s="1014"/>
      <c r="D357" s="1014"/>
      <c r="E357" s="1014"/>
      <c r="F357" s="1014"/>
      <c r="G357" s="1014"/>
      <c r="H357" s="1014"/>
      <c r="I357" s="1014"/>
      <c r="J357" s="1014"/>
      <c r="K357" s="1014"/>
      <c r="L357" s="1014"/>
      <c r="M357" s="1014"/>
      <c r="N357" s="1015"/>
      <c r="O357" s="1014"/>
      <c r="P357" s="1014"/>
      <c r="Q357" s="1014"/>
      <c r="R357" s="1014"/>
      <c r="S357" s="1014"/>
      <c r="T357" s="1014"/>
      <c r="U357" s="1014"/>
      <c r="V357" s="1014"/>
      <c r="W357" s="1014"/>
      <c r="X357" s="1014"/>
      <c r="Y357" s="1014"/>
      <c r="Z357" s="1014"/>
      <c r="AA357" s="1014"/>
      <c r="AB357" s="1014"/>
      <c r="AC357" s="1014"/>
      <c r="AD357" s="1014"/>
      <c r="AE357" s="1014"/>
    </row>
    <row r="358" spans="2:31">
      <c r="B358" s="1743" t="s">
        <v>2636</v>
      </c>
      <c r="C358" s="1014"/>
      <c r="D358" s="1014"/>
      <c r="E358" s="1014"/>
      <c r="F358" s="1014"/>
      <c r="G358" s="1014"/>
      <c r="H358" s="1014"/>
      <c r="I358" s="1014"/>
      <c r="J358" s="1014"/>
      <c r="K358" s="1014"/>
      <c r="L358" s="1014"/>
      <c r="M358" s="1014"/>
      <c r="N358" s="1015"/>
      <c r="O358" s="1014"/>
      <c r="P358" s="1014"/>
      <c r="Q358" s="1014"/>
      <c r="R358" s="1014"/>
      <c r="S358" s="1014"/>
      <c r="T358" s="1014"/>
      <c r="U358" s="1014"/>
      <c r="V358" s="1014"/>
      <c r="W358" s="1014"/>
      <c r="X358" s="1014"/>
      <c r="Y358" s="1014"/>
      <c r="Z358" s="1014"/>
      <c r="AA358" s="1014"/>
      <c r="AB358" s="1014"/>
      <c r="AC358" s="1014"/>
      <c r="AD358" s="1014"/>
      <c r="AE358" s="1014"/>
    </row>
    <row r="359" spans="2:31">
      <c r="B359" s="1743" t="s">
        <v>2637</v>
      </c>
      <c r="C359" s="1014"/>
      <c r="D359" s="1014"/>
      <c r="E359" s="1014"/>
      <c r="F359" s="1014"/>
      <c r="G359" s="1014"/>
      <c r="H359" s="1014"/>
      <c r="I359" s="1014"/>
      <c r="J359" s="1014"/>
      <c r="K359" s="1014"/>
      <c r="L359" s="1014"/>
      <c r="M359" s="1014"/>
      <c r="N359" s="1015"/>
      <c r="O359" s="1014"/>
      <c r="P359" s="1014"/>
      <c r="Q359" s="1014"/>
      <c r="R359" s="1014"/>
      <c r="S359" s="1014"/>
      <c r="T359" s="1014"/>
      <c r="U359" s="1014"/>
      <c r="V359" s="1014"/>
      <c r="W359" s="1014"/>
      <c r="X359" s="1014"/>
      <c r="Y359" s="1014"/>
      <c r="Z359" s="1014"/>
      <c r="AA359" s="1014"/>
      <c r="AB359" s="1014"/>
      <c r="AC359" s="1014"/>
      <c r="AD359" s="1014"/>
      <c r="AE359" s="1014"/>
    </row>
    <row r="360" spans="2:31">
      <c r="B360" s="1743" t="s">
        <v>2638</v>
      </c>
      <c r="C360" s="1014"/>
      <c r="D360" s="1014"/>
      <c r="E360" s="1014"/>
      <c r="F360" s="1014"/>
      <c r="G360" s="1014"/>
      <c r="H360" s="1014"/>
      <c r="I360" s="1014"/>
      <c r="J360" s="1014"/>
      <c r="K360" s="1014"/>
      <c r="L360" s="1014"/>
      <c r="M360" s="1014"/>
      <c r="N360" s="1015"/>
      <c r="O360" s="1014"/>
      <c r="P360" s="1014"/>
      <c r="Q360" s="1014"/>
      <c r="R360" s="1014"/>
      <c r="S360" s="1014"/>
      <c r="T360" s="1014"/>
      <c r="U360" s="1014"/>
      <c r="V360" s="1014"/>
      <c r="W360" s="1014"/>
      <c r="X360" s="1014"/>
      <c r="Y360" s="1014"/>
      <c r="Z360" s="1014"/>
      <c r="AA360" s="1014"/>
      <c r="AB360" s="1014"/>
      <c r="AC360" s="1014"/>
      <c r="AD360" s="1014"/>
      <c r="AE360" s="1014"/>
    </row>
    <row r="361" spans="2:31">
      <c r="B361" s="1743" t="s">
        <v>2639</v>
      </c>
      <c r="C361" s="1014"/>
      <c r="D361" s="1014"/>
      <c r="E361" s="1014"/>
      <c r="F361" s="1014"/>
      <c r="G361" s="1014"/>
      <c r="H361" s="1014"/>
      <c r="I361" s="1014"/>
      <c r="J361" s="1014"/>
      <c r="K361" s="1014"/>
      <c r="L361" s="1014"/>
      <c r="M361" s="1014"/>
      <c r="N361" s="1015"/>
      <c r="O361" s="1014"/>
      <c r="P361" s="1014"/>
      <c r="Q361" s="1014"/>
      <c r="R361" s="1014"/>
      <c r="S361" s="1014"/>
      <c r="T361" s="1014"/>
      <c r="U361" s="1014"/>
      <c r="V361" s="1014"/>
      <c r="W361" s="1014"/>
      <c r="X361" s="1014"/>
      <c r="Y361" s="1014"/>
      <c r="Z361" s="1014"/>
      <c r="AA361" s="1014"/>
      <c r="AB361" s="1014"/>
      <c r="AC361" s="1014"/>
      <c r="AD361" s="1014"/>
      <c r="AE361" s="1014"/>
    </row>
    <row r="362" spans="2:31">
      <c r="B362" s="1743" t="s">
        <v>2640</v>
      </c>
      <c r="C362" s="1014"/>
      <c r="D362" s="1014"/>
      <c r="E362" s="1014"/>
      <c r="F362" s="1014"/>
      <c r="G362" s="1014"/>
      <c r="H362" s="1014"/>
      <c r="I362" s="1014"/>
      <c r="J362" s="1014"/>
      <c r="K362" s="1014"/>
      <c r="L362" s="1014"/>
      <c r="M362" s="1014"/>
      <c r="N362" s="1015"/>
      <c r="O362" s="1014"/>
      <c r="P362" s="1014"/>
      <c r="Q362" s="1014"/>
      <c r="R362" s="1014"/>
      <c r="S362" s="1014"/>
      <c r="T362" s="1014"/>
      <c r="U362" s="1014"/>
      <c r="V362" s="1014"/>
      <c r="W362" s="1014"/>
      <c r="X362" s="1014"/>
      <c r="Y362" s="1014"/>
      <c r="Z362" s="1014"/>
      <c r="AA362" s="1014"/>
      <c r="AB362" s="1014"/>
      <c r="AC362" s="1014"/>
      <c r="AD362" s="1014"/>
      <c r="AE362" s="1014"/>
    </row>
    <row r="363" spans="2:31">
      <c r="B363" s="1743" t="s">
        <v>2641</v>
      </c>
      <c r="C363" s="1014"/>
      <c r="D363" s="1014"/>
      <c r="E363" s="1014"/>
      <c r="F363" s="1014"/>
      <c r="G363" s="1014"/>
      <c r="H363" s="1014"/>
      <c r="I363" s="1014"/>
      <c r="J363" s="1014"/>
      <c r="K363" s="1014"/>
      <c r="L363" s="1014"/>
      <c r="M363" s="1014"/>
      <c r="N363" s="1015"/>
      <c r="O363" s="1014"/>
      <c r="P363" s="1014"/>
      <c r="Q363" s="1014"/>
      <c r="R363" s="1014"/>
      <c r="S363" s="1014"/>
      <c r="T363" s="1014"/>
      <c r="U363" s="1014"/>
      <c r="V363" s="1014"/>
      <c r="W363" s="1014"/>
      <c r="X363" s="1014"/>
      <c r="Y363" s="1014"/>
      <c r="Z363" s="1014"/>
      <c r="AA363" s="1014"/>
      <c r="AB363" s="1014"/>
      <c r="AC363" s="1014"/>
      <c r="AD363" s="1014"/>
      <c r="AE363" s="1014"/>
    </row>
    <row r="364" spans="2:31">
      <c r="B364" s="1743" t="s">
        <v>2642</v>
      </c>
      <c r="C364" s="1014"/>
      <c r="D364" s="1014"/>
      <c r="E364" s="1014"/>
      <c r="F364" s="1014"/>
      <c r="G364" s="1014"/>
      <c r="H364" s="1014"/>
      <c r="I364" s="1014"/>
      <c r="J364" s="1014"/>
      <c r="K364" s="1014"/>
      <c r="L364" s="1014"/>
      <c r="M364" s="1014"/>
      <c r="N364" s="1015"/>
      <c r="O364" s="1014"/>
      <c r="P364" s="1014"/>
      <c r="Q364" s="1014"/>
      <c r="R364" s="1014"/>
      <c r="S364" s="1014"/>
      <c r="T364" s="1014"/>
      <c r="U364" s="1014"/>
      <c r="V364" s="1014"/>
      <c r="W364" s="1014"/>
      <c r="X364" s="1014"/>
      <c r="Y364" s="1014"/>
      <c r="Z364" s="1014"/>
      <c r="AA364" s="1014"/>
      <c r="AB364" s="1014"/>
      <c r="AC364" s="1014"/>
      <c r="AD364" s="1014"/>
      <c r="AE364" s="1014"/>
    </row>
    <row r="365" spans="2:31">
      <c r="B365" s="1743" t="s">
        <v>2643</v>
      </c>
      <c r="C365" s="1014"/>
      <c r="D365" s="1014"/>
      <c r="E365" s="1014"/>
      <c r="F365" s="1014"/>
      <c r="G365" s="1014"/>
      <c r="H365" s="1014"/>
      <c r="I365" s="1014"/>
      <c r="J365" s="1014"/>
      <c r="K365" s="1014"/>
      <c r="L365" s="1014"/>
      <c r="M365" s="1014"/>
      <c r="N365" s="1015"/>
      <c r="O365" s="1014"/>
      <c r="P365" s="1014"/>
      <c r="Q365" s="1014"/>
      <c r="R365" s="1014"/>
      <c r="S365" s="1014"/>
      <c r="T365" s="1014"/>
      <c r="U365" s="1014"/>
      <c r="V365" s="1014"/>
      <c r="W365" s="1014"/>
      <c r="X365" s="1014"/>
      <c r="Y365" s="1014"/>
      <c r="Z365" s="1014"/>
      <c r="AA365" s="1014"/>
      <c r="AB365" s="1014"/>
      <c r="AC365" s="1014"/>
      <c r="AD365" s="1014"/>
      <c r="AE365" s="1014"/>
    </row>
    <row r="366" spans="2:31">
      <c r="B366" s="1743" t="s">
        <v>2644</v>
      </c>
      <c r="C366" s="1014"/>
      <c r="D366" s="1014"/>
      <c r="E366" s="1014"/>
      <c r="F366" s="1014"/>
      <c r="G366" s="1014"/>
      <c r="H366" s="1014"/>
      <c r="I366" s="1014"/>
      <c r="J366" s="1014"/>
      <c r="K366" s="1014"/>
      <c r="L366" s="1014"/>
      <c r="M366" s="1014"/>
      <c r="N366" s="1015"/>
      <c r="O366" s="1014"/>
      <c r="P366" s="1014"/>
      <c r="Q366" s="1014"/>
      <c r="R366" s="1014"/>
      <c r="S366" s="1014"/>
      <c r="T366" s="1014"/>
      <c r="U366" s="1014"/>
      <c r="V366" s="1014"/>
      <c r="W366" s="1014"/>
      <c r="X366" s="1014"/>
      <c r="Y366" s="1014"/>
      <c r="Z366" s="1014"/>
      <c r="AA366" s="1014"/>
      <c r="AB366" s="1014"/>
      <c r="AC366" s="1014"/>
      <c r="AD366" s="1014"/>
      <c r="AE366" s="1014"/>
    </row>
    <row r="367" spans="2:31">
      <c r="B367" s="1743" t="s">
        <v>2645</v>
      </c>
      <c r="C367" s="1014"/>
      <c r="D367" s="1014"/>
      <c r="E367" s="1014"/>
      <c r="F367" s="1014"/>
      <c r="G367" s="1014"/>
      <c r="H367" s="1014"/>
      <c r="I367" s="1014"/>
      <c r="J367" s="1014"/>
      <c r="K367" s="1014"/>
      <c r="L367" s="1014"/>
      <c r="M367" s="1014"/>
      <c r="N367" s="1015"/>
      <c r="O367" s="1014"/>
      <c r="P367" s="1014"/>
      <c r="Q367" s="1014"/>
      <c r="R367" s="1014"/>
      <c r="S367" s="1014"/>
      <c r="T367" s="1014"/>
      <c r="U367" s="1014"/>
      <c r="V367" s="1014"/>
      <c r="W367" s="1014"/>
      <c r="X367" s="1014"/>
      <c r="Y367" s="1014"/>
      <c r="Z367" s="1014"/>
      <c r="AA367" s="1014"/>
      <c r="AB367" s="1014"/>
      <c r="AC367" s="1014"/>
      <c r="AD367" s="1014"/>
      <c r="AE367" s="1014"/>
    </row>
    <row r="368" spans="2:31">
      <c r="B368" s="1743" t="s">
        <v>2646</v>
      </c>
      <c r="C368" s="1014"/>
      <c r="D368" s="1014"/>
      <c r="E368" s="1014"/>
      <c r="F368" s="1014"/>
      <c r="G368" s="1014"/>
      <c r="H368" s="1014"/>
      <c r="I368" s="1014"/>
      <c r="J368" s="1014"/>
      <c r="K368" s="1014"/>
      <c r="L368" s="1014"/>
      <c r="M368" s="1014"/>
      <c r="N368" s="1015"/>
      <c r="O368" s="1014"/>
      <c r="P368" s="1014"/>
      <c r="Q368" s="1014"/>
      <c r="R368" s="1014"/>
      <c r="S368" s="1014"/>
      <c r="T368" s="1014"/>
      <c r="U368" s="1014"/>
      <c r="V368" s="1014"/>
      <c r="W368" s="1014"/>
      <c r="X368" s="1014"/>
      <c r="Y368" s="1014"/>
      <c r="Z368" s="1014"/>
      <c r="AA368" s="1014"/>
      <c r="AB368" s="1014"/>
      <c r="AC368" s="1014"/>
      <c r="AD368" s="1014"/>
      <c r="AE368" s="1014"/>
    </row>
    <row r="369" spans="2:31">
      <c r="B369" s="1743" t="s">
        <v>2647</v>
      </c>
      <c r="C369" s="1014"/>
      <c r="D369" s="1014"/>
      <c r="E369" s="1014"/>
      <c r="F369" s="1014"/>
      <c r="G369" s="1014"/>
      <c r="H369" s="1014"/>
      <c r="I369" s="1014"/>
      <c r="J369" s="1014"/>
      <c r="K369" s="1014"/>
      <c r="L369" s="1014"/>
      <c r="M369" s="1014"/>
      <c r="N369" s="1015"/>
      <c r="O369" s="1014"/>
      <c r="P369" s="1014"/>
      <c r="Q369" s="1014"/>
      <c r="R369" s="1014"/>
      <c r="S369" s="1014"/>
      <c r="T369" s="1014"/>
      <c r="U369" s="1014"/>
      <c r="V369" s="1014"/>
      <c r="W369" s="1014"/>
      <c r="X369" s="1014"/>
      <c r="Y369" s="1014"/>
      <c r="Z369" s="1014"/>
      <c r="AA369" s="1014"/>
      <c r="AB369" s="1014"/>
      <c r="AC369" s="1014"/>
      <c r="AD369" s="1014"/>
      <c r="AE369" s="1014"/>
    </row>
    <row r="370" spans="2:31">
      <c r="B370" s="1743" t="s">
        <v>2648</v>
      </c>
      <c r="C370" s="1014"/>
      <c r="D370" s="1014"/>
      <c r="E370" s="1014"/>
      <c r="F370" s="1014"/>
      <c r="G370" s="1014"/>
      <c r="H370" s="1014"/>
      <c r="I370" s="1014"/>
      <c r="J370" s="1014"/>
      <c r="K370" s="1014"/>
      <c r="L370" s="1014"/>
      <c r="M370" s="1014"/>
      <c r="N370" s="1015"/>
      <c r="O370" s="1014"/>
      <c r="P370" s="1014"/>
      <c r="Q370" s="1014"/>
      <c r="R370" s="1014"/>
      <c r="S370" s="1014"/>
      <c r="T370" s="1014"/>
      <c r="U370" s="1014"/>
      <c r="V370" s="1014"/>
      <c r="W370" s="1014"/>
      <c r="X370" s="1014"/>
      <c r="Y370" s="1014"/>
      <c r="Z370" s="1014"/>
      <c r="AA370" s="1014"/>
      <c r="AB370" s="1014"/>
      <c r="AC370" s="1014"/>
      <c r="AD370" s="1014"/>
      <c r="AE370" s="1014"/>
    </row>
    <row r="371" spans="2:31">
      <c r="B371" s="1743" t="s">
        <v>2649</v>
      </c>
      <c r="C371" s="1014"/>
      <c r="D371" s="1014"/>
      <c r="E371" s="1014"/>
      <c r="F371" s="1014"/>
      <c r="G371" s="1014"/>
      <c r="H371" s="1014"/>
      <c r="I371" s="1014"/>
      <c r="J371" s="1014"/>
      <c r="K371" s="1014"/>
      <c r="L371" s="1014"/>
      <c r="M371" s="1014"/>
      <c r="N371" s="1015"/>
      <c r="O371" s="1014"/>
      <c r="P371" s="1014"/>
      <c r="Q371" s="1014"/>
      <c r="R371" s="1014"/>
      <c r="S371" s="1014"/>
      <c r="T371" s="1014"/>
      <c r="U371" s="1014"/>
      <c r="V371" s="1014"/>
      <c r="W371" s="1014"/>
      <c r="X371" s="1014"/>
      <c r="Y371" s="1014"/>
      <c r="Z371" s="1014"/>
      <c r="AA371" s="1014"/>
      <c r="AB371" s="1014"/>
      <c r="AC371" s="1014"/>
      <c r="AD371" s="1014"/>
      <c r="AE371" s="1014"/>
    </row>
    <row r="372" spans="2:31">
      <c r="B372" s="1743" t="s">
        <v>2650</v>
      </c>
      <c r="C372" s="1014"/>
      <c r="D372" s="1014"/>
      <c r="E372" s="1014"/>
      <c r="F372" s="1014"/>
      <c r="G372" s="1014"/>
      <c r="H372" s="1014"/>
      <c r="I372" s="1014"/>
      <c r="J372" s="1014"/>
      <c r="K372" s="1014"/>
      <c r="L372" s="1014"/>
      <c r="M372" s="1014"/>
      <c r="N372" s="1015"/>
      <c r="O372" s="1014"/>
      <c r="P372" s="1014"/>
      <c r="Q372" s="1014"/>
      <c r="R372" s="1014"/>
      <c r="S372" s="1014"/>
      <c r="T372" s="1014"/>
      <c r="U372" s="1014"/>
      <c r="V372" s="1014"/>
      <c r="W372" s="1014"/>
      <c r="X372" s="1014"/>
      <c r="Y372" s="1014"/>
      <c r="Z372" s="1014"/>
      <c r="AA372" s="1014"/>
      <c r="AB372" s="1014"/>
      <c r="AC372" s="1014"/>
      <c r="AD372" s="1014"/>
      <c r="AE372" s="1014"/>
    </row>
    <row r="373" spans="2:31">
      <c r="B373" s="1743" t="s">
        <v>2651</v>
      </c>
      <c r="C373" s="1014"/>
      <c r="D373" s="1014"/>
      <c r="E373" s="1014"/>
      <c r="F373" s="1014"/>
      <c r="G373" s="1014"/>
      <c r="H373" s="1014"/>
      <c r="I373" s="1014"/>
      <c r="J373" s="1014"/>
      <c r="K373" s="1014"/>
      <c r="L373" s="1014"/>
      <c r="M373" s="1014"/>
      <c r="N373" s="1015"/>
      <c r="O373" s="1014"/>
      <c r="P373" s="1014"/>
      <c r="Q373" s="1014"/>
      <c r="R373" s="1014"/>
      <c r="S373" s="1014"/>
      <c r="T373" s="1014"/>
      <c r="U373" s="1014"/>
      <c r="V373" s="1014"/>
      <c r="W373" s="1014"/>
      <c r="X373" s="1014"/>
      <c r="Y373" s="1014"/>
      <c r="Z373" s="1014"/>
      <c r="AA373" s="1014"/>
      <c r="AB373" s="1014"/>
      <c r="AC373" s="1014"/>
      <c r="AD373" s="1014"/>
      <c r="AE373" s="1014"/>
    </row>
    <row r="374" spans="2:31">
      <c r="B374" s="1743" t="s">
        <v>2652</v>
      </c>
      <c r="C374" s="1014"/>
      <c r="D374" s="1014"/>
      <c r="E374" s="1014"/>
      <c r="F374" s="1014"/>
      <c r="G374" s="1014"/>
      <c r="H374" s="1014"/>
      <c r="I374" s="1014"/>
      <c r="J374" s="1014"/>
      <c r="K374" s="1014"/>
      <c r="L374" s="1014"/>
      <c r="M374" s="1014"/>
      <c r="N374" s="1015"/>
      <c r="O374" s="1014"/>
      <c r="P374" s="1014"/>
      <c r="Q374" s="1014"/>
      <c r="R374" s="1014"/>
      <c r="S374" s="1014"/>
      <c r="T374" s="1014"/>
      <c r="U374" s="1014"/>
      <c r="V374" s="1014"/>
      <c r="W374" s="1014"/>
      <c r="X374" s="1014"/>
      <c r="Y374" s="1014"/>
      <c r="Z374" s="1014"/>
      <c r="AA374" s="1014"/>
      <c r="AB374" s="1014"/>
      <c r="AC374" s="1014"/>
      <c r="AD374" s="1014"/>
      <c r="AE374" s="1014"/>
    </row>
    <row r="375" spans="2:31">
      <c r="B375" s="1743" t="s">
        <v>2653</v>
      </c>
      <c r="C375" s="1014"/>
      <c r="D375" s="1014"/>
      <c r="E375" s="1014"/>
      <c r="F375" s="1014"/>
      <c r="G375" s="1014"/>
      <c r="H375" s="1014"/>
      <c r="I375" s="1014"/>
      <c r="J375" s="1014"/>
      <c r="K375" s="1014"/>
      <c r="L375" s="1014"/>
      <c r="M375" s="1014"/>
      <c r="N375" s="1015"/>
      <c r="O375" s="1014"/>
      <c r="P375" s="1014"/>
      <c r="Q375" s="1014"/>
      <c r="R375" s="1014"/>
      <c r="S375" s="1014"/>
      <c r="T375" s="1014"/>
      <c r="U375" s="1014"/>
      <c r="V375" s="1014"/>
      <c r="W375" s="1014"/>
      <c r="X375" s="1014"/>
      <c r="Y375" s="1014"/>
      <c r="Z375" s="1014"/>
      <c r="AA375" s="1014"/>
      <c r="AB375" s="1014"/>
      <c r="AC375" s="1014"/>
      <c r="AD375" s="1014"/>
      <c r="AE375" s="1014"/>
    </row>
    <row r="376" spans="2:31">
      <c r="B376" s="1743" t="s">
        <v>2654</v>
      </c>
      <c r="C376" s="1014"/>
      <c r="D376" s="1014"/>
      <c r="E376" s="1014"/>
      <c r="F376" s="1014"/>
      <c r="G376" s="1014"/>
      <c r="H376" s="1014"/>
      <c r="I376" s="1014"/>
      <c r="J376" s="1014"/>
      <c r="K376" s="1014"/>
      <c r="L376" s="1014"/>
      <c r="M376" s="1014"/>
      <c r="N376" s="1015"/>
      <c r="O376" s="1014"/>
      <c r="P376" s="1014"/>
      <c r="Q376" s="1014"/>
      <c r="R376" s="1014"/>
      <c r="S376" s="1014"/>
      <c r="T376" s="1014"/>
      <c r="U376" s="1014"/>
      <c r="V376" s="1014"/>
      <c r="W376" s="1014"/>
      <c r="X376" s="1014"/>
      <c r="Y376" s="1014"/>
      <c r="Z376" s="1014"/>
      <c r="AA376" s="1014"/>
      <c r="AB376" s="1014"/>
      <c r="AC376" s="1014"/>
      <c r="AD376" s="1014"/>
      <c r="AE376" s="1014"/>
    </row>
    <row r="377" spans="2:31">
      <c r="B377" s="1743" t="s">
        <v>2655</v>
      </c>
      <c r="C377" s="1014"/>
      <c r="D377" s="1014"/>
      <c r="E377" s="1014"/>
      <c r="F377" s="1014"/>
      <c r="G377" s="1014"/>
      <c r="H377" s="1014"/>
      <c r="I377" s="1014"/>
      <c r="J377" s="1014"/>
      <c r="K377" s="1014"/>
      <c r="L377" s="1014"/>
      <c r="M377" s="1014"/>
      <c r="N377" s="1015"/>
      <c r="O377" s="1014"/>
      <c r="P377" s="1014"/>
      <c r="Q377" s="1014"/>
      <c r="R377" s="1014"/>
      <c r="S377" s="1014"/>
      <c r="T377" s="1014"/>
      <c r="U377" s="1014"/>
      <c r="V377" s="1014"/>
      <c r="W377" s="1014"/>
      <c r="X377" s="1014"/>
      <c r="Y377" s="1014"/>
      <c r="Z377" s="1014"/>
      <c r="AA377" s="1014"/>
      <c r="AB377" s="1014"/>
      <c r="AC377" s="1014"/>
      <c r="AD377" s="1014"/>
      <c r="AE377" s="1014"/>
    </row>
    <row r="378" spans="2:31">
      <c r="B378" s="1743" t="s">
        <v>2656</v>
      </c>
      <c r="C378" s="1014"/>
      <c r="D378" s="1014"/>
      <c r="E378" s="1014"/>
      <c r="F378" s="1014"/>
      <c r="G378" s="1014"/>
      <c r="H378" s="1014"/>
      <c r="I378" s="1014"/>
      <c r="J378" s="1014"/>
      <c r="K378" s="1014"/>
      <c r="L378" s="1014"/>
      <c r="M378" s="1014"/>
      <c r="N378" s="1015"/>
      <c r="O378" s="1014"/>
      <c r="P378" s="1014"/>
      <c r="Q378" s="1014"/>
      <c r="R378" s="1014"/>
      <c r="S378" s="1014"/>
      <c r="T378" s="1014"/>
      <c r="U378" s="1014"/>
      <c r="V378" s="1014"/>
      <c r="W378" s="1014"/>
      <c r="X378" s="1014"/>
      <c r="Y378" s="1014"/>
      <c r="Z378" s="1014"/>
      <c r="AA378" s="1014"/>
      <c r="AB378" s="1014"/>
      <c r="AC378" s="1014"/>
      <c r="AD378" s="1014"/>
      <c r="AE378" s="1014"/>
    </row>
    <row r="379" spans="2:31">
      <c r="B379" s="1743" t="s">
        <v>2657</v>
      </c>
      <c r="C379" s="1014"/>
      <c r="D379" s="1014"/>
      <c r="E379" s="1014"/>
      <c r="F379" s="1014"/>
      <c r="G379" s="1014"/>
      <c r="H379" s="1014"/>
      <c r="I379" s="1014"/>
      <c r="J379" s="1014"/>
      <c r="K379" s="1014"/>
      <c r="L379" s="1014"/>
      <c r="M379" s="1014"/>
      <c r="N379" s="1015"/>
      <c r="O379" s="1014"/>
      <c r="P379" s="1014"/>
      <c r="Q379" s="1014"/>
      <c r="R379" s="1014"/>
      <c r="S379" s="1014"/>
      <c r="T379" s="1014"/>
      <c r="U379" s="1014"/>
      <c r="V379" s="1014"/>
      <c r="W379" s="1014"/>
      <c r="X379" s="1014"/>
      <c r="Y379" s="1014"/>
      <c r="Z379" s="1014"/>
      <c r="AA379" s="1014"/>
      <c r="AB379" s="1014"/>
      <c r="AC379" s="1014"/>
      <c r="AD379" s="1014"/>
      <c r="AE379" s="1014"/>
    </row>
    <row r="380" spans="2:31">
      <c r="B380" s="1743" t="s">
        <v>2658</v>
      </c>
      <c r="C380" s="1014"/>
      <c r="D380" s="1014"/>
      <c r="E380" s="1014"/>
      <c r="F380" s="1014"/>
      <c r="G380" s="1014"/>
      <c r="H380" s="1014"/>
      <c r="I380" s="1014"/>
      <c r="J380" s="1014"/>
      <c r="K380" s="1014"/>
      <c r="L380" s="1014"/>
      <c r="M380" s="1014"/>
      <c r="N380" s="1015"/>
      <c r="O380" s="1014"/>
      <c r="P380" s="1014"/>
      <c r="Q380" s="1014"/>
      <c r="R380" s="1014"/>
      <c r="S380" s="1014"/>
      <c r="T380" s="1014"/>
      <c r="U380" s="1014"/>
      <c r="V380" s="1014"/>
      <c r="W380" s="1014"/>
      <c r="X380" s="1014"/>
      <c r="Y380" s="1014"/>
      <c r="Z380" s="1014"/>
      <c r="AA380" s="1014"/>
      <c r="AB380" s="1014"/>
      <c r="AC380" s="1014"/>
      <c r="AD380" s="1014"/>
      <c r="AE380" s="1014"/>
    </row>
    <row r="381" spans="2:31">
      <c r="B381" s="1743" t="s">
        <v>2659</v>
      </c>
      <c r="C381" s="1014"/>
      <c r="D381" s="1014"/>
      <c r="E381" s="1014"/>
      <c r="F381" s="1014"/>
      <c r="G381" s="1014"/>
      <c r="H381" s="1014"/>
      <c r="I381" s="1014"/>
      <c r="J381" s="1014"/>
      <c r="K381" s="1014"/>
      <c r="L381" s="1014"/>
      <c r="M381" s="1014"/>
      <c r="N381" s="1015"/>
      <c r="O381" s="1014"/>
      <c r="P381" s="1014"/>
      <c r="Q381" s="1014"/>
      <c r="R381" s="1014"/>
      <c r="S381" s="1014"/>
      <c r="T381" s="1014"/>
      <c r="U381" s="1014"/>
      <c r="V381" s="1014"/>
      <c r="W381" s="1014"/>
      <c r="X381" s="1014"/>
      <c r="Y381" s="1014"/>
      <c r="Z381" s="1014"/>
      <c r="AA381" s="1014"/>
      <c r="AB381" s="1014"/>
      <c r="AC381" s="1014"/>
      <c r="AD381" s="1014"/>
      <c r="AE381" s="1014"/>
    </row>
    <row r="382" spans="2:31">
      <c r="B382" s="1743" t="s">
        <v>2660</v>
      </c>
      <c r="C382" s="1014"/>
      <c r="D382" s="1014"/>
      <c r="E382" s="1014"/>
      <c r="F382" s="1014"/>
      <c r="G382" s="1014"/>
      <c r="H382" s="1014"/>
      <c r="I382" s="1014"/>
      <c r="J382" s="1014"/>
      <c r="K382" s="1014"/>
      <c r="L382" s="1014"/>
      <c r="M382" s="1014"/>
      <c r="N382" s="1015"/>
      <c r="O382" s="1014"/>
      <c r="P382" s="1014"/>
      <c r="Q382" s="1014"/>
      <c r="R382" s="1014"/>
      <c r="S382" s="1014"/>
      <c r="T382" s="1014"/>
      <c r="U382" s="1014"/>
      <c r="V382" s="1014"/>
      <c r="W382" s="1014"/>
      <c r="X382" s="1014"/>
      <c r="Y382" s="1014"/>
      <c r="Z382" s="1014"/>
      <c r="AA382" s="1014"/>
      <c r="AB382" s="1014"/>
      <c r="AC382" s="1014"/>
      <c r="AD382" s="1014"/>
      <c r="AE382" s="1014"/>
    </row>
    <row r="383" spans="2:31">
      <c r="B383" s="1743" t="s">
        <v>2661</v>
      </c>
      <c r="C383" s="1014"/>
      <c r="D383" s="1014"/>
      <c r="E383" s="1014"/>
      <c r="F383" s="1014"/>
      <c r="G383" s="1014"/>
      <c r="H383" s="1014"/>
      <c r="I383" s="1014"/>
      <c r="J383" s="1014"/>
      <c r="K383" s="1014"/>
      <c r="L383" s="1014"/>
      <c r="M383" s="1014"/>
      <c r="N383" s="1015"/>
      <c r="O383" s="1014"/>
      <c r="P383" s="1014"/>
      <c r="Q383" s="1014"/>
      <c r="R383" s="1014"/>
      <c r="S383" s="1014"/>
      <c r="T383" s="1014"/>
      <c r="U383" s="1014"/>
      <c r="V383" s="1014"/>
      <c r="W383" s="1014"/>
      <c r="X383" s="1014"/>
      <c r="Y383" s="1014"/>
      <c r="Z383" s="1014"/>
      <c r="AA383" s="1014"/>
      <c r="AB383" s="1014"/>
      <c r="AC383" s="1014"/>
      <c r="AD383" s="1014"/>
      <c r="AE383" s="1014"/>
    </row>
    <row r="384" spans="2:31">
      <c r="B384" s="1743" t="s">
        <v>2662</v>
      </c>
      <c r="C384" s="1014"/>
      <c r="D384" s="1014"/>
      <c r="E384" s="1014"/>
      <c r="F384" s="1014"/>
      <c r="G384" s="1014"/>
      <c r="H384" s="1014"/>
      <c r="I384" s="1014"/>
      <c r="J384" s="1014"/>
      <c r="K384" s="1014"/>
      <c r="L384" s="1014"/>
      <c r="M384" s="1014"/>
      <c r="N384" s="1015"/>
      <c r="O384" s="1014"/>
      <c r="P384" s="1014"/>
      <c r="Q384" s="1014"/>
      <c r="R384" s="1014"/>
      <c r="S384" s="1014"/>
      <c r="T384" s="1014"/>
      <c r="U384" s="1014"/>
      <c r="V384" s="1014"/>
      <c r="W384" s="1014"/>
      <c r="X384" s="1014"/>
      <c r="Y384" s="1014"/>
      <c r="Z384" s="1014"/>
      <c r="AA384" s="1014"/>
      <c r="AB384" s="1014"/>
      <c r="AC384" s="1014"/>
      <c r="AD384" s="1014"/>
      <c r="AE384" s="1014"/>
    </row>
    <row r="385" spans="2:31">
      <c r="B385" s="1743" t="s">
        <v>2663</v>
      </c>
      <c r="C385" s="1014"/>
      <c r="D385" s="1014"/>
      <c r="E385" s="1014"/>
      <c r="F385" s="1014"/>
      <c r="G385" s="1014"/>
      <c r="H385" s="1014"/>
      <c r="I385" s="1014"/>
      <c r="J385" s="1014"/>
      <c r="K385" s="1014"/>
      <c r="L385" s="1014"/>
      <c r="M385" s="1014"/>
      <c r="N385" s="1015"/>
      <c r="O385" s="1014"/>
      <c r="P385" s="1014"/>
      <c r="Q385" s="1014"/>
      <c r="R385" s="1014"/>
      <c r="S385" s="1014"/>
      <c r="T385" s="1014"/>
      <c r="U385" s="1014"/>
      <c r="V385" s="1014"/>
      <c r="W385" s="1014"/>
      <c r="X385" s="1014"/>
      <c r="Y385" s="1014"/>
      <c r="Z385" s="1014"/>
      <c r="AA385" s="1014"/>
      <c r="AB385" s="1014"/>
      <c r="AC385" s="1014"/>
      <c r="AD385" s="1014"/>
      <c r="AE385" s="1014"/>
    </row>
    <row r="386" spans="2:31">
      <c r="B386" s="1743" t="s">
        <v>2664</v>
      </c>
      <c r="C386" s="1014"/>
      <c r="D386" s="1014"/>
      <c r="E386" s="1014"/>
      <c r="F386" s="1014"/>
      <c r="G386" s="1014"/>
      <c r="H386" s="1014"/>
      <c r="I386" s="1014"/>
      <c r="J386" s="1014"/>
      <c r="K386" s="1014"/>
      <c r="L386" s="1014"/>
      <c r="M386" s="1014"/>
      <c r="N386" s="1015"/>
      <c r="O386" s="1014"/>
      <c r="P386" s="1014"/>
      <c r="Q386" s="1014"/>
      <c r="R386" s="1014"/>
      <c r="S386" s="1014"/>
      <c r="T386" s="1014"/>
      <c r="U386" s="1014"/>
      <c r="V386" s="1014"/>
      <c r="W386" s="1014"/>
      <c r="X386" s="1014"/>
      <c r="Y386" s="1014"/>
      <c r="Z386" s="1014"/>
      <c r="AA386" s="1014"/>
      <c r="AB386" s="1014"/>
      <c r="AC386" s="1014"/>
      <c r="AD386" s="1014"/>
      <c r="AE386" s="1014"/>
    </row>
    <row r="387" spans="2:31">
      <c r="B387" s="1743" t="s">
        <v>2665</v>
      </c>
      <c r="C387" s="1014"/>
      <c r="D387" s="1014"/>
      <c r="E387" s="1014"/>
      <c r="F387" s="1014"/>
      <c r="G387" s="1014"/>
      <c r="H387" s="1014"/>
      <c r="I387" s="1014"/>
      <c r="J387" s="1014"/>
      <c r="K387" s="1014"/>
      <c r="L387" s="1014"/>
      <c r="M387" s="1014"/>
      <c r="N387" s="1015"/>
      <c r="O387" s="1014"/>
      <c r="P387" s="1014"/>
      <c r="Q387" s="1014"/>
      <c r="R387" s="1014"/>
      <c r="S387" s="1014"/>
      <c r="T387" s="1014"/>
      <c r="U387" s="1014"/>
      <c r="V387" s="1014"/>
      <c r="W387" s="1014"/>
      <c r="X387" s="1014"/>
      <c r="Y387" s="1014"/>
      <c r="Z387" s="1014"/>
      <c r="AA387" s="1014"/>
      <c r="AB387" s="1014"/>
      <c r="AC387" s="1014"/>
      <c r="AD387" s="1014"/>
      <c r="AE387" s="1014"/>
    </row>
    <row r="388" spans="2:31">
      <c r="B388" s="1743" t="s">
        <v>2666</v>
      </c>
      <c r="C388" s="1014"/>
      <c r="D388" s="1014"/>
      <c r="E388" s="1014"/>
      <c r="F388" s="1014"/>
      <c r="G388" s="1014"/>
      <c r="H388" s="1014"/>
      <c r="I388" s="1014"/>
      <c r="J388" s="1014"/>
      <c r="K388" s="1014"/>
      <c r="L388" s="1014"/>
      <c r="M388" s="1014"/>
      <c r="N388" s="1015"/>
      <c r="O388" s="1014"/>
      <c r="P388" s="1014"/>
      <c r="Q388" s="1014"/>
      <c r="R388" s="1014"/>
      <c r="S388" s="1014"/>
      <c r="T388" s="1014"/>
      <c r="U388" s="1014"/>
      <c r="V388" s="1014"/>
      <c r="W388" s="1014"/>
      <c r="X388" s="1014"/>
      <c r="Y388" s="1014"/>
      <c r="Z388" s="1014"/>
      <c r="AA388" s="1014"/>
      <c r="AB388" s="1014"/>
      <c r="AC388" s="1014"/>
      <c r="AD388" s="1014"/>
      <c r="AE388" s="1014"/>
    </row>
    <row r="389" spans="2:31">
      <c r="B389" s="1743" t="s">
        <v>2667</v>
      </c>
      <c r="C389" s="1014"/>
      <c r="D389" s="1014"/>
      <c r="E389" s="1014"/>
      <c r="F389" s="1014"/>
      <c r="G389" s="1014"/>
      <c r="H389" s="1014"/>
      <c r="I389" s="1014"/>
      <c r="J389" s="1014"/>
      <c r="K389" s="1014"/>
      <c r="L389" s="1014"/>
      <c r="M389" s="1014"/>
      <c r="N389" s="1015"/>
      <c r="O389" s="1014"/>
      <c r="P389" s="1014"/>
      <c r="Q389" s="1014"/>
      <c r="R389" s="1014"/>
      <c r="S389" s="1014"/>
      <c r="T389" s="1014"/>
      <c r="U389" s="1014"/>
      <c r="V389" s="1014"/>
      <c r="W389" s="1014"/>
      <c r="X389" s="1014"/>
      <c r="Y389" s="1014"/>
      <c r="Z389" s="1014"/>
      <c r="AA389" s="1014"/>
      <c r="AB389" s="1014"/>
      <c r="AC389" s="1014"/>
      <c r="AD389" s="1014"/>
      <c r="AE389" s="1014"/>
    </row>
    <row r="390" spans="2:31">
      <c r="B390" s="1743" t="s">
        <v>2668</v>
      </c>
      <c r="C390" s="1014"/>
      <c r="D390" s="1014"/>
      <c r="E390" s="1014"/>
      <c r="F390" s="1014"/>
      <c r="G390" s="1014"/>
      <c r="H390" s="1014"/>
      <c r="I390" s="1014"/>
      <c r="J390" s="1014"/>
      <c r="K390" s="1014"/>
      <c r="L390" s="1014"/>
      <c r="M390" s="1014"/>
      <c r="N390" s="1015"/>
      <c r="O390" s="1014"/>
      <c r="P390" s="1014"/>
      <c r="Q390" s="1014"/>
      <c r="R390" s="1014"/>
      <c r="S390" s="1014"/>
      <c r="T390" s="1014"/>
      <c r="U390" s="1014"/>
      <c r="V390" s="1014"/>
      <c r="W390" s="1014"/>
      <c r="X390" s="1014"/>
      <c r="Y390" s="1014"/>
      <c r="Z390" s="1014"/>
      <c r="AA390" s="1014"/>
      <c r="AB390" s="1014"/>
      <c r="AC390" s="1014"/>
      <c r="AD390" s="1014"/>
      <c r="AE390" s="1014"/>
    </row>
    <row r="391" spans="2:31">
      <c r="B391" s="1743" t="s">
        <v>2669</v>
      </c>
      <c r="C391" s="1014"/>
      <c r="D391" s="1014"/>
      <c r="E391" s="1014"/>
      <c r="F391" s="1014"/>
      <c r="G391" s="1014"/>
      <c r="H391" s="1014"/>
      <c r="I391" s="1014"/>
      <c r="J391" s="1014"/>
      <c r="K391" s="1014"/>
      <c r="L391" s="1014"/>
      <c r="M391" s="1014"/>
      <c r="N391" s="1015"/>
      <c r="O391" s="1014"/>
      <c r="P391" s="1014"/>
      <c r="Q391" s="1014"/>
      <c r="R391" s="1014"/>
      <c r="S391" s="1014"/>
      <c r="T391" s="1014"/>
      <c r="U391" s="1014"/>
      <c r="V391" s="1014"/>
      <c r="W391" s="1014"/>
      <c r="X391" s="1014"/>
      <c r="Y391" s="1014"/>
      <c r="Z391" s="1014"/>
      <c r="AA391" s="1014"/>
      <c r="AB391" s="1014"/>
      <c r="AC391" s="1014"/>
      <c r="AD391" s="1014"/>
      <c r="AE391" s="1014"/>
    </row>
    <row r="392" spans="2:31">
      <c r="B392" s="1743" t="s">
        <v>2670</v>
      </c>
      <c r="C392" s="1014"/>
      <c r="D392" s="1014"/>
      <c r="E392" s="1014"/>
      <c r="F392" s="1014"/>
      <c r="G392" s="1014"/>
      <c r="H392" s="1014"/>
      <c r="I392" s="1014"/>
      <c r="J392" s="1014"/>
      <c r="K392" s="1014"/>
      <c r="L392" s="1014"/>
      <c r="M392" s="1014"/>
      <c r="N392" s="1015"/>
      <c r="O392" s="1014"/>
      <c r="P392" s="1014"/>
      <c r="Q392" s="1014"/>
      <c r="R392" s="1014"/>
      <c r="S392" s="1014"/>
      <c r="T392" s="1014"/>
      <c r="U392" s="1014"/>
      <c r="V392" s="1014"/>
      <c r="W392" s="1014"/>
      <c r="X392" s="1014"/>
      <c r="Y392" s="1014"/>
      <c r="Z392" s="1014"/>
      <c r="AA392" s="1014"/>
      <c r="AB392" s="1014"/>
      <c r="AC392" s="1014"/>
      <c r="AD392" s="1014"/>
      <c r="AE392" s="1014"/>
    </row>
    <row r="393" spans="2:31">
      <c r="B393" s="1743" t="s">
        <v>2671</v>
      </c>
      <c r="C393" s="1014"/>
      <c r="D393" s="1014"/>
      <c r="E393" s="1014"/>
      <c r="F393" s="1014"/>
      <c r="G393" s="1014"/>
      <c r="H393" s="1014"/>
      <c r="I393" s="1014"/>
      <c r="J393" s="1014"/>
      <c r="K393" s="1014"/>
      <c r="L393" s="1014"/>
      <c r="M393" s="1014"/>
      <c r="N393" s="1015"/>
      <c r="O393" s="1014"/>
      <c r="P393" s="1014"/>
      <c r="Q393" s="1014"/>
      <c r="R393" s="1014"/>
      <c r="S393" s="1014"/>
      <c r="T393" s="1014"/>
      <c r="U393" s="1014"/>
      <c r="V393" s="1014"/>
      <c r="W393" s="1014"/>
      <c r="X393" s="1014"/>
      <c r="Y393" s="1014"/>
      <c r="Z393" s="1014"/>
      <c r="AA393" s="1014"/>
      <c r="AB393" s="1014"/>
      <c r="AC393" s="1014"/>
      <c r="AD393" s="1014"/>
      <c r="AE393" s="1014"/>
    </row>
    <row r="394" spans="2:31">
      <c r="B394" s="1743" t="s">
        <v>2672</v>
      </c>
      <c r="C394" s="1014"/>
      <c r="D394" s="1014"/>
      <c r="E394" s="1014"/>
      <c r="F394" s="1014"/>
      <c r="G394" s="1014"/>
      <c r="H394" s="1014"/>
      <c r="I394" s="1014"/>
      <c r="J394" s="1014"/>
      <c r="K394" s="1014"/>
      <c r="L394" s="1014"/>
      <c r="M394" s="1014"/>
      <c r="N394" s="1015"/>
      <c r="O394" s="1014"/>
      <c r="P394" s="1014"/>
      <c r="Q394" s="1014"/>
      <c r="R394" s="1014"/>
      <c r="S394" s="1014"/>
      <c r="T394" s="1014"/>
      <c r="U394" s="1014"/>
      <c r="V394" s="1014"/>
      <c r="W394" s="1014"/>
      <c r="X394" s="1014"/>
      <c r="Y394" s="1014"/>
      <c r="Z394" s="1014"/>
      <c r="AA394" s="1014"/>
      <c r="AB394" s="1014"/>
      <c r="AC394" s="1014"/>
      <c r="AD394" s="1014"/>
      <c r="AE394" s="1014"/>
    </row>
    <row r="395" spans="2:31">
      <c r="B395" s="1743" t="s">
        <v>2673</v>
      </c>
      <c r="C395" s="1014"/>
      <c r="D395" s="1014"/>
      <c r="E395" s="1014"/>
      <c r="F395" s="1014"/>
      <c r="G395" s="1014"/>
      <c r="H395" s="1014"/>
      <c r="I395" s="1014"/>
      <c r="J395" s="1014"/>
      <c r="K395" s="1014"/>
      <c r="L395" s="1014"/>
      <c r="M395" s="1014"/>
      <c r="N395" s="1015"/>
      <c r="O395" s="1014"/>
      <c r="P395" s="1014"/>
      <c r="Q395" s="1014"/>
      <c r="R395" s="1014"/>
      <c r="S395" s="1014"/>
      <c r="T395" s="1014"/>
      <c r="U395" s="1014"/>
      <c r="V395" s="1014"/>
      <c r="W395" s="1014"/>
      <c r="X395" s="1014"/>
      <c r="Y395" s="1014"/>
      <c r="Z395" s="1014"/>
      <c r="AA395" s="1014"/>
      <c r="AB395" s="1014"/>
      <c r="AC395" s="1014"/>
      <c r="AD395" s="1014"/>
      <c r="AE395" s="1014"/>
    </row>
    <row r="396" spans="2:31">
      <c r="B396" s="1743" t="s">
        <v>2674</v>
      </c>
      <c r="C396" s="1014"/>
      <c r="D396" s="1014"/>
      <c r="E396" s="1014"/>
      <c r="F396" s="1014"/>
      <c r="G396" s="1014"/>
      <c r="H396" s="1014"/>
      <c r="I396" s="1014"/>
      <c r="J396" s="1014"/>
      <c r="K396" s="1014"/>
      <c r="L396" s="1014"/>
      <c r="M396" s="1014"/>
      <c r="N396" s="1015"/>
      <c r="O396" s="1014"/>
      <c r="P396" s="1014"/>
      <c r="Q396" s="1014"/>
      <c r="R396" s="1014"/>
      <c r="S396" s="1014"/>
      <c r="T396" s="1014"/>
      <c r="U396" s="1014"/>
      <c r="V396" s="1014"/>
      <c r="W396" s="1014"/>
      <c r="X396" s="1014"/>
      <c r="Y396" s="1014"/>
      <c r="Z396" s="1014"/>
      <c r="AA396" s="1014"/>
      <c r="AB396" s="1014"/>
      <c r="AC396" s="1014"/>
      <c r="AD396" s="1014"/>
      <c r="AE396" s="1014"/>
    </row>
    <row r="397" spans="2:31">
      <c r="B397" s="1743" t="s">
        <v>2675</v>
      </c>
      <c r="C397" s="1014"/>
      <c r="D397" s="1014"/>
      <c r="E397" s="1014"/>
      <c r="F397" s="1014"/>
      <c r="G397" s="1014"/>
      <c r="H397" s="1014"/>
      <c r="I397" s="1014"/>
      <c r="J397" s="1014"/>
      <c r="K397" s="1014"/>
      <c r="L397" s="1014"/>
      <c r="M397" s="1014"/>
      <c r="N397" s="1015"/>
      <c r="O397" s="1014"/>
      <c r="P397" s="1014"/>
      <c r="Q397" s="1014"/>
      <c r="R397" s="1014"/>
      <c r="S397" s="1014"/>
      <c r="T397" s="1014"/>
      <c r="U397" s="1014"/>
      <c r="V397" s="1014"/>
      <c r="W397" s="1014"/>
      <c r="X397" s="1014"/>
      <c r="Y397" s="1014"/>
      <c r="Z397" s="1014"/>
      <c r="AA397" s="1014"/>
      <c r="AB397" s="1014"/>
      <c r="AC397" s="1014"/>
      <c r="AD397" s="1014"/>
      <c r="AE397" s="1014"/>
    </row>
    <row r="398" spans="2:31">
      <c r="B398" s="1743" t="s">
        <v>2676</v>
      </c>
      <c r="C398" s="1014"/>
      <c r="D398" s="1014"/>
      <c r="E398" s="1014"/>
      <c r="F398" s="1014"/>
      <c r="G398" s="1014"/>
      <c r="H398" s="1014"/>
      <c r="I398" s="1014"/>
      <c r="J398" s="1014"/>
      <c r="K398" s="1014"/>
      <c r="L398" s="1014"/>
      <c r="M398" s="1014"/>
      <c r="N398" s="1015"/>
      <c r="O398" s="1014"/>
      <c r="P398" s="1014"/>
      <c r="Q398" s="1014"/>
      <c r="R398" s="1014"/>
      <c r="S398" s="1014"/>
      <c r="T398" s="1014"/>
      <c r="U398" s="1014"/>
      <c r="V398" s="1014"/>
      <c r="W398" s="1014"/>
      <c r="X398" s="1014"/>
      <c r="Y398" s="1014"/>
      <c r="Z398" s="1014"/>
      <c r="AA398" s="1014"/>
      <c r="AB398" s="1014"/>
      <c r="AC398" s="1014"/>
      <c r="AD398" s="1014"/>
      <c r="AE398" s="1014"/>
    </row>
    <row r="399" spans="2:31">
      <c r="B399" s="1743" t="s">
        <v>2677</v>
      </c>
      <c r="C399" s="1014"/>
      <c r="D399" s="1014"/>
      <c r="E399" s="1014"/>
      <c r="F399" s="1014"/>
      <c r="G399" s="1014"/>
      <c r="H399" s="1014"/>
      <c r="I399" s="1014"/>
      <c r="J399" s="1014"/>
      <c r="K399" s="1014"/>
      <c r="L399" s="1014"/>
      <c r="M399" s="1014"/>
      <c r="N399" s="1015"/>
      <c r="O399" s="1014"/>
      <c r="P399" s="1014"/>
      <c r="Q399" s="1014"/>
      <c r="R399" s="1014"/>
      <c r="S399" s="1014"/>
      <c r="T399" s="1014"/>
      <c r="U399" s="1014"/>
      <c r="V399" s="1014"/>
      <c r="W399" s="1014"/>
      <c r="X399" s="1014"/>
      <c r="Y399" s="1014"/>
      <c r="Z399" s="1014"/>
      <c r="AA399" s="1014"/>
      <c r="AB399" s="1014"/>
      <c r="AC399" s="1014"/>
      <c r="AD399" s="1014"/>
      <c r="AE399" s="1014"/>
    </row>
    <row r="400" spans="2:31">
      <c r="B400" s="1743" t="s">
        <v>2678</v>
      </c>
      <c r="C400" s="1014"/>
      <c r="D400" s="1014"/>
      <c r="E400" s="1014"/>
      <c r="F400" s="1014"/>
      <c r="G400" s="1014"/>
      <c r="H400" s="1014"/>
      <c r="I400" s="1014"/>
      <c r="J400" s="1014"/>
      <c r="K400" s="1014"/>
      <c r="L400" s="1014"/>
      <c r="M400" s="1014"/>
      <c r="N400" s="1015"/>
      <c r="O400" s="1014"/>
      <c r="P400" s="1014"/>
      <c r="Q400" s="1014"/>
      <c r="R400" s="1014"/>
      <c r="S400" s="1014"/>
      <c r="T400" s="1014"/>
      <c r="U400" s="1014"/>
      <c r="V400" s="1014"/>
      <c r="W400" s="1014"/>
      <c r="X400" s="1014"/>
      <c r="Y400" s="1014"/>
      <c r="Z400" s="1014"/>
      <c r="AA400" s="1014"/>
      <c r="AB400" s="1014"/>
      <c r="AC400" s="1014"/>
      <c r="AD400" s="1014"/>
      <c r="AE400" s="1014"/>
    </row>
    <row r="401" spans="2:31">
      <c r="B401" s="1743" t="s">
        <v>2679</v>
      </c>
      <c r="C401" s="1014"/>
      <c r="D401" s="1014"/>
      <c r="E401" s="1014"/>
      <c r="F401" s="1014"/>
      <c r="G401" s="1014"/>
      <c r="H401" s="1014"/>
      <c r="I401" s="1014"/>
      <c r="J401" s="1014"/>
      <c r="K401" s="1014"/>
      <c r="L401" s="1014"/>
      <c r="M401" s="1014"/>
      <c r="N401" s="1015"/>
      <c r="O401" s="1014"/>
      <c r="P401" s="1014"/>
      <c r="Q401" s="1014"/>
      <c r="R401" s="1014"/>
      <c r="S401" s="1014"/>
      <c r="T401" s="1014"/>
      <c r="U401" s="1014"/>
      <c r="V401" s="1014"/>
      <c r="W401" s="1014"/>
      <c r="X401" s="1014"/>
      <c r="Y401" s="1014"/>
      <c r="Z401" s="1014"/>
      <c r="AA401" s="1014"/>
      <c r="AB401" s="1014"/>
      <c r="AC401" s="1014"/>
      <c r="AD401" s="1014"/>
      <c r="AE401" s="1014"/>
    </row>
    <row r="402" spans="2:31">
      <c r="B402" s="1743" t="s">
        <v>2680</v>
      </c>
      <c r="C402" s="1014"/>
      <c r="D402" s="1014"/>
      <c r="E402" s="1014"/>
      <c r="F402" s="1014"/>
      <c r="G402" s="1014"/>
      <c r="H402" s="1014"/>
      <c r="I402" s="1014"/>
      <c r="J402" s="1014"/>
      <c r="K402" s="1014"/>
      <c r="L402" s="1014"/>
      <c r="M402" s="1014"/>
      <c r="N402" s="1015"/>
      <c r="O402" s="1014"/>
      <c r="P402" s="1014"/>
      <c r="Q402" s="1014"/>
      <c r="R402" s="1014"/>
      <c r="S402" s="1014"/>
      <c r="T402" s="1014"/>
      <c r="U402" s="1014"/>
      <c r="V402" s="1014"/>
      <c r="W402" s="1014"/>
      <c r="X402" s="1014"/>
      <c r="Y402" s="1014"/>
      <c r="Z402" s="1014"/>
      <c r="AA402" s="1014"/>
      <c r="AB402" s="1014"/>
      <c r="AC402" s="1014"/>
      <c r="AD402" s="1014"/>
      <c r="AE402" s="1014"/>
    </row>
    <row r="403" spans="2:31">
      <c r="B403" s="1743" t="s">
        <v>2681</v>
      </c>
      <c r="C403" s="1014"/>
      <c r="D403" s="1014"/>
      <c r="E403" s="1014"/>
      <c r="F403" s="1014"/>
      <c r="G403" s="1014"/>
      <c r="H403" s="1014"/>
      <c r="I403" s="1014"/>
      <c r="J403" s="1014"/>
      <c r="K403" s="1014"/>
      <c r="L403" s="1014"/>
      <c r="M403" s="1014"/>
      <c r="N403" s="1015"/>
      <c r="O403" s="1014"/>
      <c r="P403" s="1014"/>
      <c r="Q403" s="1014"/>
      <c r="R403" s="1014"/>
      <c r="S403" s="1014"/>
      <c r="T403" s="1014"/>
      <c r="U403" s="1014"/>
      <c r="V403" s="1014"/>
      <c r="W403" s="1014"/>
      <c r="X403" s="1014"/>
      <c r="Y403" s="1014"/>
      <c r="Z403" s="1014"/>
      <c r="AA403" s="1014"/>
      <c r="AB403" s="1014"/>
      <c r="AC403" s="1014"/>
      <c r="AD403" s="1014"/>
      <c r="AE403" s="1014"/>
    </row>
    <row r="404" spans="2:31">
      <c r="B404" s="1743" t="s">
        <v>2682</v>
      </c>
      <c r="C404" s="1014"/>
      <c r="D404" s="1014"/>
      <c r="E404" s="1014"/>
      <c r="F404" s="1014"/>
      <c r="G404" s="1014"/>
      <c r="H404" s="1014"/>
      <c r="I404" s="1014"/>
      <c r="J404" s="1014"/>
      <c r="K404" s="1014"/>
      <c r="L404" s="1014"/>
      <c r="M404" s="1014"/>
      <c r="N404" s="1015"/>
      <c r="O404" s="1014"/>
      <c r="P404" s="1014"/>
      <c r="Q404" s="1014"/>
      <c r="R404" s="1014"/>
      <c r="S404" s="1014"/>
      <c r="T404" s="1014"/>
      <c r="U404" s="1014"/>
      <c r="V404" s="1014"/>
      <c r="W404" s="1014"/>
      <c r="X404" s="1014"/>
      <c r="Y404" s="1014"/>
      <c r="Z404" s="1014"/>
      <c r="AA404" s="1014"/>
      <c r="AB404" s="1014"/>
      <c r="AC404" s="1014"/>
      <c r="AD404" s="1014"/>
      <c r="AE404" s="1014"/>
    </row>
    <row r="405" spans="2:31">
      <c r="B405" s="1743" t="s">
        <v>2683</v>
      </c>
      <c r="C405" s="1014"/>
      <c r="D405" s="1014"/>
      <c r="E405" s="1014"/>
      <c r="F405" s="1014"/>
      <c r="G405" s="1014"/>
      <c r="H405" s="1014"/>
      <c r="I405" s="1014"/>
      <c r="J405" s="1014"/>
      <c r="K405" s="1014"/>
      <c r="L405" s="1014"/>
      <c r="M405" s="1014"/>
      <c r="N405" s="1015"/>
      <c r="O405" s="1014"/>
      <c r="P405" s="1014"/>
      <c r="Q405" s="1014"/>
      <c r="R405" s="1014"/>
      <c r="S405" s="1014"/>
      <c r="T405" s="1014"/>
      <c r="U405" s="1014"/>
      <c r="V405" s="1014"/>
      <c r="W405" s="1014"/>
      <c r="X405" s="1014"/>
      <c r="Y405" s="1014"/>
      <c r="Z405" s="1014"/>
      <c r="AA405" s="1014"/>
      <c r="AB405" s="1014"/>
      <c r="AC405" s="1014"/>
      <c r="AD405" s="1014"/>
      <c r="AE405" s="1014"/>
    </row>
    <row r="406" spans="2:31">
      <c r="B406" s="1743" t="s">
        <v>2684</v>
      </c>
      <c r="C406" s="1014"/>
      <c r="D406" s="1014"/>
      <c r="E406" s="1014"/>
      <c r="F406" s="1014"/>
      <c r="G406" s="1014"/>
      <c r="H406" s="1014"/>
      <c r="I406" s="1014"/>
      <c r="J406" s="1014"/>
      <c r="K406" s="1014"/>
      <c r="L406" s="1014"/>
      <c r="M406" s="1014"/>
      <c r="N406" s="1015"/>
      <c r="O406" s="1014"/>
      <c r="P406" s="1014"/>
      <c r="Q406" s="1014"/>
      <c r="R406" s="1014"/>
      <c r="S406" s="1014"/>
      <c r="T406" s="1014"/>
      <c r="U406" s="1014"/>
      <c r="V406" s="1014"/>
      <c r="W406" s="1014"/>
      <c r="X406" s="1014"/>
      <c r="Y406" s="1014"/>
      <c r="Z406" s="1014"/>
      <c r="AA406" s="1014"/>
      <c r="AB406" s="1014"/>
      <c r="AC406" s="1014"/>
      <c r="AD406" s="1014"/>
      <c r="AE406" s="1014"/>
    </row>
    <row r="407" spans="2:31">
      <c r="B407" s="1743" t="s">
        <v>2685</v>
      </c>
      <c r="C407" s="1014"/>
      <c r="D407" s="1014"/>
      <c r="E407" s="1014"/>
      <c r="F407" s="1014"/>
      <c r="G407" s="1014"/>
      <c r="H407" s="1014"/>
      <c r="I407" s="1014"/>
      <c r="J407" s="1014"/>
      <c r="K407" s="1014"/>
      <c r="L407" s="1014"/>
      <c r="M407" s="1014"/>
      <c r="N407" s="1015"/>
      <c r="O407" s="1014"/>
      <c r="P407" s="1014"/>
      <c r="Q407" s="1014"/>
      <c r="R407" s="1014"/>
      <c r="S407" s="1014"/>
      <c r="T407" s="1014"/>
      <c r="U407" s="1014"/>
      <c r="V407" s="1014"/>
      <c r="W407" s="1014"/>
      <c r="X407" s="1014"/>
      <c r="Y407" s="1014"/>
      <c r="Z407" s="1014"/>
      <c r="AA407" s="1014"/>
      <c r="AB407" s="1014"/>
      <c r="AC407" s="1014"/>
      <c r="AD407" s="1014"/>
      <c r="AE407" s="1014"/>
    </row>
    <row r="408" spans="2:31">
      <c r="B408" s="1743" t="s">
        <v>2686</v>
      </c>
      <c r="C408" s="1014"/>
      <c r="D408" s="1014"/>
      <c r="E408" s="1014"/>
      <c r="F408" s="1014"/>
      <c r="G408" s="1014"/>
      <c r="H408" s="1014"/>
      <c r="I408" s="1014"/>
      <c r="J408" s="1014"/>
      <c r="K408" s="1014"/>
      <c r="L408" s="1014"/>
      <c r="M408" s="1014"/>
      <c r="N408" s="1015"/>
      <c r="O408" s="1014"/>
      <c r="P408" s="1014"/>
      <c r="Q408" s="1014"/>
      <c r="R408" s="1014"/>
      <c r="S408" s="1014"/>
      <c r="T408" s="1014"/>
      <c r="U408" s="1014"/>
      <c r="V408" s="1014"/>
      <c r="W408" s="1014"/>
      <c r="X408" s="1014"/>
      <c r="Y408" s="1014"/>
      <c r="Z408" s="1014"/>
      <c r="AA408" s="1014"/>
      <c r="AB408" s="1014"/>
      <c r="AC408" s="1014"/>
      <c r="AD408" s="1014"/>
      <c r="AE408" s="1014"/>
    </row>
    <row r="409" spans="2:31">
      <c r="B409" s="1743" t="s">
        <v>2687</v>
      </c>
      <c r="C409" s="1014"/>
      <c r="D409" s="1014"/>
      <c r="E409" s="1014"/>
      <c r="F409" s="1014"/>
      <c r="G409" s="1014"/>
      <c r="H409" s="1014"/>
      <c r="I409" s="1014"/>
      <c r="J409" s="1014"/>
      <c r="K409" s="1014"/>
      <c r="L409" s="1014"/>
      <c r="M409" s="1014"/>
      <c r="N409" s="1015"/>
      <c r="O409" s="1014"/>
      <c r="P409" s="1014"/>
      <c r="Q409" s="1014"/>
      <c r="R409" s="1014"/>
      <c r="S409" s="1014"/>
      <c r="T409" s="1014"/>
      <c r="U409" s="1014"/>
      <c r="V409" s="1014"/>
      <c r="W409" s="1014"/>
      <c r="X409" s="1014"/>
      <c r="Y409" s="1014"/>
      <c r="Z409" s="1014"/>
      <c r="AA409" s="1014"/>
      <c r="AB409" s="1014"/>
      <c r="AC409" s="1014"/>
      <c r="AD409" s="1014"/>
      <c r="AE409" s="1014"/>
    </row>
    <row r="410" spans="2:31">
      <c r="B410" s="1743" t="s">
        <v>2688</v>
      </c>
      <c r="C410" s="1014"/>
      <c r="D410" s="1014"/>
      <c r="E410" s="1014"/>
      <c r="F410" s="1014"/>
      <c r="G410" s="1014"/>
      <c r="H410" s="1014"/>
      <c r="I410" s="1014"/>
      <c r="J410" s="1014"/>
      <c r="K410" s="1014"/>
      <c r="L410" s="1014"/>
      <c r="M410" s="1014"/>
      <c r="N410" s="1015"/>
      <c r="O410" s="1014"/>
      <c r="P410" s="1014"/>
      <c r="Q410" s="1014"/>
      <c r="R410" s="1014"/>
      <c r="S410" s="1014"/>
      <c r="T410" s="1014"/>
      <c r="U410" s="1014"/>
      <c r="V410" s="1014"/>
      <c r="W410" s="1014"/>
      <c r="X410" s="1014"/>
      <c r="Y410" s="1014"/>
      <c r="Z410" s="1014"/>
      <c r="AA410" s="1014"/>
      <c r="AB410" s="1014"/>
      <c r="AC410" s="1014"/>
      <c r="AD410" s="1014"/>
      <c r="AE410" s="1014"/>
    </row>
    <row r="411" spans="2:31">
      <c r="B411" s="1743" t="s">
        <v>2689</v>
      </c>
      <c r="C411" s="1014"/>
      <c r="D411" s="1014"/>
      <c r="E411" s="1014"/>
      <c r="F411" s="1014"/>
      <c r="G411" s="1014"/>
      <c r="H411" s="1014"/>
      <c r="I411" s="1014"/>
      <c r="J411" s="1014"/>
      <c r="K411" s="1014"/>
      <c r="L411" s="1014"/>
      <c r="M411" s="1014"/>
      <c r="N411" s="1015"/>
      <c r="O411" s="1014"/>
      <c r="P411" s="1014"/>
      <c r="Q411" s="1014"/>
      <c r="R411" s="1014"/>
      <c r="S411" s="1014"/>
      <c r="T411" s="1014"/>
      <c r="U411" s="1014"/>
      <c r="V411" s="1014"/>
      <c r="W411" s="1014"/>
      <c r="X411" s="1014"/>
      <c r="Y411" s="1014"/>
      <c r="Z411" s="1014"/>
      <c r="AA411" s="1014"/>
      <c r="AB411" s="1014"/>
      <c r="AC411" s="1014"/>
      <c r="AD411" s="1014"/>
      <c r="AE411" s="1014"/>
    </row>
    <row r="412" spans="2:31">
      <c r="B412" s="1743" t="s">
        <v>2690</v>
      </c>
      <c r="C412" s="1014"/>
      <c r="D412" s="1014"/>
      <c r="E412" s="1014"/>
      <c r="F412" s="1014"/>
      <c r="G412" s="1014"/>
      <c r="H412" s="1014"/>
      <c r="I412" s="1014"/>
      <c r="J412" s="1014"/>
      <c r="K412" s="1014"/>
      <c r="L412" s="1014"/>
      <c r="M412" s="1014"/>
      <c r="N412" s="1015"/>
      <c r="O412" s="1014"/>
      <c r="P412" s="1014"/>
      <c r="Q412" s="1014"/>
      <c r="R412" s="1014"/>
      <c r="S412" s="1014"/>
      <c r="T412" s="1014"/>
      <c r="U412" s="1014"/>
      <c r="V412" s="1014"/>
      <c r="W412" s="1014"/>
      <c r="X412" s="1014"/>
      <c r="Y412" s="1014"/>
      <c r="Z412" s="1014"/>
      <c r="AA412" s="1014"/>
      <c r="AB412" s="1014"/>
      <c r="AC412" s="1014"/>
      <c r="AD412" s="1014"/>
      <c r="AE412" s="1014"/>
    </row>
    <row r="413" spans="2:31">
      <c r="B413" s="1743" t="s">
        <v>2691</v>
      </c>
      <c r="C413" s="1014"/>
      <c r="D413" s="1014"/>
      <c r="E413" s="1014"/>
      <c r="F413" s="1014"/>
      <c r="G413" s="1014"/>
      <c r="H413" s="1014"/>
      <c r="I413" s="1014"/>
      <c r="J413" s="1014"/>
      <c r="K413" s="1014"/>
      <c r="L413" s="1014"/>
      <c r="M413" s="1014"/>
      <c r="N413" s="1015"/>
      <c r="O413" s="1014"/>
      <c r="P413" s="1014"/>
      <c r="Q413" s="1014"/>
      <c r="R413" s="1014"/>
      <c r="S413" s="1014"/>
      <c r="T413" s="1014"/>
      <c r="U413" s="1014"/>
      <c r="V413" s="1014"/>
      <c r="W413" s="1014"/>
      <c r="X413" s="1014"/>
      <c r="Y413" s="1014"/>
      <c r="Z413" s="1014"/>
      <c r="AA413" s="1014"/>
      <c r="AB413" s="1014"/>
      <c r="AC413" s="1014"/>
      <c r="AD413" s="1014"/>
      <c r="AE413" s="1014"/>
    </row>
    <row r="414" spans="2:31">
      <c r="B414" s="1743" t="s">
        <v>2692</v>
      </c>
      <c r="C414" s="1014"/>
      <c r="D414" s="1014"/>
      <c r="E414" s="1014"/>
      <c r="F414" s="1014"/>
      <c r="G414" s="1014"/>
      <c r="H414" s="1014"/>
      <c r="I414" s="1014"/>
      <c r="J414" s="1014"/>
      <c r="K414" s="1014"/>
      <c r="L414" s="1014"/>
      <c r="M414" s="1014"/>
      <c r="N414" s="1015"/>
      <c r="O414" s="1014"/>
      <c r="P414" s="1014"/>
      <c r="Q414" s="1014"/>
      <c r="R414" s="1014"/>
      <c r="S414" s="1014"/>
      <c r="T414" s="1014"/>
      <c r="U414" s="1014"/>
      <c r="V414" s="1014"/>
      <c r="W414" s="1014"/>
      <c r="X414" s="1014"/>
      <c r="Y414" s="1014"/>
      <c r="Z414" s="1014"/>
      <c r="AA414" s="1014"/>
      <c r="AB414" s="1014"/>
      <c r="AC414" s="1014"/>
      <c r="AD414" s="1014"/>
      <c r="AE414" s="1014"/>
    </row>
    <row r="415" spans="2:31">
      <c r="B415" s="1743" t="s">
        <v>2693</v>
      </c>
      <c r="C415" s="1014"/>
      <c r="D415" s="1014"/>
      <c r="E415" s="1014"/>
      <c r="F415" s="1014"/>
      <c r="G415" s="1014"/>
      <c r="H415" s="1014"/>
      <c r="I415" s="1014"/>
      <c r="J415" s="1014"/>
      <c r="K415" s="1014"/>
      <c r="L415" s="1014"/>
      <c r="M415" s="1014"/>
      <c r="N415" s="1015"/>
      <c r="O415" s="1014"/>
      <c r="P415" s="1014"/>
      <c r="Q415" s="1014"/>
      <c r="R415" s="1014"/>
      <c r="S415" s="1014"/>
      <c r="T415" s="1014"/>
      <c r="U415" s="1014"/>
      <c r="V415" s="1014"/>
      <c r="W415" s="1014"/>
      <c r="X415" s="1014"/>
      <c r="Y415" s="1014"/>
      <c r="Z415" s="1014"/>
      <c r="AA415" s="1014"/>
      <c r="AB415" s="1014"/>
      <c r="AC415" s="1014"/>
      <c r="AD415" s="1014"/>
      <c r="AE415" s="1014"/>
    </row>
    <row r="416" spans="2:31">
      <c r="B416" s="1743" t="s">
        <v>2694</v>
      </c>
      <c r="C416" s="1014"/>
      <c r="D416" s="1014"/>
      <c r="E416" s="1014"/>
      <c r="F416" s="1014"/>
      <c r="G416" s="1014"/>
      <c r="H416" s="1014"/>
      <c r="I416" s="1014"/>
      <c r="J416" s="1014"/>
      <c r="K416" s="1014"/>
      <c r="L416" s="1014"/>
      <c r="M416" s="1014"/>
      <c r="N416" s="1015"/>
      <c r="O416" s="1014"/>
      <c r="P416" s="1014"/>
      <c r="Q416" s="1014"/>
      <c r="R416" s="1014"/>
      <c r="S416" s="1014"/>
      <c r="T416" s="1014"/>
      <c r="U416" s="1014"/>
      <c r="V416" s="1014"/>
      <c r="W416" s="1014"/>
      <c r="X416" s="1014"/>
      <c r="Y416" s="1014"/>
      <c r="Z416" s="1014"/>
      <c r="AA416" s="1014"/>
      <c r="AB416" s="1014"/>
      <c r="AC416" s="1014"/>
      <c r="AD416" s="1014"/>
      <c r="AE416" s="1014"/>
    </row>
    <row r="417" spans="2:31">
      <c r="B417" s="1743" t="s">
        <v>2695</v>
      </c>
      <c r="C417" s="1014"/>
      <c r="D417" s="1014"/>
      <c r="E417" s="1014"/>
      <c r="F417" s="1014"/>
      <c r="G417" s="1014"/>
      <c r="H417" s="1014"/>
      <c r="I417" s="1014"/>
      <c r="J417" s="1014"/>
      <c r="K417" s="1014"/>
      <c r="L417" s="1014"/>
      <c r="M417" s="1014"/>
      <c r="N417" s="1015"/>
      <c r="O417" s="1014"/>
      <c r="P417" s="1014"/>
      <c r="Q417" s="1014"/>
      <c r="R417" s="1014"/>
      <c r="S417" s="1014"/>
      <c r="T417" s="1014"/>
      <c r="U417" s="1014"/>
      <c r="V417" s="1014"/>
      <c r="W417" s="1014"/>
      <c r="X417" s="1014"/>
      <c r="Y417" s="1014"/>
      <c r="Z417" s="1014"/>
      <c r="AA417" s="1014"/>
      <c r="AB417" s="1014"/>
      <c r="AC417" s="1014"/>
      <c r="AD417" s="1014"/>
      <c r="AE417" s="1014"/>
    </row>
    <row r="418" spans="2:31">
      <c r="B418" s="1743" t="s">
        <v>2696</v>
      </c>
      <c r="C418" s="1014"/>
      <c r="D418" s="1014"/>
      <c r="E418" s="1014"/>
      <c r="F418" s="1014"/>
      <c r="G418" s="1014"/>
      <c r="H418" s="1014"/>
      <c r="I418" s="1014"/>
      <c r="J418" s="1014"/>
      <c r="K418" s="1014"/>
      <c r="L418" s="1014"/>
      <c r="M418" s="1014"/>
      <c r="N418" s="1015"/>
      <c r="O418" s="1014"/>
      <c r="P418" s="1014"/>
      <c r="Q418" s="1014"/>
      <c r="R418" s="1014"/>
      <c r="S418" s="1014"/>
      <c r="T418" s="1014"/>
      <c r="U418" s="1014"/>
      <c r="V418" s="1014"/>
      <c r="W418" s="1014"/>
      <c r="X418" s="1014"/>
      <c r="Y418" s="1014"/>
      <c r="Z418" s="1014"/>
      <c r="AA418" s="1014"/>
      <c r="AB418" s="1014"/>
      <c r="AC418" s="1014"/>
      <c r="AD418" s="1014"/>
      <c r="AE418" s="1014"/>
    </row>
    <row r="419" spans="2:31">
      <c r="B419" s="1743" t="s">
        <v>2697</v>
      </c>
      <c r="C419" s="1014"/>
      <c r="D419" s="1014"/>
      <c r="E419" s="1014"/>
      <c r="F419" s="1014"/>
      <c r="G419" s="1014"/>
      <c r="H419" s="1014"/>
      <c r="I419" s="1014"/>
      <c r="J419" s="1014"/>
      <c r="K419" s="1014"/>
      <c r="L419" s="1014"/>
      <c r="M419" s="1014"/>
      <c r="N419" s="1015"/>
      <c r="O419" s="1014"/>
      <c r="P419" s="1014"/>
      <c r="Q419" s="1014"/>
      <c r="R419" s="1014"/>
      <c r="S419" s="1014"/>
      <c r="T419" s="1014"/>
      <c r="U419" s="1014"/>
      <c r="V419" s="1014"/>
      <c r="W419" s="1014"/>
      <c r="X419" s="1014"/>
      <c r="Y419" s="1014"/>
      <c r="Z419" s="1014"/>
      <c r="AA419" s="1014"/>
      <c r="AB419" s="1014"/>
      <c r="AC419" s="1014"/>
      <c r="AD419" s="1014"/>
      <c r="AE419" s="1014"/>
    </row>
    <row r="420" spans="2:31">
      <c r="B420" s="1743" t="s">
        <v>2698</v>
      </c>
      <c r="C420" s="1014"/>
      <c r="D420" s="1014"/>
      <c r="E420" s="1014"/>
      <c r="F420" s="1014"/>
      <c r="G420" s="1014"/>
      <c r="H420" s="1014"/>
      <c r="I420" s="1014"/>
      <c r="J420" s="1014"/>
      <c r="K420" s="1014"/>
      <c r="L420" s="1014"/>
      <c r="M420" s="1014"/>
      <c r="N420" s="1015"/>
      <c r="O420" s="1014"/>
      <c r="P420" s="1014"/>
      <c r="Q420" s="1014"/>
      <c r="R420" s="1014"/>
      <c r="S420" s="1014"/>
      <c r="T420" s="1014"/>
      <c r="U420" s="1014"/>
      <c r="V420" s="1014"/>
      <c r="W420" s="1014"/>
      <c r="X420" s="1014"/>
      <c r="Y420" s="1014"/>
      <c r="Z420" s="1014"/>
      <c r="AA420" s="1014"/>
      <c r="AB420" s="1014"/>
      <c r="AC420" s="1014"/>
      <c r="AD420" s="1014"/>
      <c r="AE420" s="1014"/>
    </row>
    <row r="421" spans="2:31">
      <c r="B421" s="1743" t="s">
        <v>2699</v>
      </c>
      <c r="C421" s="1014"/>
      <c r="D421" s="1014"/>
      <c r="E421" s="1014"/>
      <c r="F421" s="1014"/>
      <c r="G421" s="1014"/>
      <c r="H421" s="1014"/>
      <c r="I421" s="1014"/>
      <c r="J421" s="1014"/>
      <c r="K421" s="1014"/>
      <c r="L421" s="1014"/>
      <c r="M421" s="1014"/>
      <c r="N421" s="1015"/>
      <c r="O421" s="1014"/>
      <c r="P421" s="1014"/>
      <c r="Q421" s="1014"/>
      <c r="R421" s="1014"/>
      <c r="S421" s="1014"/>
      <c r="T421" s="1014"/>
      <c r="U421" s="1014"/>
      <c r="V421" s="1014"/>
      <c r="W421" s="1014"/>
      <c r="X421" s="1014"/>
      <c r="Y421" s="1014"/>
      <c r="Z421" s="1014"/>
      <c r="AA421" s="1014"/>
      <c r="AB421" s="1014"/>
      <c r="AC421" s="1014"/>
      <c r="AD421" s="1014"/>
      <c r="AE421" s="1014"/>
    </row>
    <row r="422" spans="2:31">
      <c r="B422" s="1743" t="s">
        <v>2700</v>
      </c>
      <c r="C422" s="1014"/>
      <c r="D422" s="1014"/>
      <c r="E422" s="1014"/>
      <c r="F422" s="1014"/>
      <c r="G422" s="1014"/>
      <c r="H422" s="1014"/>
      <c r="I422" s="1014"/>
      <c r="J422" s="1014"/>
      <c r="K422" s="1014"/>
      <c r="L422" s="1014"/>
      <c r="M422" s="1014"/>
      <c r="N422" s="1015"/>
      <c r="O422" s="1014"/>
      <c r="P422" s="1014"/>
      <c r="Q422" s="1014"/>
      <c r="R422" s="1014"/>
      <c r="S422" s="1014"/>
      <c r="T422" s="1014"/>
      <c r="U422" s="1014"/>
      <c r="V422" s="1014"/>
      <c r="W422" s="1014"/>
      <c r="X422" s="1014"/>
      <c r="Y422" s="1014"/>
      <c r="Z422" s="1014"/>
      <c r="AA422" s="1014"/>
      <c r="AB422" s="1014"/>
      <c r="AC422" s="1014"/>
      <c r="AD422" s="1014"/>
      <c r="AE422" s="1014"/>
    </row>
    <row r="423" spans="2:31">
      <c r="B423" s="1743" t="s">
        <v>2701</v>
      </c>
      <c r="C423" s="1014"/>
      <c r="D423" s="1014"/>
      <c r="E423" s="1014"/>
      <c r="F423" s="1014"/>
      <c r="G423" s="1014"/>
      <c r="H423" s="1014"/>
      <c r="I423" s="1014"/>
      <c r="J423" s="1014"/>
      <c r="K423" s="1014"/>
      <c r="L423" s="1014"/>
      <c r="M423" s="1014"/>
      <c r="N423" s="1015"/>
      <c r="O423" s="1014"/>
      <c r="P423" s="1014"/>
      <c r="Q423" s="1014"/>
      <c r="R423" s="1014"/>
      <c r="S423" s="1014"/>
      <c r="T423" s="1014"/>
      <c r="U423" s="1014"/>
      <c r="V423" s="1014"/>
      <c r="W423" s="1014"/>
      <c r="X423" s="1014"/>
      <c r="Y423" s="1014"/>
      <c r="Z423" s="1014"/>
      <c r="AA423" s="1014"/>
      <c r="AB423" s="1014"/>
      <c r="AC423" s="1014"/>
      <c r="AD423" s="1014"/>
      <c r="AE423" s="1014"/>
    </row>
    <row r="424" spans="2:31">
      <c r="B424" s="1743" t="s">
        <v>2702</v>
      </c>
      <c r="C424" s="1014"/>
      <c r="D424" s="1014"/>
      <c r="E424" s="1014"/>
      <c r="F424" s="1014"/>
      <c r="G424" s="1014"/>
      <c r="H424" s="1014"/>
      <c r="I424" s="1014"/>
      <c r="J424" s="1014"/>
      <c r="K424" s="1014"/>
      <c r="L424" s="1014"/>
      <c r="M424" s="1014"/>
      <c r="N424" s="1015"/>
      <c r="O424" s="1014"/>
      <c r="P424" s="1014"/>
      <c r="Q424" s="1014"/>
      <c r="R424" s="1014"/>
      <c r="S424" s="1014"/>
      <c r="T424" s="1014"/>
      <c r="U424" s="1014"/>
      <c r="V424" s="1014"/>
      <c r="W424" s="1014"/>
      <c r="X424" s="1014"/>
      <c r="Y424" s="1014"/>
      <c r="Z424" s="1014"/>
      <c r="AA424" s="1014"/>
      <c r="AB424" s="1014"/>
      <c r="AC424" s="1014"/>
      <c r="AD424" s="1014"/>
      <c r="AE424" s="1014"/>
    </row>
    <row r="425" spans="2:31">
      <c r="B425" s="1743" t="s">
        <v>2703</v>
      </c>
      <c r="C425" s="1014"/>
      <c r="D425" s="1014"/>
      <c r="E425" s="1014"/>
      <c r="F425" s="1014"/>
      <c r="G425" s="1014"/>
      <c r="H425" s="1014"/>
      <c r="I425" s="1014"/>
      <c r="J425" s="1014"/>
      <c r="K425" s="1014"/>
      <c r="L425" s="1014"/>
      <c r="M425" s="1014"/>
      <c r="N425" s="1015"/>
      <c r="O425" s="1014"/>
      <c r="P425" s="1014"/>
      <c r="Q425" s="1014"/>
      <c r="R425" s="1014"/>
      <c r="S425" s="1014"/>
      <c r="T425" s="1014"/>
      <c r="U425" s="1014"/>
      <c r="V425" s="1014"/>
      <c r="W425" s="1014"/>
      <c r="X425" s="1014"/>
      <c r="Y425" s="1014"/>
      <c r="Z425" s="1014"/>
      <c r="AA425" s="1014"/>
      <c r="AB425" s="1014"/>
      <c r="AC425" s="1014"/>
      <c r="AD425" s="1014"/>
      <c r="AE425" s="1014"/>
    </row>
    <row r="426" spans="2:31">
      <c r="B426" s="1743" t="s">
        <v>2704</v>
      </c>
      <c r="C426" s="1014"/>
      <c r="D426" s="1014"/>
      <c r="E426" s="1014"/>
      <c r="F426" s="1014"/>
      <c r="G426" s="1014"/>
      <c r="H426" s="1014"/>
      <c r="I426" s="1014"/>
      <c r="J426" s="1014"/>
      <c r="K426" s="1014"/>
      <c r="L426" s="1014"/>
      <c r="M426" s="1014"/>
      <c r="N426" s="1015"/>
      <c r="O426" s="1014"/>
      <c r="P426" s="1014"/>
      <c r="Q426" s="1014"/>
      <c r="R426" s="1014"/>
      <c r="S426" s="1014"/>
      <c r="T426" s="1014"/>
      <c r="U426" s="1014"/>
      <c r="V426" s="1014"/>
      <c r="W426" s="1014"/>
      <c r="X426" s="1014"/>
      <c r="Y426" s="1014"/>
      <c r="Z426" s="1014"/>
      <c r="AA426" s="1014"/>
      <c r="AB426" s="1014"/>
      <c r="AC426" s="1014"/>
      <c r="AD426" s="1014"/>
      <c r="AE426" s="1014"/>
    </row>
    <row r="427" spans="2:31">
      <c r="B427" s="1743" t="s">
        <v>2705</v>
      </c>
      <c r="C427" s="1014"/>
      <c r="D427" s="1014"/>
      <c r="E427" s="1014"/>
      <c r="F427" s="1014"/>
      <c r="G427" s="1014"/>
      <c r="H427" s="1014"/>
      <c r="I427" s="1014"/>
      <c r="J427" s="1014"/>
      <c r="K427" s="1014"/>
      <c r="L427" s="1014"/>
      <c r="M427" s="1014"/>
      <c r="N427" s="1015"/>
      <c r="O427" s="1014"/>
      <c r="P427" s="1014"/>
      <c r="Q427" s="1014"/>
      <c r="R427" s="1014"/>
      <c r="S427" s="1014"/>
      <c r="T427" s="1014"/>
      <c r="U427" s="1014"/>
      <c r="V427" s="1014"/>
      <c r="W427" s="1014"/>
      <c r="X427" s="1014"/>
      <c r="Y427" s="1014"/>
      <c r="Z427" s="1014"/>
      <c r="AA427" s="1014"/>
      <c r="AB427" s="1014"/>
      <c r="AC427" s="1014"/>
      <c r="AD427" s="1014"/>
      <c r="AE427" s="1014"/>
    </row>
    <row r="428" spans="2:31">
      <c r="B428" s="1743" t="s">
        <v>2706</v>
      </c>
      <c r="C428" s="1014"/>
      <c r="D428" s="1014"/>
      <c r="E428" s="1014"/>
      <c r="F428" s="1014"/>
      <c r="G428" s="1014"/>
      <c r="H428" s="1014"/>
      <c r="I428" s="1014"/>
      <c r="J428" s="1014"/>
      <c r="K428" s="1014"/>
      <c r="L428" s="1014"/>
      <c r="M428" s="1014"/>
      <c r="N428" s="1015"/>
      <c r="O428" s="1014"/>
      <c r="P428" s="1014"/>
      <c r="Q428" s="1014"/>
      <c r="R428" s="1014"/>
      <c r="S428" s="1014"/>
      <c r="T428" s="1014"/>
      <c r="U428" s="1014"/>
      <c r="V428" s="1014"/>
      <c r="W428" s="1014"/>
      <c r="X428" s="1014"/>
      <c r="Y428" s="1014"/>
      <c r="Z428" s="1014"/>
      <c r="AA428" s="1014"/>
      <c r="AB428" s="1014"/>
      <c r="AC428" s="1014"/>
      <c r="AD428" s="1014"/>
      <c r="AE428" s="1014"/>
    </row>
    <row r="429" spans="2:31">
      <c r="B429" s="1743" t="s">
        <v>2707</v>
      </c>
      <c r="C429" s="1014"/>
      <c r="D429" s="1014"/>
      <c r="E429" s="1014"/>
      <c r="F429" s="1014"/>
      <c r="G429" s="1014"/>
      <c r="H429" s="1014"/>
      <c r="I429" s="1014"/>
      <c r="J429" s="1014"/>
      <c r="K429" s="1014"/>
      <c r="L429" s="1014"/>
      <c r="M429" s="1014"/>
      <c r="N429" s="1015"/>
      <c r="O429" s="1014"/>
      <c r="P429" s="1014"/>
      <c r="Q429" s="1014"/>
      <c r="R429" s="1014"/>
      <c r="S429" s="1014"/>
      <c r="T429" s="1014"/>
      <c r="U429" s="1014"/>
      <c r="V429" s="1014"/>
      <c r="W429" s="1014"/>
      <c r="X429" s="1014"/>
      <c r="Y429" s="1014"/>
      <c r="Z429" s="1014"/>
      <c r="AA429" s="1014"/>
      <c r="AB429" s="1014"/>
      <c r="AC429" s="1014"/>
      <c r="AD429" s="1014"/>
      <c r="AE429" s="1014"/>
    </row>
    <row r="430" spans="2:31">
      <c r="B430" s="1743" t="s">
        <v>2708</v>
      </c>
      <c r="C430" s="1014"/>
      <c r="D430" s="1014"/>
      <c r="E430" s="1014"/>
      <c r="F430" s="1014"/>
      <c r="G430" s="1014"/>
      <c r="H430" s="1014"/>
      <c r="I430" s="1014"/>
      <c r="J430" s="1014"/>
      <c r="K430" s="1014"/>
      <c r="L430" s="1014"/>
      <c r="M430" s="1014"/>
      <c r="N430" s="1015"/>
      <c r="O430" s="1014"/>
      <c r="P430" s="1014"/>
      <c r="Q430" s="1014"/>
      <c r="R430" s="1014"/>
      <c r="S430" s="1014"/>
      <c r="T430" s="1014"/>
      <c r="U430" s="1014"/>
      <c r="V430" s="1014"/>
      <c r="W430" s="1014"/>
      <c r="X430" s="1014"/>
      <c r="Y430" s="1014"/>
      <c r="Z430" s="1014"/>
      <c r="AA430" s="1014"/>
      <c r="AB430" s="1014"/>
      <c r="AC430" s="1014"/>
      <c r="AD430" s="1014"/>
      <c r="AE430" s="1014"/>
    </row>
    <row r="431" spans="2:31">
      <c r="B431" s="1743" t="s">
        <v>2709</v>
      </c>
      <c r="C431" s="1014"/>
      <c r="D431" s="1014"/>
      <c r="E431" s="1014"/>
      <c r="F431" s="1014"/>
      <c r="G431" s="1014"/>
      <c r="H431" s="1014"/>
      <c r="I431" s="1014"/>
      <c r="J431" s="1014"/>
      <c r="K431" s="1014"/>
      <c r="L431" s="1014"/>
      <c r="M431" s="1014"/>
      <c r="N431" s="1015"/>
      <c r="O431" s="1014"/>
      <c r="P431" s="1014"/>
      <c r="Q431" s="1014"/>
      <c r="R431" s="1014"/>
      <c r="S431" s="1014"/>
      <c r="T431" s="1014"/>
      <c r="U431" s="1014"/>
      <c r="V431" s="1014"/>
      <c r="W431" s="1014"/>
      <c r="X431" s="1014"/>
      <c r="Y431" s="1014"/>
      <c r="Z431" s="1014"/>
      <c r="AA431" s="1014"/>
      <c r="AB431" s="1014"/>
      <c r="AC431" s="1014"/>
      <c r="AD431" s="1014"/>
      <c r="AE431" s="1014"/>
    </row>
    <row r="432" spans="2:31">
      <c r="B432" s="1743" t="s">
        <v>2710</v>
      </c>
      <c r="C432" s="1014"/>
      <c r="D432" s="1014"/>
      <c r="E432" s="1014"/>
      <c r="F432" s="1014"/>
      <c r="G432" s="1014"/>
      <c r="H432" s="1014"/>
      <c r="I432" s="1014"/>
      <c r="J432" s="1014"/>
      <c r="K432" s="1014"/>
      <c r="L432" s="1014"/>
      <c r="M432" s="1014"/>
      <c r="N432" s="1015"/>
      <c r="O432" s="1014"/>
      <c r="P432" s="1014"/>
      <c r="Q432" s="1014"/>
      <c r="R432" s="1014"/>
      <c r="S432" s="1014"/>
      <c r="T432" s="1014"/>
      <c r="U432" s="1014"/>
      <c r="V432" s="1014"/>
      <c r="W432" s="1014"/>
      <c r="X432" s="1014"/>
      <c r="Y432" s="1014"/>
      <c r="Z432" s="1014"/>
      <c r="AA432" s="1014"/>
      <c r="AB432" s="1014"/>
      <c r="AC432" s="1014"/>
      <c r="AD432" s="1014"/>
      <c r="AE432" s="1014"/>
    </row>
    <row r="433" spans="2:31">
      <c r="B433" s="1743" t="s">
        <v>2711</v>
      </c>
      <c r="C433" s="1014"/>
      <c r="D433" s="1014"/>
      <c r="E433" s="1014"/>
      <c r="F433" s="1014"/>
      <c r="G433" s="1014"/>
      <c r="H433" s="1014"/>
      <c r="I433" s="1014"/>
      <c r="J433" s="1014"/>
      <c r="K433" s="1014"/>
      <c r="L433" s="1014"/>
      <c r="M433" s="1014"/>
      <c r="N433" s="1015"/>
      <c r="O433" s="1014"/>
      <c r="P433" s="1014"/>
      <c r="Q433" s="1014"/>
      <c r="R433" s="1014"/>
      <c r="S433" s="1014"/>
      <c r="T433" s="1014"/>
      <c r="U433" s="1014"/>
      <c r="V433" s="1014"/>
      <c r="W433" s="1014"/>
      <c r="X433" s="1014"/>
      <c r="Y433" s="1014"/>
      <c r="Z433" s="1014"/>
      <c r="AA433" s="1014"/>
      <c r="AB433" s="1014"/>
      <c r="AC433" s="1014"/>
      <c r="AD433" s="1014"/>
      <c r="AE433" s="1014"/>
    </row>
    <row r="434" spans="2:31">
      <c r="B434" s="1743" t="s">
        <v>2712</v>
      </c>
      <c r="C434" s="1014"/>
      <c r="D434" s="1014"/>
      <c r="E434" s="1014"/>
      <c r="F434" s="1014"/>
      <c r="G434" s="1014"/>
      <c r="H434" s="1014"/>
      <c r="I434" s="1014"/>
      <c r="J434" s="1014"/>
      <c r="K434" s="1014"/>
      <c r="L434" s="1014"/>
      <c r="M434" s="1014"/>
      <c r="N434" s="1015"/>
      <c r="O434" s="1014"/>
      <c r="P434" s="1014"/>
      <c r="Q434" s="1014"/>
      <c r="R434" s="1014"/>
      <c r="S434" s="1014"/>
      <c r="T434" s="1014"/>
      <c r="U434" s="1014"/>
      <c r="V434" s="1014"/>
      <c r="W434" s="1014"/>
      <c r="X434" s="1014"/>
      <c r="Y434" s="1014"/>
      <c r="Z434" s="1014"/>
      <c r="AA434" s="1014"/>
      <c r="AB434" s="1014"/>
      <c r="AC434" s="1014"/>
      <c r="AD434" s="1014"/>
      <c r="AE434" s="1014"/>
    </row>
    <row r="435" spans="2:31">
      <c r="B435" s="1743" t="s">
        <v>2713</v>
      </c>
      <c r="C435" s="1014"/>
      <c r="D435" s="1014"/>
      <c r="E435" s="1014"/>
      <c r="F435" s="1014"/>
      <c r="G435" s="1014"/>
      <c r="H435" s="1014"/>
      <c r="I435" s="1014"/>
      <c r="J435" s="1014"/>
      <c r="K435" s="1014"/>
      <c r="L435" s="1014"/>
      <c r="M435" s="1014"/>
      <c r="N435" s="1015"/>
      <c r="O435" s="1014"/>
      <c r="P435" s="1014"/>
      <c r="Q435" s="1014"/>
      <c r="R435" s="1014"/>
      <c r="S435" s="1014"/>
      <c r="T435" s="1014"/>
      <c r="U435" s="1014"/>
      <c r="V435" s="1014"/>
      <c r="W435" s="1014"/>
      <c r="X435" s="1014"/>
      <c r="Y435" s="1014"/>
      <c r="Z435" s="1014"/>
      <c r="AA435" s="1014"/>
      <c r="AB435" s="1014"/>
      <c r="AC435" s="1014"/>
      <c r="AD435" s="1014"/>
      <c r="AE435" s="1014"/>
    </row>
    <row r="436" spans="2:31">
      <c r="B436" s="1743" t="s">
        <v>2714</v>
      </c>
      <c r="C436" s="1014"/>
      <c r="D436" s="1014"/>
      <c r="E436" s="1014"/>
      <c r="F436" s="1014"/>
      <c r="G436" s="1014"/>
      <c r="H436" s="1014"/>
      <c r="I436" s="1014"/>
      <c r="J436" s="1014"/>
      <c r="K436" s="1014"/>
      <c r="L436" s="1014"/>
      <c r="M436" s="1014"/>
      <c r="N436" s="1015"/>
      <c r="O436" s="1014"/>
      <c r="P436" s="1014"/>
      <c r="Q436" s="1014"/>
      <c r="R436" s="1014"/>
      <c r="S436" s="1014"/>
      <c r="T436" s="1014"/>
      <c r="U436" s="1014"/>
      <c r="V436" s="1014"/>
      <c r="W436" s="1014"/>
      <c r="X436" s="1014"/>
      <c r="Y436" s="1014"/>
      <c r="Z436" s="1014"/>
      <c r="AA436" s="1014"/>
      <c r="AB436" s="1014"/>
      <c r="AC436" s="1014"/>
      <c r="AD436" s="1014"/>
      <c r="AE436" s="1014"/>
    </row>
    <row r="437" spans="2:31">
      <c r="B437" s="1743" t="s">
        <v>2715</v>
      </c>
      <c r="C437" s="1014"/>
      <c r="D437" s="1014"/>
      <c r="E437" s="1014"/>
      <c r="F437" s="1014"/>
      <c r="G437" s="1014"/>
      <c r="H437" s="1014"/>
      <c r="I437" s="1014"/>
      <c r="J437" s="1014"/>
      <c r="K437" s="1014"/>
      <c r="L437" s="1014"/>
      <c r="M437" s="1014"/>
      <c r="N437" s="1015"/>
      <c r="O437" s="1014"/>
      <c r="P437" s="1014"/>
      <c r="Q437" s="1014"/>
      <c r="R437" s="1014"/>
      <c r="S437" s="1014"/>
      <c r="T437" s="1014"/>
      <c r="U437" s="1014"/>
      <c r="V437" s="1014"/>
      <c r="W437" s="1014"/>
      <c r="X437" s="1014"/>
      <c r="Y437" s="1014"/>
      <c r="Z437" s="1014"/>
      <c r="AA437" s="1014"/>
      <c r="AB437" s="1014"/>
      <c r="AC437" s="1014"/>
      <c r="AD437" s="1014"/>
      <c r="AE437" s="1014"/>
    </row>
    <row r="438" spans="2:31">
      <c r="B438" s="1743" t="s">
        <v>2716</v>
      </c>
      <c r="C438" s="1014"/>
      <c r="D438" s="1014"/>
      <c r="E438" s="1014"/>
      <c r="F438" s="1014"/>
      <c r="G438" s="1014"/>
      <c r="H438" s="1014"/>
      <c r="I438" s="1014"/>
      <c r="J438" s="1014"/>
      <c r="K438" s="1014"/>
      <c r="L438" s="1014"/>
      <c r="M438" s="1014"/>
      <c r="N438" s="1015"/>
      <c r="O438" s="1014"/>
      <c r="P438" s="1014"/>
      <c r="Q438" s="1014"/>
      <c r="R438" s="1014"/>
      <c r="S438" s="1014"/>
      <c r="T438" s="1014"/>
      <c r="U438" s="1014"/>
      <c r="V438" s="1014"/>
      <c r="W438" s="1014"/>
      <c r="X438" s="1014"/>
      <c r="Y438" s="1014"/>
      <c r="Z438" s="1014"/>
      <c r="AA438" s="1014"/>
      <c r="AB438" s="1014"/>
      <c r="AC438" s="1014"/>
      <c r="AD438" s="1014"/>
      <c r="AE438" s="1014"/>
    </row>
    <row r="439" spans="2:31">
      <c r="B439" s="1743" t="s">
        <v>2717</v>
      </c>
      <c r="C439" s="1014"/>
      <c r="D439" s="1014"/>
      <c r="E439" s="1014"/>
      <c r="F439" s="1014"/>
      <c r="G439" s="1014"/>
      <c r="H439" s="1014"/>
      <c r="I439" s="1014"/>
      <c r="J439" s="1014"/>
      <c r="K439" s="1014"/>
      <c r="L439" s="1014"/>
      <c r="M439" s="1014"/>
      <c r="N439" s="1015"/>
      <c r="O439" s="1014"/>
      <c r="P439" s="1014"/>
      <c r="Q439" s="1014"/>
      <c r="R439" s="1014"/>
      <c r="S439" s="1014"/>
      <c r="T439" s="1014"/>
      <c r="U439" s="1014"/>
      <c r="V439" s="1014"/>
      <c r="W439" s="1014"/>
      <c r="X439" s="1014"/>
      <c r="Y439" s="1014"/>
      <c r="Z439" s="1014"/>
      <c r="AA439" s="1014"/>
      <c r="AB439" s="1014"/>
      <c r="AC439" s="1014"/>
      <c r="AD439" s="1014"/>
      <c r="AE439" s="1014"/>
    </row>
    <row r="440" spans="2:31">
      <c r="B440" s="1743" t="s">
        <v>2718</v>
      </c>
      <c r="C440" s="1014"/>
      <c r="D440" s="1014"/>
      <c r="E440" s="1014"/>
      <c r="F440" s="1014"/>
      <c r="G440" s="1014"/>
      <c r="H440" s="1014"/>
      <c r="I440" s="1014"/>
      <c r="J440" s="1014"/>
      <c r="K440" s="1014"/>
      <c r="L440" s="1014"/>
      <c r="M440" s="1014"/>
      <c r="N440" s="1015"/>
      <c r="O440" s="1014"/>
      <c r="P440" s="1014"/>
      <c r="Q440" s="1014"/>
      <c r="R440" s="1014"/>
      <c r="S440" s="1014"/>
      <c r="T440" s="1014"/>
      <c r="U440" s="1014"/>
      <c r="V440" s="1014"/>
      <c r="W440" s="1014"/>
      <c r="X440" s="1014"/>
      <c r="Y440" s="1014"/>
      <c r="Z440" s="1014"/>
      <c r="AA440" s="1014"/>
      <c r="AB440" s="1014"/>
      <c r="AC440" s="1014"/>
      <c r="AD440" s="1014"/>
      <c r="AE440" s="1014"/>
    </row>
    <row r="441" spans="2:31">
      <c r="B441" s="1743" t="s">
        <v>2719</v>
      </c>
      <c r="C441" s="1014"/>
      <c r="D441" s="1014"/>
      <c r="E441" s="1014"/>
      <c r="F441" s="1014"/>
      <c r="G441" s="1014"/>
      <c r="H441" s="1014"/>
      <c r="I441" s="1014"/>
      <c r="J441" s="1014"/>
      <c r="K441" s="1014"/>
      <c r="L441" s="1014"/>
      <c r="M441" s="1014"/>
      <c r="N441" s="1015"/>
      <c r="O441" s="1014"/>
      <c r="P441" s="1014"/>
      <c r="Q441" s="1014"/>
      <c r="R441" s="1014"/>
      <c r="S441" s="1014"/>
      <c r="T441" s="1014"/>
      <c r="U441" s="1014"/>
      <c r="V441" s="1014"/>
      <c r="W441" s="1014"/>
      <c r="X441" s="1014"/>
      <c r="Y441" s="1014"/>
      <c r="Z441" s="1014"/>
      <c r="AA441" s="1014"/>
      <c r="AB441" s="1014"/>
      <c r="AC441" s="1014"/>
      <c r="AD441" s="1014"/>
      <c r="AE441" s="1014"/>
    </row>
    <row r="442" spans="2:31">
      <c r="B442" s="1743" t="s">
        <v>2720</v>
      </c>
      <c r="C442" s="1014"/>
      <c r="D442" s="1014"/>
      <c r="E442" s="1014"/>
      <c r="F442" s="1014"/>
      <c r="G442" s="1014"/>
      <c r="H442" s="1014"/>
      <c r="I442" s="1014"/>
      <c r="J442" s="1014"/>
      <c r="K442" s="1014"/>
      <c r="L442" s="1014"/>
      <c r="M442" s="1014"/>
      <c r="N442" s="1015"/>
      <c r="O442" s="1014"/>
      <c r="P442" s="1014"/>
      <c r="Q442" s="1014"/>
      <c r="R442" s="1014"/>
      <c r="S442" s="1014"/>
      <c r="T442" s="1014"/>
      <c r="U442" s="1014"/>
      <c r="V442" s="1014"/>
      <c r="W442" s="1014"/>
      <c r="X442" s="1014"/>
      <c r="Y442" s="1014"/>
      <c r="Z442" s="1014"/>
      <c r="AA442" s="1014"/>
      <c r="AB442" s="1014"/>
      <c r="AC442" s="1014"/>
      <c r="AD442" s="1014"/>
      <c r="AE442" s="1014"/>
    </row>
    <row r="443" spans="2:31">
      <c r="B443" s="1743" t="s">
        <v>2721</v>
      </c>
      <c r="C443" s="1014"/>
      <c r="D443" s="1014"/>
      <c r="E443" s="1014"/>
      <c r="F443" s="1014"/>
      <c r="G443" s="1014"/>
      <c r="H443" s="1014"/>
      <c r="I443" s="1014"/>
      <c r="J443" s="1014"/>
      <c r="K443" s="1014"/>
      <c r="L443" s="1014"/>
      <c r="M443" s="1014"/>
      <c r="N443" s="1015"/>
      <c r="O443" s="1014"/>
      <c r="P443" s="1014"/>
      <c r="Q443" s="1014"/>
      <c r="R443" s="1014"/>
      <c r="S443" s="1014"/>
      <c r="T443" s="1014"/>
      <c r="U443" s="1014"/>
      <c r="V443" s="1014"/>
      <c r="W443" s="1014"/>
      <c r="X443" s="1014"/>
      <c r="Y443" s="1014"/>
      <c r="Z443" s="1014"/>
      <c r="AA443" s="1014"/>
      <c r="AB443" s="1014"/>
      <c r="AC443" s="1014"/>
      <c r="AD443" s="1014"/>
      <c r="AE443" s="1014"/>
    </row>
    <row r="444" spans="2:31">
      <c r="B444" s="1743" t="s">
        <v>2722</v>
      </c>
      <c r="C444" s="1014"/>
      <c r="D444" s="1014"/>
      <c r="E444" s="1014"/>
      <c r="F444" s="1014"/>
      <c r="G444" s="1014"/>
      <c r="H444" s="1014"/>
      <c r="I444" s="1014"/>
      <c r="J444" s="1014"/>
      <c r="K444" s="1014"/>
      <c r="L444" s="1014"/>
      <c r="M444" s="1014"/>
      <c r="N444" s="1015"/>
      <c r="O444" s="1014"/>
      <c r="P444" s="1014"/>
      <c r="Q444" s="1014"/>
      <c r="R444" s="1014"/>
      <c r="S444" s="1014"/>
      <c r="T444" s="1014"/>
      <c r="U444" s="1014"/>
      <c r="V444" s="1014"/>
      <c r="W444" s="1014"/>
      <c r="X444" s="1014"/>
      <c r="Y444" s="1014"/>
      <c r="Z444" s="1014"/>
      <c r="AA444" s="1014"/>
      <c r="AB444" s="1014"/>
      <c r="AC444" s="1014"/>
      <c r="AD444" s="1014"/>
      <c r="AE444" s="1014"/>
    </row>
    <row r="445" spans="2:31">
      <c r="B445" s="1743" t="s">
        <v>2723</v>
      </c>
      <c r="C445" s="1014"/>
      <c r="D445" s="1014"/>
      <c r="E445" s="1014"/>
      <c r="F445" s="1014"/>
      <c r="G445" s="1014"/>
      <c r="H445" s="1014"/>
      <c r="I445" s="1014"/>
      <c r="J445" s="1014"/>
      <c r="K445" s="1014"/>
      <c r="L445" s="1014"/>
      <c r="M445" s="1014"/>
      <c r="N445" s="1015"/>
      <c r="O445" s="1014"/>
      <c r="P445" s="1014"/>
      <c r="Q445" s="1014"/>
      <c r="R445" s="1014"/>
      <c r="S445" s="1014"/>
      <c r="T445" s="1014"/>
      <c r="U445" s="1014"/>
      <c r="V445" s="1014"/>
      <c r="W445" s="1014"/>
      <c r="X445" s="1014"/>
      <c r="Y445" s="1014"/>
      <c r="Z445" s="1014"/>
      <c r="AA445" s="1014"/>
      <c r="AB445" s="1014"/>
      <c r="AC445" s="1014"/>
      <c r="AD445" s="1014"/>
      <c r="AE445" s="1014"/>
    </row>
    <row r="446" spans="2:31">
      <c r="B446" s="1743" t="s">
        <v>2724</v>
      </c>
      <c r="C446" s="1014"/>
      <c r="D446" s="1014"/>
      <c r="E446" s="1014"/>
      <c r="F446" s="1014"/>
      <c r="G446" s="1014"/>
      <c r="H446" s="1014"/>
      <c r="I446" s="1014"/>
      <c r="J446" s="1014"/>
      <c r="K446" s="1014"/>
      <c r="L446" s="1014"/>
      <c r="M446" s="1014"/>
      <c r="N446" s="1015"/>
      <c r="O446" s="1014"/>
      <c r="P446" s="1014"/>
      <c r="Q446" s="1014"/>
      <c r="R446" s="1014"/>
      <c r="S446" s="1014"/>
      <c r="T446" s="1014"/>
      <c r="U446" s="1014"/>
      <c r="V446" s="1014"/>
      <c r="W446" s="1014"/>
      <c r="X446" s="1014"/>
      <c r="Y446" s="1014"/>
      <c r="Z446" s="1014"/>
      <c r="AA446" s="1014"/>
      <c r="AB446" s="1014"/>
      <c r="AC446" s="1014"/>
      <c r="AD446" s="1014"/>
      <c r="AE446" s="1014"/>
    </row>
    <row r="447" spans="2:31">
      <c r="B447" s="1743" t="s">
        <v>2725</v>
      </c>
      <c r="C447" s="1014"/>
      <c r="D447" s="1014"/>
      <c r="E447" s="1014"/>
      <c r="F447" s="1014"/>
      <c r="G447" s="1014"/>
      <c r="H447" s="1014"/>
      <c r="I447" s="1014"/>
      <c r="J447" s="1014"/>
      <c r="K447" s="1014"/>
      <c r="L447" s="1014"/>
      <c r="M447" s="1014"/>
      <c r="N447" s="1015"/>
      <c r="O447" s="1014"/>
      <c r="P447" s="1014"/>
      <c r="Q447" s="1014"/>
      <c r="R447" s="1014"/>
      <c r="S447" s="1014"/>
      <c r="T447" s="1014"/>
      <c r="U447" s="1014"/>
      <c r="V447" s="1014"/>
      <c r="W447" s="1014"/>
      <c r="X447" s="1014"/>
      <c r="Y447" s="1014"/>
      <c r="Z447" s="1014"/>
      <c r="AA447" s="1014"/>
      <c r="AB447" s="1014"/>
      <c r="AC447" s="1014"/>
      <c r="AD447" s="1014"/>
      <c r="AE447" s="1014"/>
    </row>
    <row r="448" spans="2:31">
      <c r="B448" s="1743" t="s">
        <v>2726</v>
      </c>
      <c r="C448" s="1014"/>
      <c r="D448" s="1014"/>
      <c r="E448" s="1014"/>
      <c r="F448" s="1014"/>
      <c r="G448" s="1014"/>
      <c r="H448" s="1014"/>
      <c r="I448" s="1014"/>
      <c r="J448" s="1014"/>
      <c r="K448" s="1014"/>
      <c r="L448" s="1014"/>
      <c r="M448" s="1014"/>
      <c r="N448" s="1015"/>
      <c r="O448" s="1014"/>
      <c r="P448" s="1014"/>
      <c r="Q448" s="1014"/>
      <c r="R448" s="1014"/>
      <c r="S448" s="1014"/>
      <c r="T448" s="1014"/>
      <c r="U448" s="1014"/>
      <c r="V448" s="1014"/>
      <c r="W448" s="1014"/>
      <c r="X448" s="1014"/>
      <c r="Y448" s="1014"/>
      <c r="Z448" s="1014"/>
      <c r="AA448" s="1014"/>
      <c r="AB448" s="1014"/>
      <c r="AC448" s="1014"/>
      <c r="AD448" s="1014"/>
      <c r="AE448" s="1014"/>
    </row>
    <row r="449" spans="2:31">
      <c r="B449" s="1743" t="s">
        <v>2727</v>
      </c>
      <c r="C449" s="1014"/>
      <c r="D449" s="1014"/>
      <c r="E449" s="1014"/>
      <c r="F449" s="1014"/>
      <c r="G449" s="1014"/>
      <c r="H449" s="1014"/>
      <c r="I449" s="1014"/>
      <c r="J449" s="1014"/>
      <c r="K449" s="1014"/>
      <c r="L449" s="1014"/>
      <c r="M449" s="1014"/>
      <c r="N449" s="1015"/>
      <c r="O449" s="1014"/>
      <c r="P449" s="1014"/>
      <c r="Q449" s="1014"/>
      <c r="R449" s="1014"/>
      <c r="S449" s="1014"/>
      <c r="T449" s="1014"/>
      <c r="U449" s="1014"/>
      <c r="V449" s="1014"/>
      <c r="W449" s="1014"/>
      <c r="X449" s="1014"/>
      <c r="Y449" s="1014"/>
      <c r="Z449" s="1014"/>
      <c r="AA449" s="1014"/>
      <c r="AB449" s="1014"/>
      <c r="AC449" s="1014"/>
      <c r="AD449" s="1014"/>
      <c r="AE449" s="1014"/>
    </row>
    <row r="450" spans="2:31">
      <c r="B450" s="1743" t="s">
        <v>2728</v>
      </c>
      <c r="C450" s="1014"/>
      <c r="D450" s="1014"/>
      <c r="E450" s="1014"/>
      <c r="F450" s="1014"/>
      <c r="G450" s="1014"/>
      <c r="H450" s="1014"/>
      <c r="I450" s="1014"/>
      <c r="J450" s="1014"/>
      <c r="K450" s="1014"/>
      <c r="L450" s="1014"/>
      <c r="M450" s="1014"/>
      <c r="N450" s="1015"/>
      <c r="O450" s="1014"/>
      <c r="P450" s="1014"/>
      <c r="Q450" s="1014"/>
      <c r="R450" s="1014"/>
      <c r="S450" s="1014"/>
      <c r="T450" s="1014"/>
      <c r="U450" s="1014"/>
      <c r="V450" s="1014"/>
      <c r="W450" s="1014"/>
      <c r="X450" s="1014"/>
      <c r="Y450" s="1014"/>
      <c r="Z450" s="1014"/>
      <c r="AA450" s="1014"/>
      <c r="AB450" s="1014"/>
      <c r="AC450" s="1014"/>
      <c r="AD450" s="1014"/>
      <c r="AE450" s="1014"/>
    </row>
    <row r="451" spans="2:31">
      <c r="B451" s="1743" t="s">
        <v>2729</v>
      </c>
      <c r="C451" s="1014"/>
      <c r="D451" s="1014"/>
      <c r="E451" s="1014"/>
      <c r="F451" s="1014"/>
      <c r="G451" s="1014"/>
      <c r="H451" s="1014"/>
      <c r="I451" s="1014"/>
      <c r="J451" s="1014"/>
      <c r="K451" s="1014"/>
      <c r="L451" s="1014"/>
      <c r="M451" s="1014"/>
      <c r="N451" s="1015"/>
      <c r="O451" s="1014"/>
      <c r="P451" s="1014"/>
      <c r="Q451" s="1014"/>
      <c r="R451" s="1014"/>
      <c r="S451" s="1014"/>
      <c r="T451" s="1014"/>
      <c r="U451" s="1014"/>
      <c r="V451" s="1014"/>
      <c r="W451" s="1014"/>
      <c r="X451" s="1014"/>
      <c r="Y451" s="1014"/>
      <c r="Z451" s="1014"/>
      <c r="AA451" s="1014"/>
      <c r="AB451" s="1014"/>
      <c r="AC451" s="1014"/>
      <c r="AD451" s="1014"/>
      <c r="AE451" s="1014"/>
    </row>
    <row r="452" spans="2:31">
      <c r="B452" s="1743" t="s">
        <v>2730</v>
      </c>
      <c r="C452" s="1014"/>
      <c r="D452" s="1014"/>
      <c r="E452" s="1014"/>
      <c r="F452" s="1014"/>
      <c r="G452" s="1014"/>
      <c r="H452" s="1014"/>
      <c r="I452" s="1014"/>
      <c r="J452" s="1014"/>
      <c r="K452" s="1014"/>
      <c r="L452" s="1014"/>
      <c r="M452" s="1014"/>
      <c r="N452" s="1015"/>
      <c r="O452" s="1014"/>
      <c r="P452" s="1014"/>
      <c r="Q452" s="1014"/>
      <c r="R452" s="1014"/>
      <c r="S452" s="1014"/>
      <c r="T452" s="1014"/>
      <c r="U452" s="1014"/>
      <c r="V452" s="1014"/>
      <c r="W452" s="1014"/>
      <c r="X452" s="1014"/>
      <c r="Y452" s="1014"/>
      <c r="Z452" s="1014"/>
      <c r="AA452" s="1014"/>
      <c r="AB452" s="1014"/>
      <c r="AC452" s="1014"/>
      <c r="AD452" s="1014"/>
      <c r="AE452" s="1014"/>
    </row>
    <row r="453" spans="2:31">
      <c r="B453" s="1743" t="s">
        <v>2731</v>
      </c>
      <c r="C453" s="1014"/>
      <c r="D453" s="1014"/>
      <c r="E453" s="1014"/>
      <c r="F453" s="1014"/>
      <c r="G453" s="1014"/>
      <c r="H453" s="1014"/>
      <c r="I453" s="1014"/>
      <c r="J453" s="1014"/>
      <c r="K453" s="1014"/>
      <c r="L453" s="1014"/>
      <c r="M453" s="1014"/>
      <c r="N453" s="1015"/>
      <c r="O453" s="1014"/>
      <c r="P453" s="1014"/>
      <c r="Q453" s="1014"/>
      <c r="R453" s="1014"/>
      <c r="S453" s="1014"/>
      <c r="T453" s="1014"/>
      <c r="U453" s="1014"/>
      <c r="V453" s="1014"/>
      <c r="W453" s="1014"/>
      <c r="X453" s="1014"/>
      <c r="Y453" s="1014"/>
      <c r="Z453" s="1014"/>
      <c r="AA453" s="1014"/>
      <c r="AB453" s="1014"/>
      <c r="AC453" s="1014"/>
      <c r="AD453" s="1014"/>
      <c r="AE453" s="1014"/>
    </row>
    <row r="454" spans="2:31">
      <c r="B454" s="1743" t="s">
        <v>2732</v>
      </c>
      <c r="C454" s="1014"/>
      <c r="D454" s="1014"/>
      <c r="E454" s="1014"/>
      <c r="F454" s="1014"/>
      <c r="G454" s="1014"/>
      <c r="H454" s="1014"/>
      <c r="I454" s="1014"/>
      <c r="J454" s="1014"/>
      <c r="K454" s="1014"/>
      <c r="L454" s="1014"/>
      <c r="M454" s="1014"/>
      <c r="N454" s="1015"/>
      <c r="O454" s="1014"/>
      <c r="P454" s="1014"/>
      <c r="Q454" s="1014"/>
      <c r="R454" s="1014"/>
      <c r="S454" s="1014"/>
      <c r="T454" s="1014"/>
      <c r="U454" s="1014"/>
      <c r="V454" s="1014"/>
      <c r="W454" s="1014"/>
      <c r="X454" s="1014"/>
      <c r="Y454" s="1014"/>
      <c r="Z454" s="1014"/>
      <c r="AA454" s="1014"/>
      <c r="AB454" s="1014"/>
      <c r="AC454" s="1014"/>
      <c r="AD454" s="1014"/>
      <c r="AE454" s="1014"/>
    </row>
    <row r="455" spans="2:31">
      <c r="B455" s="1743" t="s">
        <v>2733</v>
      </c>
      <c r="C455" s="1014"/>
      <c r="D455" s="1014"/>
      <c r="E455" s="1014"/>
      <c r="F455" s="1014"/>
      <c r="G455" s="1014"/>
      <c r="H455" s="1014"/>
      <c r="I455" s="1014"/>
      <c r="J455" s="1014"/>
      <c r="K455" s="1014"/>
      <c r="L455" s="1014"/>
      <c r="M455" s="1014"/>
      <c r="N455" s="1015"/>
      <c r="O455" s="1014"/>
      <c r="P455" s="1014"/>
      <c r="Q455" s="1014"/>
      <c r="R455" s="1014"/>
      <c r="S455" s="1014"/>
      <c r="T455" s="1014"/>
      <c r="U455" s="1014"/>
      <c r="V455" s="1014"/>
      <c r="W455" s="1014"/>
      <c r="X455" s="1014"/>
      <c r="Y455" s="1014"/>
      <c r="Z455" s="1014"/>
      <c r="AA455" s="1014"/>
      <c r="AB455" s="1014"/>
      <c r="AC455" s="1014"/>
      <c r="AD455" s="1014"/>
      <c r="AE455" s="1014"/>
    </row>
    <row r="456" spans="2:31">
      <c r="B456" s="1743" t="s">
        <v>2734</v>
      </c>
      <c r="C456" s="1014"/>
      <c r="D456" s="1014"/>
      <c r="E456" s="1014"/>
      <c r="F456" s="1014"/>
      <c r="G456" s="1014"/>
      <c r="H456" s="1014"/>
      <c r="I456" s="1014"/>
      <c r="J456" s="1014"/>
      <c r="K456" s="1014"/>
      <c r="L456" s="1014"/>
      <c r="M456" s="1014"/>
      <c r="N456" s="1015"/>
      <c r="O456" s="1014"/>
      <c r="P456" s="1014"/>
      <c r="Q456" s="1014"/>
      <c r="R456" s="1014"/>
      <c r="S456" s="1014"/>
      <c r="T456" s="1014"/>
      <c r="U456" s="1014"/>
      <c r="V456" s="1014"/>
      <c r="W456" s="1014"/>
      <c r="X456" s="1014"/>
      <c r="Y456" s="1014"/>
      <c r="Z456" s="1014"/>
      <c r="AA456" s="1014"/>
      <c r="AB456" s="1014"/>
      <c r="AC456" s="1014"/>
      <c r="AD456" s="1014"/>
      <c r="AE456" s="1014"/>
    </row>
    <row r="457" spans="2:31">
      <c r="B457" s="1743" t="s">
        <v>2735</v>
      </c>
      <c r="C457" s="1014"/>
      <c r="D457" s="1014"/>
      <c r="E457" s="1014"/>
      <c r="F457" s="1014"/>
      <c r="G457" s="1014"/>
      <c r="H457" s="1014"/>
      <c r="I457" s="1014"/>
      <c r="J457" s="1014"/>
      <c r="K457" s="1014"/>
      <c r="L457" s="1014"/>
      <c r="M457" s="1014"/>
      <c r="N457" s="1015"/>
      <c r="O457" s="1014"/>
      <c r="P457" s="1014"/>
      <c r="Q457" s="1014"/>
      <c r="R457" s="1014"/>
      <c r="S457" s="1014"/>
      <c r="T457" s="1014"/>
      <c r="U457" s="1014"/>
      <c r="V457" s="1014"/>
      <c r="W457" s="1014"/>
      <c r="X457" s="1014"/>
      <c r="Y457" s="1014"/>
      <c r="Z457" s="1014"/>
      <c r="AA457" s="1014"/>
      <c r="AB457" s="1014"/>
      <c r="AC457" s="1014"/>
      <c r="AD457" s="1014"/>
      <c r="AE457" s="1014"/>
    </row>
    <row r="458" spans="2:31">
      <c r="B458" s="1743" t="s">
        <v>2736</v>
      </c>
      <c r="C458" s="1014"/>
      <c r="D458" s="1014"/>
      <c r="E458" s="1014"/>
      <c r="F458" s="1014"/>
      <c r="G458" s="1014"/>
      <c r="H458" s="1014"/>
      <c r="I458" s="1014"/>
      <c r="J458" s="1014"/>
      <c r="K458" s="1014"/>
      <c r="L458" s="1014"/>
      <c r="M458" s="1014"/>
      <c r="N458" s="1015"/>
      <c r="O458" s="1014"/>
      <c r="P458" s="1014"/>
      <c r="Q458" s="1014"/>
      <c r="R458" s="1014"/>
      <c r="S458" s="1014"/>
      <c r="T458" s="1014"/>
      <c r="U458" s="1014"/>
      <c r="V458" s="1014"/>
      <c r="W458" s="1014"/>
      <c r="X458" s="1014"/>
      <c r="Y458" s="1014"/>
      <c r="Z458" s="1014"/>
      <c r="AA458" s="1014"/>
      <c r="AB458" s="1014"/>
      <c r="AC458" s="1014"/>
      <c r="AD458" s="1014"/>
      <c r="AE458" s="1014"/>
    </row>
    <row r="459" spans="2:31">
      <c r="B459" s="1743" t="s">
        <v>2737</v>
      </c>
      <c r="C459" s="1014"/>
      <c r="D459" s="1014"/>
      <c r="E459" s="1014"/>
      <c r="F459" s="1014"/>
      <c r="G459" s="1014"/>
      <c r="H459" s="1014"/>
      <c r="I459" s="1014"/>
      <c r="J459" s="1014"/>
      <c r="K459" s="1014"/>
      <c r="L459" s="1014"/>
      <c r="M459" s="1016"/>
      <c r="N459" s="1015"/>
      <c r="O459" s="1014"/>
      <c r="P459" s="1014"/>
      <c r="Q459" s="1014"/>
      <c r="R459" s="1014"/>
      <c r="S459" s="1014"/>
      <c r="T459" s="1014"/>
      <c r="U459" s="1014"/>
      <c r="V459" s="1014"/>
      <c r="W459" s="1014"/>
      <c r="X459" s="1014"/>
      <c r="Y459" s="1014"/>
      <c r="Z459" s="1014"/>
      <c r="AA459" s="1014"/>
      <c r="AB459" s="1014"/>
      <c r="AC459" s="1014"/>
      <c r="AD459" s="1014"/>
      <c r="AE459" s="1014"/>
    </row>
    <row r="460" spans="2:31">
      <c r="B460" s="1743" t="s">
        <v>2738</v>
      </c>
      <c r="C460" s="1014"/>
      <c r="D460" s="1014"/>
      <c r="E460" s="1014"/>
      <c r="F460" s="1014"/>
      <c r="G460" s="1014"/>
      <c r="H460" s="1014"/>
      <c r="I460" s="1014"/>
      <c r="J460" s="1014"/>
      <c r="K460" s="1014"/>
      <c r="L460" s="1014"/>
      <c r="M460" s="1016"/>
      <c r="N460" s="1015"/>
      <c r="O460" s="1014"/>
      <c r="P460" s="1014"/>
      <c r="Q460" s="1014"/>
      <c r="R460" s="1014"/>
      <c r="S460" s="1014"/>
      <c r="T460" s="1014"/>
      <c r="U460" s="1014"/>
      <c r="V460" s="1014"/>
      <c r="W460" s="1014"/>
      <c r="X460" s="1014"/>
      <c r="Y460" s="1014"/>
      <c r="Z460" s="1014"/>
      <c r="AA460" s="1014"/>
      <c r="AB460" s="1014"/>
      <c r="AC460" s="1014"/>
      <c r="AD460" s="1014"/>
      <c r="AE460" s="1014"/>
    </row>
    <row r="461" spans="2:31">
      <c r="B461" s="1743" t="s">
        <v>2739</v>
      </c>
      <c r="C461" s="1014"/>
      <c r="D461" s="1014"/>
      <c r="E461" s="1014"/>
      <c r="F461" s="1014"/>
      <c r="G461" s="1014"/>
      <c r="H461" s="1014"/>
      <c r="I461" s="1014"/>
      <c r="J461" s="1014"/>
      <c r="K461" s="1014"/>
      <c r="L461" s="1014"/>
      <c r="M461" s="1016"/>
      <c r="N461" s="1015"/>
      <c r="O461" s="1014"/>
      <c r="P461" s="1014"/>
      <c r="Q461" s="1014"/>
      <c r="R461" s="1014"/>
      <c r="S461" s="1014"/>
      <c r="T461" s="1014"/>
      <c r="U461" s="1014"/>
      <c r="V461" s="1014"/>
      <c r="W461" s="1014"/>
      <c r="X461" s="1014"/>
      <c r="Y461" s="1014"/>
      <c r="Z461" s="1014"/>
      <c r="AA461" s="1014"/>
      <c r="AB461" s="1014"/>
      <c r="AC461" s="1014"/>
      <c r="AD461" s="1014"/>
      <c r="AE461" s="1014"/>
    </row>
    <row r="462" spans="2:31">
      <c r="B462" s="1743" t="s">
        <v>2740</v>
      </c>
      <c r="C462" s="1014"/>
      <c r="D462" s="1014"/>
      <c r="E462" s="1014"/>
      <c r="F462" s="1014"/>
      <c r="G462" s="1014"/>
      <c r="H462" s="1014"/>
      <c r="I462" s="1014"/>
      <c r="J462" s="1014"/>
      <c r="K462" s="1014"/>
      <c r="L462" s="1014"/>
      <c r="M462" s="1016"/>
      <c r="N462" s="1015"/>
      <c r="O462" s="1014"/>
      <c r="P462" s="1014"/>
      <c r="Q462" s="1014"/>
      <c r="R462" s="1014"/>
      <c r="S462" s="1014"/>
      <c r="T462" s="1014"/>
      <c r="U462" s="1014"/>
      <c r="V462" s="1014"/>
      <c r="W462" s="1014"/>
      <c r="X462" s="1014"/>
      <c r="Y462" s="1014"/>
      <c r="Z462" s="1014"/>
      <c r="AA462" s="1014"/>
      <c r="AB462" s="1014"/>
      <c r="AC462" s="1014"/>
      <c r="AD462" s="1014"/>
      <c r="AE462" s="1014"/>
    </row>
    <row r="463" spans="2:31">
      <c r="B463" s="1743" t="s">
        <v>2741</v>
      </c>
      <c r="C463" s="1014"/>
      <c r="D463" s="1014"/>
      <c r="E463" s="1014"/>
      <c r="F463" s="1014"/>
      <c r="G463" s="1014"/>
      <c r="H463" s="1014"/>
      <c r="I463" s="1014"/>
      <c r="J463" s="1014"/>
      <c r="K463" s="1014"/>
      <c r="L463" s="1014"/>
      <c r="M463" s="1016"/>
      <c r="N463" s="1015"/>
      <c r="O463" s="1014"/>
      <c r="P463" s="1014"/>
      <c r="Q463" s="1014"/>
      <c r="R463" s="1014"/>
      <c r="S463" s="1014"/>
      <c r="T463" s="1014"/>
      <c r="U463" s="1014"/>
      <c r="V463" s="1014"/>
      <c r="W463" s="1014"/>
      <c r="X463" s="1014"/>
      <c r="Y463" s="1014"/>
      <c r="Z463" s="1014"/>
      <c r="AA463" s="1014"/>
      <c r="AB463" s="1014"/>
      <c r="AC463" s="1014"/>
      <c r="AD463" s="1014"/>
      <c r="AE463" s="1014"/>
    </row>
    <row r="464" spans="2:31">
      <c r="B464" s="1743" t="s">
        <v>2742</v>
      </c>
      <c r="C464" s="1014"/>
      <c r="D464" s="1014"/>
      <c r="E464" s="1014"/>
      <c r="F464" s="1014"/>
      <c r="G464" s="1014"/>
      <c r="H464" s="1014"/>
      <c r="I464" s="1014"/>
      <c r="J464" s="1014"/>
      <c r="K464" s="1014"/>
      <c r="L464" s="1014"/>
      <c r="M464" s="1016"/>
      <c r="N464" s="1015"/>
      <c r="O464" s="1014"/>
      <c r="P464" s="1014"/>
      <c r="Q464" s="1014"/>
      <c r="R464" s="1014"/>
      <c r="S464" s="1014"/>
      <c r="T464" s="1014"/>
      <c r="U464" s="1014"/>
      <c r="V464" s="1014"/>
      <c r="W464" s="1014"/>
      <c r="X464" s="1014"/>
      <c r="Y464" s="1014"/>
      <c r="Z464" s="1014"/>
      <c r="AA464" s="1014"/>
      <c r="AB464" s="1014"/>
      <c r="AC464" s="1014"/>
      <c r="AD464" s="1014"/>
      <c r="AE464" s="1014"/>
    </row>
    <row r="465" spans="2:31">
      <c r="B465" s="1743" t="s">
        <v>2743</v>
      </c>
      <c r="C465" s="1014"/>
      <c r="D465" s="1014"/>
      <c r="E465" s="1014"/>
      <c r="F465" s="1014"/>
      <c r="G465" s="1014"/>
      <c r="H465" s="1014"/>
      <c r="I465" s="1014"/>
      <c r="J465" s="1014"/>
      <c r="K465" s="1014"/>
      <c r="L465" s="1014"/>
      <c r="M465" s="1016"/>
      <c r="N465" s="1015"/>
      <c r="O465" s="1014"/>
      <c r="P465" s="1014"/>
      <c r="Q465" s="1014"/>
      <c r="R465" s="1014"/>
      <c r="S465" s="1014"/>
      <c r="T465" s="1014"/>
      <c r="U465" s="1014"/>
      <c r="V465" s="1014"/>
      <c r="W465" s="1014"/>
      <c r="X465" s="1014"/>
      <c r="Y465" s="1014"/>
      <c r="Z465" s="1014"/>
      <c r="AA465" s="1014"/>
      <c r="AB465" s="1014"/>
      <c r="AC465" s="1014"/>
      <c r="AD465" s="1014"/>
      <c r="AE465" s="1014"/>
    </row>
    <row r="466" spans="2:31">
      <c r="B466" s="1743" t="s">
        <v>2744</v>
      </c>
      <c r="C466" s="1014"/>
      <c r="D466" s="1014"/>
      <c r="E466" s="1014"/>
      <c r="F466" s="1014"/>
      <c r="G466" s="1014"/>
      <c r="H466" s="1014"/>
      <c r="I466" s="1014"/>
      <c r="J466" s="1014"/>
      <c r="K466" s="1014"/>
      <c r="L466" s="1014"/>
      <c r="M466" s="1016"/>
      <c r="N466" s="1015"/>
      <c r="O466" s="1014"/>
      <c r="P466" s="1014"/>
      <c r="Q466" s="1014"/>
      <c r="R466" s="1014"/>
      <c r="S466" s="1014"/>
      <c r="T466" s="1014"/>
      <c r="U466" s="1014"/>
      <c r="V466" s="1014"/>
      <c r="W466" s="1014"/>
      <c r="X466" s="1014"/>
      <c r="Y466" s="1014"/>
      <c r="Z466" s="1014"/>
      <c r="AA466" s="1014"/>
      <c r="AB466" s="1014"/>
      <c r="AC466" s="1014"/>
      <c r="AD466" s="1014"/>
      <c r="AE466" s="1014"/>
    </row>
    <row r="467" spans="2:31">
      <c r="B467" s="1743" t="s">
        <v>2745</v>
      </c>
      <c r="C467" s="1014"/>
      <c r="D467" s="1014"/>
      <c r="E467" s="1014"/>
      <c r="F467" s="1014"/>
      <c r="G467" s="1014"/>
      <c r="H467" s="1014"/>
      <c r="I467" s="1014"/>
      <c r="J467" s="1014"/>
      <c r="K467" s="1014"/>
      <c r="L467" s="1014"/>
      <c r="M467" s="1016"/>
      <c r="N467" s="1015"/>
      <c r="O467" s="1014"/>
      <c r="P467" s="1014"/>
      <c r="Q467" s="1014"/>
      <c r="R467" s="1014"/>
      <c r="S467" s="1014"/>
      <c r="T467" s="1014"/>
      <c r="U467" s="1014"/>
      <c r="V467" s="1014"/>
      <c r="W467" s="1014"/>
      <c r="X467" s="1014"/>
      <c r="Y467" s="1014"/>
      <c r="Z467" s="1014"/>
      <c r="AA467" s="1014"/>
      <c r="AB467" s="1014"/>
      <c r="AC467" s="1014"/>
      <c r="AD467" s="1014"/>
      <c r="AE467" s="1014"/>
    </row>
    <row r="468" spans="2:31">
      <c r="B468" s="1743" t="s">
        <v>2746</v>
      </c>
      <c r="C468" s="1014"/>
      <c r="D468" s="1014"/>
      <c r="E468" s="1014"/>
      <c r="F468" s="1014"/>
      <c r="G468" s="1014"/>
      <c r="H468" s="1014"/>
      <c r="I468" s="1014"/>
      <c r="J468" s="1014"/>
      <c r="K468" s="1014"/>
      <c r="L468" s="1014"/>
      <c r="M468" s="1016"/>
      <c r="N468" s="1015"/>
      <c r="O468" s="1014"/>
      <c r="P468" s="1014"/>
      <c r="Q468" s="1014"/>
      <c r="R468" s="1014"/>
      <c r="S468" s="1014"/>
      <c r="T468" s="1014"/>
      <c r="U468" s="1014"/>
      <c r="V468" s="1014"/>
      <c r="W468" s="1014"/>
      <c r="X468" s="1014"/>
      <c r="Y468" s="1014"/>
      <c r="Z468" s="1014"/>
      <c r="AA468" s="1014"/>
      <c r="AB468" s="1014"/>
      <c r="AC468" s="1014"/>
      <c r="AD468" s="1014"/>
      <c r="AE468" s="1014"/>
    </row>
    <row r="469" spans="2:31">
      <c r="B469" s="1743" t="s">
        <v>2747</v>
      </c>
      <c r="C469" s="1014"/>
      <c r="D469" s="1014"/>
      <c r="E469" s="1014"/>
      <c r="F469" s="1014"/>
      <c r="G469" s="1014"/>
      <c r="H469" s="1014"/>
      <c r="I469" s="1014"/>
      <c r="J469" s="1014"/>
      <c r="K469" s="1014"/>
      <c r="L469" s="1014"/>
      <c r="M469" s="1016"/>
      <c r="N469" s="1015"/>
      <c r="O469" s="1014"/>
      <c r="P469" s="1014"/>
      <c r="Q469" s="1014"/>
      <c r="R469" s="1014"/>
      <c r="S469" s="1014"/>
      <c r="T469" s="1014"/>
      <c r="U469" s="1014"/>
      <c r="V469" s="1014"/>
      <c r="W469" s="1014"/>
      <c r="X469" s="1014"/>
      <c r="Y469" s="1014"/>
      <c r="Z469" s="1014"/>
      <c r="AA469" s="1014"/>
      <c r="AB469" s="1014"/>
      <c r="AC469" s="1014"/>
      <c r="AD469" s="1014"/>
      <c r="AE469" s="1014"/>
    </row>
    <row r="470" spans="2:31">
      <c r="B470" s="1743" t="s">
        <v>2748</v>
      </c>
      <c r="C470" s="1014"/>
      <c r="D470" s="1014"/>
      <c r="E470" s="1014"/>
      <c r="F470" s="1014"/>
      <c r="G470" s="1014"/>
      <c r="H470" s="1014"/>
      <c r="I470" s="1014"/>
      <c r="J470" s="1014"/>
      <c r="K470" s="1014"/>
      <c r="L470" s="1014"/>
      <c r="M470" s="1016"/>
      <c r="N470" s="1015"/>
      <c r="O470" s="1014"/>
      <c r="P470" s="1014"/>
      <c r="Q470" s="1014"/>
      <c r="R470" s="1014"/>
      <c r="S470" s="1014"/>
      <c r="T470" s="1014"/>
      <c r="U470" s="1014"/>
      <c r="V470" s="1014"/>
      <c r="W470" s="1014"/>
      <c r="X470" s="1014"/>
      <c r="Y470" s="1014"/>
      <c r="Z470" s="1014"/>
      <c r="AA470" s="1014"/>
      <c r="AB470" s="1014"/>
      <c r="AC470" s="1014"/>
      <c r="AD470" s="1014"/>
      <c r="AE470" s="1014"/>
    </row>
    <row r="471" spans="2:31">
      <c r="B471" s="1743" t="s">
        <v>2749</v>
      </c>
      <c r="C471" s="1014"/>
      <c r="D471" s="1014"/>
      <c r="E471" s="1014"/>
      <c r="F471" s="1014"/>
      <c r="G471" s="1014"/>
      <c r="H471" s="1014"/>
      <c r="I471" s="1014"/>
      <c r="J471" s="1014"/>
      <c r="K471" s="1014"/>
      <c r="L471" s="1014"/>
      <c r="M471" s="1016"/>
      <c r="N471" s="1015"/>
      <c r="O471" s="1014"/>
      <c r="P471" s="1014"/>
      <c r="Q471" s="1014"/>
      <c r="R471" s="1014"/>
      <c r="S471" s="1014"/>
      <c r="T471" s="1014"/>
      <c r="U471" s="1014"/>
      <c r="V471" s="1014"/>
      <c r="W471" s="1014"/>
      <c r="X471" s="1014"/>
      <c r="Y471" s="1014"/>
      <c r="Z471" s="1014"/>
      <c r="AA471" s="1014"/>
      <c r="AB471" s="1014"/>
      <c r="AC471" s="1014"/>
      <c r="AD471" s="1014"/>
      <c r="AE471" s="1014"/>
    </row>
    <row r="472" spans="2:31">
      <c r="B472" s="1743" t="s">
        <v>2750</v>
      </c>
      <c r="C472" s="1014"/>
      <c r="D472" s="1014"/>
      <c r="E472" s="1014"/>
      <c r="F472" s="1014"/>
      <c r="G472" s="1014"/>
      <c r="H472" s="1014"/>
      <c r="I472" s="1014"/>
      <c r="J472" s="1014"/>
      <c r="K472" s="1014"/>
      <c r="L472" s="1014"/>
      <c r="M472" s="1016"/>
      <c r="N472" s="1015"/>
      <c r="O472" s="1014"/>
      <c r="P472" s="1014"/>
      <c r="Q472" s="1014"/>
      <c r="R472" s="1014"/>
      <c r="S472" s="1014"/>
      <c r="T472" s="1014"/>
      <c r="U472" s="1014"/>
      <c r="V472" s="1014"/>
      <c r="W472" s="1014"/>
      <c r="X472" s="1014"/>
      <c r="Y472" s="1014"/>
      <c r="Z472" s="1014"/>
      <c r="AA472" s="1014"/>
      <c r="AB472" s="1014"/>
      <c r="AC472" s="1014"/>
      <c r="AD472" s="1014"/>
      <c r="AE472" s="1014"/>
    </row>
    <row r="473" spans="2:31">
      <c r="B473" s="1743" t="s">
        <v>2751</v>
      </c>
      <c r="C473" s="1014"/>
      <c r="D473" s="1014"/>
      <c r="E473" s="1014"/>
      <c r="F473" s="1014"/>
      <c r="G473" s="1014"/>
      <c r="H473" s="1014"/>
      <c r="I473" s="1014"/>
      <c r="J473" s="1014"/>
      <c r="K473" s="1014"/>
      <c r="L473" s="1014"/>
      <c r="M473" s="1016"/>
      <c r="N473" s="1015"/>
      <c r="O473" s="1014"/>
      <c r="P473" s="1014"/>
      <c r="Q473" s="1014"/>
      <c r="R473" s="1014"/>
      <c r="S473" s="1014"/>
      <c r="T473" s="1014"/>
      <c r="U473" s="1014"/>
      <c r="V473" s="1014"/>
      <c r="W473" s="1014"/>
      <c r="X473" s="1014"/>
      <c r="Y473" s="1014"/>
      <c r="Z473" s="1014"/>
      <c r="AA473" s="1014"/>
      <c r="AB473" s="1014"/>
      <c r="AC473" s="1014"/>
      <c r="AD473" s="1014"/>
      <c r="AE473" s="1014"/>
    </row>
    <row r="474" spans="2:31">
      <c r="B474" s="1743" t="s">
        <v>2752</v>
      </c>
      <c r="C474" s="1014"/>
      <c r="D474" s="1014"/>
      <c r="E474" s="1014"/>
      <c r="F474" s="1014"/>
      <c r="G474" s="1014"/>
      <c r="H474" s="1014"/>
      <c r="I474" s="1014"/>
      <c r="J474" s="1014"/>
      <c r="K474" s="1014"/>
      <c r="L474" s="1014"/>
      <c r="M474" s="1016"/>
      <c r="N474" s="1015"/>
      <c r="O474" s="1014"/>
      <c r="P474" s="1014"/>
      <c r="Q474" s="1014"/>
      <c r="R474" s="1014"/>
      <c r="S474" s="1014"/>
      <c r="T474" s="1014"/>
      <c r="U474" s="1014"/>
      <c r="V474" s="1014"/>
      <c r="W474" s="1014"/>
      <c r="X474" s="1014"/>
      <c r="Y474" s="1014"/>
      <c r="Z474" s="1014"/>
      <c r="AA474" s="1014"/>
      <c r="AB474" s="1014"/>
      <c r="AC474" s="1014"/>
      <c r="AD474" s="1014"/>
      <c r="AE474" s="1014"/>
    </row>
    <row r="475" spans="2:31">
      <c r="B475" s="1743" t="s">
        <v>2753</v>
      </c>
      <c r="C475" s="1014"/>
      <c r="D475" s="1014"/>
      <c r="E475" s="1014"/>
      <c r="F475" s="1014"/>
      <c r="G475" s="1014"/>
      <c r="H475" s="1014"/>
      <c r="I475" s="1014"/>
      <c r="J475" s="1014"/>
      <c r="K475" s="1014"/>
      <c r="L475" s="1014"/>
      <c r="M475" s="1016"/>
      <c r="N475" s="1015"/>
      <c r="O475" s="1014"/>
      <c r="P475" s="1014"/>
      <c r="Q475" s="1014"/>
      <c r="R475" s="1014"/>
      <c r="S475" s="1014"/>
      <c r="T475" s="1014"/>
      <c r="U475" s="1014"/>
      <c r="V475" s="1014"/>
      <c r="W475" s="1014"/>
      <c r="X475" s="1014"/>
      <c r="Y475" s="1014"/>
      <c r="Z475" s="1014"/>
      <c r="AA475" s="1014"/>
      <c r="AB475" s="1014"/>
      <c r="AC475" s="1014"/>
      <c r="AD475" s="1014"/>
      <c r="AE475" s="1014"/>
    </row>
    <row r="476" spans="2:31">
      <c r="B476" s="1743" t="s">
        <v>2754</v>
      </c>
      <c r="C476" s="1014"/>
      <c r="D476" s="1014"/>
      <c r="E476" s="1014"/>
      <c r="F476" s="1014"/>
      <c r="G476" s="1014"/>
      <c r="H476" s="1014"/>
      <c r="I476" s="1014"/>
      <c r="J476" s="1014"/>
      <c r="K476" s="1014"/>
      <c r="L476" s="1014"/>
      <c r="M476" s="1016"/>
      <c r="N476" s="1015"/>
      <c r="O476" s="1014"/>
      <c r="P476" s="1014"/>
      <c r="Q476" s="1014"/>
      <c r="R476" s="1014"/>
      <c r="S476" s="1014"/>
      <c r="T476" s="1014"/>
      <c r="U476" s="1014"/>
      <c r="V476" s="1014"/>
      <c r="W476" s="1014"/>
      <c r="X476" s="1014"/>
      <c r="Y476" s="1014"/>
      <c r="Z476" s="1014"/>
      <c r="AA476" s="1014"/>
      <c r="AB476" s="1014"/>
      <c r="AC476" s="1014"/>
      <c r="AD476" s="1014"/>
      <c r="AE476" s="1014"/>
    </row>
    <row r="477" spans="2:31">
      <c r="B477" s="1743" t="s">
        <v>2755</v>
      </c>
      <c r="C477" s="1014"/>
      <c r="D477" s="1014"/>
      <c r="E477" s="1014"/>
      <c r="F477" s="1014"/>
      <c r="G477" s="1014"/>
      <c r="H477" s="1014"/>
      <c r="I477" s="1014"/>
      <c r="J477" s="1014"/>
      <c r="K477" s="1014"/>
      <c r="L477" s="1014"/>
      <c r="M477" s="1016"/>
      <c r="N477" s="1015"/>
      <c r="O477" s="1014"/>
      <c r="P477" s="1014"/>
      <c r="Q477" s="1014"/>
      <c r="R477" s="1014"/>
      <c r="S477" s="1014"/>
      <c r="T477" s="1014"/>
      <c r="U477" s="1014"/>
      <c r="V477" s="1014"/>
      <c r="W477" s="1014"/>
      <c r="X477" s="1014"/>
      <c r="Y477" s="1014"/>
      <c r="Z477" s="1014"/>
      <c r="AA477" s="1014"/>
      <c r="AB477" s="1014"/>
      <c r="AC477" s="1014"/>
      <c r="AD477" s="1014"/>
      <c r="AE477" s="1014"/>
    </row>
    <row r="478" spans="2:31">
      <c r="B478" s="1743" t="s">
        <v>2756</v>
      </c>
      <c r="C478" s="1014"/>
      <c r="D478" s="1014"/>
      <c r="E478" s="1014"/>
      <c r="F478" s="1014"/>
      <c r="G478" s="1014"/>
      <c r="H478" s="1014"/>
      <c r="I478" s="1014"/>
      <c r="J478" s="1014"/>
      <c r="K478" s="1014"/>
      <c r="L478" s="1014"/>
      <c r="M478" s="1016"/>
      <c r="N478" s="1015"/>
      <c r="O478" s="1014"/>
      <c r="P478" s="1014"/>
      <c r="Q478" s="1014"/>
      <c r="R478" s="1014"/>
      <c r="S478" s="1014"/>
      <c r="T478" s="1014"/>
      <c r="U478" s="1014"/>
      <c r="V478" s="1014"/>
      <c r="W478" s="1014"/>
      <c r="X478" s="1014"/>
      <c r="Y478" s="1014"/>
      <c r="Z478" s="1014"/>
      <c r="AA478" s="1014"/>
      <c r="AB478" s="1014"/>
      <c r="AC478" s="1014"/>
      <c r="AD478" s="1014"/>
      <c r="AE478" s="1014"/>
    </row>
    <row r="479" spans="2:31">
      <c r="B479" s="1743" t="s">
        <v>2757</v>
      </c>
      <c r="C479" s="1014"/>
      <c r="D479" s="1014"/>
      <c r="E479" s="1014"/>
      <c r="F479" s="1014"/>
      <c r="G479" s="1014"/>
      <c r="H479" s="1014"/>
      <c r="I479" s="1014"/>
      <c r="J479" s="1014"/>
      <c r="K479" s="1014"/>
      <c r="L479" s="1014"/>
      <c r="M479" s="1016"/>
      <c r="N479" s="1015"/>
      <c r="O479" s="1014"/>
      <c r="P479" s="1014"/>
      <c r="Q479" s="1014"/>
      <c r="R479" s="1014"/>
      <c r="S479" s="1014"/>
      <c r="T479" s="1014"/>
      <c r="U479" s="1014"/>
      <c r="V479" s="1014"/>
      <c r="W479" s="1014"/>
      <c r="X479" s="1014"/>
      <c r="Y479" s="1014"/>
      <c r="Z479" s="1014"/>
      <c r="AA479" s="1014"/>
      <c r="AB479" s="1014"/>
      <c r="AC479" s="1014"/>
      <c r="AD479" s="1014"/>
      <c r="AE479" s="1014"/>
    </row>
    <row r="480" spans="2:31">
      <c r="B480" s="1743" t="s">
        <v>2758</v>
      </c>
      <c r="C480" s="1014"/>
      <c r="D480" s="1014"/>
      <c r="E480" s="1014"/>
      <c r="F480" s="1014"/>
      <c r="G480" s="1014"/>
      <c r="H480" s="1014"/>
      <c r="I480" s="1014"/>
      <c r="J480" s="1014"/>
      <c r="K480" s="1014"/>
      <c r="L480" s="1014"/>
      <c r="M480" s="1016"/>
      <c r="N480" s="1015"/>
      <c r="O480" s="1014"/>
      <c r="P480" s="1014"/>
      <c r="Q480" s="1014"/>
      <c r="R480" s="1014"/>
      <c r="S480" s="1014"/>
      <c r="T480" s="1014"/>
      <c r="U480" s="1014"/>
      <c r="V480" s="1014"/>
      <c r="W480" s="1014"/>
      <c r="X480" s="1014"/>
      <c r="Y480" s="1014"/>
      <c r="Z480" s="1014"/>
      <c r="AA480" s="1014"/>
      <c r="AB480" s="1014"/>
      <c r="AC480" s="1014"/>
      <c r="AD480" s="1014"/>
      <c r="AE480" s="1014"/>
    </row>
    <row r="481" spans="2:31">
      <c r="B481" s="1743" t="s">
        <v>2759</v>
      </c>
      <c r="C481" s="1014"/>
      <c r="D481" s="1014"/>
      <c r="E481" s="1014"/>
      <c r="F481" s="1014"/>
      <c r="G481" s="1014"/>
      <c r="H481" s="1014"/>
      <c r="I481" s="1014"/>
      <c r="J481" s="1014"/>
      <c r="K481" s="1014"/>
      <c r="L481" s="1014"/>
      <c r="M481" s="1016"/>
      <c r="N481" s="1015"/>
      <c r="O481" s="1014"/>
      <c r="P481" s="1014"/>
      <c r="Q481" s="1014"/>
      <c r="R481" s="1014"/>
      <c r="S481" s="1014"/>
      <c r="T481" s="1014"/>
      <c r="U481" s="1014"/>
      <c r="V481" s="1014"/>
      <c r="W481" s="1014"/>
      <c r="X481" s="1014"/>
      <c r="Y481" s="1014"/>
      <c r="Z481" s="1014"/>
      <c r="AA481" s="1014"/>
      <c r="AB481" s="1014"/>
      <c r="AC481" s="1014"/>
      <c r="AD481" s="1014"/>
      <c r="AE481" s="1014"/>
    </row>
    <row r="482" spans="2:31">
      <c r="B482" s="1743" t="s">
        <v>2760</v>
      </c>
      <c r="C482" s="1014"/>
      <c r="D482" s="1014"/>
      <c r="E482" s="1014"/>
      <c r="F482" s="1014"/>
      <c r="G482" s="1014"/>
      <c r="H482" s="1014"/>
      <c r="I482" s="1014"/>
      <c r="J482" s="1014"/>
      <c r="K482" s="1014"/>
      <c r="L482" s="1014"/>
      <c r="M482" s="1016"/>
      <c r="N482" s="1015"/>
      <c r="O482" s="1014"/>
      <c r="P482" s="1014"/>
      <c r="Q482" s="1014"/>
      <c r="R482" s="1014"/>
      <c r="S482" s="1014"/>
      <c r="T482" s="1014"/>
      <c r="U482" s="1014"/>
      <c r="V482" s="1014"/>
      <c r="W482" s="1014"/>
      <c r="X482" s="1014"/>
      <c r="Y482" s="1014"/>
      <c r="Z482" s="1014"/>
      <c r="AA482" s="1014"/>
      <c r="AB482" s="1014"/>
      <c r="AC482" s="1014"/>
      <c r="AD482" s="1014"/>
      <c r="AE482" s="1014"/>
    </row>
    <row r="483" spans="2:31">
      <c r="B483" s="1743" t="s">
        <v>2761</v>
      </c>
      <c r="C483" s="1014"/>
      <c r="D483" s="1014"/>
      <c r="E483" s="1014"/>
      <c r="F483" s="1014"/>
      <c r="G483" s="1014"/>
      <c r="H483" s="1014"/>
      <c r="I483" s="1014"/>
      <c r="J483" s="1014"/>
      <c r="K483" s="1014"/>
      <c r="L483" s="1014"/>
      <c r="M483" s="1016"/>
      <c r="N483" s="1015"/>
      <c r="O483" s="1014"/>
      <c r="P483" s="1014"/>
      <c r="Q483" s="1014"/>
      <c r="R483" s="1014"/>
      <c r="S483" s="1014"/>
      <c r="T483" s="1014"/>
      <c r="U483" s="1014"/>
      <c r="V483" s="1014"/>
      <c r="W483" s="1014"/>
      <c r="X483" s="1014"/>
      <c r="Y483" s="1014"/>
      <c r="Z483" s="1014"/>
      <c r="AA483" s="1014"/>
      <c r="AB483" s="1014"/>
      <c r="AC483" s="1014"/>
      <c r="AD483" s="1014"/>
      <c r="AE483" s="1014"/>
    </row>
    <row r="484" spans="2:31">
      <c r="B484" s="1743" t="s">
        <v>2762</v>
      </c>
      <c r="C484" s="1014"/>
      <c r="D484" s="1014"/>
      <c r="E484" s="1014"/>
      <c r="F484" s="1014"/>
      <c r="G484" s="1014"/>
      <c r="H484" s="1014"/>
      <c r="I484" s="1014"/>
      <c r="J484" s="1014"/>
      <c r="K484" s="1014"/>
      <c r="L484" s="1014"/>
      <c r="M484" s="1016"/>
      <c r="N484" s="1015"/>
      <c r="O484" s="1014"/>
      <c r="P484" s="1014"/>
      <c r="Q484" s="1014"/>
      <c r="R484" s="1014"/>
      <c r="S484" s="1014"/>
      <c r="T484" s="1014"/>
      <c r="U484" s="1014"/>
      <c r="V484" s="1014"/>
      <c r="W484" s="1014"/>
      <c r="X484" s="1014"/>
      <c r="Y484" s="1014"/>
      <c r="Z484" s="1014"/>
      <c r="AA484" s="1014"/>
      <c r="AB484" s="1014"/>
      <c r="AC484" s="1014"/>
      <c r="AD484" s="1014"/>
      <c r="AE484" s="1014"/>
    </row>
    <row r="485" spans="2:31">
      <c r="B485" s="1743" t="s">
        <v>2763</v>
      </c>
      <c r="C485" s="1014"/>
      <c r="D485" s="1014"/>
      <c r="E485" s="1014"/>
      <c r="F485" s="1014"/>
      <c r="G485" s="1014"/>
      <c r="H485" s="1014"/>
      <c r="I485" s="1014"/>
      <c r="J485" s="1014"/>
      <c r="K485" s="1014"/>
      <c r="L485" s="1014"/>
      <c r="M485" s="1016"/>
      <c r="N485" s="1015"/>
      <c r="O485" s="1014"/>
      <c r="P485" s="1014"/>
      <c r="Q485" s="1014"/>
      <c r="R485" s="1014"/>
      <c r="S485" s="1014"/>
      <c r="T485" s="1014"/>
      <c r="U485" s="1014"/>
      <c r="V485" s="1014"/>
      <c r="W485" s="1014"/>
      <c r="X485" s="1014"/>
      <c r="Y485" s="1014"/>
      <c r="Z485" s="1014"/>
      <c r="AA485" s="1014"/>
      <c r="AB485" s="1014"/>
      <c r="AC485" s="1014"/>
      <c r="AD485" s="1014"/>
      <c r="AE485" s="1014"/>
    </row>
    <row r="486" spans="2:31">
      <c r="B486" s="1743" t="s">
        <v>2764</v>
      </c>
      <c r="C486" s="1014"/>
      <c r="D486" s="1014"/>
      <c r="E486" s="1014"/>
      <c r="F486" s="1014"/>
      <c r="G486" s="1014"/>
      <c r="H486" s="1014"/>
      <c r="I486" s="1014"/>
      <c r="J486" s="1014"/>
      <c r="K486" s="1014"/>
      <c r="L486" s="1014"/>
      <c r="M486" s="1016"/>
      <c r="N486" s="1015"/>
      <c r="O486" s="1014"/>
      <c r="P486" s="1014"/>
      <c r="Q486" s="1014"/>
      <c r="R486" s="1014"/>
      <c r="S486" s="1014"/>
      <c r="T486" s="1014"/>
      <c r="U486" s="1014"/>
      <c r="V486" s="1014"/>
      <c r="W486" s="1014"/>
      <c r="X486" s="1014"/>
      <c r="Y486" s="1014"/>
      <c r="Z486" s="1014"/>
      <c r="AA486" s="1014"/>
      <c r="AB486" s="1014"/>
      <c r="AC486" s="1014"/>
      <c r="AD486" s="1014"/>
      <c r="AE486" s="1014"/>
    </row>
    <row r="487" spans="2:31">
      <c r="B487" s="1743" t="s">
        <v>2765</v>
      </c>
      <c r="C487" s="1014"/>
      <c r="D487" s="1014"/>
      <c r="E487" s="1014"/>
      <c r="F487" s="1014"/>
      <c r="G487" s="1014"/>
      <c r="H487" s="1014"/>
      <c r="I487" s="1014"/>
      <c r="J487" s="1014"/>
      <c r="K487" s="1014"/>
      <c r="L487" s="1014"/>
      <c r="M487" s="1016"/>
      <c r="N487" s="1015"/>
      <c r="O487" s="1014"/>
      <c r="P487" s="1014"/>
      <c r="Q487" s="1014"/>
      <c r="R487" s="1014"/>
      <c r="S487" s="1014"/>
      <c r="T487" s="1014"/>
      <c r="U487" s="1014"/>
      <c r="V487" s="1014"/>
      <c r="W487" s="1014"/>
      <c r="X487" s="1014"/>
      <c r="Y487" s="1014"/>
      <c r="Z487" s="1014"/>
      <c r="AA487" s="1014"/>
      <c r="AB487" s="1014"/>
      <c r="AC487" s="1014"/>
      <c r="AD487" s="1014"/>
      <c r="AE487" s="1014"/>
    </row>
    <row r="488" spans="2:31">
      <c r="B488" s="1743" t="s">
        <v>2766</v>
      </c>
      <c r="C488" s="1014"/>
      <c r="D488" s="1014"/>
      <c r="E488" s="1014"/>
      <c r="F488" s="1014"/>
      <c r="G488" s="1014"/>
      <c r="H488" s="1014"/>
      <c r="I488" s="1014"/>
      <c r="J488" s="1014"/>
      <c r="K488" s="1014"/>
      <c r="L488" s="1014"/>
      <c r="M488" s="1016"/>
      <c r="N488" s="1015"/>
      <c r="O488" s="1014"/>
      <c r="P488" s="1014"/>
      <c r="Q488" s="1014"/>
      <c r="R488" s="1014"/>
      <c r="S488" s="1014"/>
      <c r="T488" s="1014"/>
      <c r="U488" s="1014"/>
      <c r="V488" s="1014"/>
      <c r="W488" s="1014"/>
      <c r="X488" s="1014"/>
      <c r="Y488" s="1014"/>
      <c r="Z488" s="1014"/>
      <c r="AA488" s="1014"/>
      <c r="AB488" s="1014"/>
      <c r="AC488" s="1014"/>
      <c r="AD488" s="1014"/>
      <c r="AE488" s="1014"/>
    </row>
    <row r="489" spans="2:31">
      <c r="B489" s="1743" t="s">
        <v>2767</v>
      </c>
      <c r="C489" s="1014"/>
      <c r="D489" s="1014"/>
      <c r="E489" s="1014"/>
      <c r="F489" s="1014"/>
      <c r="G489" s="1014"/>
      <c r="H489" s="1014"/>
      <c r="I489" s="1014"/>
      <c r="J489" s="1014"/>
      <c r="K489" s="1014"/>
      <c r="L489" s="1014"/>
      <c r="M489" s="1016"/>
      <c r="N489" s="1015"/>
      <c r="O489" s="1014"/>
      <c r="P489" s="1014"/>
      <c r="Q489" s="1014"/>
      <c r="R489" s="1014"/>
      <c r="S489" s="1014"/>
      <c r="T489" s="1014"/>
      <c r="U489" s="1014"/>
      <c r="V489" s="1014"/>
      <c r="W489" s="1014"/>
      <c r="X489" s="1014"/>
      <c r="Y489" s="1014"/>
      <c r="Z489" s="1014"/>
      <c r="AA489" s="1014"/>
      <c r="AB489" s="1014"/>
      <c r="AC489" s="1014"/>
      <c r="AD489" s="1014"/>
      <c r="AE489" s="1014"/>
    </row>
    <row r="490" spans="2:31">
      <c r="B490" s="1743" t="s">
        <v>2768</v>
      </c>
      <c r="C490" s="1014"/>
      <c r="D490" s="1014"/>
      <c r="E490" s="1014"/>
      <c r="F490" s="1014"/>
      <c r="G490" s="1014"/>
      <c r="H490" s="1014"/>
      <c r="I490" s="1014"/>
      <c r="J490" s="1014"/>
      <c r="K490" s="1014"/>
      <c r="L490" s="1014"/>
      <c r="M490" s="1016"/>
      <c r="N490" s="1015"/>
      <c r="O490" s="1014"/>
      <c r="P490" s="1014"/>
      <c r="Q490" s="1014"/>
      <c r="R490" s="1014"/>
      <c r="S490" s="1014"/>
      <c r="T490" s="1014"/>
      <c r="U490" s="1014"/>
      <c r="V490" s="1014"/>
      <c r="W490" s="1014"/>
      <c r="X490" s="1014"/>
      <c r="Y490" s="1014"/>
      <c r="Z490" s="1014"/>
      <c r="AA490" s="1014"/>
      <c r="AB490" s="1014"/>
      <c r="AC490" s="1014"/>
      <c r="AD490" s="1014"/>
      <c r="AE490" s="1014"/>
    </row>
    <row r="491" spans="2:31">
      <c r="B491" s="1743" t="s">
        <v>2769</v>
      </c>
      <c r="C491" s="1014"/>
      <c r="D491" s="1014"/>
      <c r="E491" s="1014"/>
      <c r="F491" s="1014"/>
      <c r="G491" s="1014"/>
      <c r="H491" s="1014"/>
      <c r="I491" s="1014"/>
      <c r="J491" s="1014"/>
      <c r="K491" s="1014"/>
      <c r="L491" s="1014"/>
      <c r="M491" s="1016"/>
      <c r="N491" s="1015"/>
      <c r="O491" s="1014"/>
      <c r="P491" s="1014"/>
      <c r="Q491" s="1014"/>
      <c r="R491" s="1014"/>
      <c r="S491" s="1014"/>
      <c r="T491" s="1014"/>
      <c r="U491" s="1014"/>
      <c r="V491" s="1014"/>
      <c r="W491" s="1014"/>
      <c r="X491" s="1014"/>
      <c r="Y491" s="1014"/>
      <c r="Z491" s="1014"/>
      <c r="AA491" s="1014"/>
      <c r="AB491" s="1014"/>
      <c r="AC491" s="1014"/>
      <c r="AD491" s="1014"/>
      <c r="AE491" s="1014"/>
    </row>
    <row r="492" spans="2:31">
      <c r="B492" s="1743" t="s">
        <v>2770</v>
      </c>
      <c r="C492" s="1014"/>
      <c r="D492" s="1014"/>
      <c r="E492" s="1014"/>
      <c r="F492" s="1014"/>
      <c r="G492" s="1014"/>
      <c r="H492" s="1014"/>
      <c r="I492" s="1014"/>
      <c r="J492" s="1014"/>
      <c r="K492" s="1014"/>
      <c r="L492" s="1014"/>
      <c r="M492" s="1016"/>
      <c r="N492" s="1015"/>
      <c r="O492" s="1014"/>
      <c r="P492" s="1014"/>
      <c r="Q492" s="1014"/>
      <c r="R492" s="1014"/>
      <c r="S492" s="1014"/>
      <c r="T492" s="1014"/>
      <c r="U492" s="1014"/>
      <c r="V492" s="1014"/>
      <c r="W492" s="1014"/>
      <c r="X492" s="1014"/>
      <c r="Y492" s="1014"/>
      <c r="Z492" s="1014"/>
      <c r="AA492" s="1014"/>
      <c r="AB492" s="1014"/>
      <c r="AC492" s="1014"/>
      <c r="AD492" s="1014"/>
      <c r="AE492" s="1014"/>
    </row>
    <row r="493" spans="2:31">
      <c r="B493" s="1743" t="s">
        <v>2771</v>
      </c>
      <c r="C493" s="1014"/>
      <c r="D493" s="1014"/>
      <c r="E493" s="1014"/>
      <c r="F493" s="1014"/>
      <c r="G493" s="1014"/>
      <c r="H493" s="1014"/>
      <c r="I493" s="1014"/>
      <c r="J493" s="1014"/>
      <c r="K493" s="1014"/>
      <c r="L493" s="1014"/>
      <c r="M493" s="1016"/>
      <c r="N493" s="1015"/>
      <c r="O493" s="1014"/>
      <c r="P493" s="1014"/>
      <c r="Q493" s="1014"/>
      <c r="R493" s="1014"/>
      <c r="S493" s="1014"/>
      <c r="T493" s="1014"/>
      <c r="U493" s="1014"/>
      <c r="V493" s="1014"/>
      <c r="W493" s="1014"/>
      <c r="X493" s="1014"/>
      <c r="Y493" s="1014"/>
      <c r="Z493" s="1014"/>
      <c r="AA493" s="1014"/>
      <c r="AB493" s="1014"/>
      <c r="AC493" s="1014"/>
      <c r="AD493" s="1014"/>
      <c r="AE493" s="1014"/>
    </row>
    <row r="494" spans="2:31">
      <c r="B494" s="1743" t="s">
        <v>2772</v>
      </c>
      <c r="C494" s="1014"/>
      <c r="D494" s="1014"/>
      <c r="E494" s="1014"/>
      <c r="F494" s="1014"/>
      <c r="G494" s="1014"/>
      <c r="H494" s="1014"/>
      <c r="I494" s="1014"/>
      <c r="J494" s="1014"/>
      <c r="K494" s="1014"/>
      <c r="L494" s="1014"/>
      <c r="M494" s="1016"/>
      <c r="N494" s="1015"/>
      <c r="O494" s="1014"/>
      <c r="P494" s="1014"/>
      <c r="Q494" s="1014"/>
      <c r="R494" s="1014"/>
      <c r="S494" s="1014"/>
      <c r="T494" s="1014"/>
      <c r="U494" s="1014"/>
      <c r="V494" s="1014"/>
      <c r="W494" s="1014"/>
      <c r="X494" s="1014"/>
      <c r="Y494" s="1014"/>
      <c r="Z494" s="1014"/>
      <c r="AA494" s="1014"/>
      <c r="AB494" s="1014"/>
      <c r="AC494" s="1014"/>
      <c r="AD494" s="1014"/>
      <c r="AE494" s="1014"/>
    </row>
    <row r="495" spans="2:31">
      <c r="B495" s="1743" t="s">
        <v>2773</v>
      </c>
      <c r="C495" s="1014"/>
      <c r="D495" s="1014"/>
      <c r="E495" s="1014"/>
      <c r="F495" s="1014"/>
      <c r="G495" s="1014"/>
      <c r="H495" s="1014"/>
      <c r="I495" s="1014"/>
      <c r="J495" s="1014"/>
      <c r="K495" s="1014"/>
      <c r="L495" s="1014"/>
      <c r="M495" s="1016"/>
      <c r="N495" s="1015"/>
      <c r="O495" s="1014"/>
      <c r="P495" s="1014"/>
      <c r="Q495" s="1014"/>
      <c r="R495" s="1014"/>
      <c r="S495" s="1014"/>
      <c r="T495" s="1014"/>
      <c r="U495" s="1014"/>
      <c r="V495" s="1014"/>
      <c r="W495" s="1014"/>
      <c r="X495" s="1014"/>
      <c r="Y495" s="1014"/>
      <c r="Z495" s="1014"/>
      <c r="AA495" s="1014"/>
      <c r="AB495" s="1014"/>
      <c r="AC495" s="1014"/>
      <c r="AD495" s="1014"/>
      <c r="AE495" s="1014"/>
    </row>
    <row r="496" spans="2:31">
      <c r="B496" s="1743" t="s">
        <v>2774</v>
      </c>
      <c r="C496" s="1014"/>
      <c r="D496" s="1014"/>
      <c r="E496" s="1014"/>
      <c r="F496" s="1014"/>
      <c r="G496" s="1014"/>
      <c r="H496" s="1014"/>
      <c r="I496" s="1014"/>
      <c r="J496" s="1014"/>
      <c r="K496" s="1014"/>
      <c r="L496" s="1014"/>
      <c r="M496" s="1016"/>
      <c r="N496" s="1015"/>
      <c r="O496" s="1014"/>
      <c r="P496" s="1014"/>
      <c r="Q496" s="1014"/>
      <c r="R496" s="1014"/>
      <c r="S496" s="1014"/>
      <c r="T496" s="1014"/>
      <c r="U496" s="1014"/>
      <c r="V496" s="1014"/>
      <c r="W496" s="1014"/>
      <c r="X496" s="1014"/>
      <c r="Y496" s="1014"/>
      <c r="Z496" s="1014"/>
      <c r="AA496" s="1014"/>
      <c r="AB496" s="1014"/>
      <c r="AC496" s="1014"/>
      <c r="AD496" s="1014"/>
      <c r="AE496" s="1014"/>
    </row>
    <row r="497" spans="2:31">
      <c r="B497" s="1743" t="s">
        <v>2775</v>
      </c>
      <c r="C497" s="1014"/>
      <c r="D497" s="1014"/>
      <c r="E497" s="1014"/>
      <c r="F497" s="1014"/>
      <c r="G497" s="1014"/>
      <c r="H497" s="1014"/>
      <c r="I497" s="1014"/>
      <c r="J497" s="1014"/>
      <c r="K497" s="1014"/>
      <c r="L497" s="1014"/>
      <c r="M497" s="1016"/>
      <c r="N497" s="1015"/>
      <c r="O497" s="1014"/>
      <c r="P497" s="1014"/>
      <c r="Q497" s="1014"/>
      <c r="R497" s="1014"/>
      <c r="S497" s="1014"/>
      <c r="T497" s="1014"/>
      <c r="U497" s="1014"/>
      <c r="V497" s="1014"/>
      <c r="W497" s="1014"/>
      <c r="X497" s="1014"/>
      <c r="Y497" s="1014"/>
      <c r="Z497" s="1014"/>
      <c r="AA497" s="1014"/>
      <c r="AB497" s="1014"/>
      <c r="AC497" s="1014"/>
      <c r="AD497" s="1014"/>
      <c r="AE497" s="1014"/>
    </row>
    <row r="498" spans="2:31">
      <c r="B498" s="1743" t="s">
        <v>2776</v>
      </c>
      <c r="C498" s="1014"/>
      <c r="D498" s="1014"/>
      <c r="E498" s="1014"/>
      <c r="F498" s="1014"/>
      <c r="G498" s="1014"/>
      <c r="H498" s="1014"/>
      <c r="I498" s="1014"/>
      <c r="J498" s="1014"/>
      <c r="K498" s="1014"/>
      <c r="L498" s="1014"/>
      <c r="M498" s="1016"/>
      <c r="N498" s="1015"/>
      <c r="O498" s="1014"/>
      <c r="P498" s="1014"/>
      <c r="Q498" s="1014"/>
      <c r="R498" s="1014"/>
      <c r="S498" s="1014"/>
      <c r="T498" s="1014"/>
      <c r="U498" s="1014"/>
      <c r="V498" s="1014"/>
      <c r="W498" s="1014"/>
      <c r="X498" s="1014"/>
      <c r="Y498" s="1014"/>
      <c r="Z498" s="1014"/>
      <c r="AA498" s="1014"/>
      <c r="AB498" s="1014"/>
      <c r="AC498" s="1014"/>
      <c r="AD498" s="1014"/>
      <c r="AE498" s="1014"/>
    </row>
    <row r="499" spans="2:31">
      <c r="B499" s="1743" t="s">
        <v>2777</v>
      </c>
      <c r="C499" s="1014"/>
      <c r="D499" s="1014"/>
      <c r="E499" s="1014"/>
      <c r="F499" s="1014"/>
      <c r="G499" s="1014"/>
      <c r="H499" s="1014"/>
      <c r="I499" s="1014"/>
      <c r="J499" s="1014"/>
      <c r="K499" s="1014"/>
      <c r="L499" s="1014"/>
      <c r="M499" s="1016"/>
      <c r="N499" s="1015"/>
      <c r="O499" s="1014"/>
      <c r="P499" s="1014"/>
      <c r="Q499" s="1014"/>
      <c r="R499" s="1014"/>
      <c r="S499" s="1014"/>
      <c r="T499" s="1014"/>
      <c r="U499" s="1014"/>
      <c r="V499" s="1014"/>
      <c r="W499" s="1014"/>
      <c r="X499" s="1014"/>
      <c r="Y499" s="1014"/>
      <c r="Z499" s="1014"/>
      <c r="AA499" s="1014"/>
      <c r="AB499" s="1014"/>
      <c r="AC499" s="1014"/>
      <c r="AD499" s="1014"/>
      <c r="AE499" s="1014"/>
    </row>
    <row r="500" spans="2:31">
      <c r="B500" s="1743" t="s">
        <v>2778</v>
      </c>
      <c r="C500" s="1014"/>
      <c r="D500" s="1014"/>
      <c r="E500" s="1014"/>
      <c r="F500" s="1014"/>
      <c r="G500" s="1014"/>
      <c r="H500" s="1014"/>
      <c r="I500" s="1014"/>
      <c r="J500" s="1014"/>
      <c r="K500" s="1014"/>
      <c r="L500" s="1014"/>
      <c r="M500" s="1016"/>
      <c r="N500" s="1015"/>
      <c r="O500" s="1014"/>
      <c r="P500" s="1014"/>
      <c r="Q500" s="1014"/>
      <c r="R500" s="1014"/>
      <c r="S500" s="1014"/>
      <c r="T500" s="1014"/>
      <c r="U500" s="1014"/>
      <c r="V500" s="1014"/>
      <c r="W500" s="1014"/>
      <c r="X500" s="1014"/>
      <c r="Y500" s="1014"/>
      <c r="Z500" s="1014"/>
      <c r="AA500" s="1014"/>
      <c r="AB500" s="1014"/>
      <c r="AC500" s="1014"/>
      <c r="AD500" s="1014"/>
      <c r="AE500" s="1014"/>
    </row>
    <row r="501" spans="2:31">
      <c r="B501" s="1743" t="s">
        <v>2779</v>
      </c>
      <c r="C501" s="1014"/>
      <c r="D501" s="1014"/>
      <c r="E501" s="1014"/>
      <c r="F501" s="1014"/>
      <c r="G501" s="1014"/>
      <c r="H501" s="1014"/>
      <c r="I501" s="1014"/>
      <c r="J501" s="1014"/>
      <c r="K501" s="1014"/>
      <c r="L501" s="1014"/>
      <c r="M501" s="1016"/>
      <c r="N501" s="1015"/>
      <c r="O501" s="1014"/>
      <c r="P501" s="1014"/>
      <c r="Q501" s="1014"/>
      <c r="R501" s="1014"/>
      <c r="S501" s="1014"/>
      <c r="T501" s="1014"/>
      <c r="U501" s="1014"/>
      <c r="V501" s="1014"/>
      <c r="W501" s="1014"/>
      <c r="X501" s="1014"/>
      <c r="Y501" s="1014"/>
      <c r="Z501" s="1014"/>
      <c r="AA501" s="1014"/>
      <c r="AB501" s="1014"/>
      <c r="AC501" s="1014"/>
      <c r="AD501" s="1014"/>
      <c r="AE501" s="1014"/>
    </row>
    <row r="502" spans="2:31">
      <c r="B502" s="1743" t="s">
        <v>2780</v>
      </c>
      <c r="C502" s="1014"/>
      <c r="D502" s="1014"/>
      <c r="E502" s="1014"/>
      <c r="F502" s="1014"/>
      <c r="G502" s="1014"/>
      <c r="H502" s="1014"/>
      <c r="I502" s="1014"/>
      <c r="J502" s="1014"/>
      <c r="K502" s="1014"/>
      <c r="L502" s="1014"/>
      <c r="M502" s="1016"/>
      <c r="N502" s="1015"/>
      <c r="O502" s="1014"/>
      <c r="P502" s="1014"/>
      <c r="Q502" s="1014"/>
      <c r="R502" s="1014"/>
      <c r="S502" s="1014"/>
      <c r="T502" s="1014"/>
      <c r="U502" s="1014"/>
      <c r="V502" s="1014"/>
      <c r="W502" s="1014"/>
      <c r="X502" s="1014"/>
      <c r="Y502" s="1014"/>
      <c r="Z502" s="1014"/>
      <c r="AA502" s="1014"/>
      <c r="AB502" s="1014"/>
      <c r="AC502" s="1014"/>
      <c r="AD502" s="1014"/>
      <c r="AE502" s="1014"/>
    </row>
    <row r="503" spans="2:31">
      <c r="B503" s="1743" t="s">
        <v>2781</v>
      </c>
      <c r="C503" s="1014"/>
      <c r="D503" s="1014"/>
      <c r="E503" s="1014"/>
      <c r="F503" s="1014"/>
      <c r="G503" s="1014"/>
      <c r="H503" s="1014"/>
      <c r="I503" s="1014"/>
      <c r="J503" s="1014"/>
      <c r="K503" s="1014"/>
      <c r="L503" s="1014"/>
      <c r="M503" s="1016"/>
      <c r="N503" s="1015"/>
      <c r="O503" s="1014"/>
      <c r="P503" s="1014"/>
      <c r="Q503" s="1014"/>
      <c r="R503" s="1014"/>
      <c r="S503" s="1014"/>
      <c r="T503" s="1014"/>
      <c r="U503" s="1014"/>
      <c r="V503" s="1014"/>
      <c r="W503" s="1014"/>
      <c r="X503" s="1014"/>
      <c r="Y503" s="1014"/>
      <c r="Z503" s="1014"/>
      <c r="AA503" s="1014"/>
      <c r="AB503" s="1014"/>
      <c r="AC503" s="1014"/>
      <c r="AD503" s="1014"/>
      <c r="AE503" s="1014"/>
    </row>
    <row r="504" spans="2:31">
      <c r="B504" s="1743" t="s">
        <v>2782</v>
      </c>
      <c r="C504" s="1014"/>
      <c r="D504" s="1014"/>
      <c r="E504" s="1014"/>
      <c r="F504" s="1014"/>
      <c r="G504" s="1014"/>
      <c r="H504" s="1014"/>
      <c r="I504" s="1014"/>
      <c r="J504" s="1014"/>
      <c r="K504" s="1014"/>
      <c r="L504" s="1014"/>
      <c r="M504" s="1016"/>
      <c r="N504" s="1015"/>
      <c r="O504" s="1014"/>
      <c r="P504" s="1014"/>
      <c r="Q504" s="1014"/>
      <c r="R504" s="1014"/>
      <c r="S504" s="1014"/>
      <c r="T504" s="1014"/>
      <c r="U504" s="1014"/>
      <c r="V504" s="1014"/>
      <c r="W504" s="1014"/>
      <c r="X504" s="1014"/>
      <c r="Y504" s="1014"/>
      <c r="Z504" s="1014"/>
      <c r="AA504" s="1014"/>
      <c r="AB504" s="1014"/>
      <c r="AC504" s="1014"/>
      <c r="AD504" s="1014"/>
      <c r="AE504" s="1014"/>
    </row>
    <row r="505" spans="2:31">
      <c r="B505" s="1743" t="s">
        <v>2783</v>
      </c>
      <c r="C505" s="1014"/>
      <c r="D505" s="1014"/>
      <c r="E505" s="1014"/>
      <c r="F505" s="1014"/>
      <c r="G505" s="1014"/>
      <c r="H505" s="1014"/>
      <c r="I505" s="1014"/>
      <c r="J505" s="1014"/>
      <c r="K505" s="1014"/>
      <c r="L505" s="1014"/>
      <c r="M505" s="1016"/>
      <c r="N505" s="1015"/>
      <c r="O505" s="1014"/>
      <c r="P505" s="1014"/>
      <c r="Q505" s="1014"/>
      <c r="R505" s="1014"/>
      <c r="S505" s="1014"/>
      <c r="T505" s="1014"/>
      <c r="U505" s="1014"/>
      <c r="V505" s="1014"/>
      <c r="W505" s="1014"/>
      <c r="X505" s="1014"/>
      <c r="Y505" s="1014"/>
      <c r="Z505" s="1014"/>
      <c r="AA505" s="1014"/>
      <c r="AB505" s="1014"/>
      <c r="AC505" s="1014"/>
      <c r="AD505" s="1014"/>
      <c r="AE505" s="1014"/>
    </row>
    <row r="506" spans="2:31">
      <c r="B506" s="1743" t="s">
        <v>2784</v>
      </c>
      <c r="C506" s="1014"/>
      <c r="D506" s="1014"/>
      <c r="E506" s="1014"/>
      <c r="F506" s="1014"/>
      <c r="G506" s="1014"/>
      <c r="H506" s="1014"/>
      <c r="I506" s="1014"/>
      <c r="J506" s="1014"/>
      <c r="K506" s="1014"/>
      <c r="L506" s="1014"/>
      <c r="M506" s="1016"/>
      <c r="N506" s="1015"/>
      <c r="O506" s="1014"/>
      <c r="P506" s="1014"/>
      <c r="Q506" s="1014"/>
      <c r="R506" s="1014"/>
      <c r="S506" s="1014"/>
      <c r="T506" s="1014"/>
      <c r="U506" s="1014"/>
      <c r="V506" s="1014"/>
      <c r="W506" s="1014"/>
      <c r="X506" s="1014"/>
      <c r="Y506" s="1014"/>
      <c r="Z506" s="1014"/>
      <c r="AA506" s="1014"/>
      <c r="AB506" s="1014"/>
      <c r="AC506" s="1014"/>
      <c r="AD506" s="1014"/>
      <c r="AE506" s="1014"/>
    </row>
    <row r="507" spans="2:31">
      <c r="B507" s="1743" t="s">
        <v>2785</v>
      </c>
      <c r="C507" s="1014"/>
      <c r="D507" s="1014"/>
      <c r="E507" s="1014"/>
      <c r="F507" s="1014"/>
      <c r="G507" s="1014"/>
      <c r="H507" s="1014"/>
      <c r="I507" s="1014"/>
      <c r="J507" s="1014"/>
      <c r="K507" s="1014"/>
      <c r="L507" s="1014"/>
      <c r="M507" s="1016"/>
      <c r="N507" s="1015"/>
      <c r="O507" s="1014"/>
      <c r="P507" s="1014"/>
      <c r="Q507" s="1014"/>
      <c r="R507" s="1014"/>
      <c r="S507" s="1014"/>
      <c r="T507" s="1014"/>
      <c r="U507" s="1014"/>
      <c r="V507" s="1014"/>
      <c r="W507" s="1014"/>
      <c r="X507" s="1014"/>
      <c r="Y507" s="1014"/>
      <c r="Z507" s="1014"/>
      <c r="AA507" s="1014"/>
      <c r="AB507" s="1014"/>
      <c r="AC507" s="1014"/>
      <c r="AD507" s="1014"/>
      <c r="AE507" s="1014"/>
    </row>
    <row r="508" spans="2:31">
      <c r="B508" s="1743" t="s">
        <v>2786</v>
      </c>
      <c r="C508" s="1014"/>
      <c r="D508" s="1014"/>
      <c r="E508" s="1014"/>
      <c r="F508" s="1014"/>
      <c r="G508" s="1014"/>
      <c r="H508" s="1014"/>
      <c r="I508" s="1014"/>
      <c r="J508" s="1014"/>
      <c r="K508" s="1014"/>
      <c r="L508" s="1014"/>
      <c r="M508" s="1016"/>
      <c r="N508" s="1015"/>
      <c r="O508" s="1014"/>
      <c r="P508" s="1014"/>
      <c r="Q508" s="1014"/>
      <c r="R508" s="1014"/>
      <c r="S508" s="1014"/>
      <c r="T508" s="1014"/>
      <c r="U508" s="1014"/>
      <c r="V508" s="1014"/>
      <c r="W508" s="1014"/>
      <c r="X508" s="1014"/>
      <c r="Y508" s="1014"/>
      <c r="Z508" s="1014"/>
      <c r="AA508" s="1014"/>
      <c r="AB508" s="1014"/>
      <c r="AC508" s="1014"/>
      <c r="AD508" s="1014"/>
      <c r="AE508" s="1014"/>
    </row>
    <row r="509" spans="2:31">
      <c r="B509" s="1743" t="s">
        <v>2787</v>
      </c>
      <c r="C509" s="1014"/>
      <c r="D509" s="1014"/>
      <c r="E509" s="1014"/>
      <c r="F509" s="1014"/>
      <c r="G509" s="1014"/>
      <c r="H509" s="1014"/>
      <c r="I509" s="1014"/>
      <c r="J509" s="1014"/>
      <c r="K509" s="1014"/>
      <c r="L509" s="1014"/>
      <c r="M509" s="1016"/>
      <c r="N509" s="1015"/>
      <c r="O509" s="1014"/>
      <c r="P509" s="1014"/>
      <c r="Q509" s="1014"/>
      <c r="R509" s="1014"/>
      <c r="S509" s="1014"/>
      <c r="T509" s="1014"/>
      <c r="U509" s="1014"/>
      <c r="V509" s="1014"/>
      <c r="W509" s="1014"/>
      <c r="X509" s="1014"/>
      <c r="Y509" s="1014"/>
      <c r="Z509" s="1014"/>
      <c r="AA509" s="1014"/>
      <c r="AB509" s="1014"/>
      <c r="AC509" s="1014"/>
      <c r="AD509" s="1014"/>
      <c r="AE509" s="1014"/>
    </row>
    <row r="510" spans="2:31">
      <c r="B510" s="1743" t="s">
        <v>2788</v>
      </c>
      <c r="C510" s="1014"/>
      <c r="D510" s="1014"/>
      <c r="E510" s="1014"/>
      <c r="F510" s="1014"/>
      <c r="G510" s="1014"/>
      <c r="H510" s="1014"/>
      <c r="I510" s="1014"/>
      <c r="J510" s="1014"/>
      <c r="K510" s="1014"/>
      <c r="L510" s="1014"/>
      <c r="M510" s="1016"/>
      <c r="N510" s="1015"/>
      <c r="O510" s="1014"/>
      <c r="P510" s="1014"/>
      <c r="Q510" s="1014"/>
      <c r="R510" s="1014"/>
      <c r="S510" s="1014"/>
      <c r="T510" s="1014"/>
      <c r="U510" s="1014"/>
      <c r="V510" s="1014"/>
      <c r="W510" s="1014"/>
      <c r="X510" s="1014"/>
      <c r="Y510" s="1014"/>
      <c r="Z510" s="1014"/>
      <c r="AA510" s="1014"/>
      <c r="AB510" s="1014"/>
      <c r="AC510" s="1014"/>
      <c r="AD510" s="1014"/>
      <c r="AE510" s="1014"/>
    </row>
    <row r="511" spans="2:31">
      <c r="B511" s="1743" t="s">
        <v>2789</v>
      </c>
      <c r="C511" s="1014"/>
      <c r="D511" s="1014"/>
      <c r="E511" s="1014"/>
      <c r="F511" s="1014"/>
      <c r="G511" s="1014"/>
      <c r="H511" s="1014"/>
      <c r="I511" s="1014"/>
      <c r="J511" s="1014"/>
      <c r="K511" s="1014"/>
      <c r="L511" s="1014"/>
      <c r="M511" s="1016"/>
      <c r="N511" s="1015"/>
      <c r="O511" s="1014"/>
      <c r="P511" s="1014"/>
      <c r="Q511" s="1014"/>
      <c r="R511" s="1014"/>
      <c r="S511" s="1014"/>
      <c r="T511" s="1014"/>
      <c r="U511" s="1014"/>
      <c r="V511" s="1014"/>
      <c r="W511" s="1014"/>
      <c r="X511" s="1014"/>
      <c r="Y511" s="1014"/>
      <c r="Z511" s="1014"/>
      <c r="AA511" s="1014"/>
      <c r="AB511" s="1014"/>
      <c r="AC511" s="1014"/>
      <c r="AD511" s="1014"/>
      <c r="AE511" s="1014"/>
    </row>
    <row r="512" spans="2:31">
      <c r="B512" s="1743" t="s">
        <v>2790</v>
      </c>
      <c r="C512" s="1014"/>
      <c r="D512" s="1014"/>
      <c r="E512" s="1014"/>
      <c r="F512" s="1014"/>
      <c r="G512" s="1014"/>
      <c r="H512" s="1014"/>
      <c r="I512" s="1014"/>
      <c r="J512" s="1014"/>
      <c r="K512" s="1014"/>
      <c r="L512" s="1014"/>
      <c r="M512" s="1016"/>
      <c r="N512" s="1015"/>
      <c r="O512" s="1014"/>
      <c r="P512" s="1014"/>
      <c r="Q512" s="1014"/>
      <c r="R512" s="1014"/>
      <c r="S512" s="1014"/>
      <c r="T512" s="1014"/>
      <c r="U512" s="1014"/>
      <c r="V512" s="1014"/>
      <c r="W512" s="1014"/>
      <c r="X512" s="1014"/>
      <c r="Y512" s="1014"/>
      <c r="Z512" s="1014"/>
      <c r="AA512" s="1014"/>
      <c r="AB512" s="1014"/>
      <c r="AC512" s="1014"/>
      <c r="AD512" s="1014"/>
      <c r="AE512" s="1014"/>
    </row>
    <row r="513" spans="2:31">
      <c r="B513" s="1743" t="s">
        <v>2791</v>
      </c>
      <c r="C513" s="1014"/>
      <c r="D513" s="1014"/>
      <c r="E513" s="1014"/>
      <c r="F513" s="1014"/>
      <c r="G513" s="1014"/>
      <c r="H513" s="1014"/>
      <c r="I513" s="1014"/>
      <c r="J513" s="1014"/>
      <c r="K513" s="1014"/>
      <c r="L513" s="1014"/>
      <c r="M513" s="1016"/>
      <c r="N513" s="1015"/>
      <c r="O513" s="1014"/>
      <c r="P513" s="1014"/>
      <c r="Q513" s="1014"/>
      <c r="R513" s="1014"/>
      <c r="S513" s="1014"/>
      <c r="T513" s="1014"/>
      <c r="U513" s="1014"/>
      <c r="V513" s="1014"/>
      <c r="W513" s="1014"/>
      <c r="X513" s="1014"/>
      <c r="Y513" s="1014"/>
      <c r="Z513" s="1014"/>
      <c r="AA513" s="1014"/>
      <c r="AB513" s="1014"/>
      <c r="AC513" s="1014"/>
      <c r="AD513" s="1014"/>
      <c r="AE513" s="1014"/>
    </row>
    <row r="514" spans="2:31">
      <c r="B514" s="1743" t="s">
        <v>2792</v>
      </c>
      <c r="C514" s="1014"/>
      <c r="D514" s="1014"/>
      <c r="E514" s="1014"/>
      <c r="F514" s="1014"/>
      <c r="G514" s="1014"/>
      <c r="H514" s="1014"/>
      <c r="I514" s="1014"/>
      <c r="J514" s="1014"/>
      <c r="K514" s="1014"/>
      <c r="L514" s="1014"/>
      <c r="M514" s="1016"/>
      <c r="N514" s="1015"/>
      <c r="O514" s="1014"/>
      <c r="P514" s="1014"/>
      <c r="Q514" s="1014"/>
      <c r="R514" s="1014"/>
      <c r="S514" s="1014"/>
      <c r="T514" s="1014"/>
      <c r="U514" s="1014"/>
      <c r="V514" s="1014"/>
      <c r="W514" s="1014"/>
      <c r="X514" s="1014"/>
      <c r="Y514" s="1014"/>
      <c r="Z514" s="1014"/>
      <c r="AA514" s="1014"/>
      <c r="AB514" s="1014"/>
      <c r="AC514" s="1014"/>
      <c r="AD514" s="1014"/>
      <c r="AE514" s="1014"/>
    </row>
    <row r="515" spans="2:31">
      <c r="B515" s="1743" t="s">
        <v>2793</v>
      </c>
      <c r="C515" s="1014"/>
      <c r="D515" s="1014"/>
      <c r="E515" s="1014"/>
      <c r="F515" s="1014"/>
      <c r="G515" s="1014"/>
      <c r="H515" s="1014"/>
      <c r="I515" s="1014"/>
      <c r="J515" s="1014"/>
      <c r="K515" s="1014"/>
      <c r="L515" s="1014"/>
      <c r="M515" s="1016"/>
      <c r="N515" s="1015"/>
      <c r="O515" s="1014"/>
      <c r="P515" s="1014"/>
      <c r="Q515" s="1014"/>
      <c r="R515" s="1014"/>
      <c r="S515" s="1014"/>
      <c r="T515" s="1014"/>
      <c r="U515" s="1014"/>
      <c r="V515" s="1014"/>
      <c r="W515" s="1014"/>
      <c r="X515" s="1014"/>
      <c r="Y515" s="1014"/>
      <c r="Z515" s="1014"/>
      <c r="AA515" s="1014"/>
      <c r="AB515" s="1014"/>
      <c r="AC515" s="1014"/>
      <c r="AD515" s="1014"/>
      <c r="AE515" s="1014"/>
    </row>
    <row r="516" spans="2:31">
      <c r="B516" s="1743" t="s">
        <v>2794</v>
      </c>
      <c r="C516" s="1014"/>
      <c r="D516" s="1014"/>
      <c r="E516" s="1014"/>
      <c r="F516" s="1014"/>
      <c r="G516" s="1014"/>
      <c r="H516" s="1014"/>
      <c r="I516" s="1014"/>
      <c r="J516" s="1014"/>
      <c r="K516" s="1014"/>
      <c r="L516" s="1014"/>
      <c r="M516" s="1016"/>
      <c r="N516" s="1015"/>
      <c r="O516" s="1014"/>
      <c r="P516" s="1014"/>
      <c r="Q516" s="1014"/>
      <c r="R516" s="1014"/>
      <c r="S516" s="1014"/>
      <c r="T516" s="1014"/>
      <c r="U516" s="1014"/>
      <c r="V516" s="1014"/>
      <c r="W516" s="1014"/>
      <c r="X516" s="1014"/>
      <c r="Y516" s="1014"/>
      <c r="Z516" s="1014"/>
      <c r="AA516" s="1014"/>
      <c r="AB516" s="1014"/>
      <c r="AC516" s="1014"/>
      <c r="AD516" s="1014"/>
      <c r="AE516" s="1014"/>
    </row>
    <row r="517" spans="2:31">
      <c r="B517" s="1743" t="s">
        <v>2795</v>
      </c>
      <c r="C517" s="1014"/>
      <c r="D517" s="1014"/>
      <c r="E517" s="1014"/>
      <c r="F517" s="1014"/>
      <c r="G517" s="1014"/>
      <c r="H517" s="1014"/>
      <c r="I517" s="1014"/>
      <c r="J517" s="1014"/>
      <c r="K517" s="1014"/>
      <c r="L517" s="1014"/>
      <c r="M517" s="1016"/>
      <c r="N517" s="1015"/>
      <c r="O517" s="1014"/>
      <c r="P517" s="1014"/>
      <c r="Q517" s="1014"/>
      <c r="R517" s="1014"/>
      <c r="S517" s="1014"/>
      <c r="T517" s="1014"/>
      <c r="U517" s="1014"/>
      <c r="V517" s="1014"/>
      <c r="W517" s="1014"/>
      <c r="X517" s="1014"/>
      <c r="Y517" s="1014"/>
      <c r="Z517" s="1014"/>
      <c r="AA517" s="1014"/>
      <c r="AB517" s="1014"/>
      <c r="AC517" s="1014"/>
      <c r="AD517" s="1014"/>
      <c r="AE517" s="1014"/>
    </row>
    <row r="518" spans="2:31">
      <c r="B518" s="1743" t="s">
        <v>2796</v>
      </c>
      <c r="C518" s="1014"/>
      <c r="D518" s="1014"/>
      <c r="E518" s="1014"/>
      <c r="F518" s="1014"/>
      <c r="G518" s="1014"/>
      <c r="H518" s="1014"/>
      <c r="I518" s="1014"/>
      <c r="J518" s="1014"/>
      <c r="K518" s="1014"/>
      <c r="L518" s="1014"/>
      <c r="M518" s="1016"/>
      <c r="N518" s="1015"/>
      <c r="O518" s="1014"/>
      <c r="P518" s="1014"/>
      <c r="Q518" s="1014"/>
      <c r="R518" s="1014"/>
      <c r="S518" s="1014"/>
      <c r="T518" s="1014"/>
      <c r="U518" s="1014"/>
      <c r="V518" s="1014"/>
      <c r="W518" s="1014"/>
      <c r="X518" s="1014"/>
      <c r="Y518" s="1014"/>
      <c r="Z518" s="1014"/>
      <c r="AA518" s="1014"/>
      <c r="AB518" s="1014"/>
      <c r="AC518" s="1014"/>
      <c r="AD518" s="1014"/>
      <c r="AE518" s="1014"/>
    </row>
    <row r="519" spans="2:31">
      <c r="B519" s="1743" t="s">
        <v>2797</v>
      </c>
      <c r="C519" s="1014"/>
      <c r="D519" s="1014"/>
      <c r="E519" s="1014"/>
      <c r="F519" s="1014"/>
      <c r="G519" s="1014"/>
      <c r="H519" s="1014"/>
      <c r="I519" s="1014"/>
      <c r="J519" s="1014"/>
      <c r="K519" s="1014"/>
      <c r="L519" s="1014"/>
      <c r="M519" s="1016"/>
      <c r="N519" s="1015"/>
      <c r="O519" s="1014"/>
      <c r="P519" s="1014"/>
      <c r="Q519" s="1014"/>
      <c r="R519" s="1014"/>
      <c r="S519" s="1014"/>
      <c r="T519" s="1014"/>
      <c r="U519" s="1014"/>
      <c r="V519" s="1014"/>
      <c r="W519" s="1014"/>
      <c r="X519" s="1014"/>
      <c r="Y519" s="1014"/>
      <c r="Z519" s="1014"/>
      <c r="AA519" s="1014"/>
      <c r="AB519" s="1014"/>
      <c r="AC519" s="1014"/>
      <c r="AD519" s="1014"/>
      <c r="AE519" s="1014"/>
    </row>
    <row r="520" spans="2:31">
      <c r="B520" s="1743" t="s">
        <v>2798</v>
      </c>
      <c r="C520" s="1014"/>
      <c r="D520" s="1014"/>
      <c r="E520" s="1014"/>
      <c r="F520" s="1014"/>
      <c r="G520" s="1014"/>
      <c r="H520" s="1014"/>
      <c r="I520" s="1014"/>
      <c r="J520" s="1014"/>
      <c r="K520" s="1014"/>
      <c r="L520" s="1014"/>
      <c r="M520" s="1016"/>
      <c r="N520" s="1015"/>
      <c r="O520" s="1014"/>
      <c r="P520" s="1014"/>
      <c r="Q520" s="1014"/>
      <c r="R520" s="1014"/>
      <c r="S520" s="1014"/>
      <c r="T520" s="1014"/>
      <c r="U520" s="1014"/>
      <c r="V520" s="1014"/>
      <c r="W520" s="1014"/>
      <c r="X520" s="1014"/>
      <c r="Y520" s="1014"/>
      <c r="Z520" s="1014"/>
      <c r="AA520" s="1014"/>
      <c r="AB520" s="1014"/>
      <c r="AC520" s="1014"/>
      <c r="AD520" s="1014"/>
      <c r="AE520" s="1014"/>
    </row>
    <row r="521" spans="2:31">
      <c r="B521" s="1743" t="s">
        <v>2799</v>
      </c>
      <c r="C521" s="1014"/>
      <c r="D521" s="1014"/>
      <c r="E521" s="1014"/>
      <c r="F521" s="1014"/>
      <c r="G521" s="1014"/>
      <c r="H521" s="1014"/>
      <c r="I521" s="1014"/>
      <c r="J521" s="1014"/>
      <c r="K521" s="1014"/>
      <c r="L521" s="1014"/>
      <c r="M521" s="1016"/>
      <c r="N521" s="1015"/>
      <c r="O521" s="1014"/>
      <c r="P521" s="1014"/>
      <c r="Q521" s="1014"/>
      <c r="R521" s="1014"/>
      <c r="S521" s="1014"/>
      <c r="T521" s="1014"/>
      <c r="U521" s="1014"/>
      <c r="V521" s="1014"/>
      <c r="W521" s="1014"/>
      <c r="X521" s="1014"/>
      <c r="Y521" s="1014"/>
      <c r="Z521" s="1014"/>
      <c r="AA521" s="1014"/>
      <c r="AB521" s="1014"/>
      <c r="AC521" s="1014"/>
      <c r="AD521" s="1014"/>
      <c r="AE521" s="1014"/>
    </row>
    <row r="522" spans="2:31">
      <c r="B522" s="1743" t="s">
        <v>2800</v>
      </c>
      <c r="C522" s="1014"/>
      <c r="D522" s="1014"/>
      <c r="E522" s="1014"/>
      <c r="F522" s="1014"/>
      <c r="G522" s="1014"/>
      <c r="H522" s="1014"/>
      <c r="I522" s="1014"/>
      <c r="J522" s="1014"/>
      <c r="K522" s="1014"/>
      <c r="L522" s="1014"/>
      <c r="M522" s="1016"/>
      <c r="N522" s="1015"/>
      <c r="O522" s="1014"/>
      <c r="P522" s="1014"/>
      <c r="Q522" s="1014"/>
      <c r="R522" s="1014"/>
      <c r="S522" s="1014"/>
      <c r="T522" s="1014"/>
      <c r="U522" s="1014"/>
      <c r="V522" s="1014"/>
      <c r="W522" s="1014"/>
      <c r="X522" s="1014"/>
      <c r="Y522" s="1014"/>
      <c r="Z522" s="1014"/>
      <c r="AA522" s="1014"/>
      <c r="AB522" s="1014"/>
      <c r="AC522" s="1014"/>
      <c r="AD522" s="1014"/>
      <c r="AE522" s="1014"/>
    </row>
    <row r="523" spans="2:31">
      <c r="B523" s="1743" t="s">
        <v>2801</v>
      </c>
      <c r="C523" s="1014"/>
      <c r="D523" s="1014"/>
      <c r="E523" s="1014"/>
      <c r="F523" s="1014"/>
      <c r="G523" s="1014"/>
      <c r="H523" s="1014"/>
      <c r="I523" s="1014"/>
      <c r="J523" s="1014"/>
      <c r="K523" s="1014"/>
      <c r="L523" s="1014"/>
      <c r="M523" s="1016"/>
      <c r="N523" s="1015"/>
      <c r="O523" s="1014"/>
      <c r="P523" s="1014"/>
      <c r="Q523" s="1014"/>
      <c r="R523" s="1014"/>
      <c r="S523" s="1014"/>
      <c r="T523" s="1014"/>
      <c r="U523" s="1014"/>
      <c r="V523" s="1014"/>
      <c r="W523" s="1014"/>
      <c r="X523" s="1014"/>
      <c r="Y523" s="1014"/>
      <c r="Z523" s="1014"/>
      <c r="AA523" s="1014"/>
      <c r="AB523" s="1014"/>
      <c r="AC523" s="1014"/>
      <c r="AD523" s="1014"/>
      <c r="AE523" s="1014"/>
    </row>
    <row r="524" spans="2:31">
      <c r="B524" s="1743" t="s">
        <v>2802</v>
      </c>
      <c r="C524" s="1014"/>
      <c r="D524" s="1014"/>
      <c r="E524" s="1014"/>
      <c r="F524" s="1014"/>
      <c r="G524" s="1014"/>
      <c r="H524" s="1014"/>
      <c r="I524" s="1014"/>
      <c r="J524" s="1014"/>
      <c r="K524" s="1014"/>
      <c r="L524" s="1014"/>
      <c r="M524" s="1016"/>
      <c r="N524" s="1015"/>
      <c r="O524" s="1014"/>
      <c r="P524" s="1014"/>
      <c r="Q524" s="1014"/>
      <c r="R524" s="1014"/>
      <c r="S524" s="1014"/>
      <c r="T524" s="1014"/>
      <c r="U524" s="1014"/>
      <c r="V524" s="1014"/>
      <c r="W524" s="1014"/>
      <c r="X524" s="1014"/>
      <c r="Y524" s="1014"/>
      <c r="Z524" s="1014"/>
      <c r="AA524" s="1014"/>
      <c r="AB524" s="1014"/>
      <c r="AC524" s="1014"/>
      <c r="AD524" s="1014"/>
      <c r="AE524" s="1014"/>
    </row>
    <row r="525" spans="2:31">
      <c r="B525" s="1743" t="s">
        <v>2803</v>
      </c>
      <c r="C525" s="1014"/>
      <c r="D525" s="1014"/>
      <c r="E525" s="1014"/>
      <c r="F525" s="1014"/>
      <c r="G525" s="1014"/>
      <c r="H525" s="1014"/>
      <c r="I525" s="1014"/>
      <c r="J525" s="1014"/>
      <c r="K525" s="1014"/>
      <c r="L525" s="1014"/>
      <c r="M525" s="1016"/>
      <c r="N525" s="1015"/>
      <c r="O525" s="1014"/>
      <c r="P525" s="1014"/>
      <c r="Q525" s="1014"/>
      <c r="R525" s="1014"/>
      <c r="S525" s="1014"/>
      <c r="T525" s="1014"/>
      <c r="U525" s="1014"/>
      <c r="V525" s="1014"/>
      <c r="W525" s="1014"/>
      <c r="X525" s="1014"/>
      <c r="Y525" s="1014"/>
      <c r="Z525" s="1014"/>
      <c r="AA525" s="1014"/>
      <c r="AB525" s="1014"/>
      <c r="AC525" s="1014"/>
      <c r="AD525" s="1014"/>
      <c r="AE525" s="1014"/>
    </row>
    <row r="526" spans="2:31">
      <c r="B526" s="1743" t="s">
        <v>2804</v>
      </c>
      <c r="C526" s="1014"/>
      <c r="D526" s="1014"/>
      <c r="E526" s="1014"/>
      <c r="F526" s="1014"/>
      <c r="G526" s="1014"/>
      <c r="H526" s="1014"/>
      <c r="I526" s="1014"/>
      <c r="J526" s="1014"/>
      <c r="K526" s="1014"/>
      <c r="L526" s="1014"/>
      <c r="M526" s="1016"/>
      <c r="N526" s="1015"/>
      <c r="O526" s="1014"/>
      <c r="P526" s="1014"/>
      <c r="Q526" s="1014"/>
      <c r="R526" s="1014"/>
      <c r="S526" s="1014"/>
      <c r="T526" s="1014"/>
      <c r="U526" s="1014"/>
      <c r="V526" s="1014"/>
      <c r="W526" s="1014"/>
      <c r="X526" s="1014"/>
      <c r="Y526" s="1014"/>
      <c r="Z526" s="1014"/>
      <c r="AA526" s="1014"/>
      <c r="AB526" s="1014"/>
      <c r="AC526" s="1014"/>
      <c r="AD526" s="1014"/>
      <c r="AE526" s="1014"/>
    </row>
    <row r="527" spans="2:31">
      <c r="B527" s="1743" t="s">
        <v>2805</v>
      </c>
      <c r="C527" s="1014"/>
      <c r="D527" s="1014"/>
      <c r="E527" s="1014"/>
      <c r="F527" s="1014"/>
      <c r="G527" s="1014"/>
      <c r="H527" s="1014"/>
      <c r="I527" s="1014"/>
      <c r="J527" s="1014"/>
      <c r="K527" s="1014"/>
      <c r="L527" s="1014"/>
      <c r="M527" s="1016"/>
      <c r="N527" s="1015"/>
      <c r="O527" s="1014"/>
      <c r="P527" s="1014"/>
      <c r="Q527" s="1014"/>
      <c r="R527" s="1014"/>
      <c r="S527" s="1014"/>
      <c r="T527" s="1014"/>
      <c r="U527" s="1014"/>
      <c r="V527" s="1014"/>
      <c r="W527" s="1014"/>
      <c r="X527" s="1014"/>
      <c r="Y527" s="1014"/>
      <c r="Z527" s="1014"/>
      <c r="AA527" s="1014"/>
      <c r="AB527" s="1014"/>
      <c r="AC527" s="1014"/>
      <c r="AD527" s="1014"/>
      <c r="AE527" s="1014"/>
    </row>
    <row r="528" spans="2:31">
      <c r="B528" s="1743" t="s">
        <v>2806</v>
      </c>
      <c r="C528" s="1014"/>
      <c r="D528" s="1014"/>
      <c r="E528" s="1014"/>
      <c r="F528" s="1014"/>
      <c r="G528" s="1014"/>
      <c r="H528" s="1014"/>
      <c r="I528" s="1014"/>
      <c r="J528" s="1014"/>
      <c r="K528" s="1014"/>
      <c r="L528" s="1014"/>
      <c r="M528" s="1016"/>
      <c r="N528" s="1015"/>
      <c r="O528" s="1014"/>
      <c r="P528" s="1014"/>
      <c r="Q528" s="1014"/>
      <c r="R528" s="1014"/>
      <c r="S528" s="1014"/>
      <c r="T528" s="1014"/>
      <c r="U528" s="1014"/>
      <c r="V528" s="1014"/>
      <c r="W528" s="1014"/>
      <c r="X528" s="1014"/>
      <c r="Y528" s="1014"/>
      <c r="Z528" s="1014"/>
      <c r="AA528" s="1014"/>
      <c r="AB528" s="1014"/>
      <c r="AC528" s="1014"/>
      <c r="AD528" s="1014"/>
      <c r="AE528" s="1014"/>
    </row>
    <row r="529" spans="2:31">
      <c r="B529" s="1743" t="s">
        <v>2807</v>
      </c>
      <c r="C529" s="1014"/>
      <c r="D529" s="1014"/>
      <c r="E529" s="1014"/>
      <c r="F529" s="1014"/>
      <c r="G529" s="1014"/>
      <c r="H529" s="1014"/>
      <c r="I529" s="1014"/>
      <c r="J529" s="1014"/>
      <c r="K529" s="1014"/>
      <c r="L529" s="1014"/>
      <c r="M529" s="1016"/>
      <c r="N529" s="1015"/>
      <c r="O529" s="1014"/>
      <c r="P529" s="1014"/>
      <c r="Q529" s="1014"/>
      <c r="R529" s="1014"/>
      <c r="S529" s="1014"/>
      <c r="T529" s="1014"/>
      <c r="U529" s="1014"/>
      <c r="V529" s="1014"/>
      <c r="W529" s="1014"/>
      <c r="X529" s="1014"/>
      <c r="Y529" s="1014"/>
      <c r="Z529" s="1014"/>
      <c r="AA529" s="1014"/>
      <c r="AB529" s="1014"/>
      <c r="AC529" s="1014"/>
      <c r="AD529" s="1014"/>
      <c r="AE529" s="1014"/>
    </row>
    <row r="530" spans="2:31">
      <c r="B530" s="1743" t="s">
        <v>2808</v>
      </c>
      <c r="C530" s="1014"/>
      <c r="D530" s="1014"/>
      <c r="E530" s="1014"/>
      <c r="F530" s="1014"/>
      <c r="G530" s="1014"/>
      <c r="H530" s="1014"/>
      <c r="I530" s="1014"/>
      <c r="J530" s="1014"/>
      <c r="K530" s="1014"/>
      <c r="L530" s="1014"/>
      <c r="M530" s="1016"/>
      <c r="N530" s="1015"/>
      <c r="O530" s="1014"/>
      <c r="P530" s="1014"/>
      <c r="Q530" s="1014"/>
      <c r="R530" s="1014"/>
      <c r="S530" s="1014"/>
      <c r="T530" s="1014"/>
      <c r="U530" s="1014"/>
      <c r="V530" s="1014"/>
      <c r="W530" s="1014"/>
      <c r="X530" s="1014"/>
      <c r="Y530" s="1014"/>
      <c r="Z530" s="1014"/>
      <c r="AA530" s="1014"/>
      <c r="AB530" s="1014"/>
      <c r="AC530" s="1014"/>
      <c r="AD530" s="1014"/>
      <c r="AE530" s="1014"/>
    </row>
    <row r="531" spans="2:31">
      <c r="B531" s="1743" t="s">
        <v>2809</v>
      </c>
      <c r="C531" s="1014"/>
      <c r="D531" s="1014"/>
      <c r="E531" s="1014"/>
      <c r="F531" s="1014"/>
      <c r="G531" s="1014"/>
      <c r="H531" s="1014"/>
      <c r="I531" s="1014"/>
      <c r="J531" s="1014"/>
      <c r="K531" s="1014"/>
      <c r="L531" s="1014"/>
      <c r="M531" s="1016"/>
      <c r="N531" s="1015"/>
      <c r="O531" s="1014"/>
      <c r="P531" s="1014"/>
      <c r="Q531" s="1014"/>
      <c r="R531" s="1014"/>
      <c r="S531" s="1014"/>
      <c r="T531" s="1014"/>
      <c r="U531" s="1014"/>
      <c r="V531" s="1014"/>
      <c r="W531" s="1014"/>
      <c r="X531" s="1014"/>
      <c r="Y531" s="1014"/>
      <c r="Z531" s="1014"/>
      <c r="AA531" s="1014"/>
      <c r="AB531" s="1014"/>
      <c r="AC531" s="1014"/>
      <c r="AD531" s="1014"/>
      <c r="AE531" s="1014"/>
    </row>
    <row r="532" spans="2:31">
      <c r="B532" s="1743" t="s">
        <v>2810</v>
      </c>
      <c r="C532" s="1014"/>
      <c r="D532" s="1014"/>
      <c r="E532" s="1014"/>
      <c r="F532" s="1014"/>
      <c r="G532" s="1014"/>
      <c r="H532" s="1014"/>
      <c r="I532" s="1014"/>
      <c r="J532" s="1014"/>
      <c r="K532" s="1014"/>
      <c r="L532" s="1014"/>
      <c r="M532" s="1016"/>
      <c r="N532" s="1015"/>
      <c r="O532" s="1014"/>
      <c r="P532" s="1014"/>
      <c r="Q532" s="1014"/>
      <c r="R532" s="1014"/>
      <c r="S532" s="1014"/>
      <c r="T532" s="1014"/>
      <c r="U532" s="1014"/>
      <c r="V532" s="1014"/>
      <c r="W532" s="1014"/>
      <c r="X532" s="1014"/>
      <c r="Y532" s="1014"/>
      <c r="Z532" s="1014"/>
      <c r="AA532" s="1014"/>
      <c r="AB532" s="1014"/>
      <c r="AC532" s="1014"/>
      <c r="AD532" s="1014"/>
      <c r="AE532" s="1014"/>
    </row>
    <row r="533" spans="2:31">
      <c r="B533" s="1743" t="s">
        <v>2811</v>
      </c>
      <c r="C533" s="1014"/>
      <c r="D533" s="1014"/>
      <c r="E533" s="1014"/>
      <c r="F533" s="1014"/>
      <c r="G533" s="1014"/>
      <c r="H533" s="1014"/>
      <c r="I533" s="1014"/>
      <c r="J533" s="1014"/>
      <c r="K533" s="1014"/>
      <c r="L533" s="1014"/>
      <c r="M533" s="1016"/>
      <c r="N533" s="1015"/>
      <c r="O533" s="1014"/>
      <c r="P533" s="1014"/>
      <c r="Q533" s="1014"/>
      <c r="R533" s="1014"/>
      <c r="S533" s="1014"/>
      <c r="T533" s="1014"/>
      <c r="U533" s="1014"/>
      <c r="V533" s="1014"/>
      <c r="W533" s="1014"/>
      <c r="X533" s="1014"/>
      <c r="Y533" s="1014"/>
      <c r="Z533" s="1014"/>
      <c r="AA533" s="1014"/>
      <c r="AB533" s="1014"/>
      <c r="AC533" s="1014"/>
      <c r="AD533" s="1014"/>
      <c r="AE533" s="1014"/>
    </row>
    <row r="534" spans="2:31">
      <c r="B534" s="1743" t="s">
        <v>2812</v>
      </c>
      <c r="C534" s="1014"/>
      <c r="D534" s="1014"/>
      <c r="E534" s="1014"/>
      <c r="F534" s="1014"/>
      <c r="G534" s="1014"/>
      <c r="H534" s="1014"/>
      <c r="I534" s="1014"/>
      <c r="J534" s="1014"/>
      <c r="K534" s="1014"/>
      <c r="L534" s="1014"/>
      <c r="M534" s="1016"/>
      <c r="N534" s="1015"/>
      <c r="O534" s="1014"/>
      <c r="P534" s="1014"/>
      <c r="Q534" s="1014"/>
      <c r="R534" s="1014"/>
      <c r="S534" s="1014"/>
      <c r="T534" s="1014"/>
      <c r="U534" s="1014"/>
      <c r="V534" s="1014"/>
      <c r="W534" s="1014"/>
      <c r="X534" s="1014"/>
      <c r="Y534" s="1014"/>
      <c r="Z534" s="1014"/>
      <c r="AA534" s="1014"/>
      <c r="AB534" s="1014"/>
      <c r="AC534" s="1014"/>
      <c r="AD534" s="1014"/>
      <c r="AE534" s="1014"/>
    </row>
    <row r="535" spans="2:31">
      <c r="B535" s="1743" t="s">
        <v>2813</v>
      </c>
      <c r="C535" s="1014"/>
      <c r="D535" s="1014"/>
      <c r="E535" s="1014"/>
      <c r="F535" s="1014"/>
      <c r="G535" s="1014"/>
      <c r="H535" s="1014"/>
      <c r="I535" s="1014"/>
      <c r="J535" s="1014"/>
      <c r="K535" s="1014"/>
      <c r="L535" s="1014"/>
      <c r="M535" s="1016"/>
      <c r="N535" s="1015"/>
      <c r="O535" s="1014"/>
      <c r="P535" s="1014"/>
      <c r="Q535" s="1014"/>
      <c r="R535" s="1014"/>
      <c r="S535" s="1014"/>
      <c r="T535" s="1014"/>
      <c r="U535" s="1014"/>
      <c r="V535" s="1014"/>
      <c r="W535" s="1014"/>
      <c r="X535" s="1014"/>
      <c r="Y535" s="1014"/>
      <c r="Z535" s="1014"/>
      <c r="AA535" s="1014"/>
      <c r="AB535" s="1014"/>
      <c r="AC535" s="1014"/>
      <c r="AD535" s="1014"/>
      <c r="AE535" s="1014"/>
    </row>
    <row r="536" spans="2:31">
      <c r="B536" s="1743" t="s">
        <v>2814</v>
      </c>
      <c r="C536" s="1014"/>
      <c r="D536" s="1014"/>
      <c r="E536" s="1014"/>
      <c r="F536" s="1014"/>
      <c r="G536" s="1014"/>
      <c r="H536" s="1014"/>
      <c r="I536" s="1014"/>
      <c r="J536" s="1014"/>
      <c r="K536" s="1014"/>
      <c r="L536" s="1014"/>
      <c r="M536" s="1016"/>
      <c r="N536" s="1015"/>
      <c r="O536" s="1014"/>
      <c r="P536" s="1014"/>
      <c r="Q536" s="1014"/>
      <c r="R536" s="1014"/>
      <c r="S536" s="1014"/>
      <c r="T536" s="1014"/>
      <c r="U536" s="1014"/>
      <c r="V536" s="1014"/>
      <c r="W536" s="1014"/>
      <c r="X536" s="1014"/>
      <c r="Y536" s="1014"/>
      <c r="Z536" s="1014"/>
      <c r="AA536" s="1014"/>
      <c r="AB536" s="1014"/>
      <c r="AC536" s="1014"/>
      <c r="AD536" s="1014"/>
      <c r="AE536" s="1014"/>
    </row>
    <row r="537" spans="2:31">
      <c r="B537" s="1743" t="s">
        <v>2815</v>
      </c>
      <c r="C537" s="1014"/>
      <c r="D537" s="1014"/>
      <c r="E537" s="1014"/>
      <c r="F537" s="1014"/>
      <c r="G537" s="1014"/>
      <c r="H537" s="1014"/>
      <c r="I537" s="1014"/>
      <c r="J537" s="1014"/>
      <c r="K537" s="1014"/>
      <c r="L537" s="1014"/>
      <c r="M537" s="1016"/>
      <c r="N537" s="1015"/>
      <c r="O537" s="1014"/>
      <c r="P537" s="1014"/>
      <c r="Q537" s="1014"/>
      <c r="R537" s="1014"/>
      <c r="S537" s="1014"/>
      <c r="T537" s="1014"/>
      <c r="U537" s="1014"/>
      <c r="V537" s="1014"/>
      <c r="W537" s="1014"/>
      <c r="X537" s="1014"/>
      <c r="Y537" s="1014"/>
      <c r="Z537" s="1014"/>
      <c r="AA537" s="1014"/>
      <c r="AB537" s="1014"/>
      <c r="AC537" s="1014"/>
      <c r="AD537" s="1014"/>
      <c r="AE537" s="1014"/>
    </row>
    <row r="538" spans="2:31">
      <c r="B538" s="1743" t="s">
        <v>2816</v>
      </c>
      <c r="C538" s="1014"/>
      <c r="D538" s="1014"/>
      <c r="E538" s="1014"/>
      <c r="F538" s="1014"/>
      <c r="G538" s="1014"/>
      <c r="H538" s="1014"/>
      <c r="I538" s="1014"/>
      <c r="J538" s="1014"/>
      <c r="K538" s="1014"/>
      <c r="L538" s="1014"/>
      <c r="M538" s="1016"/>
      <c r="N538" s="1015"/>
      <c r="O538" s="1014"/>
      <c r="P538" s="1014"/>
      <c r="Q538" s="1014"/>
      <c r="R538" s="1014"/>
      <c r="S538" s="1014"/>
      <c r="T538" s="1014"/>
      <c r="U538" s="1014"/>
      <c r="V538" s="1014"/>
      <c r="W538" s="1014"/>
      <c r="X538" s="1014"/>
      <c r="Y538" s="1014"/>
      <c r="Z538" s="1014"/>
      <c r="AA538" s="1014"/>
      <c r="AB538" s="1014"/>
      <c r="AC538" s="1014"/>
      <c r="AD538" s="1014"/>
      <c r="AE538" s="1014"/>
    </row>
    <row r="539" spans="2:31">
      <c r="B539" s="1743" t="s">
        <v>2817</v>
      </c>
      <c r="C539" s="1014"/>
      <c r="D539" s="1014"/>
      <c r="E539" s="1014"/>
      <c r="F539" s="1014"/>
      <c r="G539" s="1014"/>
      <c r="H539" s="1014"/>
      <c r="I539" s="1014"/>
      <c r="J539" s="1014"/>
      <c r="K539" s="1014"/>
      <c r="L539" s="1014"/>
      <c r="M539" s="1016"/>
      <c r="N539" s="1015"/>
      <c r="O539" s="1014"/>
      <c r="P539" s="1014"/>
      <c r="Q539" s="1014"/>
      <c r="R539" s="1014"/>
      <c r="S539" s="1014"/>
      <c r="T539" s="1014"/>
      <c r="U539" s="1014"/>
      <c r="V539" s="1014"/>
      <c r="W539" s="1014"/>
      <c r="X539" s="1014"/>
      <c r="Y539" s="1014"/>
      <c r="Z539" s="1014"/>
      <c r="AA539" s="1014"/>
      <c r="AB539" s="1014"/>
      <c r="AC539" s="1014"/>
      <c r="AD539" s="1014"/>
      <c r="AE539" s="1014"/>
    </row>
    <row r="540" spans="2:31">
      <c r="B540" s="1743" t="s">
        <v>2818</v>
      </c>
      <c r="C540" s="1014"/>
      <c r="D540" s="1014"/>
      <c r="E540" s="1014"/>
      <c r="F540" s="1014"/>
      <c r="G540" s="1014"/>
      <c r="H540" s="1014"/>
      <c r="I540" s="1014"/>
      <c r="J540" s="1014"/>
      <c r="K540" s="1014"/>
      <c r="L540" s="1014"/>
      <c r="M540" s="1016"/>
      <c r="N540" s="1015"/>
      <c r="O540" s="1014"/>
      <c r="P540" s="1014"/>
      <c r="Q540" s="1014"/>
      <c r="R540" s="1014"/>
      <c r="S540" s="1014"/>
      <c r="T540" s="1014"/>
      <c r="U540" s="1014"/>
      <c r="V540" s="1014"/>
      <c r="W540" s="1014"/>
      <c r="X540" s="1014"/>
      <c r="Y540" s="1014"/>
      <c r="Z540" s="1014"/>
      <c r="AA540" s="1014"/>
      <c r="AB540" s="1014"/>
      <c r="AC540" s="1014"/>
      <c r="AD540" s="1014"/>
      <c r="AE540" s="1014"/>
    </row>
    <row r="541" spans="2:31">
      <c r="B541" s="1743" t="s">
        <v>2819</v>
      </c>
      <c r="C541" s="1014"/>
      <c r="D541" s="1014"/>
      <c r="E541" s="1014"/>
      <c r="F541" s="1014"/>
      <c r="G541" s="1014"/>
      <c r="H541" s="1014"/>
      <c r="I541" s="1014"/>
      <c r="J541" s="1014"/>
      <c r="K541" s="1014"/>
      <c r="L541" s="1014"/>
      <c r="M541" s="1016"/>
      <c r="N541" s="1015"/>
      <c r="O541" s="1014"/>
      <c r="P541" s="1014"/>
      <c r="Q541" s="1014"/>
      <c r="R541" s="1014"/>
      <c r="S541" s="1014"/>
      <c r="T541" s="1014"/>
      <c r="U541" s="1014"/>
      <c r="V541" s="1014"/>
      <c r="W541" s="1014"/>
      <c r="X541" s="1014"/>
      <c r="Y541" s="1014"/>
      <c r="Z541" s="1014"/>
      <c r="AA541" s="1014"/>
      <c r="AB541" s="1014"/>
      <c r="AC541" s="1014"/>
      <c r="AD541" s="1014"/>
      <c r="AE541" s="1014"/>
    </row>
    <row r="542" spans="2:31">
      <c r="B542" s="1743" t="s">
        <v>2820</v>
      </c>
      <c r="C542" s="1014"/>
      <c r="D542" s="1014"/>
      <c r="E542" s="1014"/>
      <c r="F542" s="1014"/>
      <c r="G542" s="1014"/>
      <c r="H542" s="1014"/>
      <c r="I542" s="1014"/>
      <c r="J542" s="1014"/>
      <c r="K542" s="1014"/>
      <c r="L542" s="1014"/>
      <c r="M542" s="1016"/>
      <c r="N542" s="1015"/>
      <c r="O542" s="1014"/>
      <c r="P542" s="1014"/>
      <c r="Q542" s="1014"/>
      <c r="R542" s="1014"/>
      <c r="S542" s="1014"/>
      <c r="T542" s="1014"/>
      <c r="U542" s="1014"/>
      <c r="V542" s="1014"/>
      <c r="W542" s="1014"/>
      <c r="X542" s="1014"/>
      <c r="Y542" s="1014"/>
      <c r="Z542" s="1014"/>
      <c r="AA542" s="1014"/>
      <c r="AB542" s="1014"/>
      <c r="AC542" s="1014"/>
      <c r="AD542" s="1014"/>
      <c r="AE542" s="1014"/>
    </row>
    <row r="543" spans="2:31">
      <c r="B543" s="1743" t="s">
        <v>2821</v>
      </c>
      <c r="C543" s="1014"/>
      <c r="D543" s="1014"/>
      <c r="E543" s="1014"/>
      <c r="F543" s="1014"/>
      <c r="G543" s="1014"/>
      <c r="H543" s="1014"/>
      <c r="I543" s="1014"/>
      <c r="J543" s="1014"/>
      <c r="K543" s="1014"/>
      <c r="L543" s="1014"/>
      <c r="M543" s="1016"/>
      <c r="N543" s="1015"/>
      <c r="O543" s="1014"/>
      <c r="P543" s="1014"/>
      <c r="Q543" s="1014"/>
      <c r="R543" s="1014"/>
      <c r="S543" s="1014"/>
      <c r="T543" s="1014"/>
      <c r="U543" s="1014"/>
      <c r="V543" s="1014"/>
      <c r="W543" s="1014"/>
      <c r="X543" s="1014"/>
      <c r="Y543" s="1014"/>
      <c r="Z543" s="1014"/>
      <c r="AA543" s="1014"/>
      <c r="AB543" s="1014"/>
      <c r="AC543" s="1014"/>
      <c r="AD543" s="1014"/>
      <c r="AE543" s="1014"/>
    </row>
    <row r="544" spans="2:31">
      <c r="B544" s="1743" t="s">
        <v>2822</v>
      </c>
      <c r="C544" s="1014"/>
      <c r="D544" s="1014"/>
      <c r="E544" s="1014"/>
      <c r="F544" s="1014"/>
      <c r="G544" s="1014"/>
      <c r="H544" s="1014"/>
      <c r="I544" s="1014"/>
      <c r="J544" s="1014"/>
      <c r="K544" s="1014"/>
      <c r="L544" s="1014"/>
      <c r="M544" s="1016"/>
      <c r="N544" s="1015"/>
      <c r="O544" s="1014"/>
      <c r="P544" s="1014"/>
      <c r="Q544" s="1014"/>
      <c r="R544" s="1014"/>
      <c r="S544" s="1014"/>
      <c r="T544" s="1014"/>
      <c r="U544" s="1014"/>
      <c r="V544" s="1014"/>
      <c r="W544" s="1014"/>
      <c r="X544" s="1014"/>
      <c r="Y544" s="1014"/>
      <c r="Z544" s="1014"/>
      <c r="AA544" s="1014"/>
      <c r="AB544" s="1014"/>
      <c r="AC544" s="1014"/>
      <c r="AD544" s="1014"/>
      <c r="AE544" s="1014"/>
    </row>
    <row r="545" spans="2:31">
      <c r="B545" s="1743" t="s">
        <v>2823</v>
      </c>
      <c r="C545" s="1014"/>
      <c r="D545" s="1014"/>
      <c r="E545" s="1014"/>
      <c r="F545" s="1014"/>
      <c r="G545" s="1014"/>
      <c r="H545" s="1014"/>
      <c r="I545" s="1014"/>
      <c r="J545" s="1014"/>
      <c r="K545" s="1014"/>
      <c r="L545" s="1014"/>
      <c r="M545" s="1016"/>
      <c r="N545" s="1015"/>
      <c r="O545" s="1014"/>
      <c r="P545" s="1014"/>
      <c r="Q545" s="1014"/>
      <c r="R545" s="1014"/>
      <c r="S545" s="1014"/>
      <c r="T545" s="1014"/>
      <c r="U545" s="1014"/>
      <c r="V545" s="1014"/>
      <c r="W545" s="1014"/>
      <c r="X545" s="1014"/>
      <c r="Y545" s="1014"/>
      <c r="Z545" s="1014"/>
      <c r="AA545" s="1014"/>
      <c r="AB545" s="1014"/>
      <c r="AC545" s="1014"/>
      <c r="AD545" s="1014"/>
      <c r="AE545" s="1014"/>
    </row>
    <row r="546" spans="2:31">
      <c r="B546" s="1743" t="s">
        <v>2824</v>
      </c>
      <c r="C546" s="1014"/>
      <c r="D546" s="1014"/>
      <c r="E546" s="1014"/>
      <c r="F546" s="1014"/>
      <c r="G546" s="1014"/>
      <c r="H546" s="1014"/>
      <c r="I546" s="1014"/>
      <c r="J546" s="1014"/>
      <c r="K546" s="1014"/>
      <c r="L546" s="1014"/>
      <c r="M546" s="1016"/>
      <c r="N546" s="1015"/>
      <c r="O546" s="1014"/>
      <c r="P546" s="1014"/>
      <c r="Q546" s="1014"/>
      <c r="R546" s="1014"/>
      <c r="S546" s="1014"/>
      <c r="T546" s="1014"/>
      <c r="U546" s="1014"/>
      <c r="V546" s="1014"/>
      <c r="W546" s="1014"/>
      <c r="X546" s="1014"/>
      <c r="Y546" s="1014"/>
      <c r="Z546" s="1014"/>
      <c r="AA546" s="1014"/>
      <c r="AB546" s="1014"/>
      <c r="AC546" s="1014"/>
      <c r="AD546" s="1014"/>
      <c r="AE546" s="1014"/>
    </row>
    <row r="547" spans="2:31">
      <c r="B547" s="1743" t="s">
        <v>2825</v>
      </c>
      <c r="C547" s="1014"/>
      <c r="D547" s="1014"/>
      <c r="E547" s="1014"/>
      <c r="F547" s="1014"/>
      <c r="G547" s="1014"/>
      <c r="H547" s="1014"/>
      <c r="I547" s="1014"/>
      <c r="J547" s="1014"/>
      <c r="K547" s="1014"/>
      <c r="L547" s="1014"/>
      <c r="M547" s="1016"/>
      <c r="N547" s="1015"/>
      <c r="O547" s="1014"/>
      <c r="P547" s="1014"/>
      <c r="Q547" s="1014"/>
      <c r="R547" s="1014"/>
      <c r="S547" s="1014"/>
      <c r="T547" s="1014"/>
      <c r="U547" s="1014"/>
      <c r="V547" s="1014"/>
      <c r="W547" s="1014"/>
      <c r="X547" s="1014"/>
      <c r="Y547" s="1014"/>
      <c r="Z547" s="1014"/>
      <c r="AA547" s="1014"/>
      <c r="AB547" s="1014"/>
      <c r="AC547" s="1014"/>
      <c r="AD547" s="1014"/>
      <c r="AE547" s="1014"/>
    </row>
    <row r="548" spans="2:31">
      <c r="B548" s="1743" t="s">
        <v>2826</v>
      </c>
      <c r="C548" s="1014"/>
      <c r="D548" s="1014"/>
      <c r="E548" s="1014"/>
      <c r="F548" s="1014"/>
      <c r="G548" s="1014"/>
      <c r="H548" s="1014"/>
      <c r="I548" s="1014"/>
      <c r="J548" s="1014"/>
      <c r="K548" s="1014"/>
      <c r="L548" s="1014"/>
      <c r="M548" s="1016"/>
      <c r="N548" s="1015"/>
      <c r="O548" s="1014"/>
      <c r="P548" s="1014"/>
      <c r="Q548" s="1014"/>
      <c r="R548" s="1014"/>
      <c r="S548" s="1014"/>
      <c r="T548" s="1014"/>
      <c r="U548" s="1014"/>
      <c r="V548" s="1014"/>
      <c r="W548" s="1014"/>
      <c r="X548" s="1014"/>
      <c r="Y548" s="1014"/>
      <c r="Z548" s="1014"/>
      <c r="AA548" s="1014"/>
      <c r="AB548" s="1014"/>
      <c r="AC548" s="1014"/>
      <c r="AD548" s="1014"/>
      <c r="AE548" s="1014"/>
    </row>
    <row r="549" spans="2:31">
      <c r="B549" s="1743" t="s">
        <v>2827</v>
      </c>
      <c r="C549" s="1014"/>
      <c r="D549" s="1014"/>
      <c r="E549" s="1014"/>
      <c r="F549" s="1014"/>
      <c r="G549" s="1014"/>
      <c r="H549" s="1014"/>
      <c r="I549" s="1014"/>
      <c r="J549" s="1014"/>
      <c r="K549" s="1014"/>
      <c r="L549" s="1014"/>
      <c r="M549" s="1016"/>
      <c r="N549" s="1015"/>
      <c r="O549" s="1014"/>
      <c r="P549" s="1014"/>
      <c r="Q549" s="1014"/>
      <c r="R549" s="1014"/>
      <c r="S549" s="1014"/>
      <c r="T549" s="1014"/>
      <c r="U549" s="1014"/>
      <c r="V549" s="1014"/>
      <c r="W549" s="1014"/>
      <c r="X549" s="1014"/>
      <c r="Y549" s="1014"/>
      <c r="Z549" s="1014"/>
      <c r="AA549" s="1014"/>
      <c r="AB549" s="1014"/>
      <c r="AC549" s="1014"/>
      <c r="AD549" s="1014"/>
      <c r="AE549" s="1014"/>
    </row>
    <row r="550" spans="2:31">
      <c r="B550" s="1743" t="s">
        <v>2828</v>
      </c>
      <c r="C550" s="1014"/>
      <c r="D550" s="1014"/>
      <c r="E550" s="1014"/>
      <c r="F550" s="1014"/>
      <c r="G550" s="1014"/>
      <c r="H550" s="1014"/>
      <c r="I550" s="1014"/>
      <c r="J550" s="1014"/>
      <c r="K550" s="1014"/>
      <c r="L550" s="1014"/>
      <c r="M550" s="1016"/>
      <c r="N550" s="1015"/>
      <c r="O550" s="1014"/>
      <c r="P550" s="1014"/>
      <c r="Q550" s="1014"/>
      <c r="R550" s="1014"/>
      <c r="S550" s="1014"/>
      <c r="T550" s="1014"/>
      <c r="U550" s="1014"/>
      <c r="V550" s="1014"/>
      <c r="W550" s="1014"/>
      <c r="X550" s="1014"/>
      <c r="Y550" s="1014"/>
      <c r="Z550" s="1014"/>
      <c r="AA550" s="1014"/>
      <c r="AB550" s="1014"/>
      <c r="AC550" s="1014"/>
      <c r="AD550" s="1014"/>
      <c r="AE550" s="1014"/>
    </row>
    <row r="551" spans="2:31">
      <c r="B551" s="1743" t="s">
        <v>2829</v>
      </c>
      <c r="C551" s="1014"/>
      <c r="D551" s="1014"/>
      <c r="E551" s="1014"/>
      <c r="F551" s="1014"/>
      <c r="G551" s="1014"/>
      <c r="H551" s="1014"/>
      <c r="I551" s="1014"/>
      <c r="J551" s="1014"/>
      <c r="K551" s="1014"/>
      <c r="L551" s="1014"/>
      <c r="M551" s="1016"/>
      <c r="N551" s="1015"/>
      <c r="O551" s="1014"/>
      <c r="P551" s="1014"/>
      <c r="Q551" s="1014"/>
      <c r="R551" s="1014"/>
      <c r="S551" s="1014"/>
      <c r="T551" s="1014"/>
      <c r="U551" s="1014"/>
      <c r="V551" s="1014"/>
      <c r="W551" s="1014"/>
      <c r="X551" s="1014"/>
      <c r="Y551" s="1014"/>
      <c r="Z551" s="1014"/>
      <c r="AA551" s="1014"/>
      <c r="AB551" s="1014"/>
      <c r="AC551" s="1014"/>
      <c r="AD551" s="1014"/>
      <c r="AE551" s="1014"/>
    </row>
    <row r="552" spans="2:31">
      <c r="B552" s="1743" t="s">
        <v>2830</v>
      </c>
      <c r="C552" s="1014"/>
      <c r="D552" s="1014"/>
      <c r="E552" s="1014"/>
      <c r="F552" s="1014"/>
      <c r="G552" s="1014"/>
      <c r="H552" s="1014"/>
      <c r="I552" s="1014"/>
      <c r="J552" s="1014"/>
      <c r="K552" s="1014"/>
      <c r="L552" s="1014"/>
      <c r="M552" s="1016"/>
      <c r="N552" s="1015"/>
      <c r="O552" s="1014"/>
      <c r="P552" s="1014"/>
      <c r="Q552" s="1014"/>
      <c r="R552" s="1014"/>
      <c r="S552" s="1014"/>
      <c r="T552" s="1014"/>
      <c r="U552" s="1014"/>
      <c r="V552" s="1014"/>
      <c r="W552" s="1014"/>
      <c r="X552" s="1014"/>
      <c r="Y552" s="1014"/>
      <c r="Z552" s="1014"/>
      <c r="AA552" s="1014"/>
      <c r="AB552" s="1014"/>
      <c r="AC552" s="1014"/>
      <c r="AD552" s="1014"/>
      <c r="AE552" s="1014"/>
    </row>
    <row r="553" spans="2:31">
      <c r="B553" s="1743" t="s">
        <v>2831</v>
      </c>
      <c r="C553" s="1014"/>
      <c r="D553" s="1014"/>
      <c r="E553" s="1014"/>
      <c r="F553" s="1014"/>
      <c r="G553" s="1014"/>
      <c r="H553" s="1014"/>
      <c r="I553" s="1014"/>
      <c r="J553" s="1014"/>
      <c r="K553" s="1014"/>
      <c r="L553" s="1014"/>
      <c r="M553" s="1016"/>
      <c r="N553" s="1015"/>
      <c r="O553" s="1014"/>
      <c r="P553" s="1014"/>
      <c r="Q553" s="1014"/>
      <c r="R553" s="1014"/>
      <c r="S553" s="1014"/>
      <c r="T553" s="1014"/>
      <c r="U553" s="1014"/>
      <c r="V553" s="1014"/>
      <c r="W553" s="1014"/>
      <c r="X553" s="1014"/>
      <c r="Y553" s="1014"/>
      <c r="Z553" s="1014"/>
      <c r="AA553" s="1014"/>
      <c r="AB553" s="1014"/>
      <c r="AC553" s="1014"/>
      <c r="AD553" s="1014"/>
      <c r="AE553" s="1014"/>
    </row>
    <row r="554" spans="2:31">
      <c r="B554" s="1743" t="s">
        <v>2832</v>
      </c>
      <c r="C554" s="1014"/>
      <c r="D554" s="1014"/>
      <c r="E554" s="1014"/>
      <c r="F554" s="1014"/>
      <c r="G554" s="1014"/>
      <c r="H554" s="1014"/>
      <c r="I554" s="1014"/>
      <c r="J554" s="1014"/>
      <c r="K554" s="1014"/>
      <c r="L554" s="1014"/>
      <c r="M554" s="1016"/>
      <c r="N554" s="1015"/>
      <c r="O554" s="1014"/>
      <c r="P554" s="1014"/>
      <c r="Q554" s="1014"/>
      <c r="R554" s="1014"/>
      <c r="S554" s="1014"/>
      <c r="T554" s="1014"/>
      <c r="U554" s="1014"/>
      <c r="V554" s="1014"/>
      <c r="W554" s="1014"/>
      <c r="X554" s="1014"/>
      <c r="Y554" s="1014"/>
      <c r="Z554" s="1014"/>
      <c r="AA554" s="1014"/>
      <c r="AB554" s="1014"/>
      <c r="AC554" s="1014"/>
      <c r="AD554" s="1014"/>
      <c r="AE554" s="1014"/>
    </row>
    <row r="555" spans="2:31">
      <c r="B555" s="1743" t="s">
        <v>2833</v>
      </c>
      <c r="C555" s="1014"/>
      <c r="D555" s="1014"/>
      <c r="E555" s="1014"/>
      <c r="F555" s="1014"/>
      <c r="G555" s="1014"/>
      <c r="H555" s="1014"/>
      <c r="I555" s="1014"/>
      <c r="J555" s="1014"/>
      <c r="K555" s="1014"/>
      <c r="L555" s="1014"/>
      <c r="M555" s="1016"/>
      <c r="N555" s="1015"/>
      <c r="O555" s="1014"/>
      <c r="P555" s="1014"/>
      <c r="Q555" s="1014"/>
      <c r="R555" s="1014"/>
      <c r="S555" s="1014"/>
      <c r="T555" s="1014"/>
      <c r="U555" s="1014"/>
      <c r="V555" s="1014"/>
      <c r="W555" s="1014"/>
      <c r="X555" s="1014"/>
      <c r="Y555" s="1014"/>
      <c r="Z555" s="1014"/>
      <c r="AA555" s="1014"/>
      <c r="AB555" s="1014"/>
      <c r="AC555" s="1014"/>
      <c r="AD555" s="1014"/>
      <c r="AE555" s="1014"/>
    </row>
    <row r="556" spans="2:31">
      <c r="B556" s="1743" t="s">
        <v>2834</v>
      </c>
      <c r="C556" s="1014"/>
      <c r="D556" s="1014"/>
      <c r="E556" s="1014"/>
      <c r="F556" s="1014"/>
      <c r="G556" s="1014"/>
      <c r="H556" s="1014"/>
      <c r="I556" s="1014"/>
      <c r="J556" s="1014"/>
      <c r="K556" s="1014"/>
      <c r="L556" s="1014"/>
      <c r="M556" s="1016"/>
      <c r="N556" s="1015"/>
      <c r="O556" s="1014"/>
      <c r="P556" s="1014"/>
      <c r="Q556" s="1014"/>
      <c r="R556" s="1014"/>
      <c r="S556" s="1014"/>
      <c r="T556" s="1014"/>
      <c r="U556" s="1014"/>
      <c r="V556" s="1014"/>
      <c r="W556" s="1014"/>
      <c r="X556" s="1014"/>
      <c r="Y556" s="1014"/>
      <c r="Z556" s="1014"/>
      <c r="AA556" s="1014"/>
      <c r="AB556" s="1014"/>
      <c r="AC556" s="1014"/>
      <c r="AD556" s="1014"/>
      <c r="AE556" s="1014"/>
    </row>
    <row r="557" spans="2:31">
      <c r="B557" s="1743" t="s">
        <v>2835</v>
      </c>
      <c r="C557" s="1014"/>
      <c r="D557" s="1014"/>
      <c r="E557" s="1014"/>
      <c r="F557" s="1014"/>
      <c r="G557" s="1014"/>
      <c r="H557" s="1014"/>
      <c r="I557" s="1014"/>
      <c r="J557" s="1014"/>
      <c r="K557" s="1014"/>
      <c r="L557" s="1014"/>
      <c r="M557" s="1016"/>
      <c r="N557" s="1015"/>
      <c r="O557" s="1014"/>
      <c r="P557" s="1014"/>
      <c r="Q557" s="1014"/>
      <c r="R557" s="1014"/>
      <c r="S557" s="1014"/>
      <c r="T557" s="1014"/>
      <c r="U557" s="1014"/>
      <c r="V557" s="1014"/>
      <c r="W557" s="1014"/>
      <c r="X557" s="1014"/>
      <c r="Y557" s="1014"/>
      <c r="Z557" s="1014"/>
      <c r="AA557" s="1014"/>
      <c r="AB557" s="1014"/>
      <c r="AC557" s="1014"/>
      <c r="AD557" s="1014"/>
      <c r="AE557" s="1014"/>
    </row>
    <row r="558" spans="2:31">
      <c r="B558" s="1743" t="s">
        <v>2836</v>
      </c>
      <c r="C558" s="1014"/>
      <c r="D558" s="1014"/>
      <c r="E558" s="1014"/>
      <c r="F558" s="1014"/>
      <c r="G558" s="1014"/>
      <c r="H558" s="1014"/>
      <c r="I558" s="1014"/>
      <c r="J558" s="1014"/>
      <c r="K558" s="1014"/>
      <c r="L558" s="1014"/>
      <c r="M558" s="1016"/>
      <c r="N558" s="1015"/>
      <c r="O558" s="1014"/>
      <c r="P558" s="1014"/>
      <c r="Q558" s="1014"/>
      <c r="R558" s="1014"/>
      <c r="S558" s="1014"/>
      <c r="T558" s="1014"/>
      <c r="U558" s="1014"/>
      <c r="V558" s="1014"/>
      <c r="W558" s="1014"/>
      <c r="X558" s="1014"/>
      <c r="Y558" s="1014"/>
      <c r="Z558" s="1014"/>
      <c r="AA558" s="1014"/>
      <c r="AB558" s="1014"/>
      <c r="AC558" s="1014"/>
      <c r="AD558" s="1014"/>
      <c r="AE558" s="1014"/>
    </row>
    <row r="559" spans="2:31">
      <c r="B559" s="1743" t="s">
        <v>2837</v>
      </c>
      <c r="C559" s="1014"/>
      <c r="D559" s="1014"/>
      <c r="E559" s="1014"/>
      <c r="F559" s="1014"/>
      <c r="G559" s="1014"/>
      <c r="H559" s="1014"/>
      <c r="I559" s="1014"/>
      <c r="J559" s="1014"/>
      <c r="K559" s="1014"/>
      <c r="L559" s="1014"/>
      <c r="M559" s="1016"/>
      <c r="N559" s="1015"/>
      <c r="O559" s="1014"/>
      <c r="P559" s="1014"/>
      <c r="Q559" s="1014"/>
      <c r="R559" s="1014"/>
      <c r="S559" s="1014"/>
      <c r="T559" s="1014"/>
      <c r="U559" s="1014"/>
      <c r="V559" s="1014"/>
      <c r="W559" s="1014"/>
      <c r="X559" s="1014"/>
      <c r="Y559" s="1014"/>
      <c r="Z559" s="1014"/>
      <c r="AA559" s="1014"/>
      <c r="AB559" s="1014"/>
      <c r="AC559" s="1014"/>
      <c r="AD559" s="1014"/>
      <c r="AE559" s="1014"/>
    </row>
    <row r="560" spans="2:31">
      <c r="B560" s="1743" t="s">
        <v>2838</v>
      </c>
      <c r="C560" s="1014"/>
      <c r="D560" s="1014"/>
      <c r="E560" s="1014"/>
      <c r="F560" s="1014"/>
      <c r="G560" s="1014"/>
      <c r="H560" s="1014"/>
      <c r="I560" s="1014"/>
      <c r="J560" s="1014"/>
      <c r="K560" s="1014"/>
      <c r="L560" s="1014"/>
      <c r="M560" s="1016"/>
      <c r="N560" s="1015"/>
      <c r="O560" s="1014"/>
      <c r="P560" s="1014"/>
      <c r="Q560" s="1014"/>
      <c r="R560" s="1014"/>
      <c r="S560" s="1014"/>
      <c r="T560" s="1014"/>
      <c r="U560" s="1014"/>
      <c r="V560" s="1014"/>
      <c r="W560" s="1014"/>
      <c r="X560" s="1014"/>
      <c r="Y560" s="1014"/>
      <c r="Z560" s="1014"/>
      <c r="AA560" s="1014"/>
      <c r="AB560" s="1014"/>
      <c r="AC560" s="1014"/>
      <c r="AD560" s="1014"/>
      <c r="AE560" s="1014"/>
    </row>
    <row r="561" spans="2:31">
      <c r="B561" s="1743" t="s">
        <v>2839</v>
      </c>
      <c r="C561" s="1014"/>
      <c r="D561" s="1014"/>
      <c r="E561" s="1014"/>
      <c r="F561" s="1014"/>
      <c r="G561" s="1014"/>
      <c r="H561" s="1014"/>
      <c r="I561" s="1014"/>
      <c r="J561" s="1014"/>
      <c r="K561" s="1014"/>
      <c r="L561" s="1014"/>
      <c r="M561" s="1016"/>
      <c r="N561" s="1015"/>
      <c r="O561" s="1014"/>
      <c r="P561" s="1014"/>
      <c r="Q561" s="1014"/>
      <c r="R561" s="1014"/>
      <c r="S561" s="1014"/>
      <c r="T561" s="1014"/>
      <c r="U561" s="1014"/>
      <c r="V561" s="1014"/>
      <c r="W561" s="1014"/>
      <c r="X561" s="1014"/>
      <c r="Y561" s="1014"/>
      <c r="Z561" s="1014"/>
      <c r="AA561" s="1014"/>
      <c r="AB561" s="1014"/>
      <c r="AC561" s="1014"/>
      <c r="AD561" s="1014"/>
      <c r="AE561" s="1014"/>
    </row>
    <row r="562" spans="2:31">
      <c r="B562" s="1743" t="s">
        <v>2840</v>
      </c>
      <c r="C562" s="1014"/>
      <c r="D562" s="1014"/>
      <c r="E562" s="1014"/>
      <c r="F562" s="1014"/>
      <c r="G562" s="1014"/>
      <c r="H562" s="1014"/>
      <c r="I562" s="1014"/>
      <c r="J562" s="1014"/>
      <c r="K562" s="1014"/>
      <c r="L562" s="1014"/>
      <c r="M562" s="1016"/>
      <c r="N562" s="1015"/>
      <c r="O562" s="1014"/>
      <c r="P562" s="1014"/>
      <c r="Q562" s="1014"/>
      <c r="R562" s="1014"/>
      <c r="S562" s="1014"/>
      <c r="T562" s="1014"/>
      <c r="U562" s="1014"/>
      <c r="V562" s="1014"/>
      <c r="W562" s="1014"/>
      <c r="X562" s="1014"/>
      <c r="Y562" s="1014"/>
      <c r="Z562" s="1014"/>
      <c r="AA562" s="1014"/>
      <c r="AB562" s="1014"/>
      <c r="AC562" s="1014"/>
      <c r="AD562" s="1014"/>
      <c r="AE562" s="1014"/>
    </row>
    <row r="563" spans="2:31">
      <c r="B563" s="1743" t="s">
        <v>2841</v>
      </c>
      <c r="C563" s="1014"/>
      <c r="D563" s="1014"/>
      <c r="E563" s="1014"/>
      <c r="F563" s="1014"/>
      <c r="G563" s="1014"/>
      <c r="H563" s="1014"/>
      <c r="I563" s="1014"/>
      <c r="J563" s="1014"/>
      <c r="K563" s="1014"/>
      <c r="L563" s="1014"/>
      <c r="M563" s="1016"/>
      <c r="N563" s="1015"/>
      <c r="O563" s="1014"/>
      <c r="P563" s="1014"/>
      <c r="Q563" s="1014"/>
      <c r="R563" s="1014"/>
      <c r="S563" s="1014"/>
      <c r="T563" s="1014"/>
      <c r="U563" s="1014"/>
      <c r="V563" s="1014"/>
      <c r="W563" s="1014"/>
      <c r="X563" s="1014"/>
      <c r="Y563" s="1014"/>
      <c r="Z563" s="1014"/>
      <c r="AA563" s="1014"/>
      <c r="AB563" s="1014"/>
      <c r="AC563" s="1014"/>
      <c r="AD563" s="1014"/>
      <c r="AE563" s="1014"/>
    </row>
    <row r="564" spans="2:31">
      <c r="B564" s="1743" t="s">
        <v>2842</v>
      </c>
      <c r="C564" s="1014"/>
      <c r="D564" s="1014"/>
      <c r="E564" s="1014"/>
      <c r="F564" s="1014"/>
      <c r="G564" s="1014"/>
      <c r="H564" s="1014"/>
      <c r="I564" s="1014"/>
      <c r="J564" s="1014"/>
      <c r="K564" s="1014"/>
      <c r="L564" s="1014"/>
      <c r="M564" s="1016"/>
      <c r="N564" s="1015"/>
      <c r="O564" s="1014"/>
      <c r="P564" s="1014"/>
      <c r="Q564" s="1014"/>
      <c r="R564" s="1014"/>
      <c r="S564" s="1014"/>
      <c r="T564" s="1014"/>
      <c r="U564" s="1014"/>
      <c r="V564" s="1014"/>
      <c r="W564" s="1014"/>
      <c r="X564" s="1014"/>
      <c r="Y564" s="1014"/>
      <c r="Z564" s="1014"/>
      <c r="AA564" s="1014"/>
      <c r="AB564" s="1014"/>
      <c r="AC564" s="1014"/>
      <c r="AD564" s="1014"/>
      <c r="AE564" s="1014"/>
    </row>
    <row r="565" spans="2:31">
      <c r="B565" s="1743" t="s">
        <v>2843</v>
      </c>
      <c r="C565" s="1014"/>
      <c r="D565" s="1014"/>
      <c r="E565" s="1014"/>
      <c r="F565" s="1014"/>
      <c r="G565" s="1014"/>
      <c r="H565" s="1014"/>
      <c r="I565" s="1014"/>
      <c r="J565" s="1014"/>
      <c r="K565" s="1014"/>
      <c r="L565" s="1014"/>
      <c r="M565" s="1016"/>
      <c r="N565" s="1015"/>
      <c r="O565" s="1014"/>
      <c r="P565" s="1014"/>
      <c r="Q565" s="1014"/>
      <c r="R565" s="1014"/>
      <c r="S565" s="1014"/>
      <c r="T565" s="1014"/>
      <c r="U565" s="1014"/>
      <c r="V565" s="1014"/>
      <c r="W565" s="1014"/>
      <c r="X565" s="1014"/>
      <c r="Y565" s="1014"/>
      <c r="Z565" s="1014"/>
      <c r="AA565" s="1014"/>
      <c r="AB565" s="1014"/>
      <c r="AC565" s="1014"/>
      <c r="AD565" s="1014"/>
      <c r="AE565" s="1014"/>
    </row>
    <row r="566" spans="2:31">
      <c r="B566" s="1743" t="s">
        <v>2844</v>
      </c>
      <c r="C566" s="1014"/>
      <c r="D566" s="1014"/>
      <c r="E566" s="1014"/>
      <c r="F566" s="1014"/>
      <c r="G566" s="1014"/>
      <c r="H566" s="1014"/>
      <c r="I566" s="1014"/>
      <c r="J566" s="1014"/>
      <c r="K566" s="1014"/>
      <c r="L566" s="1014"/>
      <c r="M566" s="1016"/>
      <c r="N566" s="1015"/>
      <c r="O566" s="1014"/>
      <c r="P566" s="1014"/>
      <c r="Q566" s="1014"/>
      <c r="R566" s="1014"/>
      <c r="S566" s="1014"/>
      <c r="T566" s="1014"/>
      <c r="U566" s="1014"/>
      <c r="V566" s="1014"/>
      <c r="W566" s="1014"/>
      <c r="X566" s="1014"/>
      <c r="Y566" s="1014"/>
      <c r="Z566" s="1014"/>
      <c r="AA566" s="1014"/>
      <c r="AB566" s="1014"/>
      <c r="AC566" s="1014"/>
      <c r="AD566" s="1014"/>
      <c r="AE566" s="1014"/>
    </row>
    <row r="567" spans="2:31">
      <c r="B567" s="1743" t="s">
        <v>2845</v>
      </c>
      <c r="C567" s="1014"/>
      <c r="D567" s="1014"/>
      <c r="E567" s="1014"/>
      <c r="F567" s="1014"/>
      <c r="G567" s="1014"/>
      <c r="H567" s="1014"/>
      <c r="I567" s="1014"/>
      <c r="J567" s="1014"/>
      <c r="K567" s="1014"/>
      <c r="L567" s="1014"/>
      <c r="M567" s="1016"/>
      <c r="N567" s="1015"/>
      <c r="O567" s="1014"/>
      <c r="P567" s="1014"/>
      <c r="Q567" s="1014"/>
      <c r="R567" s="1014"/>
      <c r="S567" s="1014"/>
      <c r="T567" s="1014"/>
      <c r="U567" s="1014"/>
      <c r="V567" s="1014"/>
      <c r="W567" s="1014"/>
      <c r="X567" s="1014"/>
      <c r="Y567" s="1014"/>
      <c r="Z567" s="1014"/>
      <c r="AA567" s="1014"/>
      <c r="AB567" s="1014"/>
      <c r="AC567" s="1014"/>
      <c r="AD567" s="1014"/>
      <c r="AE567" s="1014"/>
    </row>
    <row r="568" spans="2:31">
      <c r="B568" s="1743" t="s">
        <v>2846</v>
      </c>
      <c r="C568" s="1014"/>
      <c r="D568" s="1014"/>
      <c r="E568" s="1014"/>
      <c r="F568" s="1014"/>
      <c r="G568" s="1014"/>
      <c r="H568" s="1014"/>
      <c r="I568" s="1014"/>
      <c r="J568" s="1014"/>
      <c r="K568" s="1014"/>
      <c r="L568" s="1014"/>
      <c r="M568" s="1016"/>
      <c r="N568" s="1015"/>
      <c r="O568" s="1014"/>
      <c r="P568" s="1014"/>
      <c r="Q568" s="1014"/>
      <c r="R568" s="1014"/>
      <c r="S568" s="1014"/>
      <c r="T568" s="1014"/>
      <c r="U568" s="1014"/>
      <c r="V568" s="1014"/>
      <c r="W568" s="1014"/>
      <c r="X568" s="1014"/>
      <c r="Y568" s="1014"/>
      <c r="Z568" s="1014"/>
      <c r="AA568" s="1014"/>
      <c r="AB568" s="1014"/>
      <c r="AC568" s="1014"/>
      <c r="AD568" s="1014"/>
      <c r="AE568" s="1014"/>
    </row>
    <row r="569" spans="2:31">
      <c r="B569" s="1743" t="s">
        <v>2847</v>
      </c>
      <c r="C569" s="1014"/>
      <c r="D569" s="1014"/>
      <c r="E569" s="1014"/>
      <c r="F569" s="1014"/>
      <c r="G569" s="1014"/>
      <c r="H569" s="1014"/>
      <c r="I569" s="1014"/>
      <c r="J569" s="1014"/>
      <c r="K569" s="1014"/>
      <c r="L569" s="1014"/>
      <c r="M569" s="1016"/>
      <c r="N569" s="1015"/>
      <c r="O569" s="1014"/>
      <c r="P569" s="1014"/>
      <c r="Q569" s="1014"/>
      <c r="R569" s="1014"/>
      <c r="S569" s="1014"/>
      <c r="T569" s="1014"/>
      <c r="U569" s="1014"/>
      <c r="V569" s="1014"/>
      <c r="W569" s="1014"/>
      <c r="X569" s="1014"/>
      <c r="Y569" s="1014"/>
      <c r="Z569" s="1014"/>
      <c r="AA569" s="1014"/>
      <c r="AB569" s="1014"/>
      <c r="AC569" s="1014"/>
      <c r="AD569" s="1014"/>
      <c r="AE569" s="1014"/>
    </row>
    <row r="570" spans="2:31">
      <c r="B570" s="1743" t="s">
        <v>2848</v>
      </c>
      <c r="C570" s="1014"/>
      <c r="D570" s="1014"/>
      <c r="E570" s="1014"/>
      <c r="F570" s="1014"/>
      <c r="G570" s="1014"/>
      <c r="H570" s="1014"/>
      <c r="I570" s="1014"/>
      <c r="J570" s="1014"/>
      <c r="K570" s="1014"/>
      <c r="L570" s="1014"/>
      <c r="M570" s="1016"/>
      <c r="N570" s="1015"/>
      <c r="O570" s="1014"/>
      <c r="P570" s="1014"/>
      <c r="Q570" s="1014"/>
      <c r="R570" s="1014"/>
      <c r="S570" s="1014"/>
      <c r="T570" s="1014"/>
      <c r="U570" s="1014"/>
      <c r="V570" s="1014"/>
      <c r="W570" s="1014"/>
      <c r="X570" s="1014"/>
      <c r="Y570" s="1014"/>
      <c r="Z570" s="1014"/>
      <c r="AA570" s="1014"/>
      <c r="AB570" s="1014"/>
      <c r="AC570" s="1014"/>
      <c r="AD570" s="1014"/>
      <c r="AE570" s="1014"/>
    </row>
    <row r="571" spans="2:31">
      <c r="B571" s="1743" t="s">
        <v>2849</v>
      </c>
      <c r="C571" s="1014"/>
      <c r="D571" s="1014"/>
      <c r="E571" s="1014"/>
      <c r="F571" s="1014"/>
      <c r="G571" s="1014"/>
      <c r="H571" s="1014"/>
      <c r="I571" s="1014"/>
      <c r="J571" s="1014"/>
      <c r="K571" s="1014"/>
      <c r="L571" s="1014"/>
      <c r="M571" s="1016"/>
      <c r="N571" s="1015"/>
      <c r="O571" s="1014"/>
      <c r="P571" s="1014"/>
      <c r="Q571" s="1014"/>
      <c r="R571" s="1014"/>
      <c r="S571" s="1014"/>
      <c r="T571" s="1014"/>
      <c r="U571" s="1014"/>
      <c r="V571" s="1014"/>
      <c r="W571" s="1014"/>
      <c r="X571" s="1014"/>
      <c r="Y571" s="1014"/>
      <c r="Z571" s="1014"/>
      <c r="AA571" s="1014"/>
      <c r="AB571" s="1014"/>
      <c r="AC571" s="1014"/>
      <c r="AD571" s="1014"/>
      <c r="AE571" s="1014"/>
    </row>
    <row r="572" spans="2:31">
      <c r="B572" s="1743" t="s">
        <v>2850</v>
      </c>
      <c r="C572" s="1014"/>
      <c r="D572" s="1014"/>
      <c r="E572" s="1014"/>
      <c r="F572" s="1014"/>
      <c r="G572" s="1014"/>
      <c r="H572" s="1014"/>
      <c r="I572" s="1014"/>
      <c r="J572" s="1014"/>
      <c r="K572" s="1014"/>
      <c r="L572" s="1014"/>
      <c r="M572" s="1016"/>
      <c r="N572" s="1015"/>
      <c r="O572" s="1014"/>
      <c r="P572" s="1014"/>
      <c r="Q572" s="1014"/>
      <c r="R572" s="1014"/>
      <c r="S572" s="1014"/>
      <c r="T572" s="1014"/>
      <c r="U572" s="1014"/>
      <c r="V572" s="1014"/>
      <c r="W572" s="1014"/>
      <c r="X572" s="1014"/>
      <c r="Y572" s="1014"/>
      <c r="Z572" s="1014"/>
      <c r="AA572" s="1014"/>
      <c r="AB572" s="1014"/>
      <c r="AC572" s="1014"/>
      <c r="AD572" s="1014"/>
      <c r="AE572" s="1014"/>
    </row>
    <row r="573" spans="2:31">
      <c r="B573" s="1743" t="s">
        <v>2851</v>
      </c>
      <c r="C573" s="1014"/>
      <c r="D573" s="1014"/>
      <c r="E573" s="1014"/>
      <c r="F573" s="1014"/>
      <c r="G573" s="1014"/>
      <c r="H573" s="1014"/>
      <c r="I573" s="1014"/>
      <c r="J573" s="1014"/>
      <c r="K573" s="1014"/>
      <c r="L573" s="1014"/>
      <c r="M573" s="1016"/>
      <c r="N573" s="1015"/>
      <c r="O573" s="1014"/>
      <c r="P573" s="1014"/>
      <c r="Q573" s="1014"/>
      <c r="R573" s="1014"/>
      <c r="S573" s="1014"/>
      <c r="T573" s="1014"/>
      <c r="U573" s="1014"/>
      <c r="V573" s="1014"/>
      <c r="W573" s="1014"/>
      <c r="X573" s="1014"/>
      <c r="Y573" s="1014"/>
      <c r="Z573" s="1014"/>
      <c r="AA573" s="1014"/>
      <c r="AB573" s="1014"/>
      <c r="AC573" s="1014"/>
      <c r="AD573" s="1014"/>
      <c r="AE573" s="1014"/>
    </row>
    <row r="574" spans="2:31">
      <c r="B574" s="1743" t="s">
        <v>2852</v>
      </c>
      <c r="C574" s="1014"/>
      <c r="D574" s="1014"/>
      <c r="E574" s="1014"/>
      <c r="F574" s="1014"/>
      <c r="G574" s="1014"/>
      <c r="H574" s="1014"/>
      <c r="I574" s="1014"/>
      <c r="J574" s="1014"/>
      <c r="K574" s="1014"/>
      <c r="L574" s="1014"/>
      <c r="M574" s="1016"/>
      <c r="N574" s="1015"/>
      <c r="O574" s="1014"/>
      <c r="P574" s="1014"/>
      <c r="Q574" s="1014"/>
      <c r="R574" s="1014"/>
      <c r="S574" s="1014"/>
      <c r="T574" s="1014"/>
      <c r="U574" s="1014"/>
      <c r="V574" s="1014"/>
      <c r="W574" s="1014"/>
      <c r="X574" s="1014"/>
      <c r="Y574" s="1014"/>
      <c r="Z574" s="1014"/>
      <c r="AA574" s="1014"/>
      <c r="AB574" s="1014"/>
      <c r="AC574" s="1014"/>
      <c r="AD574" s="1014"/>
      <c r="AE574" s="1014"/>
    </row>
    <row r="575" spans="2:31">
      <c r="B575" s="1743" t="s">
        <v>2853</v>
      </c>
      <c r="C575" s="1014"/>
      <c r="D575" s="1014"/>
      <c r="E575" s="1014"/>
      <c r="F575" s="1014"/>
      <c r="G575" s="1014"/>
      <c r="H575" s="1014"/>
      <c r="I575" s="1014"/>
      <c r="J575" s="1014"/>
      <c r="K575" s="1014"/>
      <c r="L575" s="1014"/>
      <c r="M575" s="1016"/>
      <c r="N575" s="1015"/>
      <c r="O575" s="1014"/>
      <c r="P575" s="1014"/>
      <c r="Q575" s="1014"/>
      <c r="R575" s="1014"/>
      <c r="S575" s="1014"/>
      <c r="T575" s="1014"/>
      <c r="U575" s="1014"/>
      <c r="V575" s="1014"/>
      <c r="W575" s="1014"/>
      <c r="X575" s="1014"/>
      <c r="Y575" s="1014"/>
      <c r="Z575" s="1014"/>
      <c r="AA575" s="1014"/>
      <c r="AB575" s="1014"/>
      <c r="AC575" s="1014"/>
      <c r="AD575" s="1014"/>
      <c r="AE575" s="1014"/>
    </row>
    <row r="576" spans="2:31">
      <c r="B576" s="1743" t="s">
        <v>2854</v>
      </c>
      <c r="C576" s="1014"/>
      <c r="D576" s="1014"/>
      <c r="E576" s="1014"/>
      <c r="F576" s="1014"/>
      <c r="G576" s="1014"/>
      <c r="H576" s="1014"/>
      <c r="I576" s="1014"/>
      <c r="J576" s="1014"/>
      <c r="K576" s="1014"/>
      <c r="L576" s="1014"/>
      <c r="M576" s="1016"/>
      <c r="N576" s="1015"/>
      <c r="O576" s="1014"/>
      <c r="P576" s="1014"/>
      <c r="Q576" s="1014"/>
      <c r="R576" s="1014"/>
      <c r="S576" s="1014"/>
      <c r="T576" s="1014"/>
      <c r="U576" s="1014"/>
      <c r="V576" s="1014"/>
      <c r="W576" s="1014"/>
      <c r="X576" s="1014"/>
      <c r="Y576" s="1014"/>
      <c r="Z576" s="1014"/>
      <c r="AA576" s="1014"/>
      <c r="AB576" s="1014"/>
      <c r="AC576" s="1014"/>
      <c r="AD576" s="1014"/>
      <c r="AE576" s="1014"/>
    </row>
    <row r="577" spans="2:31">
      <c r="B577" s="1743" t="s">
        <v>2855</v>
      </c>
      <c r="C577" s="1014"/>
      <c r="D577" s="1014"/>
      <c r="E577" s="1014"/>
      <c r="F577" s="1014"/>
      <c r="G577" s="1014"/>
      <c r="H577" s="1014"/>
      <c r="I577" s="1014"/>
      <c r="J577" s="1014"/>
      <c r="K577" s="1014"/>
      <c r="L577" s="1014"/>
      <c r="M577" s="1016"/>
      <c r="N577" s="1015"/>
      <c r="O577" s="1014"/>
      <c r="P577" s="1014"/>
      <c r="Q577" s="1014"/>
      <c r="R577" s="1014"/>
      <c r="S577" s="1014"/>
      <c r="T577" s="1014"/>
      <c r="U577" s="1014"/>
      <c r="V577" s="1014"/>
      <c r="W577" s="1014"/>
      <c r="X577" s="1014"/>
      <c r="Y577" s="1014"/>
      <c r="Z577" s="1014"/>
      <c r="AA577" s="1014"/>
      <c r="AB577" s="1014"/>
      <c r="AC577" s="1014"/>
      <c r="AD577" s="1014"/>
      <c r="AE577" s="1014"/>
    </row>
    <row r="578" spans="2:31">
      <c r="B578" s="1743" t="s">
        <v>2856</v>
      </c>
      <c r="C578" s="1014"/>
      <c r="D578" s="1014"/>
      <c r="E578" s="1014"/>
      <c r="F578" s="1014"/>
      <c r="G578" s="1014"/>
      <c r="H578" s="1014"/>
      <c r="I578" s="1014"/>
      <c r="J578" s="1014"/>
      <c r="K578" s="1014"/>
      <c r="L578" s="1014"/>
      <c r="M578" s="1016"/>
      <c r="N578" s="1015"/>
      <c r="O578" s="1014"/>
      <c r="P578" s="1014"/>
      <c r="Q578" s="1014"/>
      <c r="R578" s="1014"/>
      <c r="S578" s="1014"/>
      <c r="T578" s="1014"/>
      <c r="U578" s="1014"/>
      <c r="V578" s="1014"/>
      <c r="W578" s="1014"/>
      <c r="X578" s="1014"/>
      <c r="Y578" s="1014"/>
      <c r="Z578" s="1014"/>
      <c r="AA578" s="1014"/>
      <c r="AB578" s="1014"/>
      <c r="AC578" s="1014"/>
      <c r="AD578" s="1014"/>
      <c r="AE578" s="1014"/>
    </row>
    <row r="579" spans="2:31">
      <c r="B579" s="1743" t="s">
        <v>2857</v>
      </c>
      <c r="C579" s="1014"/>
      <c r="D579" s="1014"/>
      <c r="E579" s="1014"/>
      <c r="F579" s="1014"/>
      <c r="G579" s="1014"/>
      <c r="H579" s="1014"/>
      <c r="I579" s="1014"/>
      <c r="J579" s="1014"/>
      <c r="K579" s="1014"/>
      <c r="L579" s="1014"/>
      <c r="M579" s="1016"/>
      <c r="N579" s="1015"/>
      <c r="O579" s="1014"/>
      <c r="P579" s="1014"/>
      <c r="Q579" s="1014"/>
      <c r="R579" s="1014"/>
      <c r="S579" s="1014"/>
      <c r="T579" s="1014"/>
      <c r="U579" s="1014"/>
      <c r="V579" s="1014"/>
      <c r="W579" s="1014"/>
      <c r="X579" s="1014"/>
      <c r="Y579" s="1014"/>
      <c r="Z579" s="1014"/>
      <c r="AA579" s="1014"/>
      <c r="AB579" s="1014"/>
      <c r="AC579" s="1014"/>
      <c r="AD579" s="1014"/>
      <c r="AE579" s="1014"/>
    </row>
    <row r="580" spans="2:31">
      <c r="B580" s="1743" t="s">
        <v>2858</v>
      </c>
      <c r="C580" s="1014"/>
      <c r="D580" s="1014"/>
      <c r="E580" s="1014"/>
      <c r="F580" s="1014"/>
      <c r="G580" s="1014"/>
      <c r="H580" s="1014"/>
      <c r="I580" s="1014"/>
      <c r="J580" s="1014"/>
      <c r="K580" s="1014"/>
      <c r="L580" s="1014"/>
      <c r="M580" s="1016"/>
      <c r="N580" s="1015"/>
      <c r="O580" s="1014"/>
      <c r="P580" s="1014"/>
      <c r="Q580" s="1014"/>
      <c r="R580" s="1014"/>
      <c r="S580" s="1014"/>
      <c r="T580" s="1014"/>
      <c r="U580" s="1014"/>
      <c r="V580" s="1014"/>
      <c r="W580" s="1014"/>
      <c r="X580" s="1014"/>
      <c r="Y580" s="1014"/>
      <c r="Z580" s="1014"/>
      <c r="AA580" s="1014"/>
      <c r="AB580" s="1014"/>
      <c r="AC580" s="1014"/>
      <c r="AD580" s="1014"/>
      <c r="AE580" s="1014"/>
    </row>
    <row r="581" spans="2:31">
      <c r="B581" s="1743" t="s">
        <v>2859</v>
      </c>
      <c r="C581" s="1014"/>
      <c r="D581" s="1014"/>
      <c r="E581" s="1014"/>
      <c r="F581" s="1014"/>
      <c r="G581" s="1014"/>
      <c r="H581" s="1014"/>
      <c r="I581" s="1014"/>
      <c r="J581" s="1014"/>
      <c r="K581" s="1014"/>
      <c r="L581" s="1014"/>
      <c r="M581" s="1016"/>
      <c r="N581" s="1015"/>
      <c r="O581" s="1014"/>
      <c r="P581" s="1014"/>
      <c r="Q581" s="1014"/>
      <c r="R581" s="1014"/>
      <c r="S581" s="1014"/>
      <c r="T581" s="1014"/>
      <c r="U581" s="1014"/>
      <c r="V581" s="1014"/>
      <c r="W581" s="1014"/>
      <c r="X581" s="1014"/>
      <c r="Y581" s="1014"/>
      <c r="Z581" s="1014"/>
      <c r="AA581" s="1014"/>
      <c r="AB581" s="1014"/>
      <c r="AC581" s="1014"/>
      <c r="AD581" s="1014"/>
      <c r="AE581" s="1014"/>
    </row>
    <row r="582" spans="2:31">
      <c r="B582" s="1743" t="s">
        <v>2860</v>
      </c>
      <c r="C582" s="1014"/>
      <c r="D582" s="1014"/>
      <c r="E582" s="1014"/>
      <c r="F582" s="1014"/>
      <c r="G582" s="1014"/>
      <c r="H582" s="1014"/>
      <c r="I582" s="1014"/>
      <c r="J582" s="1014"/>
      <c r="K582" s="1014"/>
      <c r="L582" s="1014"/>
      <c r="M582" s="1016"/>
      <c r="N582" s="1015"/>
      <c r="O582" s="1014"/>
      <c r="P582" s="1014"/>
      <c r="Q582" s="1014"/>
      <c r="R582" s="1014"/>
      <c r="S582" s="1014"/>
      <c r="T582" s="1014"/>
      <c r="U582" s="1014"/>
      <c r="V582" s="1014"/>
      <c r="W582" s="1014"/>
      <c r="X582" s="1014"/>
      <c r="Y582" s="1014"/>
      <c r="Z582" s="1014"/>
      <c r="AA582" s="1014"/>
      <c r="AB582" s="1014"/>
      <c r="AC582" s="1014"/>
      <c r="AD582" s="1014"/>
      <c r="AE582" s="1014"/>
    </row>
    <row r="583" spans="2:31">
      <c r="B583" s="1743" t="s">
        <v>2861</v>
      </c>
      <c r="C583" s="1014"/>
      <c r="D583" s="1014"/>
      <c r="E583" s="1014"/>
      <c r="F583" s="1014"/>
      <c r="G583" s="1014"/>
      <c r="H583" s="1014"/>
      <c r="I583" s="1014"/>
      <c r="J583" s="1014"/>
      <c r="K583" s="1014"/>
      <c r="L583" s="1014"/>
      <c r="M583" s="1016"/>
      <c r="N583" s="1015"/>
      <c r="O583" s="1014"/>
      <c r="P583" s="1014"/>
      <c r="Q583" s="1014"/>
      <c r="R583" s="1014"/>
      <c r="S583" s="1014"/>
      <c r="T583" s="1014"/>
      <c r="U583" s="1014"/>
      <c r="V583" s="1014"/>
      <c r="W583" s="1014"/>
      <c r="X583" s="1014"/>
      <c r="Y583" s="1014"/>
      <c r="Z583" s="1014"/>
      <c r="AA583" s="1014"/>
      <c r="AB583" s="1014"/>
      <c r="AC583" s="1014"/>
      <c r="AD583" s="1014"/>
      <c r="AE583" s="1014"/>
    </row>
    <row r="584" spans="2:31">
      <c r="B584" s="1743" t="s">
        <v>2862</v>
      </c>
      <c r="C584" s="1014"/>
      <c r="D584" s="1014"/>
      <c r="E584" s="1014"/>
      <c r="F584" s="1014"/>
      <c r="G584" s="1014"/>
      <c r="H584" s="1014"/>
      <c r="I584" s="1014"/>
      <c r="J584" s="1014"/>
      <c r="K584" s="1014"/>
      <c r="L584" s="1014"/>
      <c r="M584" s="1016"/>
      <c r="N584" s="1015"/>
      <c r="O584" s="1014"/>
      <c r="P584" s="1014"/>
      <c r="Q584" s="1014"/>
      <c r="R584" s="1014"/>
      <c r="S584" s="1014"/>
      <c r="T584" s="1014"/>
      <c r="U584" s="1014"/>
      <c r="V584" s="1014"/>
      <c r="W584" s="1014"/>
      <c r="X584" s="1014"/>
      <c r="Y584" s="1014"/>
      <c r="Z584" s="1014"/>
      <c r="AA584" s="1014"/>
      <c r="AB584" s="1014"/>
      <c r="AC584" s="1014"/>
      <c r="AD584" s="1014"/>
      <c r="AE584" s="1014"/>
    </row>
    <row r="585" spans="2:31">
      <c r="B585" s="1743" t="s">
        <v>2863</v>
      </c>
      <c r="C585" s="1014"/>
      <c r="D585" s="1014"/>
      <c r="E585" s="1014"/>
      <c r="F585" s="1014"/>
      <c r="G585" s="1014"/>
      <c r="H585" s="1014"/>
      <c r="I585" s="1014"/>
      <c r="J585" s="1014"/>
      <c r="K585" s="1014"/>
      <c r="L585" s="1014"/>
      <c r="M585" s="1016"/>
      <c r="N585" s="1015"/>
      <c r="O585" s="1014"/>
      <c r="P585" s="1014"/>
      <c r="Q585" s="1014"/>
      <c r="R585" s="1014"/>
      <c r="S585" s="1014"/>
      <c r="T585" s="1014"/>
      <c r="U585" s="1014"/>
      <c r="V585" s="1014"/>
      <c r="W585" s="1014"/>
      <c r="X585" s="1014"/>
      <c r="Y585" s="1014"/>
      <c r="Z585" s="1014"/>
      <c r="AA585" s="1014"/>
      <c r="AB585" s="1014"/>
      <c r="AC585" s="1014"/>
      <c r="AD585" s="1014"/>
      <c r="AE585" s="1014"/>
    </row>
    <row r="586" spans="2:31">
      <c r="B586" s="1743" t="s">
        <v>2864</v>
      </c>
      <c r="C586" s="1014"/>
      <c r="D586" s="1014"/>
      <c r="E586" s="1014"/>
      <c r="F586" s="1014"/>
      <c r="G586" s="1014"/>
      <c r="H586" s="1014"/>
      <c r="I586" s="1014"/>
      <c r="J586" s="1014"/>
      <c r="K586" s="1014"/>
      <c r="L586" s="1014"/>
      <c r="M586" s="1016"/>
      <c r="N586" s="1015"/>
      <c r="O586" s="1014"/>
      <c r="P586" s="1014"/>
      <c r="Q586" s="1014"/>
      <c r="R586" s="1014"/>
      <c r="S586" s="1014"/>
      <c r="T586" s="1014"/>
      <c r="U586" s="1014"/>
      <c r="V586" s="1014"/>
      <c r="W586" s="1014"/>
      <c r="X586" s="1014"/>
      <c r="Y586" s="1014"/>
      <c r="Z586" s="1014"/>
      <c r="AA586" s="1014"/>
      <c r="AB586" s="1014"/>
      <c r="AC586" s="1014"/>
      <c r="AD586" s="1014"/>
      <c r="AE586" s="1014"/>
    </row>
    <row r="587" spans="2:31">
      <c r="B587" s="1743" t="s">
        <v>2865</v>
      </c>
      <c r="C587" s="1014"/>
      <c r="D587" s="1014"/>
      <c r="E587" s="1014"/>
      <c r="F587" s="1014"/>
      <c r="G587" s="1014"/>
      <c r="H587" s="1014"/>
      <c r="I587" s="1014"/>
      <c r="J587" s="1014"/>
      <c r="K587" s="1014"/>
      <c r="L587" s="1014"/>
      <c r="M587" s="1016"/>
      <c r="N587" s="1015"/>
      <c r="O587" s="1014"/>
      <c r="P587" s="1014"/>
      <c r="Q587" s="1014"/>
      <c r="R587" s="1014"/>
      <c r="S587" s="1014"/>
      <c r="T587" s="1014"/>
      <c r="U587" s="1014"/>
      <c r="V587" s="1014"/>
      <c r="W587" s="1014"/>
      <c r="X587" s="1014"/>
      <c r="Y587" s="1014"/>
      <c r="Z587" s="1014"/>
      <c r="AA587" s="1014"/>
      <c r="AB587" s="1014"/>
      <c r="AC587" s="1014"/>
      <c r="AD587" s="1014"/>
      <c r="AE587" s="1014"/>
    </row>
    <row r="588" spans="2:31">
      <c r="B588" s="1743" t="s">
        <v>2866</v>
      </c>
      <c r="C588" s="1014"/>
      <c r="D588" s="1014"/>
      <c r="E588" s="1014"/>
      <c r="F588" s="1014"/>
      <c r="G588" s="1014"/>
      <c r="H588" s="1014"/>
      <c r="I588" s="1014"/>
      <c r="J588" s="1014"/>
      <c r="K588" s="1014"/>
      <c r="L588" s="1014"/>
      <c r="M588" s="1016"/>
      <c r="N588" s="1015"/>
      <c r="O588" s="1014"/>
      <c r="P588" s="1014"/>
      <c r="Q588" s="1014"/>
      <c r="R588" s="1014"/>
      <c r="S588" s="1014"/>
      <c r="T588" s="1014"/>
      <c r="U588" s="1014"/>
      <c r="V588" s="1014"/>
      <c r="W588" s="1014"/>
      <c r="X588" s="1014"/>
      <c r="Y588" s="1014"/>
      <c r="Z588" s="1014"/>
      <c r="AA588" s="1014"/>
      <c r="AB588" s="1014"/>
      <c r="AC588" s="1014"/>
      <c r="AD588" s="1014"/>
      <c r="AE588" s="1014"/>
    </row>
    <row r="589" spans="2:31">
      <c r="B589" s="1743" t="s">
        <v>2867</v>
      </c>
      <c r="C589" s="1014"/>
      <c r="D589" s="1014"/>
      <c r="E589" s="1014"/>
      <c r="F589" s="1014"/>
      <c r="G589" s="1014"/>
      <c r="H589" s="1014"/>
      <c r="I589" s="1014"/>
      <c r="J589" s="1014"/>
      <c r="K589" s="1014"/>
      <c r="L589" s="1014"/>
      <c r="M589" s="1016"/>
      <c r="N589" s="1015"/>
      <c r="O589" s="1014"/>
      <c r="P589" s="1014"/>
      <c r="Q589" s="1014"/>
      <c r="R589" s="1014"/>
      <c r="S589" s="1014"/>
      <c r="T589" s="1014"/>
      <c r="U589" s="1014"/>
      <c r="V589" s="1014"/>
      <c r="W589" s="1014"/>
      <c r="X589" s="1014"/>
      <c r="Y589" s="1014"/>
      <c r="Z589" s="1014"/>
      <c r="AA589" s="1014"/>
      <c r="AB589" s="1014"/>
      <c r="AC589" s="1014"/>
      <c r="AD589" s="1014"/>
      <c r="AE589" s="1014"/>
    </row>
    <row r="590" spans="2:31">
      <c r="B590" s="1743" t="s">
        <v>2868</v>
      </c>
      <c r="C590" s="1014"/>
      <c r="D590" s="1014"/>
      <c r="E590" s="1014"/>
      <c r="F590" s="1014"/>
      <c r="G590" s="1014"/>
      <c r="H590" s="1014"/>
      <c r="I590" s="1014"/>
      <c r="J590" s="1014"/>
      <c r="K590" s="1014"/>
      <c r="L590" s="1014"/>
      <c r="M590" s="1016"/>
      <c r="N590" s="1015"/>
      <c r="O590" s="1014"/>
      <c r="P590" s="1014"/>
      <c r="Q590" s="1014"/>
      <c r="R590" s="1014"/>
      <c r="S590" s="1014"/>
      <c r="T590" s="1014"/>
      <c r="U590" s="1014"/>
      <c r="V590" s="1014"/>
      <c r="W590" s="1014"/>
      <c r="X590" s="1014"/>
      <c r="Y590" s="1014"/>
      <c r="Z590" s="1014"/>
      <c r="AA590" s="1014"/>
      <c r="AB590" s="1014"/>
      <c r="AC590" s="1014"/>
      <c r="AD590" s="1014"/>
      <c r="AE590" s="1014"/>
    </row>
    <row r="591" spans="2:31">
      <c r="B591" s="1743" t="s">
        <v>2869</v>
      </c>
      <c r="C591" s="1014"/>
      <c r="D591" s="1014"/>
      <c r="E591" s="1014"/>
      <c r="F591" s="1014"/>
      <c r="G591" s="1014"/>
      <c r="H591" s="1014"/>
      <c r="I591" s="1014"/>
      <c r="J591" s="1014"/>
      <c r="K591" s="1014"/>
      <c r="L591" s="1014"/>
      <c r="M591" s="1016"/>
      <c r="N591" s="1015"/>
      <c r="O591" s="1014"/>
      <c r="P591" s="1014"/>
      <c r="Q591" s="1014"/>
      <c r="R591" s="1014"/>
      <c r="S591" s="1014"/>
      <c r="T591" s="1014"/>
      <c r="U591" s="1014"/>
      <c r="V591" s="1014"/>
      <c r="W591" s="1014"/>
      <c r="X591" s="1014"/>
      <c r="Y591" s="1014"/>
      <c r="Z591" s="1014"/>
      <c r="AA591" s="1014"/>
      <c r="AB591" s="1014"/>
      <c r="AC591" s="1014"/>
      <c r="AD591" s="1014"/>
      <c r="AE591" s="1014"/>
    </row>
    <row r="592" spans="2:31">
      <c r="B592" s="1743" t="s">
        <v>2870</v>
      </c>
      <c r="C592" s="1014"/>
      <c r="D592" s="1014"/>
      <c r="E592" s="1014"/>
      <c r="F592" s="1014"/>
      <c r="G592" s="1014"/>
      <c r="H592" s="1014"/>
      <c r="I592" s="1014"/>
      <c r="J592" s="1014"/>
      <c r="K592" s="1014"/>
      <c r="L592" s="1014"/>
      <c r="M592" s="1016"/>
      <c r="N592" s="1015"/>
      <c r="O592" s="1014"/>
      <c r="P592" s="1014"/>
      <c r="Q592" s="1014"/>
      <c r="R592" s="1014"/>
      <c r="S592" s="1014"/>
      <c r="T592" s="1014"/>
      <c r="U592" s="1014"/>
      <c r="V592" s="1014"/>
      <c r="W592" s="1014"/>
      <c r="X592" s="1014"/>
      <c r="Y592" s="1014"/>
      <c r="Z592" s="1014"/>
      <c r="AA592" s="1014"/>
      <c r="AB592" s="1014"/>
      <c r="AC592" s="1014"/>
      <c r="AD592" s="1014"/>
      <c r="AE592" s="1014"/>
    </row>
    <row r="593" spans="2:31">
      <c r="B593" s="1743" t="s">
        <v>2871</v>
      </c>
      <c r="C593" s="1014"/>
      <c r="D593" s="1014"/>
      <c r="E593" s="1014"/>
      <c r="F593" s="1014"/>
      <c r="G593" s="1014"/>
      <c r="H593" s="1014"/>
      <c r="I593" s="1014"/>
      <c r="J593" s="1014"/>
      <c r="K593" s="1014"/>
      <c r="L593" s="1014"/>
      <c r="M593" s="1016"/>
      <c r="N593" s="1015"/>
      <c r="O593" s="1014"/>
      <c r="P593" s="1014"/>
      <c r="Q593" s="1014"/>
      <c r="R593" s="1014"/>
      <c r="S593" s="1014"/>
      <c r="T593" s="1014"/>
      <c r="U593" s="1014"/>
      <c r="V593" s="1014"/>
      <c r="W593" s="1014"/>
      <c r="X593" s="1014"/>
      <c r="Y593" s="1014"/>
      <c r="Z593" s="1014"/>
      <c r="AA593" s="1014"/>
      <c r="AB593" s="1014"/>
      <c r="AC593" s="1014"/>
      <c r="AD593" s="1014"/>
      <c r="AE593" s="1014"/>
    </row>
    <row r="594" spans="2:31">
      <c r="B594" s="1743" t="s">
        <v>2872</v>
      </c>
      <c r="C594" s="1014"/>
      <c r="D594" s="1014"/>
      <c r="E594" s="1014"/>
      <c r="F594" s="1014"/>
      <c r="G594" s="1014"/>
      <c r="H594" s="1014"/>
      <c r="I594" s="1014"/>
      <c r="J594" s="1014"/>
      <c r="K594" s="1014"/>
      <c r="L594" s="1014"/>
      <c r="M594" s="1016"/>
      <c r="N594" s="1015"/>
      <c r="O594" s="1014"/>
      <c r="P594" s="1014"/>
      <c r="Q594" s="1014"/>
      <c r="R594" s="1014"/>
      <c r="S594" s="1014"/>
      <c r="T594" s="1014"/>
      <c r="U594" s="1014"/>
      <c r="V594" s="1014"/>
      <c r="W594" s="1014"/>
      <c r="X594" s="1014"/>
      <c r="Y594" s="1014"/>
      <c r="Z594" s="1014"/>
      <c r="AA594" s="1014"/>
      <c r="AB594" s="1014"/>
      <c r="AC594" s="1014"/>
      <c r="AD594" s="1014"/>
      <c r="AE594" s="1014"/>
    </row>
    <row r="595" spans="2:31">
      <c r="B595" s="1743" t="s">
        <v>2873</v>
      </c>
      <c r="C595" s="1014"/>
      <c r="D595" s="1014"/>
      <c r="E595" s="1014"/>
      <c r="F595" s="1014"/>
      <c r="G595" s="1014"/>
      <c r="H595" s="1014"/>
      <c r="I595" s="1014"/>
      <c r="J595" s="1014"/>
      <c r="K595" s="1014"/>
      <c r="L595" s="1014"/>
      <c r="M595" s="1016"/>
      <c r="N595" s="1015"/>
      <c r="O595" s="1014"/>
      <c r="P595" s="1014"/>
      <c r="Q595" s="1014"/>
      <c r="R595" s="1014"/>
      <c r="S595" s="1014"/>
      <c r="T595" s="1014"/>
      <c r="U595" s="1014"/>
      <c r="V595" s="1014"/>
      <c r="W595" s="1014"/>
      <c r="X595" s="1014"/>
      <c r="Y595" s="1014"/>
      <c r="Z595" s="1014"/>
      <c r="AA595" s="1014"/>
      <c r="AB595" s="1014"/>
      <c r="AC595" s="1014"/>
      <c r="AD595" s="1014"/>
      <c r="AE595" s="1014"/>
    </row>
    <row r="596" spans="2:31">
      <c r="B596" s="1743" t="s">
        <v>2874</v>
      </c>
      <c r="C596" s="1014"/>
      <c r="D596" s="1014"/>
      <c r="E596" s="1014"/>
      <c r="F596" s="1014"/>
      <c r="G596" s="1014"/>
      <c r="H596" s="1014"/>
      <c r="I596" s="1014"/>
      <c r="J596" s="1014"/>
      <c r="K596" s="1014"/>
      <c r="L596" s="1014"/>
      <c r="M596" s="1016"/>
      <c r="N596" s="1015"/>
      <c r="O596" s="1014"/>
      <c r="P596" s="1014"/>
      <c r="Q596" s="1014"/>
      <c r="R596" s="1014"/>
      <c r="S596" s="1014"/>
      <c r="T596" s="1014"/>
      <c r="U596" s="1014"/>
      <c r="V596" s="1014"/>
      <c r="W596" s="1014"/>
      <c r="X596" s="1014"/>
      <c r="Y596" s="1014"/>
      <c r="Z596" s="1014"/>
      <c r="AA596" s="1014"/>
      <c r="AB596" s="1014"/>
      <c r="AC596" s="1014"/>
      <c r="AD596" s="1014"/>
      <c r="AE596" s="1014"/>
    </row>
    <row r="597" spans="2:31">
      <c r="B597" s="1743" t="s">
        <v>2875</v>
      </c>
      <c r="C597" s="1014"/>
      <c r="D597" s="1014"/>
      <c r="E597" s="1014"/>
      <c r="F597" s="1014"/>
      <c r="G597" s="1014"/>
      <c r="H597" s="1014"/>
      <c r="I597" s="1014"/>
      <c r="J597" s="1014"/>
      <c r="K597" s="1014"/>
      <c r="L597" s="1014"/>
      <c r="M597" s="1016"/>
      <c r="N597" s="1015"/>
      <c r="O597" s="1014"/>
      <c r="P597" s="1014"/>
      <c r="Q597" s="1014"/>
      <c r="R597" s="1014"/>
      <c r="S597" s="1014"/>
      <c r="T597" s="1014"/>
      <c r="U597" s="1014"/>
      <c r="V597" s="1014"/>
      <c r="W597" s="1014"/>
      <c r="X597" s="1014"/>
      <c r="Y597" s="1014"/>
      <c r="Z597" s="1014"/>
      <c r="AA597" s="1014"/>
      <c r="AB597" s="1014"/>
      <c r="AC597" s="1014"/>
      <c r="AD597" s="1014"/>
      <c r="AE597" s="1014"/>
    </row>
    <row r="598" spans="2:31">
      <c r="B598" s="1743" t="s">
        <v>2876</v>
      </c>
      <c r="C598" s="1014"/>
      <c r="D598" s="1014"/>
      <c r="E598" s="1014"/>
      <c r="F598" s="1014"/>
      <c r="G598" s="1014"/>
      <c r="H598" s="1014"/>
      <c r="I598" s="1014"/>
      <c r="J598" s="1014"/>
      <c r="K598" s="1014"/>
      <c r="L598" s="1014"/>
      <c r="M598" s="1016"/>
      <c r="N598" s="1015"/>
      <c r="O598" s="1014"/>
      <c r="P598" s="1014"/>
      <c r="Q598" s="1014"/>
      <c r="R598" s="1014"/>
      <c r="S598" s="1014"/>
      <c r="T598" s="1014"/>
      <c r="U598" s="1014"/>
      <c r="V598" s="1014"/>
      <c r="W598" s="1014"/>
      <c r="X598" s="1014"/>
      <c r="Y598" s="1014"/>
      <c r="Z598" s="1014"/>
      <c r="AA598" s="1014"/>
      <c r="AB598" s="1014"/>
      <c r="AC598" s="1014"/>
      <c r="AD598" s="1014"/>
      <c r="AE598" s="1014"/>
    </row>
    <row r="599" spans="2:31">
      <c r="B599" s="1743" t="s">
        <v>2877</v>
      </c>
      <c r="C599" s="1014"/>
      <c r="D599" s="1014"/>
      <c r="E599" s="1014"/>
      <c r="F599" s="1014"/>
      <c r="G599" s="1014"/>
      <c r="H599" s="1014"/>
      <c r="I599" s="1014"/>
      <c r="J599" s="1014"/>
      <c r="K599" s="1014"/>
      <c r="L599" s="1014"/>
      <c r="M599" s="1016"/>
      <c r="N599" s="1015"/>
      <c r="O599" s="1014"/>
      <c r="P599" s="1014"/>
      <c r="Q599" s="1014"/>
      <c r="R599" s="1014"/>
      <c r="S599" s="1014"/>
      <c r="T599" s="1014"/>
      <c r="U599" s="1014"/>
      <c r="V599" s="1014"/>
      <c r="W599" s="1014"/>
      <c r="X599" s="1014"/>
      <c r="Y599" s="1014"/>
      <c r="Z599" s="1014"/>
      <c r="AA599" s="1014"/>
      <c r="AB599" s="1014"/>
      <c r="AC599" s="1014"/>
      <c r="AD599" s="1014"/>
      <c r="AE599" s="1014"/>
    </row>
    <row r="600" spans="2:31">
      <c r="B600" s="1743" t="s">
        <v>2878</v>
      </c>
      <c r="C600" s="1014"/>
      <c r="D600" s="1014"/>
      <c r="E600" s="1014"/>
      <c r="F600" s="1014"/>
      <c r="G600" s="1014"/>
      <c r="H600" s="1014"/>
      <c r="I600" s="1014"/>
      <c r="J600" s="1014"/>
      <c r="K600" s="1014"/>
      <c r="L600" s="1014"/>
      <c r="M600" s="1016"/>
      <c r="N600" s="1015"/>
      <c r="O600" s="1014"/>
      <c r="P600" s="1014"/>
      <c r="Q600" s="1014"/>
      <c r="R600" s="1014"/>
      <c r="S600" s="1014"/>
      <c r="T600" s="1014"/>
      <c r="U600" s="1014"/>
      <c r="V600" s="1014"/>
      <c r="W600" s="1014"/>
      <c r="X600" s="1014"/>
      <c r="Y600" s="1014"/>
      <c r="Z600" s="1014"/>
      <c r="AA600" s="1014"/>
      <c r="AB600" s="1014"/>
      <c r="AC600" s="1014"/>
      <c r="AD600" s="1014"/>
      <c r="AE600" s="1014"/>
    </row>
    <row r="601" spans="2:31">
      <c r="B601" s="1743" t="s">
        <v>2879</v>
      </c>
      <c r="C601" s="1014"/>
      <c r="D601" s="1014"/>
      <c r="E601" s="1014"/>
      <c r="F601" s="1014"/>
      <c r="G601" s="1014"/>
      <c r="H601" s="1014"/>
      <c r="I601" s="1014"/>
      <c r="J601" s="1014"/>
      <c r="K601" s="1014"/>
      <c r="L601" s="1014"/>
      <c r="M601" s="1016"/>
      <c r="N601" s="1015"/>
      <c r="O601" s="1014"/>
      <c r="P601" s="1014"/>
      <c r="Q601" s="1014"/>
      <c r="R601" s="1014"/>
      <c r="S601" s="1014"/>
      <c r="T601" s="1014"/>
      <c r="U601" s="1014"/>
      <c r="V601" s="1014"/>
      <c r="W601" s="1014"/>
      <c r="X601" s="1014"/>
      <c r="Y601" s="1014"/>
      <c r="Z601" s="1014"/>
      <c r="AA601" s="1014"/>
      <c r="AB601" s="1014"/>
      <c r="AC601" s="1014"/>
      <c r="AD601" s="1014"/>
      <c r="AE601" s="1014"/>
    </row>
    <row r="602" spans="2:31">
      <c r="B602" s="1743" t="s">
        <v>2880</v>
      </c>
      <c r="C602" s="1014"/>
      <c r="D602" s="1014"/>
      <c r="E602" s="1014"/>
      <c r="F602" s="1014"/>
      <c r="G602" s="1014"/>
      <c r="H602" s="1014"/>
      <c r="I602" s="1014"/>
      <c r="J602" s="1014"/>
      <c r="K602" s="1014"/>
      <c r="L602" s="1014"/>
      <c r="M602" s="1016"/>
      <c r="N602" s="1015"/>
      <c r="O602" s="1014"/>
      <c r="P602" s="1014"/>
      <c r="Q602" s="1014"/>
      <c r="R602" s="1014"/>
      <c r="S602" s="1014"/>
      <c r="T602" s="1014"/>
      <c r="U602" s="1014"/>
      <c r="V602" s="1014"/>
      <c r="W602" s="1014"/>
      <c r="X602" s="1014"/>
      <c r="Y602" s="1014"/>
      <c r="Z602" s="1014"/>
      <c r="AA602" s="1014"/>
      <c r="AB602" s="1014"/>
      <c r="AC602" s="1014"/>
      <c r="AD602" s="1014"/>
      <c r="AE602" s="1014"/>
    </row>
    <row r="603" spans="2:31">
      <c r="B603" s="1743" t="s">
        <v>2881</v>
      </c>
      <c r="C603" s="1014"/>
      <c r="D603" s="1014"/>
      <c r="E603" s="1014"/>
      <c r="F603" s="1014"/>
      <c r="G603" s="1014"/>
      <c r="H603" s="1014"/>
      <c r="I603" s="1014"/>
      <c r="J603" s="1014"/>
      <c r="K603" s="1014"/>
      <c r="L603" s="1014"/>
      <c r="M603" s="1016"/>
      <c r="N603" s="1015"/>
      <c r="O603" s="1014"/>
      <c r="P603" s="1014"/>
      <c r="Q603" s="1014"/>
      <c r="R603" s="1014"/>
      <c r="S603" s="1014"/>
      <c r="T603" s="1014"/>
      <c r="U603" s="1014"/>
      <c r="V603" s="1014"/>
      <c r="W603" s="1014"/>
      <c r="X603" s="1014"/>
      <c r="Y603" s="1014"/>
      <c r="Z603" s="1014"/>
      <c r="AA603" s="1014"/>
      <c r="AB603" s="1014"/>
      <c r="AC603" s="1014"/>
      <c r="AD603" s="1014"/>
      <c r="AE603" s="1014"/>
    </row>
    <row r="604" spans="2:31">
      <c r="B604" s="1743" t="s">
        <v>2882</v>
      </c>
      <c r="C604" s="1014"/>
      <c r="D604" s="1014"/>
      <c r="E604" s="1014"/>
      <c r="F604" s="1014"/>
      <c r="G604" s="1014"/>
      <c r="H604" s="1014"/>
      <c r="I604" s="1014"/>
      <c r="J604" s="1014"/>
      <c r="K604" s="1014"/>
      <c r="L604" s="1014"/>
      <c r="M604" s="1016"/>
      <c r="N604" s="1015"/>
      <c r="O604" s="1014"/>
      <c r="P604" s="1014"/>
      <c r="Q604" s="1014"/>
      <c r="R604" s="1014"/>
      <c r="S604" s="1014"/>
      <c r="T604" s="1014"/>
      <c r="U604" s="1014"/>
      <c r="V604" s="1014"/>
      <c r="W604" s="1014"/>
      <c r="X604" s="1014"/>
      <c r="Y604" s="1014"/>
      <c r="Z604" s="1014"/>
      <c r="AA604" s="1014"/>
      <c r="AB604" s="1014"/>
      <c r="AC604" s="1014"/>
      <c r="AD604" s="1014"/>
      <c r="AE604" s="1014"/>
    </row>
    <row r="605" spans="2:31">
      <c r="B605" s="1743" t="s">
        <v>2883</v>
      </c>
      <c r="C605" s="1014"/>
      <c r="D605" s="1014"/>
      <c r="E605" s="1014"/>
      <c r="F605" s="1014"/>
      <c r="G605" s="1014"/>
      <c r="H605" s="1014"/>
      <c r="I605" s="1014"/>
      <c r="J605" s="1014"/>
      <c r="K605" s="1014"/>
      <c r="L605" s="1014"/>
      <c r="M605" s="1016"/>
      <c r="N605" s="1015"/>
      <c r="O605" s="1014"/>
      <c r="P605" s="1014"/>
      <c r="Q605" s="1014"/>
      <c r="R605" s="1014"/>
      <c r="S605" s="1014"/>
      <c r="T605" s="1014"/>
      <c r="U605" s="1014"/>
      <c r="V605" s="1014"/>
      <c r="W605" s="1014"/>
      <c r="X605" s="1014"/>
      <c r="Y605" s="1014"/>
      <c r="Z605" s="1014"/>
      <c r="AA605" s="1014"/>
      <c r="AB605" s="1014"/>
      <c r="AC605" s="1014"/>
      <c r="AD605" s="1014"/>
      <c r="AE605" s="1014"/>
    </row>
    <row r="606" spans="2:31">
      <c r="B606" s="1743" t="s">
        <v>2884</v>
      </c>
      <c r="C606" s="1014"/>
      <c r="D606" s="1014"/>
      <c r="E606" s="1014"/>
      <c r="F606" s="1014"/>
      <c r="G606" s="1014"/>
      <c r="H606" s="1014"/>
      <c r="I606" s="1014"/>
      <c r="J606" s="1014"/>
      <c r="K606" s="1014"/>
      <c r="L606" s="1014"/>
      <c r="M606" s="1016"/>
      <c r="N606" s="1015"/>
      <c r="O606" s="1014"/>
      <c r="P606" s="1014"/>
      <c r="Q606" s="1014"/>
      <c r="R606" s="1014"/>
      <c r="S606" s="1014"/>
      <c r="T606" s="1014"/>
      <c r="U606" s="1014"/>
      <c r="V606" s="1014"/>
      <c r="W606" s="1014"/>
      <c r="X606" s="1014"/>
      <c r="Y606" s="1014"/>
      <c r="Z606" s="1014"/>
      <c r="AA606" s="1014"/>
      <c r="AB606" s="1014"/>
      <c r="AC606" s="1014"/>
      <c r="AD606" s="1014"/>
      <c r="AE606" s="1014"/>
    </row>
    <row r="607" spans="2:31">
      <c r="B607" s="1743" t="s">
        <v>2885</v>
      </c>
      <c r="C607" s="1014"/>
      <c r="D607" s="1014"/>
      <c r="E607" s="1014"/>
      <c r="F607" s="1014"/>
      <c r="G607" s="1014"/>
      <c r="H607" s="1014"/>
      <c r="I607" s="1014"/>
      <c r="J607" s="1014"/>
      <c r="K607" s="1014"/>
      <c r="L607" s="1014"/>
      <c r="M607" s="1016"/>
      <c r="N607" s="1015"/>
      <c r="O607" s="1014"/>
      <c r="P607" s="1014"/>
      <c r="Q607" s="1014"/>
      <c r="R607" s="1014"/>
      <c r="S607" s="1014"/>
      <c r="T607" s="1014"/>
      <c r="U607" s="1014"/>
      <c r="V607" s="1014"/>
      <c r="W607" s="1014"/>
      <c r="X607" s="1014"/>
      <c r="Y607" s="1014"/>
      <c r="Z607" s="1014"/>
      <c r="AA607" s="1014"/>
      <c r="AB607" s="1014"/>
      <c r="AC607" s="1014"/>
      <c r="AD607" s="1014"/>
      <c r="AE607" s="1014"/>
    </row>
    <row r="608" spans="2:31">
      <c r="B608" s="1743" t="s">
        <v>2886</v>
      </c>
      <c r="C608" s="1014"/>
      <c r="D608" s="1014"/>
      <c r="E608" s="1014"/>
      <c r="F608" s="1014"/>
      <c r="G608" s="1014"/>
      <c r="H608" s="1014"/>
      <c r="I608" s="1014"/>
      <c r="J608" s="1014"/>
      <c r="K608" s="1014"/>
      <c r="L608" s="1014"/>
      <c r="M608" s="1016"/>
      <c r="N608" s="1015"/>
      <c r="O608" s="1014"/>
      <c r="P608" s="1014"/>
      <c r="Q608" s="1014"/>
      <c r="R608" s="1014"/>
      <c r="S608" s="1014"/>
      <c r="T608" s="1014"/>
      <c r="U608" s="1014"/>
      <c r="V608" s="1014"/>
      <c r="W608" s="1014"/>
      <c r="X608" s="1014"/>
      <c r="Y608" s="1014"/>
      <c r="Z608" s="1014"/>
      <c r="AA608" s="1014"/>
      <c r="AB608" s="1014"/>
      <c r="AC608" s="1014"/>
      <c r="AD608" s="1014"/>
      <c r="AE608" s="1014"/>
    </row>
    <row r="609" spans="2:31">
      <c r="B609" s="1743" t="s">
        <v>2887</v>
      </c>
      <c r="C609" s="1014"/>
      <c r="D609" s="1014"/>
      <c r="E609" s="1014"/>
      <c r="F609" s="1014"/>
      <c r="G609" s="1014"/>
      <c r="H609" s="1014"/>
      <c r="I609" s="1014"/>
      <c r="J609" s="1014"/>
      <c r="K609" s="1014"/>
      <c r="L609" s="1014"/>
      <c r="M609" s="1016"/>
      <c r="N609" s="1015"/>
      <c r="O609" s="1014"/>
      <c r="P609" s="1014"/>
      <c r="Q609" s="1014"/>
      <c r="R609" s="1014"/>
      <c r="S609" s="1014"/>
      <c r="T609" s="1014"/>
      <c r="U609" s="1014"/>
      <c r="V609" s="1014"/>
      <c r="W609" s="1014"/>
      <c r="X609" s="1014"/>
      <c r="Y609" s="1014"/>
      <c r="Z609" s="1014"/>
      <c r="AA609" s="1014"/>
      <c r="AB609" s="1014"/>
      <c r="AC609" s="1014"/>
      <c r="AD609" s="1014"/>
      <c r="AE609" s="1014"/>
    </row>
    <row r="610" spans="2:31">
      <c r="B610" s="1743" t="s">
        <v>2888</v>
      </c>
      <c r="C610" s="1014"/>
      <c r="D610" s="1014"/>
      <c r="E610" s="1014"/>
      <c r="F610" s="1014"/>
      <c r="G610" s="1014"/>
      <c r="H610" s="1014"/>
      <c r="I610" s="1014"/>
      <c r="J610" s="1014"/>
      <c r="K610" s="1014"/>
      <c r="L610" s="1014"/>
      <c r="M610" s="1016"/>
      <c r="N610" s="1015"/>
      <c r="O610" s="1014"/>
      <c r="P610" s="1014"/>
      <c r="Q610" s="1014"/>
      <c r="R610" s="1014"/>
      <c r="S610" s="1014"/>
      <c r="T610" s="1014"/>
      <c r="U610" s="1014"/>
      <c r="V610" s="1014"/>
      <c r="W610" s="1014"/>
      <c r="X610" s="1014"/>
      <c r="Y610" s="1014"/>
      <c r="Z610" s="1014"/>
      <c r="AA610" s="1014"/>
      <c r="AB610" s="1014"/>
      <c r="AC610" s="1014"/>
      <c r="AD610" s="1014"/>
      <c r="AE610" s="1014"/>
    </row>
    <row r="611" spans="2:31">
      <c r="B611" s="1743" t="s">
        <v>2889</v>
      </c>
      <c r="C611" s="1014"/>
      <c r="D611" s="1014"/>
      <c r="E611" s="1014"/>
      <c r="F611" s="1014"/>
      <c r="G611" s="1014"/>
      <c r="H611" s="1014"/>
      <c r="I611" s="1014"/>
      <c r="J611" s="1014"/>
      <c r="K611" s="1014"/>
      <c r="L611" s="1014"/>
      <c r="M611" s="1016"/>
      <c r="N611" s="1015"/>
      <c r="O611" s="1014"/>
      <c r="P611" s="1014"/>
      <c r="Q611" s="1014"/>
      <c r="R611" s="1014"/>
      <c r="S611" s="1014"/>
      <c r="T611" s="1014"/>
      <c r="U611" s="1014"/>
      <c r="V611" s="1014"/>
      <c r="W611" s="1014"/>
      <c r="X611" s="1014"/>
      <c r="Y611" s="1014"/>
      <c r="Z611" s="1014"/>
      <c r="AA611" s="1014"/>
      <c r="AB611" s="1014"/>
      <c r="AC611" s="1014"/>
      <c r="AD611" s="1014"/>
      <c r="AE611" s="1014"/>
    </row>
    <row r="612" spans="2:31">
      <c r="B612" s="1743" t="s">
        <v>2890</v>
      </c>
      <c r="C612" s="1014"/>
      <c r="D612" s="1014"/>
      <c r="E612" s="1014"/>
      <c r="F612" s="1014"/>
      <c r="G612" s="1014"/>
      <c r="H612" s="1014"/>
      <c r="I612" s="1014"/>
      <c r="J612" s="1014"/>
      <c r="K612" s="1014"/>
      <c r="L612" s="1014"/>
      <c r="M612" s="1016"/>
      <c r="N612" s="1015"/>
      <c r="O612" s="1014"/>
      <c r="P612" s="1014"/>
      <c r="Q612" s="1014"/>
      <c r="R612" s="1014"/>
      <c r="S612" s="1014"/>
      <c r="T612" s="1014"/>
      <c r="U612" s="1014"/>
      <c r="V612" s="1014"/>
      <c r="W612" s="1014"/>
      <c r="X612" s="1014"/>
      <c r="Y612" s="1014"/>
      <c r="Z612" s="1014"/>
      <c r="AA612" s="1014"/>
      <c r="AB612" s="1014"/>
      <c r="AC612" s="1014"/>
      <c r="AD612" s="1014"/>
      <c r="AE612" s="1014"/>
    </row>
    <row r="613" spans="2:31">
      <c r="B613" s="1743" t="s">
        <v>2763</v>
      </c>
      <c r="C613" s="1014"/>
      <c r="D613" s="1014"/>
      <c r="E613" s="1014"/>
      <c r="F613" s="1014"/>
      <c r="G613" s="1014"/>
      <c r="H613" s="1014"/>
      <c r="I613" s="1014"/>
      <c r="J613" s="1014"/>
      <c r="K613" s="1014"/>
      <c r="L613" s="1014"/>
      <c r="M613" s="1016"/>
      <c r="N613" s="1015"/>
      <c r="O613" s="1014"/>
      <c r="P613" s="1014"/>
      <c r="Q613" s="1014"/>
      <c r="R613" s="1014"/>
      <c r="S613" s="1014"/>
      <c r="T613" s="1014"/>
      <c r="U613" s="1014"/>
      <c r="V613" s="1014"/>
      <c r="W613" s="1014"/>
      <c r="X613" s="1014"/>
      <c r="Y613" s="1014"/>
      <c r="Z613" s="1014"/>
      <c r="AA613" s="1014"/>
      <c r="AB613" s="1014"/>
      <c r="AC613" s="1014"/>
      <c r="AD613" s="1014"/>
      <c r="AE613" s="1014"/>
    </row>
    <row r="614" spans="2:31">
      <c r="B614" s="1743" t="s">
        <v>2891</v>
      </c>
      <c r="C614" s="1014"/>
      <c r="D614" s="1014"/>
      <c r="E614" s="1014"/>
      <c r="F614" s="1014"/>
      <c r="G614" s="1014"/>
      <c r="H614" s="1014"/>
      <c r="I614" s="1014"/>
      <c r="J614" s="1014"/>
      <c r="K614" s="1014"/>
      <c r="L614" s="1014"/>
      <c r="M614" s="1016"/>
      <c r="N614" s="1015"/>
      <c r="O614" s="1014"/>
      <c r="P614" s="1014"/>
      <c r="Q614" s="1014"/>
      <c r="R614" s="1014"/>
      <c r="S614" s="1014"/>
      <c r="T614" s="1014"/>
      <c r="U614" s="1014"/>
      <c r="V614" s="1014"/>
      <c r="W614" s="1014"/>
      <c r="X614" s="1014"/>
      <c r="Y614" s="1014"/>
      <c r="Z614" s="1014"/>
      <c r="AA614" s="1014"/>
      <c r="AB614" s="1014"/>
      <c r="AC614" s="1014"/>
      <c r="AD614" s="1014"/>
      <c r="AE614" s="1014"/>
    </row>
    <row r="615" spans="2:31">
      <c r="B615" s="1743" t="s">
        <v>2892</v>
      </c>
      <c r="C615" s="1014"/>
      <c r="D615" s="1014"/>
      <c r="E615" s="1014"/>
      <c r="F615" s="1014"/>
      <c r="G615" s="1014"/>
      <c r="H615" s="1014"/>
      <c r="I615" s="1014"/>
      <c r="J615" s="1014"/>
      <c r="K615" s="1014"/>
      <c r="L615" s="1014"/>
      <c r="M615" s="1016"/>
      <c r="N615" s="1015"/>
      <c r="O615" s="1014"/>
      <c r="P615" s="1014"/>
      <c r="Q615" s="1014"/>
      <c r="R615" s="1014"/>
      <c r="S615" s="1014"/>
      <c r="T615" s="1014"/>
      <c r="U615" s="1014"/>
      <c r="V615" s="1014"/>
      <c r="W615" s="1014"/>
      <c r="X615" s="1014"/>
      <c r="Y615" s="1014"/>
      <c r="Z615" s="1014"/>
      <c r="AA615" s="1014"/>
      <c r="AB615" s="1014"/>
      <c r="AC615" s="1014"/>
      <c r="AD615" s="1014"/>
      <c r="AE615" s="1014"/>
    </row>
    <row r="616" spans="2:31">
      <c r="B616" s="1743" t="s">
        <v>2893</v>
      </c>
      <c r="C616" s="1014"/>
      <c r="D616" s="1014"/>
      <c r="E616" s="1014"/>
      <c r="F616" s="1014"/>
      <c r="G616" s="1014"/>
      <c r="H616" s="1014"/>
      <c r="I616" s="1014"/>
      <c r="J616" s="1014"/>
      <c r="K616" s="1014"/>
      <c r="L616" s="1014"/>
      <c r="M616" s="1016"/>
      <c r="N616" s="1015"/>
      <c r="O616" s="1014"/>
      <c r="P616" s="1014"/>
      <c r="Q616" s="1014"/>
      <c r="R616" s="1014"/>
      <c r="S616" s="1014"/>
      <c r="T616" s="1014"/>
      <c r="U616" s="1014"/>
      <c r="V616" s="1014"/>
      <c r="W616" s="1014"/>
      <c r="X616" s="1014"/>
      <c r="Y616" s="1014"/>
      <c r="Z616" s="1014"/>
      <c r="AA616" s="1014"/>
      <c r="AB616" s="1014"/>
      <c r="AC616" s="1014"/>
      <c r="AD616" s="1014"/>
      <c r="AE616" s="1014"/>
    </row>
    <row r="617" spans="2:31">
      <c r="B617" s="1743" t="s">
        <v>2894</v>
      </c>
      <c r="C617" s="1014"/>
      <c r="D617" s="1014"/>
      <c r="E617" s="1014"/>
      <c r="F617" s="1014"/>
      <c r="G617" s="1014"/>
      <c r="H617" s="1014"/>
      <c r="I617" s="1014"/>
      <c r="J617" s="1014"/>
      <c r="K617" s="1014"/>
      <c r="L617" s="1014"/>
      <c r="M617" s="1016"/>
      <c r="N617" s="1015"/>
      <c r="O617" s="1014"/>
      <c r="P617" s="1014"/>
      <c r="Q617" s="1014"/>
      <c r="R617" s="1014"/>
      <c r="S617" s="1014"/>
      <c r="T617" s="1014"/>
      <c r="U617" s="1014"/>
      <c r="V617" s="1014"/>
      <c r="W617" s="1014"/>
      <c r="X617" s="1014"/>
      <c r="Y617" s="1014"/>
      <c r="Z617" s="1014"/>
      <c r="AA617" s="1014"/>
      <c r="AB617" s="1014"/>
      <c r="AC617" s="1014"/>
      <c r="AD617" s="1014"/>
      <c r="AE617" s="1014"/>
    </row>
    <row r="618" spans="2:31">
      <c r="B618" s="1743" t="s">
        <v>2895</v>
      </c>
      <c r="C618" s="1014"/>
      <c r="D618" s="1014"/>
      <c r="E618" s="1014"/>
      <c r="F618" s="1014"/>
      <c r="G618" s="1014"/>
      <c r="H618" s="1014"/>
      <c r="I618" s="1014"/>
      <c r="J618" s="1014"/>
      <c r="K618" s="1014"/>
      <c r="L618" s="1014"/>
      <c r="M618" s="1016"/>
      <c r="N618" s="1015"/>
      <c r="O618" s="1014"/>
      <c r="P618" s="1014"/>
      <c r="Q618" s="1014"/>
      <c r="R618" s="1014"/>
      <c r="S618" s="1014"/>
      <c r="T618" s="1014"/>
      <c r="U618" s="1014"/>
      <c r="V618" s="1014"/>
      <c r="W618" s="1014"/>
      <c r="X618" s="1014"/>
      <c r="Y618" s="1014"/>
      <c r="Z618" s="1014"/>
      <c r="AA618" s="1014"/>
      <c r="AB618" s="1014"/>
      <c r="AC618" s="1014"/>
      <c r="AD618" s="1014"/>
      <c r="AE618" s="1014"/>
    </row>
    <row r="619" spans="2:31">
      <c r="B619" s="1743" t="s">
        <v>2896</v>
      </c>
      <c r="C619" s="1014"/>
      <c r="D619" s="1014"/>
      <c r="E619" s="1014"/>
      <c r="F619" s="1014"/>
      <c r="G619" s="1014"/>
      <c r="H619" s="1014"/>
      <c r="I619" s="1014"/>
      <c r="J619" s="1014"/>
      <c r="K619" s="1014"/>
      <c r="L619" s="1014"/>
      <c r="M619" s="1016"/>
      <c r="N619" s="1015"/>
      <c r="O619" s="1014"/>
      <c r="P619" s="1014"/>
      <c r="Q619" s="1014"/>
      <c r="R619" s="1014"/>
      <c r="S619" s="1014"/>
      <c r="T619" s="1014"/>
      <c r="U619" s="1014"/>
      <c r="V619" s="1014"/>
      <c r="W619" s="1014"/>
      <c r="X619" s="1014"/>
      <c r="Y619" s="1014"/>
      <c r="Z619" s="1014"/>
      <c r="AA619" s="1014"/>
      <c r="AB619" s="1014"/>
      <c r="AC619" s="1014"/>
      <c r="AD619" s="1014"/>
      <c r="AE619" s="1014"/>
    </row>
    <row r="620" spans="2:31">
      <c r="B620" s="1743" t="s">
        <v>2897</v>
      </c>
      <c r="C620" s="1014"/>
      <c r="D620" s="1014"/>
      <c r="E620" s="1014"/>
      <c r="F620" s="1014"/>
      <c r="G620" s="1014"/>
      <c r="H620" s="1014"/>
      <c r="I620" s="1014"/>
      <c r="J620" s="1014"/>
      <c r="K620" s="1014"/>
      <c r="L620" s="1014"/>
      <c r="M620" s="1016"/>
      <c r="N620" s="1015"/>
      <c r="O620" s="1014"/>
      <c r="P620" s="1014"/>
      <c r="Q620" s="1014"/>
      <c r="R620" s="1014"/>
      <c r="S620" s="1014"/>
      <c r="T620" s="1014"/>
      <c r="U620" s="1014"/>
      <c r="V620" s="1014"/>
      <c r="W620" s="1014"/>
      <c r="X620" s="1014"/>
      <c r="Y620" s="1014"/>
      <c r="Z620" s="1014"/>
      <c r="AA620" s="1014"/>
      <c r="AB620" s="1014"/>
      <c r="AC620" s="1014"/>
      <c r="AD620" s="1014"/>
      <c r="AE620" s="1014"/>
    </row>
    <row r="621" spans="2:31">
      <c r="B621" s="1743" t="s">
        <v>2898</v>
      </c>
      <c r="C621" s="1014"/>
      <c r="D621" s="1014"/>
      <c r="E621" s="1014"/>
      <c r="F621" s="1014"/>
      <c r="G621" s="1014"/>
      <c r="H621" s="1014"/>
      <c r="I621" s="1014"/>
      <c r="J621" s="1014"/>
      <c r="K621" s="1014"/>
      <c r="L621" s="1014"/>
      <c r="M621" s="1016"/>
      <c r="N621" s="1015"/>
      <c r="O621" s="1014"/>
      <c r="P621" s="1014"/>
      <c r="Q621" s="1014"/>
      <c r="R621" s="1014"/>
      <c r="S621" s="1014"/>
      <c r="T621" s="1014"/>
      <c r="U621" s="1014"/>
      <c r="V621" s="1014"/>
      <c r="W621" s="1014"/>
      <c r="X621" s="1014"/>
      <c r="Y621" s="1014"/>
      <c r="Z621" s="1014"/>
      <c r="AA621" s="1014"/>
      <c r="AB621" s="1014"/>
      <c r="AC621" s="1014"/>
      <c r="AD621" s="1014"/>
      <c r="AE621" s="1014"/>
    </row>
    <row r="622" spans="2:31">
      <c r="B622" s="1743" t="s">
        <v>2899</v>
      </c>
      <c r="C622" s="1014"/>
      <c r="D622" s="1014"/>
      <c r="E622" s="1014"/>
      <c r="F622" s="1014"/>
      <c r="G622" s="1014"/>
      <c r="H622" s="1014"/>
      <c r="I622" s="1014"/>
      <c r="J622" s="1014"/>
      <c r="K622" s="1014"/>
      <c r="L622" s="1014"/>
      <c r="M622" s="1016"/>
      <c r="N622" s="1015"/>
      <c r="O622" s="1014"/>
      <c r="P622" s="1014"/>
      <c r="Q622" s="1014"/>
      <c r="R622" s="1014"/>
      <c r="S622" s="1014"/>
      <c r="T622" s="1014"/>
      <c r="U622" s="1014"/>
      <c r="V622" s="1014"/>
      <c r="W622" s="1014"/>
      <c r="X622" s="1014"/>
      <c r="Y622" s="1014"/>
      <c r="Z622" s="1014"/>
      <c r="AA622" s="1014"/>
      <c r="AB622" s="1014"/>
      <c r="AC622" s="1014"/>
      <c r="AD622" s="1014"/>
      <c r="AE622" s="1014"/>
    </row>
    <row r="623" spans="2:31">
      <c r="B623" s="1743" t="s">
        <v>2900</v>
      </c>
      <c r="C623" s="1014"/>
      <c r="D623" s="1014"/>
      <c r="E623" s="1014"/>
      <c r="F623" s="1014"/>
      <c r="G623" s="1014"/>
      <c r="H623" s="1014"/>
      <c r="I623" s="1014"/>
      <c r="J623" s="1014"/>
      <c r="K623" s="1014"/>
      <c r="L623" s="1014"/>
      <c r="M623" s="1016"/>
      <c r="N623" s="1015"/>
      <c r="O623" s="1014"/>
      <c r="P623" s="1014"/>
      <c r="Q623" s="1014"/>
      <c r="R623" s="1014"/>
      <c r="S623" s="1014"/>
      <c r="T623" s="1014"/>
      <c r="U623" s="1014"/>
      <c r="V623" s="1014"/>
      <c r="W623" s="1014"/>
      <c r="X623" s="1014"/>
      <c r="Y623" s="1014"/>
      <c r="Z623" s="1014"/>
      <c r="AA623" s="1014"/>
      <c r="AB623" s="1014"/>
      <c r="AC623" s="1014"/>
      <c r="AD623" s="1014"/>
      <c r="AE623" s="1014"/>
    </row>
    <row r="624" spans="2:31">
      <c r="B624" s="1743" t="s">
        <v>2901</v>
      </c>
      <c r="C624" s="1014"/>
      <c r="D624" s="1014"/>
      <c r="E624" s="1014"/>
      <c r="F624" s="1014"/>
      <c r="G624" s="1014"/>
      <c r="H624" s="1014"/>
      <c r="I624" s="1014"/>
      <c r="J624" s="1014"/>
      <c r="K624" s="1014"/>
      <c r="L624" s="1014"/>
      <c r="M624" s="1016"/>
      <c r="N624" s="1015"/>
      <c r="O624" s="1014"/>
      <c r="P624" s="1014"/>
      <c r="Q624" s="1014"/>
      <c r="R624" s="1014"/>
      <c r="S624" s="1014"/>
      <c r="T624" s="1014"/>
      <c r="U624" s="1014"/>
      <c r="V624" s="1014"/>
      <c r="W624" s="1014"/>
      <c r="X624" s="1014"/>
      <c r="Y624" s="1014"/>
      <c r="Z624" s="1014"/>
      <c r="AA624" s="1014"/>
      <c r="AB624" s="1014"/>
      <c r="AC624" s="1014"/>
      <c r="AD624" s="1014"/>
      <c r="AE624" s="1014"/>
    </row>
    <row r="625" spans="2:31">
      <c r="B625" s="1743" t="s">
        <v>2902</v>
      </c>
      <c r="C625" s="1014"/>
      <c r="D625" s="1014"/>
      <c r="E625" s="1014"/>
      <c r="F625" s="1014"/>
      <c r="G625" s="1014"/>
      <c r="H625" s="1014"/>
      <c r="I625" s="1014"/>
      <c r="J625" s="1014"/>
      <c r="K625" s="1014"/>
      <c r="L625" s="1014"/>
      <c r="M625" s="1016"/>
      <c r="N625" s="1015"/>
      <c r="O625" s="1014"/>
      <c r="P625" s="1014"/>
      <c r="Q625" s="1014"/>
      <c r="R625" s="1014"/>
      <c r="S625" s="1014"/>
      <c r="T625" s="1014"/>
      <c r="U625" s="1014"/>
      <c r="V625" s="1014"/>
      <c r="W625" s="1014"/>
      <c r="X625" s="1014"/>
      <c r="Y625" s="1014"/>
      <c r="Z625" s="1014"/>
      <c r="AA625" s="1014"/>
      <c r="AB625" s="1014"/>
      <c r="AC625" s="1014"/>
      <c r="AD625" s="1014"/>
      <c r="AE625" s="1014"/>
    </row>
    <row r="626" spans="2:31">
      <c r="B626" s="1743" t="s">
        <v>2903</v>
      </c>
      <c r="C626" s="1014"/>
      <c r="D626" s="1014"/>
      <c r="E626" s="1014"/>
      <c r="F626" s="1014"/>
      <c r="G626" s="1014"/>
      <c r="H626" s="1014"/>
      <c r="I626" s="1014"/>
      <c r="J626" s="1014"/>
      <c r="K626" s="1014"/>
      <c r="L626" s="1014"/>
      <c r="M626" s="1016"/>
      <c r="N626" s="1015"/>
      <c r="O626" s="1014"/>
      <c r="P626" s="1014"/>
      <c r="Q626" s="1014"/>
      <c r="R626" s="1014"/>
      <c r="S626" s="1014"/>
      <c r="T626" s="1014"/>
      <c r="U626" s="1014"/>
      <c r="V626" s="1014"/>
      <c r="W626" s="1014"/>
      <c r="X626" s="1014"/>
      <c r="Y626" s="1014"/>
      <c r="Z626" s="1014"/>
      <c r="AA626" s="1014"/>
      <c r="AB626" s="1014"/>
      <c r="AC626" s="1014"/>
      <c r="AD626" s="1014"/>
      <c r="AE626" s="1014"/>
    </row>
    <row r="627" spans="2:31">
      <c r="B627" s="1743" t="s">
        <v>2904</v>
      </c>
      <c r="C627" s="1014"/>
      <c r="D627" s="1014"/>
      <c r="E627" s="1014"/>
      <c r="F627" s="1014"/>
      <c r="G627" s="1014"/>
      <c r="H627" s="1014"/>
      <c r="I627" s="1014"/>
      <c r="J627" s="1014"/>
      <c r="K627" s="1014"/>
      <c r="L627" s="1014"/>
      <c r="M627" s="1016"/>
      <c r="N627" s="1015"/>
      <c r="O627" s="1014"/>
      <c r="P627" s="1014"/>
      <c r="Q627" s="1014"/>
      <c r="R627" s="1014"/>
      <c r="S627" s="1014"/>
      <c r="T627" s="1014"/>
      <c r="U627" s="1014"/>
      <c r="V627" s="1014"/>
      <c r="W627" s="1014"/>
      <c r="X627" s="1014"/>
      <c r="Y627" s="1014"/>
      <c r="Z627" s="1014"/>
      <c r="AA627" s="1014"/>
      <c r="AB627" s="1014"/>
      <c r="AC627" s="1014"/>
      <c r="AD627" s="1014"/>
      <c r="AE627" s="1014"/>
    </row>
    <row r="628" spans="2:31">
      <c r="B628" s="1743" t="s">
        <v>2905</v>
      </c>
      <c r="C628" s="1014"/>
      <c r="D628" s="1014"/>
      <c r="E628" s="1014"/>
      <c r="F628" s="1014"/>
      <c r="G628" s="1014"/>
      <c r="H628" s="1014"/>
      <c r="I628" s="1014"/>
      <c r="J628" s="1014"/>
      <c r="K628" s="1014"/>
      <c r="L628" s="1014"/>
      <c r="M628" s="1016"/>
      <c r="N628" s="1015"/>
      <c r="O628" s="1014"/>
      <c r="P628" s="1014"/>
      <c r="Q628" s="1014"/>
      <c r="R628" s="1014"/>
      <c r="S628" s="1014"/>
      <c r="T628" s="1014"/>
      <c r="U628" s="1014"/>
      <c r="V628" s="1014"/>
      <c r="W628" s="1014"/>
      <c r="X628" s="1014"/>
      <c r="Y628" s="1014"/>
      <c r="Z628" s="1014"/>
      <c r="AA628" s="1014"/>
      <c r="AB628" s="1014"/>
      <c r="AC628" s="1014"/>
      <c r="AD628" s="1014"/>
      <c r="AE628" s="1014"/>
    </row>
    <row r="629" spans="2:31">
      <c r="B629" s="1743" t="s">
        <v>2906</v>
      </c>
      <c r="C629" s="1014"/>
      <c r="D629" s="1014"/>
      <c r="E629" s="1014"/>
      <c r="F629" s="1014"/>
      <c r="G629" s="1014"/>
      <c r="H629" s="1014"/>
      <c r="I629" s="1014"/>
      <c r="J629" s="1014"/>
      <c r="K629" s="1014"/>
      <c r="L629" s="1014"/>
      <c r="M629" s="1016"/>
      <c r="N629" s="1015"/>
      <c r="O629" s="1014"/>
      <c r="P629" s="1014"/>
      <c r="Q629" s="1014"/>
      <c r="R629" s="1014"/>
      <c r="S629" s="1014"/>
      <c r="T629" s="1014"/>
      <c r="U629" s="1014"/>
      <c r="V629" s="1014"/>
      <c r="W629" s="1014"/>
      <c r="X629" s="1014"/>
      <c r="Y629" s="1014"/>
      <c r="Z629" s="1014"/>
      <c r="AA629" s="1014"/>
      <c r="AB629" s="1014"/>
      <c r="AC629" s="1014"/>
      <c r="AD629" s="1014"/>
      <c r="AE629" s="1014"/>
    </row>
    <row r="630" spans="2:31">
      <c r="B630" s="1014"/>
      <c r="C630" s="1014"/>
      <c r="D630" s="1014"/>
      <c r="E630" s="1014"/>
      <c r="F630" s="1014"/>
      <c r="G630" s="1014"/>
      <c r="H630" s="1014"/>
      <c r="I630" s="1014"/>
      <c r="J630" s="1014"/>
      <c r="K630" s="1014"/>
      <c r="L630" s="1014"/>
      <c r="M630" s="1016"/>
      <c r="N630" s="1015"/>
      <c r="O630" s="1014"/>
      <c r="P630" s="1014"/>
      <c r="Q630" s="1014"/>
      <c r="R630" s="1014"/>
      <c r="S630" s="1014"/>
      <c r="T630" s="1014"/>
      <c r="U630" s="1014"/>
      <c r="V630" s="1014"/>
      <c r="W630" s="1014"/>
      <c r="X630" s="1014"/>
      <c r="Y630" s="1014"/>
      <c r="Z630" s="1014"/>
      <c r="AA630" s="1014"/>
      <c r="AB630" s="1014"/>
      <c r="AC630" s="1014"/>
      <c r="AD630" s="1014"/>
      <c r="AE630" s="1014"/>
    </row>
    <row r="631" spans="2:31">
      <c r="B631" s="1014"/>
      <c r="C631" s="1014"/>
      <c r="D631" s="1014"/>
      <c r="E631" s="1014"/>
      <c r="F631" s="1014"/>
      <c r="G631" s="1014"/>
      <c r="H631" s="1014"/>
      <c r="I631" s="1014"/>
      <c r="J631" s="1014"/>
      <c r="K631" s="1014"/>
      <c r="L631" s="1014"/>
      <c r="M631" s="1016"/>
      <c r="N631" s="1015"/>
      <c r="O631" s="1014"/>
      <c r="P631" s="1014"/>
      <c r="Q631" s="1014"/>
      <c r="R631" s="1014"/>
      <c r="S631" s="1014"/>
      <c r="T631" s="1014"/>
      <c r="U631" s="1014"/>
      <c r="V631" s="1014"/>
      <c r="W631" s="1014"/>
      <c r="X631" s="1014"/>
      <c r="Y631" s="1014"/>
      <c r="Z631" s="1014"/>
      <c r="AA631" s="1014"/>
      <c r="AB631" s="1014"/>
      <c r="AC631" s="1014"/>
      <c r="AD631" s="1014"/>
      <c r="AE631" s="1014"/>
    </row>
    <row r="632" spans="2:31">
      <c r="B632" s="1014"/>
      <c r="C632" s="1014"/>
      <c r="D632" s="1014"/>
      <c r="E632" s="1014"/>
      <c r="F632" s="1014"/>
      <c r="G632" s="1014"/>
      <c r="H632" s="1014"/>
      <c r="I632" s="1014"/>
      <c r="J632" s="1014"/>
      <c r="K632" s="1014"/>
      <c r="L632" s="1014"/>
      <c r="M632" s="1016"/>
      <c r="N632" s="1015"/>
      <c r="O632" s="1014"/>
      <c r="P632" s="1014"/>
      <c r="Q632" s="1014"/>
      <c r="R632" s="1014"/>
      <c r="S632" s="1014"/>
      <c r="T632" s="1014"/>
      <c r="U632" s="1014"/>
      <c r="V632" s="1014"/>
      <c r="W632" s="1014"/>
      <c r="X632" s="1014"/>
      <c r="Y632" s="1014"/>
      <c r="Z632" s="1014"/>
      <c r="AA632" s="1014"/>
      <c r="AB632" s="1014"/>
      <c r="AC632" s="1014"/>
      <c r="AD632" s="1014"/>
      <c r="AE632" s="1014"/>
    </row>
    <row r="633" spans="2:31">
      <c r="B633" s="1014"/>
      <c r="C633" s="1014"/>
      <c r="D633" s="1014"/>
      <c r="E633" s="1014"/>
      <c r="F633" s="1014"/>
      <c r="G633" s="1014"/>
      <c r="H633" s="1014"/>
      <c r="I633" s="1014"/>
      <c r="J633" s="1014"/>
      <c r="K633" s="1014"/>
      <c r="L633" s="1014"/>
      <c r="M633" s="1016"/>
      <c r="N633" s="1015"/>
      <c r="O633" s="1014"/>
      <c r="P633" s="1014"/>
      <c r="Q633" s="1014"/>
      <c r="R633" s="1014"/>
      <c r="S633" s="1014"/>
      <c r="T633" s="1014"/>
      <c r="U633" s="1014"/>
      <c r="V633" s="1014"/>
      <c r="W633" s="1014"/>
      <c r="X633" s="1014"/>
      <c r="Y633" s="1014"/>
      <c r="Z633" s="1014"/>
      <c r="AA633" s="1014"/>
      <c r="AB633" s="1014"/>
      <c r="AC633" s="1014"/>
      <c r="AD633" s="1014"/>
      <c r="AE633" s="1014"/>
    </row>
    <row r="634" spans="2:31">
      <c r="B634" s="1014"/>
      <c r="C634" s="1014"/>
      <c r="D634" s="1014"/>
      <c r="E634" s="1014"/>
      <c r="F634" s="1014"/>
      <c r="G634" s="1014"/>
      <c r="H634" s="1014"/>
      <c r="I634" s="1014"/>
      <c r="J634" s="1014"/>
      <c r="K634" s="1014"/>
      <c r="L634" s="1014"/>
      <c r="M634" s="1016"/>
      <c r="N634" s="1015"/>
      <c r="O634" s="1014"/>
      <c r="P634" s="1014"/>
      <c r="Q634" s="1014"/>
      <c r="R634" s="1014"/>
      <c r="S634" s="1014"/>
      <c r="T634" s="1014"/>
      <c r="U634" s="1014"/>
      <c r="V634" s="1014"/>
      <c r="W634" s="1014"/>
      <c r="X634" s="1014"/>
      <c r="Y634" s="1014"/>
      <c r="Z634" s="1014"/>
      <c r="AA634" s="1014"/>
      <c r="AB634" s="1014"/>
      <c r="AC634" s="1014"/>
      <c r="AD634" s="1014"/>
      <c r="AE634" s="1014"/>
    </row>
    <row r="635" spans="2:31">
      <c r="B635" s="1014"/>
      <c r="C635" s="1014"/>
      <c r="D635" s="1014"/>
      <c r="E635" s="1014"/>
      <c r="F635" s="1014"/>
      <c r="G635" s="1014"/>
      <c r="H635" s="1014"/>
      <c r="I635" s="1014"/>
      <c r="J635" s="1014"/>
      <c r="K635" s="1014"/>
      <c r="L635" s="1014"/>
      <c r="M635" s="1016"/>
      <c r="N635" s="1015"/>
      <c r="O635" s="1014"/>
      <c r="P635" s="1014"/>
      <c r="Q635" s="1014"/>
      <c r="R635" s="1014"/>
      <c r="S635" s="1014"/>
      <c r="T635" s="1014"/>
      <c r="U635" s="1014"/>
      <c r="V635" s="1014"/>
      <c r="W635" s="1014"/>
      <c r="X635" s="1014"/>
      <c r="Y635" s="1014"/>
      <c r="Z635" s="1014"/>
      <c r="AA635" s="1014"/>
      <c r="AB635" s="1014"/>
      <c r="AC635" s="1014"/>
      <c r="AD635" s="1014"/>
      <c r="AE635" s="1014"/>
    </row>
    <row r="636" spans="2:31">
      <c r="B636" s="1014"/>
      <c r="C636" s="1014"/>
      <c r="D636" s="1014"/>
      <c r="E636" s="1014"/>
      <c r="F636" s="1014"/>
      <c r="G636" s="1014"/>
      <c r="H636" s="1014"/>
      <c r="I636" s="1014"/>
      <c r="J636" s="1014"/>
      <c r="K636" s="1014"/>
      <c r="L636" s="1014"/>
      <c r="M636" s="1016"/>
      <c r="N636" s="1015"/>
      <c r="O636" s="1014"/>
      <c r="P636" s="1014"/>
      <c r="Q636" s="1014"/>
      <c r="R636" s="1014"/>
      <c r="S636" s="1014"/>
      <c r="T636" s="1014"/>
      <c r="U636" s="1014"/>
      <c r="V636" s="1014"/>
      <c r="W636" s="1014"/>
      <c r="X636" s="1014"/>
      <c r="Y636" s="1014"/>
      <c r="Z636" s="1014"/>
      <c r="AA636" s="1014"/>
      <c r="AB636" s="1014"/>
      <c r="AC636" s="1014"/>
      <c r="AD636" s="1014"/>
      <c r="AE636" s="1014"/>
    </row>
    <row r="637" spans="2:31">
      <c r="B637" s="1014"/>
      <c r="C637" s="1014"/>
      <c r="D637" s="1014"/>
      <c r="E637" s="1014"/>
      <c r="F637" s="1014"/>
      <c r="G637" s="1014"/>
      <c r="H637" s="1014"/>
      <c r="I637" s="1014"/>
      <c r="J637" s="1014"/>
      <c r="K637" s="1014"/>
      <c r="L637" s="1014"/>
      <c r="M637" s="1016"/>
      <c r="N637" s="1015"/>
      <c r="O637" s="1014"/>
      <c r="P637" s="1014"/>
      <c r="Q637" s="1014"/>
      <c r="R637" s="1014"/>
      <c r="S637" s="1014"/>
      <c r="T637" s="1014"/>
      <c r="U637" s="1014"/>
      <c r="V637" s="1014"/>
      <c r="W637" s="1014"/>
      <c r="X637" s="1014"/>
      <c r="Y637" s="1014"/>
      <c r="Z637" s="1014"/>
      <c r="AA637" s="1014"/>
      <c r="AB637" s="1014"/>
      <c r="AC637" s="1014"/>
      <c r="AD637" s="1014"/>
      <c r="AE637" s="1014"/>
    </row>
    <row r="638" spans="2:31">
      <c r="B638" s="1014"/>
      <c r="C638" s="1014"/>
      <c r="D638" s="1014"/>
      <c r="E638" s="1014"/>
      <c r="F638" s="1014"/>
      <c r="G638" s="1014"/>
      <c r="H638" s="1014"/>
      <c r="I638" s="1014"/>
      <c r="J638" s="1014"/>
      <c r="K638" s="1014"/>
      <c r="L638" s="1014"/>
      <c r="M638" s="1016"/>
      <c r="N638" s="1015"/>
      <c r="O638" s="1014"/>
      <c r="P638" s="1014"/>
      <c r="Q638" s="1014"/>
      <c r="R638" s="1014"/>
      <c r="S638" s="1014"/>
      <c r="T638" s="1014"/>
      <c r="U638" s="1014"/>
      <c r="V638" s="1014"/>
      <c r="W638" s="1014"/>
      <c r="X638" s="1014"/>
      <c r="Y638" s="1014"/>
      <c r="Z638" s="1014"/>
      <c r="AA638" s="1014"/>
      <c r="AB638" s="1014"/>
      <c r="AC638" s="1014"/>
      <c r="AD638" s="1014"/>
      <c r="AE638" s="1014"/>
    </row>
    <row r="639" spans="2:31">
      <c r="B639" s="1014"/>
      <c r="C639" s="1014"/>
      <c r="D639" s="1014"/>
      <c r="E639" s="1014"/>
      <c r="F639" s="1014"/>
      <c r="G639" s="1014"/>
      <c r="H639" s="1014"/>
      <c r="I639" s="1014"/>
      <c r="J639" s="1014"/>
      <c r="K639" s="1014"/>
      <c r="L639" s="1014"/>
      <c r="M639" s="1016"/>
      <c r="N639" s="1015"/>
      <c r="O639" s="1014"/>
      <c r="P639" s="1014"/>
      <c r="Q639" s="1014"/>
      <c r="R639" s="1014"/>
      <c r="S639" s="1014"/>
      <c r="T639" s="1014"/>
      <c r="U639" s="1014"/>
      <c r="V639" s="1014"/>
      <c r="W639" s="1014"/>
      <c r="X639" s="1014"/>
      <c r="Y639" s="1014"/>
      <c r="Z639" s="1014"/>
      <c r="AA639" s="1014"/>
      <c r="AB639" s="1014"/>
      <c r="AC639" s="1014"/>
      <c r="AD639" s="1014"/>
      <c r="AE639" s="1014"/>
    </row>
    <row r="640" spans="2:31">
      <c r="B640" s="1014"/>
      <c r="C640" s="1014"/>
      <c r="D640" s="1014"/>
      <c r="E640" s="1014"/>
      <c r="F640" s="1014"/>
      <c r="G640" s="1014"/>
      <c r="H640" s="1014"/>
      <c r="I640" s="1014"/>
      <c r="J640" s="1014"/>
      <c r="K640" s="1014"/>
      <c r="L640" s="1014"/>
      <c r="M640" s="1016"/>
      <c r="N640" s="1015"/>
      <c r="O640" s="1014"/>
      <c r="P640" s="1014"/>
      <c r="Q640" s="1014"/>
      <c r="R640" s="1014"/>
      <c r="S640" s="1014"/>
      <c r="T640" s="1014"/>
      <c r="U640" s="1014"/>
      <c r="V640" s="1014"/>
      <c r="W640" s="1014"/>
      <c r="X640" s="1014"/>
      <c r="Y640" s="1014"/>
      <c r="Z640" s="1014"/>
      <c r="AA640" s="1014"/>
      <c r="AB640" s="1014"/>
      <c r="AC640" s="1014"/>
      <c r="AD640" s="1014"/>
      <c r="AE640" s="1014"/>
    </row>
    <row r="641" spans="2:31">
      <c r="B641" s="1014"/>
      <c r="C641" s="1014"/>
      <c r="D641" s="1014"/>
      <c r="E641" s="1014"/>
      <c r="F641" s="1014"/>
      <c r="G641" s="1014"/>
      <c r="H641" s="1014"/>
      <c r="I641" s="1014"/>
      <c r="J641" s="1014"/>
      <c r="K641" s="1014"/>
      <c r="L641" s="1014"/>
      <c r="M641" s="1016"/>
      <c r="N641" s="1015"/>
      <c r="O641" s="1014"/>
      <c r="P641" s="1014"/>
      <c r="Q641" s="1014"/>
      <c r="R641" s="1014"/>
      <c r="S641" s="1014"/>
      <c r="T641" s="1014"/>
      <c r="U641" s="1014"/>
      <c r="V641" s="1014"/>
      <c r="W641" s="1014"/>
      <c r="X641" s="1014"/>
      <c r="Y641" s="1014"/>
      <c r="Z641" s="1014"/>
      <c r="AA641" s="1014"/>
      <c r="AB641" s="1014"/>
      <c r="AC641" s="1014"/>
      <c r="AD641" s="1014"/>
      <c r="AE641" s="1014"/>
    </row>
    <row r="642" spans="2:31">
      <c r="B642" s="1014"/>
      <c r="C642" s="1014"/>
      <c r="D642" s="1014"/>
      <c r="E642" s="1014"/>
      <c r="F642" s="1014"/>
      <c r="G642" s="1014"/>
      <c r="H642" s="1014"/>
      <c r="I642" s="1014"/>
      <c r="J642" s="1014"/>
      <c r="K642" s="1014"/>
      <c r="L642" s="1014"/>
      <c r="M642" s="1016"/>
      <c r="N642" s="1015"/>
      <c r="O642" s="1014"/>
      <c r="P642" s="1014"/>
      <c r="Q642" s="1014"/>
      <c r="R642" s="1014"/>
      <c r="S642" s="1014"/>
      <c r="T642" s="1014"/>
      <c r="U642" s="1014"/>
      <c r="V642" s="1014"/>
      <c r="W642" s="1014"/>
      <c r="X642" s="1014"/>
      <c r="Y642" s="1014"/>
      <c r="Z642" s="1014"/>
      <c r="AA642" s="1014"/>
      <c r="AB642" s="1014"/>
      <c r="AC642" s="1014"/>
      <c r="AD642" s="1014"/>
      <c r="AE642" s="1014"/>
    </row>
    <row r="643" spans="2:31">
      <c r="B643" s="1014"/>
      <c r="C643" s="1014"/>
      <c r="D643" s="1014"/>
      <c r="E643" s="1014"/>
      <c r="F643" s="1014"/>
      <c r="G643" s="1014"/>
      <c r="H643" s="1014"/>
      <c r="I643" s="1014"/>
      <c r="J643" s="1014"/>
      <c r="K643" s="1014"/>
      <c r="L643" s="1014"/>
      <c r="M643" s="1016"/>
      <c r="N643" s="1015"/>
      <c r="O643" s="1014"/>
      <c r="P643" s="1014"/>
      <c r="Q643" s="1014"/>
      <c r="R643" s="1014"/>
      <c r="S643" s="1014"/>
      <c r="T643" s="1014"/>
      <c r="U643" s="1014"/>
      <c r="V643" s="1014"/>
      <c r="W643" s="1014"/>
      <c r="X643" s="1014"/>
      <c r="Y643" s="1014"/>
      <c r="Z643" s="1014"/>
      <c r="AA643" s="1014"/>
      <c r="AB643" s="1014"/>
      <c r="AC643" s="1014"/>
      <c r="AD643" s="1014"/>
      <c r="AE643" s="1014"/>
    </row>
    <row r="644" spans="2:31">
      <c r="B644" s="1014"/>
      <c r="C644" s="1014"/>
      <c r="D644" s="1014"/>
      <c r="E644" s="1014"/>
      <c r="F644" s="1014"/>
      <c r="G644" s="1014"/>
      <c r="H644" s="1014"/>
      <c r="I644" s="1014"/>
      <c r="J644" s="1014"/>
      <c r="K644" s="1014"/>
      <c r="L644" s="1014"/>
      <c r="M644" s="1016"/>
      <c r="N644" s="1015"/>
      <c r="O644" s="1014"/>
      <c r="P644" s="1014"/>
      <c r="Q644" s="1014"/>
      <c r="R644" s="1014"/>
      <c r="S644" s="1014"/>
      <c r="T644" s="1014"/>
      <c r="U644" s="1014"/>
      <c r="V644" s="1014"/>
      <c r="W644" s="1014"/>
      <c r="X644" s="1014"/>
      <c r="Y644" s="1014"/>
      <c r="Z644" s="1014"/>
      <c r="AA644" s="1014"/>
      <c r="AB644" s="1014"/>
      <c r="AC644" s="1014"/>
      <c r="AD644" s="1014"/>
      <c r="AE644" s="1014"/>
    </row>
    <row r="645" spans="2:31">
      <c r="B645" s="1014"/>
      <c r="C645" s="1014"/>
      <c r="D645" s="1014"/>
      <c r="E645" s="1014"/>
      <c r="F645" s="1014"/>
      <c r="G645" s="1014"/>
      <c r="H645" s="1014"/>
      <c r="I645" s="1014"/>
      <c r="J645" s="1014"/>
      <c r="K645" s="1014"/>
      <c r="L645" s="1014"/>
      <c r="M645" s="1016"/>
      <c r="N645" s="1015"/>
      <c r="O645" s="1014"/>
      <c r="P645" s="1014"/>
      <c r="Q645" s="1014"/>
      <c r="R645" s="1014"/>
      <c r="S645" s="1014"/>
      <c r="T645" s="1014"/>
      <c r="U645" s="1014"/>
      <c r="V645" s="1014"/>
      <c r="W645" s="1014"/>
      <c r="X645" s="1014"/>
      <c r="Y645" s="1014"/>
      <c r="Z645" s="1014"/>
      <c r="AA645" s="1014"/>
      <c r="AB645" s="1014"/>
      <c r="AC645" s="1014"/>
      <c r="AD645" s="1014"/>
      <c r="AE645" s="1014"/>
    </row>
    <row r="646" spans="2:31">
      <c r="B646" s="1014"/>
      <c r="C646" s="1014"/>
      <c r="D646" s="1014"/>
      <c r="E646" s="1014"/>
      <c r="F646" s="1014"/>
      <c r="G646" s="1014"/>
      <c r="H646" s="1014"/>
      <c r="I646" s="1014"/>
      <c r="J646" s="1014"/>
      <c r="K646" s="1014"/>
      <c r="L646" s="1014"/>
      <c r="M646" s="1016"/>
      <c r="N646" s="1015"/>
      <c r="O646" s="1014"/>
      <c r="P646" s="1014"/>
      <c r="Q646" s="1014"/>
      <c r="R646" s="1014"/>
      <c r="S646" s="1014"/>
      <c r="T646" s="1014"/>
      <c r="U646" s="1014"/>
      <c r="V646" s="1014"/>
      <c r="W646" s="1014"/>
      <c r="X646" s="1014"/>
      <c r="Y646" s="1014"/>
      <c r="Z646" s="1014"/>
      <c r="AA646" s="1014"/>
      <c r="AB646" s="1014"/>
      <c r="AC646" s="1014"/>
      <c r="AD646" s="1014"/>
      <c r="AE646" s="1014"/>
    </row>
    <row r="647" spans="2:31">
      <c r="B647" s="1014"/>
      <c r="C647" s="1014"/>
      <c r="D647" s="1014"/>
      <c r="E647" s="1014"/>
      <c r="F647" s="1014"/>
      <c r="G647" s="1014"/>
      <c r="H647" s="1014"/>
      <c r="I647" s="1014"/>
      <c r="J647" s="1014"/>
      <c r="K647" s="1014"/>
      <c r="L647" s="1014"/>
      <c r="M647" s="1016"/>
      <c r="N647" s="1015"/>
      <c r="O647" s="1014"/>
      <c r="P647" s="1014"/>
      <c r="Q647" s="1014"/>
      <c r="R647" s="1014"/>
      <c r="S647" s="1014"/>
      <c r="T647" s="1014"/>
      <c r="U647" s="1014"/>
      <c r="V647" s="1014"/>
      <c r="W647" s="1014"/>
      <c r="X647" s="1014"/>
      <c r="Y647" s="1014"/>
      <c r="Z647" s="1014"/>
      <c r="AA647" s="1014"/>
      <c r="AB647" s="1014"/>
      <c r="AC647" s="1014"/>
      <c r="AD647" s="1014"/>
      <c r="AE647" s="1014"/>
    </row>
    <row r="648" spans="2:31">
      <c r="B648" s="1014"/>
      <c r="C648" s="1014"/>
      <c r="D648" s="1014"/>
      <c r="E648" s="1014"/>
      <c r="F648" s="1014"/>
      <c r="G648" s="1014"/>
      <c r="H648" s="1014"/>
      <c r="I648" s="1014"/>
      <c r="J648" s="1014"/>
      <c r="K648" s="1014"/>
      <c r="L648" s="1014"/>
      <c r="M648" s="1016"/>
      <c r="N648" s="1015"/>
      <c r="O648" s="1014"/>
      <c r="P648" s="1014"/>
      <c r="Q648" s="1014"/>
      <c r="R648" s="1014"/>
      <c r="S648" s="1014"/>
      <c r="T648" s="1014"/>
      <c r="U648" s="1014"/>
      <c r="V648" s="1014"/>
      <c r="W648" s="1014"/>
      <c r="X648" s="1014"/>
      <c r="Y648" s="1014"/>
      <c r="Z648" s="1014"/>
      <c r="AA648" s="1014"/>
      <c r="AB648" s="1014"/>
      <c r="AC648" s="1014"/>
      <c r="AD648" s="1014"/>
      <c r="AE648" s="1014"/>
    </row>
    <row r="649" spans="2:31">
      <c r="B649" s="1014"/>
      <c r="C649" s="1014"/>
      <c r="D649" s="1014"/>
      <c r="E649" s="1014"/>
      <c r="F649" s="1014"/>
      <c r="G649" s="1014"/>
      <c r="H649" s="1014"/>
      <c r="I649" s="1014"/>
      <c r="J649" s="1014"/>
      <c r="K649" s="1014"/>
      <c r="L649" s="1014"/>
      <c r="M649" s="1016"/>
      <c r="N649" s="1015"/>
      <c r="O649" s="1014"/>
      <c r="P649" s="1014"/>
      <c r="Q649" s="1014"/>
      <c r="R649" s="1014"/>
      <c r="S649" s="1014"/>
      <c r="T649" s="1014"/>
      <c r="U649" s="1014"/>
      <c r="V649" s="1014"/>
      <c r="W649" s="1014"/>
      <c r="X649" s="1014"/>
      <c r="Y649" s="1014"/>
      <c r="Z649" s="1014"/>
      <c r="AA649" s="1014"/>
      <c r="AB649" s="1014"/>
      <c r="AC649" s="1014"/>
      <c r="AD649" s="1014"/>
      <c r="AE649" s="1014"/>
    </row>
    <row r="650" spans="2:31">
      <c r="B650" s="1014"/>
      <c r="C650" s="1014"/>
      <c r="D650" s="1014"/>
      <c r="E650" s="1014"/>
      <c r="F650" s="1014"/>
      <c r="G650" s="1014"/>
      <c r="H650" s="1014"/>
      <c r="I650" s="1014"/>
      <c r="J650" s="1014"/>
      <c r="K650" s="1014"/>
      <c r="L650" s="1014"/>
      <c r="M650" s="1016"/>
      <c r="N650" s="1015"/>
      <c r="O650" s="1014"/>
      <c r="P650" s="1014"/>
      <c r="Q650" s="1014"/>
      <c r="R650" s="1014"/>
      <c r="S650" s="1014"/>
      <c r="T650" s="1014"/>
      <c r="U650" s="1014"/>
      <c r="V650" s="1014"/>
      <c r="W650" s="1014"/>
      <c r="X650" s="1014"/>
      <c r="Y650" s="1014"/>
      <c r="Z650" s="1014"/>
      <c r="AA650" s="1014"/>
      <c r="AB650" s="1014"/>
      <c r="AC650" s="1014"/>
      <c r="AD650" s="1014"/>
      <c r="AE650" s="1014"/>
    </row>
    <row r="651" spans="2:31">
      <c r="B651" s="1014"/>
      <c r="C651" s="1014"/>
      <c r="D651" s="1014"/>
      <c r="E651" s="1014"/>
      <c r="F651" s="1014"/>
      <c r="G651" s="1014"/>
      <c r="H651" s="1014"/>
      <c r="I651" s="1014"/>
      <c r="J651" s="1014"/>
      <c r="K651" s="1014"/>
      <c r="L651" s="1014"/>
      <c r="M651" s="1016"/>
      <c r="N651" s="1015"/>
      <c r="O651" s="1014"/>
      <c r="P651" s="1014"/>
      <c r="Q651" s="1014"/>
      <c r="R651" s="1014"/>
      <c r="S651" s="1014"/>
      <c r="T651" s="1014"/>
      <c r="U651" s="1014"/>
      <c r="V651" s="1014"/>
      <c r="W651" s="1014"/>
      <c r="X651" s="1014"/>
      <c r="Y651" s="1014"/>
      <c r="Z651" s="1014"/>
      <c r="AA651" s="1014"/>
      <c r="AB651" s="1014"/>
      <c r="AC651" s="1014"/>
      <c r="AD651" s="1014"/>
      <c r="AE651" s="1014"/>
    </row>
    <row r="652" spans="2:31">
      <c r="B652" s="1014"/>
      <c r="C652" s="1014"/>
      <c r="D652" s="1014"/>
      <c r="E652" s="1014"/>
      <c r="F652" s="1014"/>
      <c r="G652" s="1014"/>
      <c r="H652" s="1014"/>
      <c r="I652" s="1014"/>
      <c r="J652" s="1014"/>
      <c r="K652" s="1014"/>
      <c r="L652" s="1014"/>
      <c r="M652" s="1016"/>
      <c r="N652" s="1015"/>
      <c r="O652" s="1014"/>
      <c r="P652" s="1014"/>
      <c r="Q652" s="1014"/>
      <c r="R652" s="1014"/>
      <c r="S652" s="1014"/>
      <c r="T652" s="1014"/>
      <c r="U652" s="1014"/>
      <c r="V652" s="1014"/>
      <c r="W652" s="1014"/>
      <c r="X652" s="1014"/>
      <c r="Y652" s="1014"/>
      <c r="Z652" s="1014"/>
      <c r="AA652" s="1014"/>
      <c r="AB652" s="1014"/>
      <c r="AC652" s="1014"/>
      <c r="AD652" s="1014"/>
      <c r="AE652" s="1014"/>
    </row>
    <row r="653" spans="2:31">
      <c r="B653" s="1014"/>
      <c r="C653" s="1014"/>
      <c r="D653" s="1014"/>
      <c r="E653" s="1014"/>
      <c r="F653" s="1014"/>
      <c r="G653" s="1014"/>
      <c r="H653" s="1014"/>
      <c r="I653" s="1014"/>
      <c r="J653" s="1014"/>
      <c r="K653" s="1014"/>
      <c r="L653" s="1014"/>
      <c r="M653" s="1016"/>
      <c r="N653" s="1015"/>
      <c r="O653" s="1014"/>
      <c r="P653" s="1014"/>
      <c r="Q653" s="1014"/>
      <c r="R653" s="1014"/>
      <c r="S653" s="1014"/>
      <c r="T653" s="1014"/>
      <c r="U653" s="1014"/>
      <c r="V653" s="1014"/>
      <c r="W653" s="1014"/>
      <c r="X653" s="1014"/>
      <c r="Y653" s="1014"/>
      <c r="Z653" s="1014"/>
      <c r="AA653" s="1014"/>
      <c r="AB653" s="1014"/>
      <c r="AC653" s="1014"/>
      <c r="AD653" s="1014"/>
      <c r="AE653" s="1014"/>
    </row>
    <row r="654" spans="2:31">
      <c r="B654" s="1014"/>
      <c r="C654" s="1014"/>
      <c r="D654" s="1014"/>
      <c r="E654" s="1014"/>
      <c r="F654" s="1014"/>
      <c r="G654" s="1014"/>
      <c r="H654" s="1014"/>
      <c r="I654" s="1014"/>
      <c r="J654" s="1014"/>
      <c r="K654" s="1014"/>
      <c r="L654" s="1014"/>
      <c r="M654" s="1016"/>
      <c r="N654" s="1015"/>
      <c r="O654" s="1014"/>
      <c r="P654" s="1014"/>
      <c r="Q654" s="1014"/>
      <c r="R654" s="1014"/>
      <c r="S654" s="1014"/>
      <c r="T654" s="1014"/>
      <c r="U654" s="1014"/>
      <c r="V654" s="1014"/>
      <c r="W654" s="1014"/>
      <c r="X654" s="1014"/>
      <c r="Y654" s="1014"/>
      <c r="Z654" s="1014"/>
      <c r="AA654" s="1014"/>
      <c r="AB654" s="1014"/>
      <c r="AC654" s="1014"/>
      <c r="AD654" s="1014"/>
      <c r="AE654" s="1014"/>
    </row>
    <row r="655" spans="2:31">
      <c r="B655" s="1014"/>
      <c r="C655" s="1014"/>
      <c r="D655" s="1014"/>
      <c r="E655" s="1014"/>
      <c r="F655" s="1014"/>
      <c r="G655" s="1014"/>
      <c r="H655" s="1014"/>
      <c r="I655" s="1014"/>
      <c r="J655" s="1014"/>
      <c r="K655" s="1014"/>
      <c r="L655" s="1014"/>
      <c r="M655" s="1016"/>
      <c r="N655" s="1015"/>
      <c r="O655" s="1014"/>
      <c r="P655" s="1014"/>
      <c r="Q655" s="1014"/>
      <c r="R655" s="1014"/>
      <c r="S655" s="1014"/>
      <c r="T655" s="1014"/>
      <c r="U655" s="1014"/>
      <c r="V655" s="1014"/>
      <c r="W655" s="1014"/>
      <c r="X655" s="1014"/>
      <c r="Y655" s="1014"/>
      <c r="Z655" s="1014"/>
      <c r="AA655" s="1014"/>
      <c r="AB655" s="1014"/>
      <c r="AC655" s="1014"/>
      <c r="AD655" s="1014"/>
      <c r="AE655" s="1014"/>
    </row>
    <row r="656" spans="2:31">
      <c r="B656" s="1014"/>
      <c r="C656" s="1014"/>
      <c r="D656" s="1014"/>
      <c r="E656" s="1014"/>
      <c r="F656" s="1014"/>
      <c r="G656" s="1014"/>
      <c r="H656" s="1014"/>
      <c r="I656" s="1014"/>
      <c r="J656" s="1014"/>
      <c r="K656" s="1014"/>
      <c r="L656" s="1014"/>
      <c r="M656" s="1016"/>
      <c r="N656" s="1015"/>
      <c r="O656" s="1014"/>
      <c r="P656" s="1014"/>
      <c r="Q656" s="1014"/>
      <c r="R656" s="1014"/>
      <c r="S656" s="1014"/>
      <c r="T656" s="1014"/>
      <c r="U656" s="1014"/>
      <c r="V656" s="1014"/>
      <c r="W656" s="1014"/>
      <c r="X656" s="1014"/>
      <c r="Y656" s="1014"/>
      <c r="Z656" s="1014"/>
      <c r="AA656" s="1014"/>
      <c r="AB656" s="1014"/>
      <c r="AC656" s="1014"/>
      <c r="AD656" s="1014"/>
      <c r="AE656" s="1014"/>
    </row>
    <row r="657" spans="2:31">
      <c r="B657" s="1014"/>
      <c r="C657" s="1014"/>
      <c r="D657" s="1014"/>
      <c r="E657" s="1014"/>
      <c r="F657" s="1014"/>
      <c r="G657" s="1014"/>
      <c r="H657" s="1014"/>
      <c r="I657" s="1014"/>
      <c r="J657" s="1014"/>
      <c r="K657" s="1014"/>
      <c r="L657" s="1014"/>
      <c r="M657" s="1016"/>
      <c r="N657" s="1015"/>
      <c r="O657" s="1014"/>
      <c r="P657" s="1014"/>
      <c r="Q657" s="1014"/>
      <c r="R657" s="1014"/>
      <c r="S657" s="1014"/>
      <c r="T657" s="1014"/>
      <c r="U657" s="1014"/>
      <c r="V657" s="1014"/>
      <c r="W657" s="1014"/>
      <c r="X657" s="1014"/>
      <c r="Y657" s="1014"/>
      <c r="Z657" s="1014"/>
      <c r="AA657" s="1014"/>
      <c r="AB657" s="1014"/>
      <c r="AC657" s="1014"/>
      <c r="AD657" s="1014"/>
      <c r="AE657" s="1014"/>
    </row>
    <row r="658" spans="2:31">
      <c r="B658" s="1014"/>
      <c r="C658" s="1014"/>
      <c r="D658" s="1014"/>
      <c r="E658" s="1014"/>
      <c r="F658" s="1014"/>
      <c r="G658" s="1014"/>
      <c r="H658" s="1014"/>
      <c r="I658" s="1014"/>
      <c r="J658" s="1014"/>
      <c r="K658" s="1014"/>
      <c r="L658" s="1014"/>
      <c r="M658" s="1016"/>
      <c r="N658" s="1015"/>
      <c r="O658" s="1014"/>
      <c r="P658" s="1014"/>
      <c r="Q658" s="1014"/>
      <c r="R658" s="1014"/>
      <c r="S658" s="1014"/>
      <c r="T658" s="1014"/>
      <c r="U658" s="1014"/>
      <c r="V658" s="1014"/>
      <c r="W658" s="1014"/>
      <c r="X658" s="1014"/>
      <c r="Y658" s="1014"/>
      <c r="Z658" s="1014"/>
      <c r="AA658" s="1014"/>
      <c r="AB658" s="1014"/>
      <c r="AC658" s="1014"/>
      <c r="AD658" s="1014"/>
      <c r="AE658" s="1014"/>
    </row>
    <row r="659" spans="2:31">
      <c r="B659" s="1014"/>
      <c r="C659" s="1014"/>
      <c r="D659" s="1014"/>
      <c r="E659" s="1014"/>
      <c r="F659" s="1014"/>
      <c r="G659" s="1014"/>
      <c r="H659" s="1014"/>
      <c r="I659" s="1014"/>
      <c r="J659" s="1014"/>
      <c r="K659" s="1014"/>
      <c r="L659" s="1014"/>
      <c r="M659" s="1016"/>
      <c r="N659" s="1015"/>
      <c r="O659" s="1014"/>
      <c r="P659" s="1014"/>
      <c r="Q659" s="1014"/>
      <c r="R659" s="1014"/>
      <c r="S659" s="1014"/>
      <c r="T659" s="1014"/>
      <c r="U659" s="1014"/>
      <c r="V659" s="1014"/>
      <c r="W659" s="1014"/>
      <c r="X659" s="1014"/>
      <c r="Y659" s="1014"/>
      <c r="Z659" s="1014"/>
      <c r="AA659" s="1014"/>
      <c r="AB659" s="1014"/>
      <c r="AC659" s="1014"/>
      <c r="AD659" s="1014"/>
      <c r="AE659" s="1014"/>
    </row>
    <row r="660" spans="2:31">
      <c r="B660" s="1014"/>
      <c r="C660" s="1014"/>
      <c r="D660" s="1014"/>
      <c r="E660" s="1014"/>
      <c r="F660" s="1014"/>
      <c r="G660" s="1014"/>
      <c r="H660" s="1014"/>
      <c r="I660" s="1014"/>
      <c r="J660" s="1014"/>
      <c r="K660" s="1014"/>
      <c r="L660" s="1014"/>
      <c r="M660" s="1016"/>
      <c r="N660" s="1015"/>
      <c r="O660" s="1014"/>
      <c r="P660" s="1014"/>
      <c r="Q660" s="1014"/>
      <c r="R660" s="1014"/>
      <c r="S660" s="1014"/>
      <c r="T660" s="1014"/>
      <c r="U660" s="1014"/>
      <c r="V660" s="1014"/>
      <c r="W660" s="1014"/>
      <c r="X660" s="1014"/>
      <c r="Y660" s="1014"/>
      <c r="Z660" s="1014"/>
      <c r="AA660" s="1014"/>
      <c r="AB660" s="1014"/>
      <c r="AC660" s="1014"/>
      <c r="AD660" s="1014"/>
      <c r="AE660" s="1014"/>
    </row>
    <row r="661" spans="2:31">
      <c r="B661" s="1014"/>
      <c r="C661" s="1014"/>
      <c r="D661" s="1014"/>
      <c r="E661" s="1014"/>
      <c r="F661" s="1014"/>
      <c r="G661" s="1014"/>
      <c r="H661" s="1014"/>
      <c r="I661" s="1014"/>
      <c r="J661" s="1014"/>
      <c r="K661" s="1014"/>
      <c r="L661" s="1014"/>
      <c r="M661" s="1016"/>
      <c r="N661" s="1015"/>
      <c r="O661" s="1014"/>
      <c r="P661" s="1014"/>
      <c r="Q661" s="1014"/>
      <c r="R661" s="1014"/>
      <c r="S661" s="1014"/>
      <c r="T661" s="1014"/>
      <c r="U661" s="1014"/>
      <c r="V661" s="1014"/>
      <c r="W661" s="1014"/>
      <c r="X661" s="1014"/>
      <c r="Y661" s="1014"/>
      <c r="Z661" s="1014"/>
      <c r="AA661" s="1014"/>
      <c r="AB661" s="1014"/>
      <c r="AC661" s="1014"/>
      <c r="AD661" s="1014"/>
      <c r="AE661" s="1014"/>
    </row>
    <row r="662" spans="2:31">
      <c r="B662" s="1014"/>
      <c r="C662" s="1014"/>
      <c r="D662" s="1014"/>
      <c r="E662" s="1014"/>
      <c r="F662" s="1014"/>
      <c r="G662" s="1014"/>
      <c r="H662" s="1014"/>
      <c r="I662" s="1014"/>
      <c r="J662" s="1014"/>
      <c r="K662" s="1014"/>
      <c r="L662" s="1014"/>
      <c r="M662" s="1016"/>
      <c r="N662" s="1015"/>
      <c r="O662" s="1014"/>
      <c r="P662" s="1014"/>
      <c r="Q662" s="1014"/>
      <c r="R662" s="1014"/>
      <c r="S662" s="1014"/>
      <c r="T662" s="1014"/>
      <c r="U662" s="1014"/>
      <c r="V662" s="1014"/>
      <c r="W662" s="1014"/>
      <c r="X662" s="1014"/>
      <c r="Y662" s="1014"/>
      <c r="Z662" s="1014"/>
      <c r="AA662" s="1014"/>
      <c r="AB662" s="1014"/>
      <c r="AC662" s="1014"/>
      <c r="AD662" s="1014"/>
      <c r="AE662" s="1014"/>
    </row>
    <row r="663" spans="2:31">
      <c r="B663" s="1014"/>
      <c r="C663" s="1014"/>
      <c r="D663" s="1014"/>
      <c r="E663" s="1014"/>
      <c r="F663" s="1014"/>
      <c r="G663" s="1014"/>
      <c r="H663" s="1014"/>
      <c r="I663" s="1014"/>
      <c r="J663" s="1014"/>
      <c r="K663" s="1014"/>
      <c r="L663" s="1014"/>
      <c r="M663" s="1016"/>
      <c r="N663" s="1015"/>
      <c r="O663" s="1014"/>
      <c r="P663" s="1014"/>
      <c r="Q663" s="1014"/>
      <c r="R663" s="1014"/>
      <c r="S663" s="1014"/>
      <c r="T663" s="1014"/>
      <c r="U663" s="1014"/>
      <c r="V663" s="1014"/>
      <c r="W663" s="1014"/>
      <c r="X663" s="1014"/>
      <c r="Y663" s="1014"/>
      <c r="Z663" s="1014"/>
      <c r="AA663" s="1014"/>
      <c r="AB663" s="1014"/>
      <c r="AC663" s="1014"/>
      <c r="AD663" s="1014"/>
      <c r="AE663" s="1014"/>
    </row>
    <row r="664" spans="2:31">
      <c r="B664" s="1014"/>
      <c r="C664" s="1014"/>
      <c r="D664" s="1014"/>
      <c r="E664" s="1014"/>
      <c r="F664" s="1014"/>
      <c r="G664" s="1014"/>
      <c r="H664" s="1014"/>
      <c r="I664" s="1014"/>
      <c r="J664" s="1014"/>
      <c r="K664" s="1014"/>
      <c r="L664" s="1014"/>
      <c r="M664" s="1016"/>
      <c r="N664" s="1015"/>
      <c r="O664" s="1014"/>
      <c r="P664" s="1014"/>
      <c r="Q664" s="1014"/>
      <c r="R664" s="1014"/>
      <c r="S664" s="1014"/>
      <c r="T664" s="1014"/>
      <c r="U664" s="1014"/>
      <c r="V664" s="1014"/>
      <c r="W664" s="1014"/>
      <c r="X664" s="1014"/>
      <c r="Y664" s="1014"/>
      <c r="Z664" s="1014"/>
      <c r="AA664" s="1014"/>
      <c r="AB664" s="1014"/>
      <c r="AC664" s="1014"/>
      <c r="AD664" s="1014"/>
      <c r="AE664" s="1014"/>
    </row>
    <row r="665" spans="2:31">
      <c r="B665" s="1014"/>
      <c r="C665" s="1014"/>
      <c r="D665" s="1014"/>
      <c r="E665" s="1014"/>
      <c r="F665" s="1014"/>
      <c r="G665" s="1014"/>
      <c r="H665" s="1014"/>
      <c r="I665" s="1014"/>
      <c r="J665" s="1014"/>
      <c r="K665" s="1014"/>
      <c r="L665" s="1014"/>
      <c r="M665" s="1016"/>
      <c r="N665" s="1015"/>
      <c r="O665" s="1014"/>
      <c r="P665" s="1014"/>
      <c r="Q665" s="1014"/>
      <c r="R665" s="1014"/>
      <c r="S665" s="1014"/>
      <c r="T665" s="1014"/>
      <c r="U665" s="1014"/>
      <c r="V665" s="1014"/>
      <c r="W665" s="1014"/>
      <c r="X665" s="1014"/>
      <c r="Y665" s="1014"/>
      <c r="Z665" s="1014"/>
      <c r="AA665" s="1014"/>
      <c r="AB665" s="1014"/>
      <c r="AC665" s="1014"/>
      <c r="AD665" s="1014"/>
      <c r="AE665" s="1014"/>
    </row>
    <row r="666" spans="2:31">
      <c r="B666" s="1014"/>
      <c r="C666" s="1014"/>
      <c r="D666" s="1014"/>
      <c r="E666" s="1014"/>
      <c r="F666" s="1014"/>
      <c r="G666" s="1014"/>
      <c r="H666" s="1014"/>
      <c r="I666" s="1014"/>
      <c r="J666" s="1014"/>
      <c r="K666" s="1014"/>
      <c r="L666" s="1014"/>
      <c r="M666" s="1016"/>
      <c r="N666" s="1015"/>
      <c r="O666" s="1014"/>
      <c r="P666" s="1014"/>
      <c r="Q666" s="1014"/>
      <c r="R666" s="1014"/>
      <c r="S666" s="1014"/>
      <c r="T666" s="1014"/>
      <c r="U666" s="1014"/>
      <c r="V666" s="1014"/>
      <c r="W666" s="1014"/>
      <c r="X666" s="1014"/>
      <c r="Y666" s="1014"/>
      <c r="Z666" s="1014"/>
      <c r="AA666" s="1014"/>
      <c r="AB666" s="1014"/>
      <c r="AC666" s="1014"/>
      <c r="AD666" s="1014"/>
      <c r="AE666" s="1014"/>
    </row>
    <row r="667" spans="2:31">
      <c r="B667" s="1014"/>
      <c r="C667" s="1014"/>
      <c r="D667" s="1014"/>
      <c r="E667" s="1014"/>
      <c r="F667" s="1014"/>
      <c r="G667" s="1014"/>
      <c r="H667" s="1014"/>
      <c r="I667" s="1014"/>
      <c r="J667" s="1014"/>
      <c r="K667" s="1014"/>
      <c r="L667" s="1014"/>
      <c r="M667" s="1016"/>
      <c r="N667" s="1015"/>
      <c r="O667" s="1014"/>
      <c r="P667" s="1014"/>
      <c r="Q667" s="1014"/>
      <c r="R667" s="1014"/>
      <c r="S667" s="1014"/>
      <c r="T667" s="1014"/>
      <c r="U667" s="1014"/>
      <c r="V667" s="1014"/>
      <c r="W667" s="1014"/>
      <c r="X667" s="1014"/>
      <c r="Y667" s="1014"/>
      <c r="Z667" s="1014"/>
      <c r="AA667" s="1014"/>
      <c r="AB667" s="1014"/>
      <c r="AC667" s="1014"/>
      <c r="AD667" s="1014"/>
      <c r="AE667" s="1014"/>
    </row>
    <row r="668" spans="2:31">
      <c r="B668" s="1014"/>
      <c r="C668" s="1014"/>
      <c r="D668" s="1014"/>
      <c r="E668" s="1014"/>
      <c r="F668" s="1014"/>
      <c r="G668" s="1014"/>
      <c r="H668" s="1014"/>
      <c r="I668" s="1014"/>
      <c r="J668" s="1014"/>
      <c r="K668" s="1014"/>
      <c r="L668" s="1014"/>
      <c r="M668" s="1016"/>
      <c r="N668" s="1015"/>
      <c r="O668" s="1014"/>
      <c r="P668" s="1014"/>
      <c r="Q668" s="1014"/>
      <c r="R668" s="1014"/>
      <c r="S668" s="1014"/>
      <c r="T668" s="1014"/>
      <c r="U668" s="1014"/>
      <c r="V668" s="1014"/>
      <c r="W668" s="1014"/>
      <c r="X668" s="1014"/>
      <c r="Y668" s="1014"/>
      <c r="Z668" s="1014"/>
      <c r="AA668" s="1014"/>
      <c r="AB668" s="1014"/>
      <c r="AC668" s="1014"/>
      <c r="AD668" s="1014"/>
      <c r="AE668" s="1014"/>
    </row>
    <row r="669" spans="2:31">
      <c r="B669" s="1014"/>
      <c r="C669" s="1014"/>
      <c r="D669" s="1014"/>
      <c r="E669" s="1014"/>
      <c r="F669" s="1014"/>
      <c r="G669" s="1014"/>
      <c r="H669" s="1014"/>
      <c r="I669" s="1014"/>
      <c r="J669" s="1014"/>
      <c r="K669" s="1014"/>
      <c r="L669" s="1014"/>
      <c r="M669" s="1016"/>
      <c r="N669" s="1015"/>
      <c r="O669" s="1014"/>
      <c r="P669" s="1014"/>
      <c r="Q669" s="1014"/>
      <c r="R669" s="1014"/>
      <c r="S669" s="1014"/>
      <c r="T669" s="1014"/>
      <c r="U669" s="1014"/>
      <c r="V669" s="1014"/>
      <c r="W669" s="1014"/>
      <c r="X669" s="1014"/>
      <c r="Y669" s="1014"/>
      <c r="Z669" s="1014"/>
      <c r="AA669" s="1014"/>
      <c r="AB669" s="1014"/>
      <c r="AC669" s="1014"/>
      <c r="AD669" s="1014"/>
      <c r="AE669" s="1014"/>
    </row>
    <row r="670" spans="2:31">
      <c r="B670" s="1014"/>
      <c r="C670" s="1014"/>
      <c r="D670" s="1014"/>
      <c r="E670" s="1014"/>
      <c r="F670" s="1014"/>
      <c r="G670" s="1014"/>
      <c r="H670" s="1014"/>
      <c r="I670" s="1014"/>
      <c r="J670" s="1014"/>
      <c r="K670" s="1014"/>
      <c r="L670" s="1014"/>
      <c r="M670" s="1016"/>
      <c r="N670" s="1015"/>
      <c r="O670" s="1014"/>
      <c r="P670" s="1014"/>
      <c r="Q670" s="1014"/>
      <c r="R670" s="1014"/>
      <c r="S670" s="1014"/>
      <c r="T670" s="1014"/>
      <c r="U670" s="1014"/>
      <c r="V670" s="1014"/>
      <c r="W670" s="1014"/>
      <c r="X670" s="1014"/>
      <c r="Y670" s="1014"/>
      <c r="Z670" s="1014"/>
      <c r="AA670" s="1014"/>
      <c r="AB670" s="1014"/>
      <c r="AC670" s="1014"/>
      <c r="AD670" s="1014"/>
      <c r="AE670" s="1014"/>
    </row>
    <row r="671" spans="2:31">
      <c r="B671" s="1014"/>
      <c r="C671" s="1014"/>
      <c r="D671" s="1014"/>
      <c r="E671" s="1014"/>
      <c r="F671" s="1014"/>
      <c r="G671" s="1014"/>
      <c r="H671" s="1014"/>
      <c r="I671" s="1014"/>
      <c r="J671" s="1014"/>
      <c r="K671" s="1014"/>
      <c r="L671" s="1014"/>
      <c r="M671" s="1016"/>
      <c r="N671" s="1015"/>
      <c r="O671" s="1014"/>
      <c r="P671" s="1014"/>
      <c r="Q671" s="1014"/>
      <c r="R671" s="1014"/>
      <c r="S671" s="1014"/>
      <c r="T671" s="1014"/>
      <c r="U671" s="1014"/>
      <c r="V671" s="1014"/>
      <c r="W671" s="1014"/>
      <c r="X671" s="1014"/>
      <c r="Y671" s="1014"/>
      <c r="Z671" s="1014"/>
      <c r="AA671" s="1014"/>
      <c r="AB671" s="1014"/>
      <c r="AC671" s="1014"/>
      <c r="AD671" s="1014"/>
      <c r="AE671" s="1014"/>
    </row>
    <row r="672" spans="2:31">
      <c r="B672" s="1014"/>
      <c r="C672" s="1014"/>
      <c r="D672" s="1014"/>
      <c r="E672" s="1014"/>
      <c r="F672" s="1014"/>
      <c r="G672" s="1014"/>
      <c r="H672" s="1014"/>
      <c r="I672" s="1014"/>
      <c r="J672" s="1014"/>
      <c r="K672" s="1014"/>
      <c r="L672" s="1014"/>
      <c r="M672" s="1016"/>
      <c r="N672" s="1015"/>
      <c r="O672" s="1014"/>
      <c r="P672" s="1014"/>
      <c r="Q672" s="1014"/>
      <c r="R672" s="1014"/>
      <c r="S672" s="1014"/>
      <c r="T672" s="1014"/>
      <c r="U672" s="1014"/>
      <c r="V672" s="1014"/>
      <c r="W672" s="1014"/>
      <c r="X672" s="1014"/>
      <c r="Y672" s="1014"/>
      <c r="Z672" s="1014"/>
      <c r="AA672" s="1014"/>
      <c r="AB672" s="1014"/>
      <c r="AC672" s="1014"/>
      <c r="AD672" s="1014"/>
      <c r="AE672" s="1014"/>
    </row>
    <row r="673" spans="2:31">
      <c r="B673" s="1014"/>
      <c r="C673" s="1014"/>
      <c r="D673" s="1014"/>
      <c r="E673" s="1014"/>
      <c r="F673" s="1014"/>
      <c r="G673" s="1014"/>
      <c r="H673" s="1014"/>
      <c r="I673" s="1014"/>
      <c r="J673" s="1014"/>
      <c r="K673" s="1014"/>
      <c r="L673" s="1014"/>
      <c r="M673" s="1016"/>
      <c r="N673" s="1015"/>
      <c r="O673" s="1014"/>
      <c r="P673" s="1014"/>
      <c r="Q673" s="1014"/>
      <c r="R673" s="1014"/>
      <c r="S673" s="1014"/>
      <c r="T673" s="1014"/>
      <c r="U673" s="1014"/>
      <c r="V673" s="1014"/>
      <c r="W673" s="1014"/>
      <c r="X673" s="1014"/>
      <c r="Y673" s="1014"/>
      <c r="Z673" s="1014"/>
      <c r="AA673" s="1014"/>
      <c r="AB673" s="1014"/>
      <c r="AC673" s="1014"/>
      <c r="AD673" s="1014"/>
      <c r="AE673" s="1014"/>
    </row>
    <row r="674" spans="2:31">
      <c r="B674" s="1014"/>
      <c r="C674" s="1014"/>
      <c r="D674" s="1014"/>
      <c r="E674" s="1014"/>
      <c r="F674" s="1014"/>
      <c r="G674" s="1014"/>
      <c r="H674" s="1014"/>
      <c r="I674" s="1014"/>
      <c r="J674" s="1014"/>
      <c r="K674" s="1014"/>
      <c r="L674" s="1014"/>
      <c r="M674" s="1016"/>
      <c r="N674" s="1015"/>
      <c r="O674" s="1014"/>
      <c r="P674" s="1014"/>
      <c r="Q674" s="1014"/>
      <c r="R674" s="1014"/>
      <c r="S674" s="1014"/>
      <c r="T674" s="1014"/>
      <c r="U674" s="1014"/>
      <c r="V674" s="1014"/>
      <c r="W674" s="1014"/>
      <c r="X674" s="1014"/>
      <c r="Y674" s="1014"/>
      <c r="Z674" s="1014"/>
      <c r="AA674" s="1014"/>
      <c r="AB674" s="1014"/>
      <c r="AC674" s="1014"/>
      <c r="AD674" s="1014"/>
      <c r="AE674" s="1014"/>
    </row>
    <row r="675" spans="2:31">
      <c r="B675" s="1014"/>
      <c r="C675" s="1014"/>
      <c r="D675" s="1014"/>
      <c r="E675" s="1014"/>
      <c r="F675" s="1014"/>
      <c r="G675" s="1014"/>
      <c r="H675" s="1014"/>
      <c r="I675" s="1014"/>
      <c r="J675" s="1014"/>
      <c r="K675" s="1014"/>
      <c r="L675" s="1014"/>
      <c r="M675" s="1016"/>
      <c r="N675" s="1015"/>
      <c r="O675" s="1014"/>
      <c r="P675" s="1014"/>
      <c r="Q675" s="1014"/>
      <c r="R675" s="1014"/>
      <c r="S675" s="1014"/>
      <c r="T675" s="1014"/>
      <c r="U675" s="1014"/>
      <c r="V675" s="1014"/>
      <c r="W675" s="1014"/>
      <c r="X675" s="1014"/>
      <c r="Y675" s="1014"/>
      <c r="Z675" s="1014"/>
      <c r="AA675" s="1014"/>
      <c r="AB675" s="1014"/>
      <c r="AC675" s="1014"/>
      <c r="AD675" s="1014"/>
      <c r="AE675" s="1014"/>
    </row>
    <row r="676" spans="2:31">
      <c r="B676" s="1014"/>
      <c r="C676" s="1014"/>
      <c r="D676" s="1014"/>
      <c r="E676" s="1014"/>
      <c r="F676" s="1014"/>
      <c r="G676" s="1014"/>
      <c r="H676" s="1014"/>
      <c r="I676" s="1014"/>
      <c r="J676" s="1014"/>
      <c r="K676" s="1014"/>
      <c r="L676" s="1014"/>
      <c r="M676" s="1016"/>
      <c r="N676" s="1015"/>
      <c r="O676" s="1014"/>
      <c r="P676" s="1014"/>
      <c r="Q676" s="1014"/>
      <c r="R676" s="1014"/>
      <c r="S676" s="1014"/>
      <c r="T676" s="1014"/>
      <c r="U676" s="1014"/>
      <c r="V676" s="1014"/>
      <c r="W676" s="1014"/>
      <c r="X676" s="1014"/>
      <c r="Y676" s="1014"/>
      <c r="Z676" s="1014"/>
      <c r="AA676" s="1014"/>
      <c r="AB676" s="1014"/>
      <c r="AC676" s="1014"/>
      <c r="AD676" s="1014"/>
      <c r="AE676" s="1014"/>
    </row>
    <row r="677" spans="2:31">
      <c r="B677" s="1014"/>
      <c r="C677" s="1014"/>
      <c r="D677" s="1014"/>
      <c r="E677" s="1014"/>
      <c r="F677" s="1014"/>
      <c r="G677" s="1014"/>
      <c r="H677" s="1014"/>
      <c r="I677" s="1014"/>
      <c r="J677" s="1014"/>
      <c r="K677" s="1014"/>
      <c r="L677" s="1014"/>
      <c r="M677" s="1016"/>
      <c r="N677" s="1015"/>
      <c r="O677" s="1014"/>
      <c r="P677" s="1014"/>
      <c r="Q677" s="1014"/>
      <c r="R677" s="1014"/>
      <c r="S677" s="1014"/>
      <c r="T677" s="1014"/>
      <c r="U677" s="1014"/>
      <c r="V677" s="1014"/>
      <c r="W677" s="1014"/>
      <c r="X677" s="1014"/>
      <c r="Y677" s="1014"/>
      <c r="Z677" s="1014"/>
      <c r="AA677" s="1014"/>
      <c r="AB677" s="1014"/>
      <c r="AC677" s="1014"/>
      <c r="AD677" s="1014"/>
      <c r="AE677" s="1014"/>
    </row>
    <row r="678" spans="2:31">
      <c r="B678" s="1014"/>
      <c r="C678" s="1014"/>
      <c r="D678" s="1014"/>
      <c r="E678" s="1014"/>
      <c r="F678" s="1014"/>
      <c r="G678" s="1014"/>
      <c r="H678" s="1014"/>
      <c r="I678" s="1014"/>
      <c r="J678" s="1014"/>
      <c r="K678" s="1014"/>
      <c r="L678" s="1014"/>
      <c r="M678" s="1016"/>
      <c r="N678" s="1015"/>
      <c r="O678" s="1014"/>
      <c r="P678" s="1014"/>
      <c r="Q678" s="1014"/>
      <c r="R678" s="1014"/>
      <c r="S678" s="1014"/>
      <c r="T678" s="1014"/>
      <c r="U678" s="1014"/>
      <c r="V678" s="1014"/>
      <c r="W678" s="1014"/>
      <c r="X678" s="1014"/>
      <c r="Y678" s="1014"/>
      <c r="Z678" s="1014"/>
      <c r="AA678" s="1014"/>
      <c r="AB678" s="1014"/>
      <c r="AC678" s="1014"/>
      <c r="AD678" s="1014"/>
      <c r="AE678" s="1014"/>
    </row>
    <row r="679" spans="2:31">
      <c r="B679" s="1014"/>
      <c r="C679" s="1014"/>
      <c r="D679" s="1014"/>
      <c r="E679" s="1014"/>
      <c r="F679" s="1014"/>
      <c r="G679" s="1014"/>
      <c r="H679" s="1014"/>
      <c r="I679" s="1014"/>
      <c r="J679" s="1014"/>
      <c r="K679" s="1014"/>
      <c r="L679" s="1014"/>
      <c r="M679" s="1016"/>
      <c r="N679" s="1015"/>
      <c r="O679" s="1014"/>
      <c r="P679" s="1014"/>
      <c r="Q679" s="1014"/>
      <c r="R679" s="1014"/>
      <c r="S679" s="1014"/>
      <c r="T679" s="1014"/>
      <c r="U679" s="1014"/>
      <c r="V679" s="1014"/>
      <c r="W679" s="1014"/>
      <c r="X679" s="1014"/>
      <c r="Y679" s="1014"/>
      <c r="Z679" s="1014"/>
      <c r="AA679" s="1014"/>
      <c r="AB679" s="1014"/>
      <c r="AC679" s="1014"/>
      <c r="AD679" s="1014"/>
      <c r="AE679" s="1014"/>
    </row>
    <row r="680" spans="2:31">
      <c r="B680" s="1014"/>
      <c r="C680" s="1014"/>
      <c r="D680" s="1014"/>
      <c r="E680" s="1014"/>
      <c r="F680" s="1014"/>
      <c r="G680" s="1014"/>
      <c r="H680" s="1014"/>
      <c r="I680" s="1014"/>
      <c r="J680" s="1014"/>
      <c r="K680" s="1014"/>
      <c r="L680" s="1014"/>
      <c r="M680" s="1016"/>
      <c r="N680" s="1015"/>
      <c r="O680" s="1014"/>
      <c r="P680" s="1014"/>
      <c r="Q680" s="1014"/>
      <c r="R680" s="1014"/>
      <c r="S680" s="1014"/>
      <c r="T680" s="1014"/>
      <c r="U680" s="1014"/>
      <c r="V680" s="1014"/>
      <c r="W680" s="1014"/>
      <c r="X680" s="1014"/>
      <c r="Y680" s="1014"/>
      <c r="Z680" s="1014"/>
      <c r="AA680" s="1014"/>
      <c r="AB680" s="1014"/>
      <c r="AC680" s="1014"/>
      <c r="AD680" s="1014"/>
      <c r="AE680" s="1014"/>
    </row>
    <row r="681" spans="2:31">
      <c r="B681" s="1014"/>
      <c r="C681" s="1014"/>
      <c r="D681" s="1014"/>
      <c r="E681" s="1014"/>
      <c r="F681" s="1014"/>
      <c r="G681" s="1014"/>
      <c r="H681" s="1014"/>
      <c r="I681" s="1014"/>
      <c r="J681" s="1014"/>
      <c r="K681" s="1014"/>
      <c r="L681" s="1014"/>
      <c r="M681" s="1016"/>
      <c r="N681" s="1015"/>
      <c r="O681" s="1014"/>
      <c r="P681" s="1014"/>
      <c r="Q681" s="1014"/>
      <c r="R681" s="1014"/>
      <c r="S681" s="1014"/>
      <c r="T681" s="1014"/>
      <c r="U681" s="1014"/>
      <c r="V681" s="1014"/>
      <c r="W681" s="1014"/>
      <c r="X681" s="1014"/>
      <c r="Y681" s="1014"/>
      <c r="Z681" s="1014"/>
      <c r="AA681" s="1014"/>
      <c r="AB681" s="1014"/>
      <c r="AC681" s="1014"/>
      <c r="AD681" s="1014"/>
      <c r="AE681" s="1014"/>
    </row>
    <row r="682" spans="2:31">
      <c r="B682" s="1014"/>
      <c r="C682" s="1014"/>
      <c r="D682" s="1014"/>
      <c r="E682" s="1014"/>
      <c r="F682" s="1014"/>
      <c r="G682" s="1014"/>
      <c r="H682" s="1014"/>
      <c r="I682" s="1014"/>
      <c r="J682" s="1014"/>
      <c r="K682" s="1014"/>
      <c r="L682" s="1014"/>
      <c r="M682" s="1016"/>
      <c r="N682" s="1015"/>
      <c r="O682" s="1014"/>
      <c r="P682" s="1014"/>
      <c r="Q682" s="1014"/>
      <c r="R682" s="1014"/>
      <c r="S682" s="1014"/>
      <c r="T682" s="1014"/>
      <c r="U682" s="1014"/>
      <c r="V682" s="1014"/>
      <c r="W682" s="1014"/>
      <c r="X682" s="1014"/>
      <c r="Y682" s="1014"/>
      <c r="Z682" s="1014"/>
      <c r="AA682" s="1014"/>
      <c r="AB682" s="1014"/>
      <c r="AC682" s="1014"/>
      <c r="AD682" s="1014"/>
      <c r="AE682" s="1014"/>
    </row>
    <row r="683" spans="2:31">
      <c r="B683" s="1014"/>
      <c r="C683" s="1014"/>
      <c r="D683" s="1014"/>
      <c r="E683" s="1014"/>
      <c r="F683" s="1014"/>
      <c r="G683" s="1014"/>
      <c r="H683" s="1014"/>
      <c r="I683" s="1014"/>
      <c r="J683" s="1014"/>
      <c r="K683" s="1014"/>
      <c r="L683" s="1014"/>
      <c r="M683" s="1016"/>
      <c r="N683" s="1015"/>
      <c r="O683" s="1014"/>
      <c r="P683" s="1014"/>
      <c r="Q683" s="1014"/>
      <c r="R683" s="1014"/>
      <c r="S683" s="1014"/>
      <c r="T683" s="1014"/>
      <c r="U683" s="1014"/>
      <c r="V683" s="1014"/>
      <c r="W683" s="1014"/>
      <c r="X683" s="1014"/>
      <c r="Y683" s="1014"/>
      <c r="Z683" s="1014"/>
      <c r="AA683" s="1014"/>
      <c r="AB683" s="1014"/>
      <c r="AC683" s="1014"/>
      <c r="AD683" s="1014"/>
      <c r="AE683" s="1014"/>
    </row>
    <row r="684" spans="2:31">
      <c r="B684" s="1014"/>
      <c r="C684" s="1014"/>
      <c r="D684" s="1014"/>
      <c r="E684" s="1014"/>
      <c r="F684" s="1014"/>
      <c r="G684" s="1014"/>
      <c r="H684" s="1014"/>
      <c r="I684" s="1014"/>
      <c r="J684" s="1014"/>
      <c r="K684" s="1014"/>
      <c r="L684" s="1014"/>
      <c r="M684" s="1016"/>
      <c r="N684" s="1015"/>
      <c r="O684" s="1014"/>
      <c r="P684" s="1014"/>
      <c r="Q684" s="1014"/>
      <c r="R684" s="1014"/>
      <c r="S684" s="1014"/>
      <c r="T684" s="1014"/>
      <c r="U684" s="1014"/>
      <c r="V684" s="1014"/>
      <c r="W684" s="1014"/>
      <c r="X684" s="1014"/>
      <c r="Y684" s="1014"/>
      <c r="Z684" s="1014"/>
      <c r="AA684" s="1014"/>
      <c r="AB684" s="1014"/>
      <c r="AC684" s="1014"/>
      <c r="AD684" s="1014"/>
      <c r="AE684" s="1014"/>
    </row>
    <row r="685" spans="2:31">
      <c r="B685" s="1014"/>
      <c r="C685" s="1014"/>
      <c r="D685" s="1014"/>
      <c r="E685" s="1014"/>
      <c r="F685" s="1014"/>
      <c r="G685" s="1014"/>
      <c r="H685" s="1014"/>
      <c r="I685" s="1014"/>
      <c r="J685" s="1014"/>
      <c r="K685" s="1014"/>
      <c r="L685" s="1014"/>
      <c r="M685" s="1016"/>
      <c r="N685" s="1015"/>
      <c r="O685" s="1014"/>
      <c r="P685" s="1014"/>
      <c r="Q685" s="1014"/>
      <c r="R685" s="1014"/>
      <c r="S685" s="1014"/>
      <c r="T685" s="1014"/>
      <c r="U685" s="1014"/>
      <c r="V685" s="1014"/>
      <c r="W685" s="1014"/>
      <c r="X685" s="1014"/>
      <c r="Y685" s="1014"/>
      <c r="Z685" s="1014"/>
      <c r="AA685" s="1014"/>
      <c r="AB685" s="1014"/>
      <c r="AC685" s="1014"/>
      <c r="AD685" s="1014"/>
      <c r="AE685" s="1014"/>
    </row>
    <row r="686" spans="2:31">
      <c r="B686" s="1014"/>
      <c r="C686" s="1014"/>
      <c r="D686" s="1014"/>
      <c r="E686" s="1014"/>
      <c r="F686" s="1014"/>
      <c r="G686" s="1014"/>
      <c r="H686" s="1014"/>
      <c r="I686" s="1014"/>
      <c r="J686" s="1014"/>
      <c r="K686" s="1014"/>
      <c r="L686" s="1014"/>
      <c r="M686" s="1016"/>
      <c r="N686" s="1015"/>
      <c r="O686" s="1014"/>
      <c r="P686" s="1014"/>
      <c r="Q686" s="1014"/>
      <c r="R686" s="1014"/>
      <c r="S686" s="1014"/>
      <c r="T686" s="1014"/>
      <c r="U686" s="1014"/>
      <c r="V686" s="1014"/>
      <c r="W686" s="1014"/>
      <c r="X686" s="1014"/>
      <c r="Y686" s="1014"/>
      <c r="Z686" s="1014"/>
      <c r="AA686" s="1014"/>
      <c r="AB686" s="1014"/>
      <c r="AC686" s="1014"/>
      <c r="AD686" s="1014"/>
      <c r="AE686" s="1014"/>
    </row>
    <row r="687" spans="2:31">
      <c r="B687" s="1014"/>
      <c r="C687" s="1014"/>
      <c r="D687" s="1014"/>
      <c r="E687" s="1014"/>
      <c r="F687" s="1014"/>
      <c r="G687" s="1014"/>
      <c r="H687" s="1014"/>
      <c r="I687" s="1014"/>
      <c r="J687" s="1014"/>
      <c r="K687" s="1014"/>
      <c r="L687" s="1014"/>
      <c r="M687" s="1016"/>
      <c r="N687" s="1015"/>
      <c r="O687" s="1014"/>
      <c r="P687" s="1014"/>
      <c r="Q687" s="1014"/>
      <c r="R687" s="1014"/>
      <c r="S687" s="1014"/>
      <c r="T687" s="1014"/>
      <c r="U687" s="1014"/>
      <c r="V687" s="1014"/>
      <c r="W687" s="1014"/>
      <c r="X687" s="1014"/>
      <c r="Y687" s="1014"/>
      <c r="Z687" s="1014"/>
      <c r="AA687" s="1014"/>
      <c r="AB687" s="1014"/>
      <c r="AC687" s="1014"/>
      <c r="AD687" s="1014"/>
      <c r="AE687" s="1014"/>
    </row>
    <row r="688" spans="2:31">
      <c r="B688" s="1014"/>
      <c r="C688" s="1014"/>
      <c r="D688" s="1014"/>
      <c r="E688" s="1014"/>
      <c r="F688" s="1014"/>
      <c r="G688" s="1014"/>
      <c r="H688" s="1014"/>
      <c r="I688" s="1014"/>
      <c r="J688" s="1014"/>
      <c r="K688" s="1014"/>
      <c r="L688" s="1014"/>
      <c r="M688" s="1016"/>
      <c r="N688" s="1015"/>
      <c r="O688" s="1014"/>
      <c r="P688" s="1014"/>
      <c r="Q688" s="1014"/>
      <c r="R688" s="1014"/>
      <c r="S688" s="1014"/>
      <c r="T688" s="1014"/>
      <c r="U688" s="1014"/>
      <c r="V688" s="1014"/>
      <c r="W688" s="1014"/>
      <c r="X688" s="1014"/>
      <c r="Y688" s="1014"/>
      <c r="Z688" s="1014"/>
      <c r="AA688" s="1014"/>
      <c r="AB688" s="1014"/>
      <c r="AC688" s="1014"/>
      <c r="AD688" s="1014"/>
      <c r="AE688" s="1014"/>
    </row>
    <row r="689" spans="2:31">
      <c r="B689" s="1014"/>
      <c r="C689" s="1014"/>
      <c r="D689" s="1014"/>
      <c r="E689" s="1014"/>
      <c r="F689" s="1014"/>
      <c r="G689" s="1014"/>
      <c r="H689" s="1014"/>
      <c r="I689" s="1014"/>
      <c r="J689" s="1014"/>
      <c r="K689" s="1014"/>
      <c r="L689" s="1014"/>
      <c r="M689" s="1016"/>
      <c r="N689" s="1015"/>
      <c r="O689" s="1014"/>
      <c r="P689" s="1014"/>
      <c r="Q689" s="1014"/>
      <c r="R689" s="1014"/>
      <c r="S689" s="1014"/>
      <c r="T689" s="1014"/>
      <c r="U689" s="1014"/>
      <c r="V689" s="1014"/>
      <c r="W689" s="1014"/>
      <c r="X689" s="1014"/>
      <c r="Y689" s="1014"/>
      <c r="Z689" s="1014"/>
      <c r="AA689" s="1014"/>
      <c r="AB689" s="1014"/>
      <c r="AC689" s="1014"/>
      <c r="AD689" s="1014"/>
      <c r="AE689" s="1014"/>
    </row>
    <row r="690" spans="2:31">
      <c r="B690" s="1014"/>
      <c r="C690" s="1014"/>
      <c r="D690" s="1014"/>
      <c r="E690" s="1014"/>
      <c r="F690" s="1014"/>
      <c r="G690" s="1014"/>
      <c r="H690" s="1014"/>
      <c r="I690" s="1014"/>
      <c r="J690" s="1014"/>
      <c r="K690" s="1014"/>
      <c r="L690" s="1014"/>
      <c r="M690" s="1016"/>
      <c r="N690" s="1015"/>
      <c r="O690" s="1014"/>
      <c r="P690" s="1014"/>
      <c r="Q690" s="1014"/>
      <c r="R690" s="1014"/>
      <c r="S690" s="1014"/>
      <c r="T690" s="1014"/>
      <c r="U690" s="1014"/>
      <c r="V690" s="1014"/>
      <c r="W690" s="1014"/>
      <c r="X690" s="1014"/>
      <c r="Y690" s="1014"/>
      <c r="Z690" s="1014"/>
      <c r="AA690" s="1014"/>
      <c r="AB690" s="1014"/>
      <c r="AC690" s="1014"/>
      <c r="AD690" s="1014"/>
      <c r="AE690" s="1014"/>
    </row>
    <row r="691" spans="2:31">
      <c r="B691" s="1014"/>
      <c r="C691" s="1014"/>
      <c r="D691" s="1014"/>
      <c r="E691" s="1014"/>
      <c r="F691" s="1014"/>
      <c r="G691" s="1014"/>
      <c r="H691" s="1014"/>
      <c r="I691" s="1014"/>
      <c r="J691" s="1014"/>
      <c r="K691" s="1014"/>
      <c r="L691" s="1014"/>
      <c r="M691" s="1016"/>
      <c r="N691" s="1015"/>
      <c r="O691" s="1014"/>
      <c r="P691" s="1014"/>
      <c r="Q691" s="1014"/>
      <c r="R691" s="1014"/>
      <c r="S691" s="1014"/>
      <c r="T691" s="1014"/>
      <c r="U691" s="1014"/>
      <c r="V691" s="1014"/>
      <c r="W691" s="1014"/>
      <c r="X691" s="1014"/>
      <c r="Y691" s="1014"/>
      <c r="Z691" s="1014"/>
      <c r="AA691" s="1014"/>
      <c r="AB691" s="1014"/>
      <c r="AC691" s="1014"/>
      <c r="AD691" s="1014"/>
      <c r="AE691" s="1014"/>
    </row>
    <row r="692" spans="2:31">
      <c r="B692" s="1014"/>
      <c r="C692" s="1014"/>
      <c r="D692" s="1014"/>
      <c r="E692" s="1014"/>
      <c r="F692" s="1014"/>
      <c r="G692" s="1014"/>
      <c r="H692" s="1014"/>
      <c r="I692" s="1014"/>
      <c r="J692" s="1014"/>
      <c r="K692" s="1014"/>
      <c r="L692" s="1014"/>
      <c r="M692" s="1016"/>
      <c r="N692" s="1015"/>
      <c r="O692" s="1014"/>
      <c r="P692" s="1014"/>
      <c r="Q692" s="1014"/>
      <c r="R692" s="1014"/>
      <c r="S692" s="1014"/>
      <c r="T692" s="1014"/>
      <c r="U692" s="1014"/>
      <c r="V692" s="1014"/>
      <c r="W692" s="1014"/>
      <c r="X692" s="1014"/>
      <c r="Y692" s="1014"/>
      <c r="Z692" s="1014"/>
      <c r="AA692" s="1014"/>
      <c r="AB692" s="1014"/>
      <c r="AC692" s="1014"/>
      <c r="AD692" s="1014"/>
      <c r="AE692" s="1014"/>
    </row>
    <row r="693" spans="2:31">
      <c r="B693" s="1014"/>
      <c r="C693" s="1014"/>
      <c r="D693" s="1014"/>
      <c r="E693" s="1014"/>
      <c r="F693" s="1014"/>
      <c r="G693" s="1014"/>
      <c r="H693" s="1014"/>
      <c r="I693" s="1014"/>
      <c r="J693" s="1014"/>
      <c r="K693" s="1014"/>
      <c r="L693" s="1014"/>
      <c r="M693" s="1016"/>
      <c r="N693" s="1015"/>
      <c r="O693" s="1014"/>
      <c r="P693" s="1014"/>
      <c r="Q693" s="1014"/>
      <c r="R693" s="1014"/>
      <c r="S693" s="1014"/>
      <c r="T693" s="1014"/>
      <c r="U693" s="1014"/>
      <c r="V693" s="1014"/>
      <c r="W693" s="1014"/>
      <c r="X693" s="1014"/>
      <c r="Y693" s="1014"/>
      <c r="Z693" s="1014"/>
      <c r="AA693" s="1014"/>
      <c r="AB693" s="1014"/>
      <c r="AC693" s="1014"/>
      <c r="AD693" s="1014"/>
      <c r="AE693" s="1014"/>
    </row>
    <row r="694" spans="2:31">
      <c r="B694" s="1014"/>
      <c r="C694" s="1014"/>
      <c r="D694" s="1014"/>
      <c r="E694" s="1014"/>
      <c r="F694" s="1014"/>
      <c r="G694" s="1014"/>
      <c r="H694" s="1014"/>
      <c r="I694" s="1014"/>
      <c r="J694" s="1014"/>
      <c r="K694" s="1014"/>
      <c r="L694" s="1014"/>
      <c r="M694" s="1016"/>
      <c r="N694" s="1015"/>
      <c r="O694" s="1014"/>
      <c r="P694" s="1014"/>
      <c r="Q694" s="1014"/>
      <c r="R694" s="1014"/>
      <c r="S694" s="1014"/>
      <c r="T694" s="1014"/>
      <c r="U694" s="1014"/>
      <c r="V694" s="1014"/>
      <c r="W694" s="1014"/>
      <c r="X694" s="1014"/>
      <c r="Y694" s="1014"/>
      <c r="Z694" s="1014"/>
      <c r="AA694" s="1014"/>
      <c r="AB694" s="1014"/>
      <c r="AC694" s="1014"/>
      <c r="AD694" s="1014"/>
      <c r="AE694" s="1014"/>
    </row>
    <row r="695" spans="2:31">
      <c r="B695" s="1014"/>
      <c r="C695" s="1014"/>
      <c r="D695" s="1014"/>
      <c r="E695" s="1014"/>
      <c r="F695" s="1014"/>
      <c r="G695" s="1014"/>
      <c r="H695" s="1014"/>
      <c r="I695" s="1014"/>
      <c r="J695" s="1014"/>
      <c r="K695" s="1014"/>
      <c r="L695" s="1014"/>
      <c r="M695" s="1016"/>
      <c r="N695" s="1015"/>
      <c r="O695" s="1014"/>
      <c r="P695" s="1014"/>
      <c r="Q695" s="1014"/>
      <c r="R695" s="1014"/>
      <c r="S695" s="1014"/>
      <c r="T695" s="1014"/>
      <c r="U695" s="1014"/>
      <c r="V695" s="1014"/>
      <c r="W695" s="1014"/>
      <c r="X695" s="1014"/>
      <c r="Y695" s="1014"/>
      <c r="Z695" s="1014"/>
      <c r="AA695" s="1014"/>
      <c r="AB695" s="1014"/>
      <c r="AC695" s="1014"/>
      <c r="AD695" s="1014"/>
      <c r="AE695" s="1014"/>
    </row>
    <row r="696" spans="2:31">
      <c r="B696" s="1014"/>
      <c r="C696" s="1014"/>
      <c r="D696" s="1014"/>
      <c r="E696" s="1014"/>
      <c r="F696" s="1014"/>
      <c r="G696" s="1014"/>
      <c r="H696" s="1014"/>
      <c r="I696" s="1014"/>
      <c r="J696" s="1014"/>
      <c r="K696" s="1014"/>
      <c r="L696" s="1014"/>
      <c r="M696" s="1016"/>
      <c r="N696" s="1015"/>
      <c r="O696" s="1014"/>
      <c r="P696" s="1014"/>
      <c r="Q696" s="1014"/>
      <c r="R696" s="1014"/>
      <c r="S696" s="1014"/>
      <c r="T696" s="1014"/>
      <c r="U696" s="1014"/>
      <c r="V696" s="1014"/>
      <c r="W696" s="1014"/>
      <c r="X696" s="1014"/>
      <c r="Y696" s="1014"/>
      <c r="Z696" s="1014"/>
      <c r="AA696" s="1014"/>
      <c r="AB696" s="1014"/>
      <c r="AC696" s="1014"/>
      <c r="AD696" s="1014"/>
      <c r="AE696" s="1014"/>
    </row>
    <row r="697" spans="2:31">
      <c r="B697" s="1014"/>
      <c r="C697" s="1014"/>
      <c r="D697" s="1014"/>
      <c r="E697" s="1014"/>
      <c r="F697" s="1014"/>
      <c r="G697" s="1014"/>
      <c r="H697" s="1014"/>
      <c r="I697" s="1014"/>
      <c r="J697" s="1014"/>
      <c r="K697" s="1014"/>
      <c r="L697" s="1014"/>
      <c r="M697" s="1016"/>
      <c r="N697" s="1015"/>
      <c r="O697" s="1014"/>
      <c r="P697" s="1014"/>
      <c r="Q697" s="1014"/>
      <c r="R697" s="1014"/>
      <c r="S697" s="1014"/>
      <c r="T697" s="1014"/>
      <c r="U697" s="1014"/>
      <c r="V697" s="1014"/>
      <c r="W697" s="1014"/>
      <c r="X697" s="1014"/>
      <c r="Y697" s="1014"/>
      <c r="Z697" s="1014"/>
      <c r="AA697" s="1014"/>
      <c r="AB697" s="1014"/>
      <c r="AC697" s="1014"/>
      <c r="AD697" s="1014"/>
      <c r="AE697" s="1014"/>
    </row>
    <row r="698" spans="2:31">
      <c r="B698" s="1014"/>
      <c r="C698" s="1014"/>
      <c r="D698" s="1014"/>
      <c r="E698" s="1014"/>
      <c r="F698" s="1014"/>
      <c r="G698" s="1014"/>
      <c r="H698" s="1014"/>
      <c r="I698" s="1014"/>
      <c r="J698" s="1014"/>
      <c r="K698" s="1014"/>
      <c r="L698" s="1014"/>
      <c r="M698" s="1016"/>
      <c r="N698" s="1015"/>
      <c r="O698" s="1014"/>
      <c r="P698" s="1014"/>
      <c r="Q698" s="1014"/>
      <c r="R698" s="1014"/>
      <c r="S698" s="1014"/>
      <c r="T698" s="1014"/>
      <c r="U698" s="1014"/>
      <c r="V698" s="1014"/>
      <c r="W698" s="1014"/>
      <c r="X698" s="1014"/>
      <c r="Y698" s="1014"/>
      <c r="Z698" s="1014"/>
      <c r="AA698" s="1014"/>
      <c r="AB698" s="1014"/>
      <c r="AC698" s="1014"/>
      <c r="AD698" s="1014"/>
      <c r="AE698" s="1014"/>
    </row>
    <row r="699" spans="2:31">
      <c r="B699" s="1014"/>
      <c r="C699" s="1014"/>
      <c r="D699" s="1014"/>
      <c r="E699" s="1014"/>
      <c r="F699" s="1014"/>
      <c r="G699" s="1014"/>
      <c r="H699" s="1014"/>
      <c r="I699" s="1014"/>
      <c r="J699" s="1014"/>
      <c r="K699" s="1014"/>
      <c r="L699" s="1014"/>
      <c r="M699" s="1016"/>
      <c r="N699" s="1015"/>
      <c r="O699" s="1014"/>
      <c r="P699" s="1014"/>
      <c r="Q699" s="1014"/>
      <c r="R699" s="1014"/>
      <c r="S699" s="1014"/>
      <c r="T699" s="1014"/>
      <c r="U699" s="1014"/>
      <c r="V699" s="1014"/>
      <c r="W699" s="1014"/>
      <c r="X699" s="1014"/>
      <c r="Y699" s="1014"/>
      <c r="Z699" s="1014"/>
      <c r="AA699" s="1014"/>
      <c r="AB699" s="1014"/>
      <c r="AC699" s="1014"/>
      <c r="AD699" s="1014"/>
      <c r="AE699" s="1014"/>
    </row>
    <row r="700" spans="2:31">
      <c r="B700" s="1014"/>
      <c r="C700" s="1014"/>
      <c r="D700" s="1014"/>
      <c r="E700" s="1014"/>
      <c r="F700" s="1014"/>
      <c r="G700" s="1014"/>
      <c r="H700" s="1014"/>
      <c r="I700" s="1014"/>
      <c r="J700" s="1014"/>
      <c r="K700" s="1014"/>
      <c r="L700" s="1014"/>
      <c r="M700" s="1016"/>
      <c r="N700" s="1015"/>
      <c r="O700" s="1014"/>
      <c r="P700" s="1014"/>
      <c r="Q700" s="1014"/>
      <c r="R700" s="1014"/>
      <c r="S700" s="1014"/>
      <c r="T700" s="1014"/>
      <c r="U700" s="1014"/>
      <c r="V700" s="1014"/>
      <c r="W700" s="1014"/>
      <c r="X700" s="1014"/>
      <c r="Y700" s="1014"/>
      <c r="Z700" s="1014"/>
      <c r="AA700" s="1014"/>
      <c r="AB700" s="1014"/>
      <c r="AC700" s="1014"/>
      <c r="AD700" s="1014"/>
      <c r="AE700" s="1014"/>
    </row>
    <row r="701" spans="2:31">
      <c r="B701" s="1014"/>
      <c r="C701" s="1014"/>
      <c r="D701" s="1014"/>
      <c r="E701" s="1014"/>
      <c r="F701" s="1014"/>
      <c r="G701" s="1014"/>
      <c r="H701" s="1014"/>
      <c r="I701" s="1014"/>
      <c r="J701" s="1014"/>
      <c r="K701" s="1014"/>
      <c r="L701" s="1014"/>
      <c r="M701" s="1016"/>
      <c r="N701" s="1015"/>
      <c r="O701" s="1014"/>
      <c r="P701" s="1014"/>
      <c r="Q701" s="1014"/>
      <c r="R701" s="1014"/>
      <c r="S701" s="1014"/>
      <c r="T701" s="1014"/>
      <c r="U701" s="1014"/>
      <c r="V701" s="1014"/>
      <c r="W701" s="1014"/>
      <c r="X701" s="1014"/>
      <c r="Y701" s="1014"/>
      <c r="Z701" s="1014"/>
      <c r="AA701" s="1014"/>
      <c r="AB701" s="1014"/>
      <c r="AC701" s="1014"/>
      <c r="AD701" s="1014"/>
      <c r="AE701" s="1014"/>
    </row>
    <row r="702" spans="2:31">
      <c r="B702" s="1014"/>
      <c r="C702" s="1014"/>
      <c r="D702" s="1014"/>
      <c r="E702" s="1014"/>
      <c r="F702" s="1014"/>
      <c r="G702" s="1014"/>
      <c r="H702" s="1014"/>
      <c r="I702" s="1014"/>
      <c r="J702" s="1014"/>
      <c r="K702" s="1014"/>
      <c r="L702" s="1014"/>
      <c r="M702" s="1016"/>
      <c r="N702" s="1015"/>
      <c r="O702" s="1014"/>
      <c r="P702" s="1014"/>
      <c r="Q702" s="1014"/>
      <c r="R702" s="1014"/>
      <c r="S702" s="1014"/>
      <c r="T702" s="1014"/>
      <c r="U702" s="1014"/>
      <c r="V702" s="1014"/>
      <c r="W702" s="1014"/>
      <c r="X702" s="1014"/>
      <c r="Y702" s="1014"/>
      <c r="Z702" s="1014"/>
      <c r="AA702" s="1014"/>
      <c r="AB702" s="1014"/>
      <c r="AC702" s="1014"/>
      <c r="AD702" s="1014"/>
      <c r="AE702" s="1014"/>
    </row>
    <row r="703" spans="2:31">
      <c r="B703" s="1014"/>
      <c r="C703" s="1014"/>
      <c r="D703" s="1014"/>
      <c r="E703" s="1014"/>
      <c r="F703" s="1014"/>
      <c r="G703" s="1014"/>
      <c r="H703" s="1014"/>
      <c r="I703" s="1014"/>
      <c r="J703" s="1014"/>
      <c r="K703" s="1014"/>
      <c r="L703" s="1014"/>
      <c r="M703" s="1016"/>
      <c r="N703" s="1015"/>
      <c r="O703" s="1014"/>
      <c r="P703" s="1014"/>
      <c r="Q703" s="1014"/>
      <c r="R703" s="1014"/>
      <c r="S703" s="1014"/>
      <c r="T703" s="1014"/>
      <c r="U703" s="1014"/>
      <c r="V703" s="1014"/>
      <c r="W703" s="1014"/>
      <c r="X703" s="1014"/>
      <c r="Y703" s="1014"/>
      <c r="Z703" s="1014"/>
      <c r="AA703" s="1014"/>
      <c r="AB703" s="1014"/>
      <c r="AC703" s="1014"/>
      <c r="AD703" s="1014"/>
      <c r="AE703" s="1014"/>
    </row>
    <row r="704" spans="2:31">
      <c r="B704" s="1014"/>
      <c r="C704" s="1014"/>
      <c r="D704" s="1014"/>
      <c r="E704" s="1014"/>
      <c r="F704" s="1014"/>
      <c r="G704" s="1014"/>
      <c r="H704" s="1014"/>
      <c r="I704" s="1014"/>
      <c r="J704" s="1014"/>
      <c r="K704" s="1014"/>
      <c r="L704" s="1014"/>
      <c r="M704" s="1016"/>
      <c r="N704" s="1015"/>
      <c r="O704" s="1014"/>
      <c r="P704" s="1014"/>
      <c r="Q704" s="1014"/>
      <c r="R704" s="1014"/>
      <c r="S704" s="1014"/>
      <c r="T704" s="1014"/>
      <c r="U704" s="1014"/>
      <c r="V704" s="1014"/>
      <c r="W704" s="1014"/>
      <c r="X704" s="1014"/>
      <c r="Y704" s="1014"/>
      <c r="Z704" s="1014"/>
      <c r="AA704" s="1014"/>
      <c r="AB704" s="1014"/>
      <c r="AC704" s="1014"/>
      <c r="AD704" s="1014"/>
      <c r="AE704" s="1014"/>
    </row>
    <row r="705" spans="2:31">
      <c r="B705" s="1014"/>
      <c r="C705" s="1014"/>
      <c r="D705" s="1014"/>
      <c r="E705" s="1014"/>
      <c r="F705" s="1014"/>
      <c r="G705" s="1014"/>
      <c r="H705" s="1014"/>
      <c r="I705" s="1014"/>
      <c r="J705" s="1014"/>
      <c r="K705" s="1014"/>
      <c r="L705" s="1014"/>
      <c r="M705" s="1016"/>
      <c r="N705" s="1015"/>
      <c r="O705" s="1014"/>
      <c r="P705" s="1014"/>
      <c r="Q705" s="1014"/>
      <c r="R705" s="1014"/>
      <c r="S705" s="1014"/>
      <c r="T705" s="1014"/>
      <c r="U705" s="1014"/>
      <c r="V705" s="1014"/>
      <c r="W705" s="1014"/>
      <c r="X705" s="1014"/>
      <c r="Y705" s="1014"/>
      <c r="Z705" s="1014"/>
      <c r="AA705" s="1014"/>
      <c r="AB705" s="1014"/>
      <c r="AC705" s="1014"/>
      <c r="AD705" s="1014"/>
      <c r="AE705" s="1014"/>
    </row>
    <row r="706" spans="2:31">
      <c r="B706" s="1014"/>
      <c r="C706" s="1014"/>
      <c r="D706" s="1014"/>
      <c r="E706" s="1014"/>
      <c r="F706" s="1014"/>
      <c r="G706" s="1014"/>
      <c r="H706" s="1014"/>
      <c r="I706" s="1014"/>
      <c r="J706" s="1014"/>
      <c r="K706" s="1014"/>
      <c r="L706" s="1014"/>
      <c r="M706" s="1016"/>
      <c r="N706" s="1015"/>
      <c r="O706" s="1014"/>
      <c r="P706" s="1014"/>
      <c r="Q706" s="1014"/>
      <c r="R706" s="1014"/>
      <c r="S706" s="1014"/>
      <c r="T706" s="1014"/>
      <c r="U706" s="1014"/>
      <c r="V706" s="1014"/>
      <c r="W706" s="1014"/>
      <c r="X706" s="1014"/>
      <c r="Y706" s="1014"/>
      <c r="Z706" s="1014"/>
      <c r="AA706" s="1014"/>
      <c r="AB706" s="1014"/>
      <c r="AC706" s="1014"/>
      <c r="AD706" s="1014"/>
      <c r="AE706" s="1014"/>
    </row>
    <row r="707" spans="2:31">
      <c r="B707" s="1014"/>
      <c r="C707" s="1014"/>
      <c r="D707" s="1014"/>
      <c r="E707" s="1014"/>
      <c r="F707" s="1014"/>
      <c r="G707" s="1014"/>
      <c r="H707" s="1014"/>
      <c r="I707" s="1014"/>
      <c r="J707" s="1014"/>
      <c r="K707" s="1014"/>
      <c r="L707" s="1014"/>
      <c r="M707" s="1016"/>
      <c r="N707" s="1015"/>
      <c r="O707" s="1014"/>
      <c r="P707" s="1014"/>
      <c r="Q707" s="1014"/>
      <c r="R707" s="1014"/>
      <c r="S707" s="1014"/>
      <c r="T707" s="1014"/>
      <c r="U707" s="1014"/>
      <c r="V707" s="1014"/>
      <c r="W707" s="1014"/>
      <c r="X707" s="1014"/>
      <c r="Y707" s="1014"/>
      <c r="Z707" s="1014"/>
      <c r="AA707" s="1014"/>
      <c r="AB707" s="1014"/>
      <c r="AC707" s="1014"/>
      <c r="AD707" s="1014"/>
      <c r="AE707" s="1014"/>
    </row>
    <row r="708" spans="2:31">
      <c r="B708" s="1014"/>
      <c r="C708" s="1014"/>
      <c r="D708" s="1014"/>
      <c r="E708" s="1014"/>
      <c r="F708" s="1014"/>
      <c r="G708" s="1014"/>
      <c r="H708" s="1014"/>
      <c r="I708" s="1014"/>
      <c r="J708" s="1014"/>
      <c r="K708" s="1014"/>
      <c r="L708" s="1014"/>
      <c r="M708" s="1016"/>
      <c r="N708" s="1015"/>
      <c r="O708" s="1014"/>
      <c r="P708" s="1014"/>
      <c r="Q708" s="1014"/>
      <c r="R708" s="1014"/>
      <c r="S708" s="1014"/>
      <c r="T708" s="1014"/>
      <c r="U708" s="1014"/>
      <c r="V708" s="1014"/>
      <c r="W708" s="1014"/>
      <c r="X708" s="1014"/>
      <c r="Y708" s="1014"/>
      <c r="Z708" s="1014"/>
      <c r="AA708" s="1014"/>
      <c r="AB708" s="1014"/>
      <c r="AC708" s="1014"/>
      <c r="AD708" s="1014"/>
      <c r="AE708" s="1014"/>
    </row>
    <row r="709" spans="2:31">
      <c r="B709" s="1014"/>
      <c r="C709" s="1014"/>
      <c r="D709" s="1014"/>
      <c r="E709" s="1014"/>
      <c r="F709" s="1014"/>
      <c r="G709" s="1014"/>
      <c r="H709" s="1014"/>
      <c r="I709" s="1014"/>
      <c r="J709" s="1014"/>
      <c r="K709" s="1014"/>
      <c r="L709" s="1014"/>
      <c r="M709" s="1016"/>
      <c r="N709" s="1015"/>
      <c r="O709" s="1014"/>
      <c r="P709" s="1014"/>
      <c r="Q709" s="1014"/>
      <c r="R709" s="1014"/>
      <c r="S709" s="1014"/>
      <c r="T709" s="1014"/>
      <c r="U709" s="1014"/>
      <c r="V709" s="1014"/>
      <c r="W709" s="1014"/>
      <c r="X709" s="1014"/>
      <c r="Y709" s="1014"/>
      <c r="Z709" s="1014"/>
      <c r="AA709" s="1014"/>
      <c r="AB709" s="1014"/>
      <c r="AC709" s="1014"/>
      <c r="AD709" s="1014"/>
      <c r="AE709" s="1014"/>
    </row>
    <row r="710" spans="2:31">
      <c r="B710" s="1014"/>
      <c r="C710" s="1014"/>
      <c r="D710" s="1014"/>
      <c r="E710" s="1014"/>
      <c r="F710" s="1014"/>
      <c r="G710" s="1014"/>
      <c r="H710" s="1014"/>
      <c r="I710" s="1014"/>
      <c r="J710" s="1014"/>
      <c r="K710" s="1014"/>
      <c r="L710" s="1014"/>
      <c r="M710" s="1016"/>
      <c r="N710" s="1015"/>
      <c r="O710" s="1014"/>
      <c r="P710" s="1014"/>
      <c r="Q710" s="1014"/>
      <c r="R710" s="1014"/>
      <c r="S710" s="1014"/>
      <c r="T710" s="1014"/>
      <c r="U710" s="1014"/>
      <c r="V710" s="1014"/>
      <c r="W710" s="1014"/>
      <c r="X710" s="1014"/>
      <c r="Y710" s="1014"/>
      <c r="Z710" s="1014"/>
      <c r="AA710" s="1014"/>
      <c r="AB710" s="1014"/>
      <c r="AC710" s="1014"/>
      <c r="AD710" s="1014"/>
      <c r="AE710" s="1014"/>
    </row>
    <row r="711" spans="2:31">
      <c r="B711" s="1014"/>
      <c r="C711" s="1014"/>
      <c r="D711" s="1014"/>
      <c r="E711" s="1014"/>
      <c r="F711" s="1014"/>
      <c r="G711" s="1014"/>
      <c r="H711" s="1014"/>
      <c r="I711" s="1014"/>
      <c r="J711" s="1014"/>
      <c r="K711" s="1014"/>
      <c r="L711" s="1014"/>
      <c r="M711" s="1016"/>
      <c r="N711" s="1015"/>
      <c r="O711" s="1014"/>
      <c r="P711" s="1014"/>
      <c r="Q711" s="1014"/>
      <c r="R711" s="1014"/>
      <c r="S711" s="1014"/>
      <c r="T711" s="1014"/>
      <c r="U711" s="1014"/>
      <c r="V711" s="1014"/>
      <c r="W711" s="1014"/>
      <c r="X711" s="1014"/>
      <c r="Y711" s="1014"/>
      <c r="Z711" s="1014"/>
      <c r="AA711" s="1014"/>
      <c r="AB711" s="1014"/>
      <c r="AC711" s="1014"/>
      <c r="AD711" s="1014"/>
      <c r="AE711" s="1014"/>
    </row>
    <row r="712" spans="2:31">
      <c r="B712" s="1014"/>
      <c r="C712" s="1014"/>
      <c r="D712" s="1014"/>
      <c r="E712" s="1014"/>
      <c r="F712" s="1014"/>
      <c r="G712" s="1014"/>
      <c r="H712" s="1014"/>
      <c r="I712" s="1014"/>
      <c r="J712" s="1014"/>
      <c r="K712" s="1014"/>
      <c r="L712" s="1014"/>
      <c r="M712" s="1016"/>
      <c r="N712" s="1015"/>
      <c r="O712" s="1014"/>
      <c r="P712" s="1014"/>
      <c r="Q712" s="1014"/>
      <c r="R712" s="1014"/>
      <c r="S712" s="1014"/>
      <c r="T712" s="1014"/>
      <c r="U712" s="1014"/>
      <c r="V712" s="1014"/>
      <c r="W712" s="1014"/>
      <c r="X712" s="1014"/>
      <c r="Y712" s="1014"/>
      <c r="Z712" s="1014"/>
      <c r="AA712" s="1014"/>
      <c r="AB712" s="1014"/>
      <c r="AC712" s="1014"/>
      <c r="AD712" s="1014"/>
      <c r="AE712" s="1014"/>
    </row>
    <row r="713" spans="2:31">
      <c r="B713" s="1014"/>
      <c r="C713" s="1014"/>
      <c r="D713" s="1014"/>
      <c r="E713" s="1014"/>
      <c r="F713" s="1014"/>
      <c r="G713" s="1014"/>
      <c r="H713" s="1014"/>
      <c r="I713" s="1014"/>
      <c r="J713" s="1014"/>
      <c r="K713" s="1014"/>
      <c r="L713" s="1014"/>
      <c r="M713" s="1016"/>
      <c r="N713" s="1015"/>
      <c r="O713" s="1014"/>
      <c r="P713" s="1014"/>
      <c r="Q713" s="1014"/>
      <c r="R713" s="1014"/>
      <c r="S713" s="1014"/>
      <c r="T713" s="1014"/>
      <c r="U713" s="1014"/>
      <c r="V713" s="1014"/>
      <c r="W713" s="1014"/>
      <c r="X713" s="1014"/>
      <c r="Y713" s="1014"/>
      <c r="Z713" s="1014"/>
      <c r="AA713" s="1014"/>
      <c r="AB713" s="1014"/>
      <c r="AC713" s="1014"/>
      <c r="AD713" s="1014"/>
      <c r="AE713" s="1014"/>
    </row>
    <row r="714" spans="2:31">
      <c r="B714" s="1014"/>
      <c r="C714" s="1014"/>
      <c r="D714" s="1014"/>
      <c r="E714" s="1014"/>
      <c r="F714" s="1014"/>
      <c r="G714" s="1014"/>
      <c r="H714" s="1014"/>
      <c r="I714" s="1014"/>
      <c r="J714" s="1014"/>
      <c r="K714" s="1014"/>
      <c r="L714" s="1014"/>
      <c r="M714" s="1016"/>
      <c r="N714" s="1015"/>
      <c r="O714" s="1014"/>
      <c r="P714" s="1014"/>
      <c r="Q714" s="1014"/>
      <c r="R714" s="1014"/>
      <c r="S714" s="1014"/>
      <c r="T714" s="1014"/>
      <c r="U714" s="1014"/>
      <c r="V714" s="1014"/>
      <c r="W714" s="1014"/>
      <c r="X714" s="1014"/>
      <c r="Y714" s="1014"/>
      <c r="Z714" s="1014"/>
      <c r="AA714" s="1014"/>
      <c r="AB714" s="1014"/>
      <c r="AC714" s="1014"/>
      <c r="AD714" s="1014"/>
      <c r="AE714" s="1014"/>
    </row>
    <row r="715" spans="2:31">
      <c r="B715" s="1014"/>
      <c r="C715" s="1014"/>
      <c r="D715" s="1014"/>
      <c r="E715" s="1014"/>
      <c r="F715" s="1014"/>
      <c r="G715" s="1014"/>
      <c r="H715" s="1014"/>
      <c r="I715" s="1014"/>
      <c r="J715" s="1014"/>
      <c r="K715" s="1014"/>
      <c r="L715" s="1014"/>
      <c r="M715" s="1016"/>
      <c r="N715" s="1015"/>
      <c r="O715" s="1014"/>
      <c r="P715" s="1014"/>
      <c r="Q715" s="1014"/>
      <c r="R715" s="1014"/>
      <c r="S715" s="1014"/>
      <c r="T715" s="1014"/>
      <c r="U715" s="1014"/>
      <c r="V715" s="1014"/>
      <c r="W715" s="1014"/>
      <c r="X715" s="1014"/>
      <c r="Y715" s="1014"/>
      <c r="Z715" s="1014"/>
      <c r="AA715" s="1014"/>
      <c r="AB715" s="1014"/>
      <c r="AC715" s="1014"/>
      <c r="AD715" s="1014"/>
      <c r="AE715" s="1014"/>
    </row>
    <row r="716" spans="2:31">
      <c r="B716" s="1014"/>
      <c r="C716" s="1014"/>
      <c r="D716" s="1014"/>
      <c r="E716" s="1014"/>
      <c r="F716" s="1014"/>
      <c r="G716" s="1014"/>
      <c r="H716" s="1014"/>
      <c r="I716" s="1014"/>
      <c r="J716" s="1014"/>
      <c r="K716" s="1014"/>
      <c r="L716" s="1014"/>
      <c r="M716" s="1016"/>
      <c r="N716" s="1015"/>
      <c r="O716" s="1014"/>
      <c r="P716" s="1014"/>
      <c r="Q716" s="1014"/>
      <c r="R716" s="1014"/>
      <c r="S716" s="1014"/>
      <c r="T716" s="1014"/>
      <c r="U716" s="1014"/>
      <c r="V716" s="1014"/>
      <c r="W716" s="1014"/>
      <c r="X716" s="1014"/>
      <c r="Y716" s="1014"/>
      <c r="Z716" s="1014"/>
      <c r="AA716" s="1014"/>
      <c r="AB716" s="1014"/>
      <c r="AC716" s="1014"/>
      <c r="AD716" s="1014"/>
      <c r="AE716" s="1014"/>
    </row>
    <row r="717" spans="2:31">
      <c r="B717" s="1014"/>
      <c r="C717" s="1014"/>
      <c r="D717" s="1014"/>
      <c r="E717" s="1014"/>
      <c r="F717" s="1014"/>
      <c r="G717" s="1014"/>
      <c r="H717" s="1014"/>
      <c r="I717" s="1014"/>
      <c r="J717" s="1014"/>
      <c r="K717" s="1014"/>
      <c r="L717" s="1014"/>
      <c r="M717" s="1016"/>
      <c r="N717" s="1015"/>
      <c r="O717" s="1014"/>
      <c r="P717" s="1014"/>
      <c r="Q717" s="1014"/>
      <c r="R717" s="1014"/>
      <c r="S717" s="1014"/>
      <c r="T717" s="1014"/>
      <c r="U717" s="1014"/>
      <c r="V717" s="1014"/>
      <c r="W717" s="1014"/>
      <c r="X717" s="1014"/>
      <c r="Y717" s="1014"/>
      <c r="Z717" s="1014"/>
      <c r="AA717" s="1014"/>
      <c r="AB717" s="1014"/>
      <c r="AC717" s="1014"/>
      <c r="AD717" s="1014"/>
      <c r="AE717" s="1014"/>
    </row>
    <row r="718" spans="2:31">
      <c r="B718" s="1014"/>
      <c r="C718" s="1014"/>
      <c r="D718" s="1014"/>
      <c r="E718" s="1014"/>
      <c r="F718" s="1014"/>
      <c r="G718" s="1014"/>
      <c r="H718" s="1014"/>
      <c r="I718" s="1014"/>
      <c r="J718" s="1014"/>
      <c r="K718" s="1014"/>
      <c r="L718" s="1014"/>
      <c r="M718" s="1016"/>
      <c r="N718" s="1015"/>
      <c r="O718" s="1014"/>
      <c r="P718" s="1014"/>
      <c r="Q718" s="1014"/>
      <c r="R718" s="1014"/>
      <c r="S718" s="1014"/>
      <c r="T718" s="1014"/>
      <c r="U718" s="1014"/>
      <c r="V718" s="1014"/>
      <c r="W718" s="1014"/>
      <c r="X718" s="1014"/>
      <c r="Y718" s="1014"/>
      <c r="Z718" s="1014"/>
      <c r="AA718" s="1014"/>
      <c r="AB718" s="1014"/>
      <c r="AC718" s="1014"/>
      <c r="AD718" s="1014"/>
      <c r="AE718" s="1014"/>
    </row>
    <row r="719" spans="2:31">
      <c r="B719" s="1014"/>
      <c r="C719" s="1014"/>
      <c r="D719" s="1014"/>
      <c r="E719" s="1014"/>
      <c r="F719" s="1014"/>
      <c r="G719" s="1014"/>
      <c r="H719" s="1014"/>
      <c r="I719" s="1014"/>
      <c r="J719" s="1014"/>
      <c r="K719" s="1014"/>
      <c r="L719" s="1014"/>
      <c r="M719" s="1016"/>
      <c r="N719" s="1015"/>
      <c r="O719" s="1014"/>
      <c r="P719" s="1014"/>
      <c r="Q719" s="1014"/>
      <c r="R719" s="1014"/>
      <c r="S719" s="1014"/>
      <c r="T719" s="1014"/>
      <c r="U719" s="1014"/>
      <c r="V719" s="1014"/>
      <c r="W719" s="1014"/>
      <c r="X719" s="1014"/>
      <c r="Y719" s="1014"/>
      <c r="Z719" s="1014"/>
      <c r="AA719" s="1014"/>
      <c r="AB719" s="1014"/>
      <c r="AC719" s="1014"/>
      <c r="AD719" s="1014"/>
      <c r="AE719" s="1014"/>
    </row>
    <row r="720" spans="2:31">
      <c r="B720" s="1014"/>
      <c r="C720" s="1014"/>
      <c r="D720" s="1014"/>
      <c r="E720" s="1014"/>
      <c r="F720" s="1014"/>
      <c r="G720" s="1014"/>
      <c r="H720" s="1014"/>
      <c r="I720" s="1014"/>
      <c r="J720" s="1014"/>
      <c r="K720" s="1014"/>
      <c r="L720" s="1014"/>
      <c r="M720" s="1016"/>
      <c r="N720" s="1015"/>
      <c r="O720" s="1014"/>
      <c r="P720" s="1014"/>
      <c r="Q720" s="1014"/>
      <c r="R720" s="1014"/>
      <c r="S720" s="1014"/>
      <c r="T720" s="1014"/>
      <c r="U720" s="1014"/>
      <c r="V720" s="1014"/>
      <c r="W720" s="1014"/>
      <c r="X720" s="1014"/>
      <c r="Y720" s="1014"/>
      <c r="Z720" s="1014"/>
      <c r="AA720" s="1014"/>
      <c r="AB720" s="1014"/>
      <c r="AC720" s="1014"/>
      <c r="AD720" s="1014"/>
      <c r="AE720" s="1014"/>
    </row>
    <row r="721" spans="2:31">
      <c r="B721" s="1014"/>
      <c r="C721" s="1014"/>
      <c r="D721" s="1014"/>
      <c r="E721" s="1014"/>
      <c r="F721" s="1014"/>
      <c r="G721" s="1014"/>
      <c r="H721" s="1014"/>
      <c r="I721" s="1014"/>
      <c r="J721" s="1014"/>
      <c r="K721" s="1014"/>
      <c r="L721" s="1014"/>
      <c r="M721" s="1016"/>
      <c r="N721" s="1015"/>
      <c r="O721" s="1014"/>
      <c r="P721" s="1014"/>
      <c r="Q721" s="1014"/>
      <c r="R721" s="1014"/>
      <c r="S721" s="1014"/>
      <c r="T721" s="1014"/>
      <c r="U721" s="1014"/>
      <c r="V721" s="1014"/>
      <c r="W721" s="1014"/>
      <c r="X721" s="1014"/>
      <c r="Y721" s="1014"/>
      <c r="Z721" s="1014"/>
      <c r="AA721" s="1014"/>
      <c r="AB721" s="1014"/>
      <c r="AC721" s="1014"/>
      <c r="AD721" s="1014"/>
      <c r="AE721" s="1014"/>
    </row>
    <row r="722" spans="2:31">
      <c r="B722" s="1014"/>
      <c r="C722" s="1014"/>
      <c r="D722" s="1014"/>
      <c r="E722" s="1014"/>
      <c r="F722" s="1014"/>
      <c r="G722" s="1014"/>
      <c r="H722" s="1014"/>
      <c r="I722" s="1014"/>
      <c r="J722" s="1014"/>
      <c r="K722" s="1014"/>
      <c r="L722" s="1014"/>
      <c r="M722" s="1016"/>
      <c r="N722" s="1015"/>
      <c r="O722" s="1014"/>
      <c r="P722" s="1014"/>
      <c r="Q722" s="1014"/>
      <c r="R722" s="1014"/>
      <c r="S722" s="1014"/>
      <c r="T722" s="1014"/>
      <c r="U722" s="1014"/>
      <c r="V722" s="1014"/>
      <c r="W722" s="1014"/>
      <c r="X722" s="1014"/>
      <c r="Y722" s="1014"/>
      <c r="Z722" s="1014"/>
      <c r="AA722" s="1014"/>
      <c r="AB722" s="1014"/>
      <c r="AC722" s="1014"/>
      <c r="AD722" s="1014"/>
      <c r="AE722" s="1014"/>
    </row>
    <row r="723" spans="2:31">
      <c r="B723" s="1014"/>
      <c r="C723" s="1014"/>
      <c r="D723" s="1014"/>
      <c r="E723" s="1014"/>
      <c r="F723" s="1014"/>
      <c r="G723" s="1014"/>
      <c r="H723" s="1014"/>
      <c r="I723" s="1014"/>
      <c r="J723" s="1014"/>
      <c r="K723" s="1014"/>
      <c r="L723" s="1014"/>
      <c r="M723" s="1016"/>
      <c r="N723" s="1015"/>
      <c r="O723" s="1014"/>
      <c r="P723" s="1014"/>
      <c r="Q723" s="1014"/>
      <c r="R723" s="1014"/>
      <c r="S723" s="1014"/>
      <c r="T723" s="1014"/>
      <c r="U723" s="1014"/>
      <c r="V723" s="1014"/>
      <c r="W723" s="1014"/>
      <c r="X723" s="1014"/>
      <c r="Y723" s="1014"/>
      <c r="Z723" s="1014"/>
      <c r="AA723" s="1014"/>
      <c r="AB723" s="1014"/>
      <c r="AC723" s="1014"/>
      <c r="AD723" s="1014"/>
      <c r="AE723" s="1014"/>
    </row>
    <row r="724" spans="2:31">
      <c r="B724" s="1014"/>
      <c r="C724" s="1014"/>
      <c r="D724" s="1014"/>
      <c r="E724" s="1014"/>
      <c r="F724" s="1014"/>
      <c r="G724" s="1014"/>
      <c r="H724" s="1014"/>
      <c r="I724" s="1014"/>
      <c r="J724" s="1014"/>
      <c r="K724" s="1014"/>
      <c r="L724" s="1014"/>
      <c r="M724" s="1016"/>
      <c r="N724" s="1015"/>
      <c r="O724" s="1014"/>
      <c r="P724" s="1014"/>
      <c r="Q724" s="1014"/>
      <c r="R724" s="1014"/>
      <c r="S724" s="1014"/>
      <c r="T724" s="1014"/>
      <c r="U724" s="1014"/>
      <c r="V724" s="1014"/>
      <c r="W724" s="1014"/>
      <c r="X724" s="1014"/>
      <c r="Y724" s="1014"/>
      <c r="Z724" s="1014"/>
      <c r="AA724" s="1014"/>
      <c r="AB724" s="1014"/>
      <c r="AC724" s="1014"/>
      <c r="AD724" s="1014"/>
      <c r="AE724" s="1014"/>
    </row>
    <row r="725" spans="2:31">
      <c r="B725" s="1014"/>
      <c r="C725" s="1014"/>
      <c r="D725" s="1014"/>
      <c r="E725" s="1014"/>
      <c r="F725" s="1014"/>
      <c r="G725" s="1014"/>
      <c r="H725" s="1014"/>
      <c r="I725" s="1014"/>
      <c r="J725" s="1014"/>
      <c r="K725" s="1014"/>
      <c r="L725" s="1014"/>
      <c r="M725" s="1016"/>
      <c r="N725" s="1015"/>
      <c r="O725" s="1014"/>
      <c r="P725" s="1014"/>
      <c r="Q725" s="1014"/>
      <c r="R725" s="1014"/>
      <c r="S725" s="1014"/>
      <c r="T725" s="1014"/>
      <c r="U725" s="1014"/>
      <c r="V725" s="1014"/>
      <c r="W725" s="1014"/>
      <c r="X725" s="1014"/>
      <c r="Y725" s="1014"/>
      <c r="Z725" s="1014"/>
      <c r="AA725" s="1014"/>
      <c r="AB725" s="1014"/>
      <c r="AC725" s="1014"/>
      <c r="AD725" s="1014"/>
      <c r="AE725" s="1014"/>
    </row>
    <row r="726" spans="2:31">
      <c r="B726" s="1014"/>
      <c r="C726" s="1014"/>
      <c r="D726" s="1014"/>
      <c r="E726" s="1014"/>
      <c r="F726" s="1014"/>
      <c r="G726" s="1014"/>
      <c r="H726" s="1014"/>
      <c r="I726" s="1014"/>
      <c r="J726" s="1014"/>
      <c r="K726" s="1014"/>
      <c r="L726" s="1014"/>
      <c r="M726" s="1016"/>
      <c r="N726" s="1015"/>
      <c r="O726" s="1014"/>
      <c r="P726" s="1014"/>
      <c r="Q726" s="1014"/>
      <c r="R726" s="1014"/>
      <c r="S726" s="1014"/>
      <c r="T726" s="1014"/>
      <c r="U726" s="1014"/>
      <c r="V726" s="1014"/>
      <c r="W726" s="1014"/>
      <c r="X726" s="1014"/>
      <c r="Y726" s="1014"/>
      <c r="Z726" s="1014"/>
      <c r="AA726" s="1014"/>
      <c r="AB726" s="1014"/>
      <c r="AC726" s="1014"/>
      <c r="AD726" s="1014"/>
      <c r="AE726" s="1014"/>
    </row>
    <row r="727" spans="2:31">
      <c r="B727" s="1014"/>
      <c r="C727" s="1014"/>
      <c r="D727" s="1014"/>
      <c r="E727" s="1014"/>
      <c r="F727" s="1014"/>
      <c r="G727" s="1014"/>
      <c r="H727" s="1014"/>
      <c r="I727" s="1014"/>
      <c r="J727" s="1014"/>
      <c r="K727" s="1014"/>
      <c r="L727" s="1014"/>
      <c r="M727" s="1016"/>
      <c r="N727" s="1015"/>
      <c r="O727" s="1014"/>
      <c r="P727" s="1014"/>
      <c r="Q727" s="1014"/>
      <c r="R727" s="1014"/>
      <c r="S727" s="1014"/>
      <c r="T727" s="1014"/>
      <c r="U727" s="1014"/>
      <c r="V727" s="1014"/>
      <c r="W727" s="1014"/>
      <c r="X727" s="1014"/>
      <c r="Y727" s="1014"/>
      <c r="Z727" s="1014"/>
      <c r="AA727" s="1014"/>
      <c r="AB727" s="1014"/>
      <c r="AC727" s="1014"/>
      <c r="AD727" s="1014"/>
      <c r="AE727" s="1014"/>
    </row>
    <row r="728" spans="2:31">
      <c r="B728" s="1014"/>
      <c r="C728" s="1014"/>
      <c r="D728" s="1014"/>
      <c r="E728" s="1014"/>
      <c r="F728" s="1014"/>
      <c r="G728" s="1014"/>
      <c r="H728" s="1014"/>
      <c r="I728" s="1014"/>
      <c r="J728" s="1014"/>
      <c r="K728" s="1014"/>
      <c r="L728" s="1014"/>
      <c r="M728" s="1016"/>
      <c r="N728" s="1015"/>
      <c r="O728" s="1014"/>
      <c r="P728" s="1014"/>
      <c r="Q728" s="1014"/>
      <c r="R728" s="1014"/>
      <c r="S728" s="1014"/>
      <c r="T728" s="1014"/>
      <c r="U728" s="1014"/>
      <c r="V728" s="1014"/>
      <c r="W728" s="1014"/>
      <c r="X728" s="1014"/>
      <c r="Y728" s="1014"/>
      <c r="Z728" s="1014"/>
      <c r="AA728" s="1014"/>
      <c r="AB728" s="1014"/>
      <c r="AC728" s="1014"/>
      <c r="AD728" s="1014"/>
      <c r="AE728" s="1014"/>
    </row>
    <row r="729" spans="2:31">
      <c r="B729" s="1014"/>
      <c r="C729" s="1014"/>
      <c r="D729" s="1014"/>
      <c r="E729" s="1014"/>
      <c r="F729" s="1014"/>
      <c r="G729" s="1014"/>
      <c r="H729" s="1014"/>
      <c r="I729" s="1014"/>
      <c r="J729" s="1014"/>
      <c r="K729" s="1014"/>
      <c r="L729" s="1014"/>
      <c r="M729" s="1016"/>
      <c r="N729" s="1015"/>
      <c r="O729" s="1014"/>
      <c r="P729" s="1014"/>
      <c r="Q729" s="1014"/>
      <c r="R729" s="1014"/>
      <c r="S729" s="1014"/>
      <c r="T729" s="1014"/>
      <c r="U729" s="1014"/>
      <c r="V729" s="1014"/>
      <c r="W729" s="1014"/>
      <c r="X729" s="1014"/>
      <c r="Y729" s="1014"/>
      <c r="Z729" s="1014"/>
      <c r="AA729" s="1014"/>
      <c r="AB729" s="1014"/>
      <c r="AC729" s="1014"/>
      <c r="AD729" s="1014"/>
      <c r="AE729" s="1014"/>
    </row>
    <row r="730" spans="2:31">
      <c r="B730" s="1014"/>
      <c r="C730" s="1014"/>
      <c r="D730" s="1014"/>
      <c r="E730" s="1014"/>
      <c r="F730" s="1014"/>
      <c r="G730" s="1014"/>
      <c r="H730" s="1014"/>
      <c r="I730" s="1014"/>
      <c r="J730" s="1014"/>
      <c r="K730" s="1014"/>
      <c r="L730" s="1014"/>
      <c r="M730" s="1016"/>
      <c r="N730" s="1015"/>
      <c r="O730" s="1014"/>
      <c r="P730" s="1014"/>
      <c r="Q730" s="1014"/>
      <c r="R730" s="1014"/>
      <c r="S730" s="1014"/>
      <c r="T730" s="1014"/>
      <c r="U730" s="1014"/>
      <c r="V730" s="1014"/>
      <c r="W730" s="1014"/>
      <c r="X730" s="1014"/>
      <c r="Y730" s="1014"/>
      <c r="Z730" s="1014"/>
      <c r="AA730" s="1014"/>
      <c r="AB730" s="1014"/>
      <c r="AC730" s="1014"/>
      <c r="AD730" s="1014"/>
      <c r="AE730" s="1014"/>
    </row>
    <row r="731" spans="2:31">
      <c r="B731" s="1014"/>
      <c r="C731" s="1014"/>
      <c r="D731" s="1014"/>
      <c r="E731" s="1014"/>
      <c r="F731" s="1014"/>
      <c r="G731" s="1014"/>
      <c r="H731" s="1014"/>
      <c r="I731" s="1014"/>
      <c r="J731" s="1014"/>
      <c r="K731" s="1014"/>
      <c r="L731" s="1014"/>
      <c r="M731" s="1016"/>
      <c r="N731" s="1015"/>
      <c r="O731" s="1014"/>
      <c r="P731" s="1014"/>
      <c r="Q731" s="1014"/>
      <c r="R731" s="1014"/>
      <c r="S731" s="1014"/>
      <c r="T731" s="1014"/>
      <c r="U731" s="1014"/>
      <c r="V731" s="1014"/>
      <c r="W731" s="1014"/>
      <c r="X731" s="1014"/>
      <c r="Y731" s="1014"/>
      <c r="Z731" s="1014"/>
      <c r="AA731" s="1014"/>
      <c r="AB731" s="1014"/>
      <c r="AC731" s="1014"/>
      <c r="AD731" s="1014"/>
      <c r="AE731" s="1014"/>
    </row>
    <row r="732" spans="2:31">
      <c r="B732" s="1014"/>
      <c r="C732" s="1014"/>
      <c r="D732" s="1014"/>
      <c r="E732" s="1014"/>
      <c r="F732" s="1014"/>
      <c r="G732" s="1014"/>
      <c r="H732" s="1014"/>
      <c r="I732" s="1014"/>
      <c r="J732" s="1014"/>
      <c r="K732" s="1014"/>
      <c r="L732" s="1014"/>
      <c r="M732" s="1016"/>
      <c r="N732" s="1015"/>
      <c r="O732" s="1014"/>
      <c r="P732" s="1014"/>
      <c r="Q732" s="1014"/>
      <c r="R732" s="1014"/>
      <c r="S732" s="1014"/>
      <c r="T732" s="1014"/>
      <c r="U732" s="1014"/>
      <c r="V732" s="1014"/>
      <c r="W732" s="1014"/>
      <c r="X732" s="1014"/>
      <c r="Y732" s="1014"/>
      <c r="Z732" s="1014"/>
      <c r="AA732" s="1014"/>
      <c r="AB732" s="1014"/>
      <c r="AC732" s="1014"/>
      <c r="AD732" s="1014"/>
      <c r="AE732" s="1014"/>
    </row>
    <row r="733" spans="2:31">
      <c r="B733" s="1014"/>
      <c r="C733" s="1014"/>
      <c r="D733" s="1014"/>
      <c r="E733" s="1014"/>
      <c r="F733" s="1014"/>
      <c r="G733" s="1014"/>
      <c r="H733" s="1014"/>
      <c r="I733" s="1014"/>
      <c r="J733" s="1014"/>
      <c r="K733" s="1014"/>
      <c r="L733" s="1014"/>
      <c r="M733" s="1016"/>
      <c r="N733" s="1015"/>
      <c r="O733" s="1014"/>
      <c r="P733" s="1014"/>
      <c r="Q733" s="1014"/>
      <c r="R733" s="1014"/>
      <c r="S733" s="1014"/>
      <c r="T733" s="1014"/>
      <c r="U733" s="1014"/>
      <c r="V733" s="1014"/>
      <c r="W733" s="1014"/>
      <c r="X733" s="1014"/>
      <c r="Y733" s="1014"/>
      <c r="Z733" s="1014"/>
      <c r="AA733" s="1014"/>
      <c r="AB733" s="1014"/>
      <c r="AC733" s="1014"/>
      <c r="AD733" s="1014"/>
      <c r="AE733" s="1014"/>
    </row>
    <row r="734" spans="2:31">
      <c r="B734" s="1014"/>
      <c r="C734" s="1014"/>
      <c r="D734" s="1014"/>
      <c r="E734" s="1014"/>
      <c r="F734" s="1014"/>
      <c r="G734" s="1014"/>
      <c r="H734" s="1014"/>
      <c r="I734" s="1014"/>
      <c r="J734" s="1014"/>
      <c r="K734" s="1014"/>
      <c r="L734" s="1014"/>
      <c r="M734" s="1016"/>
      <c r="N734" s="1015"/>
      <c r="O734" s="1014"/>
      <c r="P734" s="1014"/>
      <c r="Q734" s="1014"/>
      <c r="R734" s="1014"/>
      <c r="S734" s="1014"/>
      <c r="T734" s="1014"/>
      <c r="U734" s="1014"/>
      <c r="V734" s="1014"/>
      <c r="W734" s="1014"/>
      <c r="X734" s="1014"/>
      <c r="Y734" s="1014"/>
      <c r="Z734" s="1014"/>
      <c r="AA734" s="1014"/>
      <c r="AB734" s="1014"/>
      <c r="AC734" s="1014"/>
      <c r="AD734" s="1014"/>
      <c r="AE734" s="1014"/>
    </row>
    <row r="735" spans="2:31">
      <c r="B735" s="1014"/>
      <c r="C735" s="1014"/>
      <c r="D735" s="1014"/>
      <c r="E735" s="1014"/>
      <c r="F735" s="1014"/>
      <c r="G735" s="1014"/>
      <c r="H735" s="1014"/>
      <c r="I735" s="1014"/>
      <c r="J735" s="1014"/>
      <c r="K735" s="1014"/>
      <c r="L735" s="1014"/>
      <c r="M735" s="1016"/>
      <c r="N735" s="1015"/>
      <c r="O735" s="1014"/>
      <c r="P735" s="1014"/>
      <c r="Q735" s="1014"/>
      <c r="R735" s="1014"/>
      <c r="S735" s="1014"/>
      <c r="T735" s="1014"/>
      <c r="U735" s="1014"/>
      <c r="V735" s="1014"/>
      <c r="W735" s="1014"/>
      <c r="X735" s="1014"/>
      <c r="Y735" s="1014"/>
      <c r="Z735" s="1014"/>
      <c r="AA735" s="1014"/>
      <c r="AB735" s="1014"/>
      <c r="AC735" s="1014"/>
      <c r="AD735" s="1014"/>
      <c r="AE735" s="1014"/>
    </row>
    <row r="736" spans="2:31">
      <c r="B736" s="1014"/>
      <c r="C736" s="1014"/>
      <c r="D736" s="1014"/>
      <c r="E736" s="1014"/>
      <c r="F736" s="1014"/>
      <c r="G736" s="1014"/>
      <c r="H736" s="1014"/>
      <c r="I736" s="1014"/>
      <c r="J736" s="1014"/>
      <c r="K736" s="1014"/>
      <c r="L736" s="1014"/>
      <c r="M736" s="1016"/>
      <c r="N736" s="1015"/>
      <c r="O736" s="1014"/>
      <c r="P736" s="1014"/>
      <c r="Q736" s="1014"/>
      <c r="R736" s="1014"/>
      <c r="S736" s="1014"/>
      <c r="T736" s="1014"/>
      <c r="U736" s="1014"/>
      <c r="V736" s="1014"/>
      <c r="W736" s="1014"/>
      <c r="X736" s="1014"/>
      <c r="Y736" s="1014"/>
      <c r="Z736" s="1014"/>
      <c r="AA736" s="1014"/>
      <c r="AB736" s="1014"/>
      <c r="AC736" s="1014"/>
      <c r="AD736" s="1014"/>
      <c r="AE736" s="1014"/>
    </row>
    <row r="737" spans="2:31">
      <c r="B737" s="1014"/>
      <c r="C737" s="1014"/>
      <c r="D737" s="1014"/>
      <c r="E737" s="1014"/>
      <c r="F737" s="1014"/>
      <c r="G737" s="1014"/>
      <c r="H737" s="1014"/>
      <c r="I737" s="1014"/>
      <c r="J737" s="1014"/>
      <c r="K737" s="1014"/>
      <c r="L737" s="1014"/>
      <c r="M737" s="1016"/>
      <c r="N737" s="1015"/>
      <c r="O737" s="1014"/>
      <c r="P737" s="1014"/>
      <c r="Q737" s="1014"/>
      <c r="R737" s="1014"/>
      <c r="S737" s="1014"/>
      <c r="T737" s="1014"/>
      <c r="U737" s="1014"/>
      <c r="V737" s="1014"/>
      <c r="W737" s="1014"/>
      <c r="X737" s="1014"/>
      <c r="Y737" s="1014"/>
      <c r="Z737" s="1014"/>
      <c r="AA737" s="1014"/>
      <c r="AB737" s="1014"/>
      <c r="AC737" s="1014"/>
      <c r="AD737" s="1014"/>
      <c r="AE737" s="1014"/>
    </row>
    <row r="738" spans="2:31">
      <c r="B738" s="1014"/>
      <c r="C738" s="1014"/>
      <c r="D738" s="1014"/>
      <c r="E738" s="1014"/>
      <c r="F738" s="1014"/>
      <c r="G738" s="1014"/>
      <c r="H738" s="1014"/>
      <c r="I738" s="1014"/>
      <c r="J738" s="1014"/>
      <c r="K738" s="1014"/>
      <c r="L738" s="1014"/>
      <c r="M738" s="1016"/>
      <c r="N738" s="1015"/>
      <c r="O738" s="1014"/>
      <c r="P738" s="1014"/>
      <c r="Q738" s="1014"/>
      <c r="R738" s="1014"/>
      <c r="S738" s="1014"/>
      <c r="T738" s="1014"/>
      <c r="U738" s="1014"/>
      <c r="V738" s="1014"/>
      <c r="W738" s="1014"/>
      <c r="X738" s="1014"/>
      <c r="Y738" s="1014"/>
      <c r="Z738" s="1014"/>
      <c r="AA738" s="1014"/>
      <c r="AB738" s="1014"/>
      <c r="AC738" s="1014"/>
      <c r="AD738" s="1014"/>
      <c r="AE738" s="1014"/>
    </row>
    <row r="739" spans="2:31">
      <c r="B739" s="1014"/>
      <c r="C739" s="1014"/>
      <c r="D739" s="1014"/>
      <c r="E739" s="1014"/>
      <c r="F739" s="1014"/>
      <c r="G739" s="1014"/>
      <c r="H739" s="1014"/>
      <c r="I739" s="1014"/>
      <c r="J739" s="1014"/>
      <c r="K739" s="1014"/>
      <c r="L739" s="1014"/>
      <c r="M739" s="1016"/>
      <c r="N739" s="1015"/>
      <c r="O739" s="1014"/>
      <c r="P739" s="1014"/>
      <c r="Q739" s="1014"/>
      <c r="R739" s="1014"/>
      <c r="S739" s="1014"/>
      <c r="T739" s="1014"/>
      <c r="U739" s="1014"/>
      <c r="V739" s="1014"/>
      <c r="W739" s="1014"/>
      <c r="X739" s="1014"/>
      <c r="Y739" s="1014"/>
      <c r="Z739" s="1014"/>
      <c r="AA739" s="1014"/>
      <c r="AB739" s="1014"/>
      <c r="AC739" s="1014"/>
      <c r="AD739" s="1014"/>
      <c r="AE739" s="1014"/>
    </row>
    <row r="740" spans="2:31">
      <c r="B740" s="1014"/>
      <c r="C740" s="1014"/>
      <c r="D740" s="1014"/>
      <c r="E740" s="1014"/>
      <c r="F740" s="1014"/>
      <c r="G740" s="1014"/>
      <c r="H740" s="1014"/>
      <c r="I740" s="1014"/>
      <c r="J740" s="1014"/>
      <c r="K740" s="1014"/>
      <c r="L740" s="1014"/>
      <c r="M740" s="1016"/>
      <c r="N740" s="1015"/>
      <c r="O740" s="1014"/>
      <c r="P740" s="1014"/>
      <c r="Q740" s="1014"/>
      <c r="R740" s="1014"/>
      <c r="S740" s="1014"/>
      <c r="T740" s="1014"/>
      <c r="U740" s="1014"/>
      <c r="V740" s="1014"/>
      <c r="W740" s="1014"/>
      <c r="X740" s="1014"/>
      <c r="Y740" s="1014"/>
      <c r="Z740" s="1014"/>
      <c r="AA740" s="1014"/>
      <c r="AB740" s="1014"/>
      <c r="AC740" s="1014"/>
      <c r="AD740" s="1014"/>
      <c r="AE740" s="1014"/>
    </row>
    <row r="741" spans="2:31">
      <c r="B741" s="1014"/>
      <c r="C741" s="1014"/>
      <c r="D741" s="1014"/>
      <c r="E741" s="1014"/>
      <c r="F741" s="1014"/>
      <c r="G741" s="1014"/>
      <c r="H741" s="1014"/>
      <c r="I741" s="1014"/>
      <c r="J741" s="1014"/>
      <c r="K741" s="1014"/>
      <c r="L741" s="1014"/>
      <c r="M741" s="1016"/>
      <c r="N741" s="1015"/>
      <c r="O741" s="1014"/>
      <c r="P741" s="1014"/>
      <c r="Q741" s="1014"/>
      <c r="R741" s="1014"/>
      <c r="S741" s="1014"/>
      <c r="T741" s="1014"/>
      <c r="U741" s="1014"/>
      <c r="V741" s="1014"/>
      <c r="W741" s="1014"/>
      <c r="X741" s="1014"/>
      <c r="Y741" s="1014"/>
      <c r="Z741" s="1014"/>
      <c r="AA741" s="1014"/>
      <c r="AB741" s="1014"/>
      <c r="AC741" s="1014"/>
      <c r="AD741" s="1014"/>
      <c r="AE741" s="1014"/>
    </row>
    <row r="742" spans="2:31">
      <c r="B742" s="1014"/>
      <c r="C742" s="1014"/>
      <c r="D742" s="1014"/>
      <c r="E742" s="1014"/>
      <c r="F742" s="1014"/>
      <c r="G742" s="1014"/>
      <c r="H742" s="1014"/>
      <c r="I742" s="1014"/>
      <c r="J742" s="1014"/>
      <c r="K742" s="1014"/>
      <c r="L742" s="1014"/>
      <c r="M742" s="1016"/>
      <c r="N742" s="1015"/>
      <c r="O742" s="1014"/>
      <c r="P742" s="1014"/>
      <c r="Q742" s="1014"/>
      <c r="R742" s="1014"/>
      <c r="S742" s="1014"/>
      <c r="T742" s="1014"/>
      <c r="U742" s="1014"/>
      <c r="V742" s="1014"/>
      <c r="W742" s="1014"/>
      <c r="X742" s="1014"/>
      <c r="Y742" s="1014"/>
      <c r="Z742" s="1014"/>
      <c r="AA742" s="1014"/>
      <c r="AB742" s="1014"/>
      <c r="AC742" s="1014"/>
      <c r="AD742" s="1014"/>
      <c r="AE742" s="1014"/>
    </row>
    <row r="743" spans="2:31">
      <c r="B743" s="1014"/>
      <c r="C743" s="1014"/>
      <c r="D743" s="1014"/>
      <c r="E743" s="1014"/>
      <c r="F743" s="1014"/>
      <c r="G743" s="1014"/>
      <c r="H743" s="1014"/>
      <c r="I743" s="1014"/>
      <c r="J743" s="1014"/>
      <c r="K743" s="1014"/>
      <c r="L743" s="1014"/>
      <c r="M743" s="1016"/>
      <c r="N743" s="1015"/>
      <c r="O743" s="1014"/>
      <c r="P743" s="1014"/>
      <c r="Q743" s="1014"/>
      <c r="R743" s="1014"/>
      <c r="S743" s="1014"/>
      <c r="T743" s="1014"/>
      <c r="U743" s="1014"/>
      <c r="V743" s="1014"/>
      <c r="W743" s="1014"/>
      <c r="X743" s="1014"/>
      <c r="Y743" s="1014"/>
      <c r="Z743" s="1014"/>
      <c r="AA743" s="1014"/>
      <c r="AB743" s="1014"/>
      <c r="AC743" s="1014"/>
      <c r="AD743" s="1014"/>
      <c r="AE743" s="1014"/>
    </row>
    <row r="744" spans="2:31">
      <c r="B744" s="1014"/>
      <c r="C744" s="1014"/>
      <c r="D744" s="1014"/>
      <c r="E744" s="1014"/>
      <c r="F744" s="1014"/>
      <c r="G744" s="1014"/>
      <c r="H744" s="1014"/>
      <c r="I744" s="1014"/>
      <c r="J744" s="1014"/>
      <c r="K744" s="1014"/>
      <c r="L744" s="1014"/>
      <c r="M744" s="1016"/>
      <c r="N744" s="1015"/>
      <c r="O744" s="1014"/>
      <c r="P744" s="1014"/>
      <c r="Q744" s="1014"/>
      <c r="R744" s="1014"/>
      <c r="S744" s="1014"/>
      <c r="T744" s="1014"/>
      <c r="U744" s="1014"/>
      <c r="V744" s="1014"/>
      <c r="W744" s="1014"/>
      <c r="X744" s="1014"/>
      <c r="Y744" s="1014"/>
      <c r="Z744" s="1014"/>
      <c r="AA744" s="1014"/>
      <c r="AB744" s="1014"/>
      <c r="AC744" s="1014"/>
      <c r="AD744" s="1014"/>
      <c r="AE744" s="1014"/>
    </row>
    <row r="745" spans="2:31">
      <c r="B745" s="1014"/>
      <c r="C745" s="1014"/>
      <c r="D745" s="1014"/>
      <c r="E745" s="1014"/>
      <c r="F745" s="1014"/>
      <c r="G745" s="1014"/>
      <c r="H745" s="1014"/>
      <c r="I745" s="1014"/>
      <c r="J745" s="1014"/>
      <c r="K745" s="1014"/>
      <c r="L745" s="1014"/>
      <c r="M745" s="1016"/>
      <c r="N745" s="1015"/>
      <c r="O745" s="1014"/>
      <c r="P745" s="1014"/>
      <c r="Q745" s="1014"/>
      <c r="R745" s="1014"/>
      <c r="S745" s="1014"/>
      <c r="T745" s="1014"/>
      <c r="U745" s="1014"/>
      <c r="V745" s="1014"/>
      <c r="W745" s="1014"/>
      <c r="X745" s="1014"/>
      <c r="Y745" s="1014"/>
      <c r="Z745" s="1014"/>
      <c r="AA745" s="1014"/>
      <c r="AB745" s="1014"/>
      <c r="AC745" s="1014"/>
      <c r="AD745" s="1014"/>
      <c r="AE745" s="1014"/>
    </row>
    <row r="746" spans="2:31">
      <c r="B746" s="1014"/>
      <c r="C746" s="1014"/>
      <c r="D746" s="1014"/>
      <c r="E746" s="1014"/>
      <c r="F746" s="1014"/>
      <c r="G746" s="1014"/>
      <c r="H746" s="1014"/>
      <c r="I746" s="1014"/>
      <c r="J746" s="1014"/>
      <c r="K746" s="1014"/>
      <c r="L746" s="1014"/>
      <c r="M746" s="1016"/>
      <c r="N746" s="1015"/>
      <c r="O746" s="1014"/>
      <c r="P746" s="1014"/>
      <c r="Q746" s="1014"/>
      <c r="R746" s="1014"/>
      <c r="S746" s="1014"/>
      <c r="T746" s="1014"/>
      <c r="U746" s="1014"/>
      <c r="V746" s="1014"/>
      <c r="W746" s="1014"/>
      <c r="X746" s="1014"/>
      <c r="Y746" s="1014"/>
      <c r="Z746" s="1014"/>
      <c r="AA746" s="1014"/>
      <c r="AB746" s="1014"/>
      <c r="AC746" s="1014"/>
      <c r="AD746" s="1014"/>
      <c r="AE746" s="1014"/>
    </row>
    <row r="747" spans="2:31">
      <c r="B747" s="1014"/>
      <c r="C747" s="1014"/>
      <c r="D747" s="1014"/>
      <c r="E747" s="1014"/>
      <c r="F747" s="1014"/>
      <c r="G747" s="1014"/>
      <c r="H747" s="1014"/>
      <c r="I747" s="1014"/>
      <c r="J747" s="1014"/>
      <c r="K747" s="1014"/>
      <c r="L747" s="1014"/>
      <c r="M747" s="1016"/>
      <c r="N747" s="1015"/>
      <c r="O747" s="1014"/>
      <c r="P747" s="1014"/>
      <c r="Q747" s="1014"/>
      <c r="R747" s="1014"/>
      <c r="S747" s="1014"/>
      <c r="T747" s="1014"/>
      <c r="U747" s="1014"/>
      <c r="V747" s="1014"/>
      <c r="W747" s="1014"/>
      <c r="X747" s="1014"/>
      <c r="Y747" s="1014"/>
      <c r="Z747" s="1014"/>
      <c r="AA747" s="1014"/>
      <c r="AB747" s="1014"/>
      <c r="AC747" s="1014"/>
      <c r="AD747" s="1014"/>
      <c r="AE747" s="1014"/>
    </row>
    <row r="748" spans="2:31">
      <c r="B748" s="1014"/>
      <c r="C748" s="1014"/>
      <c r="D748" s="1014"/>
      <c r="E748" s="1014"/>
      <c r="F748" s="1014"/>
      <c r="G748" s="1014"/>
      <c r="H748" s="1014"/>
      <c r="I748" s="1014"/>
      <c r="J748" s="1014"/>
      <c r="K748" s="1014"/>
      <c r="L748" s="1014"/>
      <c r="M748" s="1016"/>
      <c r="N748" s="1015"/>
      <c r="O748" s="1014"/>
      <c r="P748" s="1014"/>
      <c r="Q748" s="1014"/>
      <c r="R748" s="1014"/>
      <c r="S748" s="1014"/>
      <c r="T748" s="1014"/>
      <c r="U748" s="1014"/>
      <c r="V748" s="1014"/>
      <c r="W748" s="1014"/>
      <c r="X748" s="1014"/>
      <c r="Y748" s="1014"/>
      <c r="Z748" s="1014"/>
      <c r="AA748" s="1014"/>
      <c r="AB748" s="1014"/>
      <c r="AC748" s="1014"/>
      <c r="AD748" s="1014"/>
      <c r="AE748" s="1014"/>
    </row>
    <row r="749" spans="2:31">
      <c r="B749" s="1014"/>
      <c r="C749" s="1014"/>
      <c r="D749" s="1014"/>
      <c r="E749" s="1014"/>
      <c r="F749" s="1014"/>
      <c r="G749" s="1014"/>
      <c r="H749" s="1014"/>
      <c r="I749" s="1014"/>
      <c r="J749" s="1014"/>
      <c r="K749" s="1014"/>
      <c r="L749" s="1014"/>
      <c r="M749" s="1016"/>
      <c r="N749" s="1015"/>
      <c r="O749" s="1014"/>
      <c r="P749" s="1014"/>
      <c r="Q749" s="1014"/>
      <c r="R749" s="1014"/>
      <c r="S749" s="1014"/>
      <c r="T749" s="1014"/>
      <c r="U749" s="1014"/>
      <c r="V749" s="1014"/>
      <c r="W749" s="1014"/>
      <c r="X749" s="1014"/>
      <c r="Y749" s="1014"/>
      <c r="Z749" s="1014"/>
      <c r="AA749" s="1014"/>
      <c r="AB749" s="1014"/>
      <c r="AC749" s="1014"/>
      <c r="AD749" s="1014"/>
      <c r="AE749" s="1014"/>
    </row>
    <row r="750" spans="2:31">
      <c r="B750" s="1014"/>
      <c r="C750" s="1014"/>
      <c r="D750" s="1014"/>
      <c r="E750" s="1014"/>
      <c r="F750" s="1014"/>
      <c r="G750" s="1014"/>
      <c r="H750" s="1014"/>
      <c r="I750" s="1014"/>
      <c r="J750" s="1014"/>
      <c r="K750" s="1014"/>
      <c r="L750" s="1014"/>
      <c r="M750" s="1016"/>
      <c r="N750" s="1015"/>
      <c r="O750" s="1014"/>
      <c r="P750" s="1014"/>
      <c r="Q750" s="1014"/>
      <c r="R750" s="1014"/>
      <c r="S750" s="1014"/>
      <c r="T750" s="1014"/>
      <c r="U750" s="1014"/>
      <c r="V750" s="1014"/>
      <c r="W750" s="1014"/>
      <c r="X750" s="1014"/>
      <c r="Y750" s="1014"/>
      <c r="Z750" s="1014"/>
      <c r="AA750" s="1014"/>
      <c r="AB750" s="1014"/>
      <c r="AC750" s="1014"/>
      <c r="AD750" s="1014"/>
      <c r="AE750" s="1014"/>
    </row>
    <row r="751" spans="2:31">
      <c r="B751" s="1014"/>
      <c r="C751" s="1014"/>
      <c r="D751" s="1014"/>
      <c r="E751" s="1014"/>
      <c r="F751" s="1014"/>
      <c r="G751" s="1014"/>
      <c r="H751" s="1014"/>
      <c r="I751" s="1014"/>
      <c r="J751" s="1014"/>
      <c r="K751" s="1014"/>
      <c r="L751" s="1014"/>
      <c r="M751" s="1016"/>
      <c r="N751" s="1015"/>
      <c r="O751" s="1014"/>
      <c r="P751" s="1014"/>
      <c r="Q751" s="1014"/>
      <c r="R751" s="1014"/>
      <c r="S751" s="1014"/>
      <c r="T751" s="1014"/>
      <c r="U751" s="1014"/>
      <c r="V751" s="1014"/>
      <c r="W751" s="1014"/>
      <c r="X751" s="1014"/>
      <c r="Y751" s="1014"/>
      <c r="Z751" s="1014"/>
      <c r="AA751" s="1014"/>
      <c r="AB751" s="1014"/>
      <c r="AC751" s="1014"/>
      <c r="AD751" s="1014"/>
      <c r="AE751" s="1014"/>
    </row>
    <row r="752" spans="2:31">
      <c r="B752" s="1014"/>
      <c r="C752" s="1014"/>
      <c r="D752" s="1014"/>
      <c r="E752" s="1014"/>
      <c r="F752" s="1014"/>
      <c r="G752" s="1014"/>
      <c r="H752" s="1014"/>
      <c r="I752" s="1014"/>
      <c r="J752" s="1014"/>
      <c r="K752" s="1014"/>
      <c r="L752" s="1014"/>
      <c r="M752" s="1016"/>
      <c r="N752" s="1015"/>
      <c r="O752" s="1014"/>
      <c r="P752" s="1014"/>
      <c r="Q752" s="1014"/>
      <c r="R752" s="1014"/>
      <c r="S752" s="1014"/>
      <c r="T752" s="1014"/>
      <c r="U752" s="1014"/>
      <c r="V752" s="1014"/>
      <c r="W752" s="1014"/>
      <c r="X752" s="1014"/>
      <c r="Y752" s="1014"/>
      <c r="Z752" s="1014"/>
      <c r="AA752" s="1014"/>
      <c r="AB752" s="1014"/>
      <c r="AC752" s="1014"/>
      <c r="AD752" s="1014"/>
      <c r="AE752" s="1014"/>
    </row>
    <row r="753" spans="2:31">
      <c r="B753" s="1014"/>
      <c r="C753" s="1014"/>
      <c r="D753" s="1014"/>
      <c r="E753" s="1014"/>
      <c r="F753" s="1014"/>
      <c r="G753" s="1014"/>
      <c r="H753" s="1014"/>
      <c r="I753" s="1014"/>
      <c r="J753" s="1014"/>
      <c r="K753" s="1014"/>
      <c r="L753" s="1014"/>
      <c r="M753" s="1016"/>
      <c r="N753" s="1015"/>
      <c r="O753" s="1014"/>
      <c r="P753" s="1014"/>
      <c r="Q753" s="1014"/>
      <c r="R753" s="1014"/>
      <c r="S753" s="1014"/>
      <c r="T753" s="1014"/>
      <c r="U753" s="1014"/>
      <c r="V753" s="1014"/>
      <c r="W753" s="1014"/>
      <c r="X753" s="1014"/>
      <c r="Y753" s="1014"/>
      <c r="Z753" s="1014"/>
      <c r="AA753" s="1014"/>
      <c r="AB753" s="1014"/>
      <c r="AC753" s="1014"/>
      <c r="AD753" s="1014"/>
      <c r="AE753" s="1014"/>
    </row>
    <row r="754" spans="2:31">
      <c r="B754" s="1014"/>
      <c r="C754" s="1014"/>
      <c r="D754" s="1014"/>
      <c r="E754" s="1014"/>
      <c r="F754" s="1014"/>
      <c r="G754" s="1014"/>
      <c r="H754" s="1014"/>
      <c r="I754" s="1014"/>
      <c r="J754" s="1014"/>
      <c r="K754" s="1014"/>
      <c r="L754" s="1014"/>
      <c r="M754" s="1016"/>
      <c r="N754" s="1015"/>
      <c r="O754" s="1014"/>
      <c r="P754" s="1014"/>
      <c r="Q754" s="1014"/>
      <c r="R754" s="1014"/>
      <c r="S754" s="1014"/>
      <c r="T754" s="1014"/>
      <c r="U754" s="1014"/>
      <c r="V754" s="1014"/>
      <c r="W754" s="1014"/>
      <c r="X754" s="1014"/>
      <c r="Y754" s="1014"/>
      <c r="Z754" s="1014"/>
      <c r="AA754" s="1014"/>
      <c r="AB754" s="1014"/>
      <c r="AC754" s="1014"/>
      <c r="AD754" s="1014"/>
      <c r="AE754" s="1014"/>
    </row>
    <row r="755" spans="2:31">
      <c r="B755" s="1014"/>
      <c r="C755" s="1014"/>
      <c r="D755" s="1014"/>
      <c r="E755" s="1014"/>
      <c r="F755" s="1014"/>
      <c r="G755" s="1014"/>
      <c r="H755" s="1014"/>
      <c r="I755" s="1014"/>
      <c r="J755" s="1014"/>
      <c r="K755" s="1014"/>
      <c r="L755" s="1014"/>
      <c r="M755" s="1016"/>
      <c r="N755" s="1015"/>
      <c r="O755" s="1014"/>
      <c r="P755" s="1014"/>
      <c r="Q755" s="1014"/>
      <c r="R755" s="1014"/>
      <c r="S755" s="1014"/>
      <c r="T755" s="1014"/>
      <c r="U755" s="1014"/>
      <c r="V755" s="1014"/>
      <c r="W755" s="1014"/>
      <c r="X755" s="1014"/>
      <c r="Y755" s="1014"/>
      <c r="Z755" s="1014"/>
      <c r="AA755" s="1014"/>
      <c r="AB755" s="1014"/>
      <c r="AC755" s="1014"/>
      <c r="AD755" s="1014"/>
      <c r="AE755" s="1014"/>
    </row>
    <row r="756" spans="2:31">
      <c r="B756" s="1014"/>
      <c r="C756" s="1014"/>
      <c r="D756" s="1014"/>
      <c r="E756" s="1014"/>
      <c r="F756" s="1014"/>
      <c r="G756" s="1014"/>
      <c r="H756" s="1014"/>
      <c r="I756" s="1014"/>
      <c r="J756" s="1014"/>
      <c r="K756" s="1014"/>
      <c r="L756" s="1014"/>
      <c r="M756" s="1016"/>
      <c r="N756" s="1015"/>
      <c r="O756" s="1014"/>
      <c r="P756" s="1014"/>
      <c r="Q756" s="1014"/>
      <c r="R756" s="1014"/>
      <c r="S756" s="1014"/>
      <c r="T756" s="1014"/>
      <c r="U756" s="1014"/>
      <c r="V756" s="1014"/>
      <c r="W756" s="1014"/>
      <c r="X756" s="1014"/>
      <c r="Y756" s="1014"/>
      <c r="Z756" s="1014"/>
      <c r="AA756" s="1014"/>
      <c r="AB756" s="1014"/>
      <c r="AC756" s="1014"/>
      <c r="AD756" s="1014"/>
      <c r="AE756" s="1014"/>
    </row>
    <row r="757" spans="2:31">
      <c r="B757" s="1014"/>
      <c r="C757" s="1014"/>
      <c r="D757" s="1014"/>
      <c r="E757" s="1014"/>
      <c r="F757" s="1014"/>
      <c r="G757" s="1014"/>
      <c r="H757" s="1014"/>
      <c r="I757" s="1014"/>
      <c r="J757" s="1014"/>
      <c r="K757" s="1014"/>
      <c r="L757" s="1014"/>
      <c r="M757" s="1016"/>
      <c r="N757" s="1015"/>
      <c r="O757" s="1014"/>
      <c r="P757" s="1014"/>
      <c r="Q757" s="1014"/>
      <c r="R757" s="1014"/>
      <c r="S757" s="1014"/>
      <c r="T757" s="1014"/>
      <c r="U757" s="1014"/>
      <c r="V757" s="1014"/>
      <c r="W757" s="1014"/>
      <c r="X757" s="1014"/>
      <c r="Y757" s="1014"/>
      <c r="Z757" s="1014"/>
      <c r="AA757" s="1014"/>
      <c r="AB757" s="1014"/>
      <c r="AC757" s="1014"/>
      <c r="AD757" s="1014"/>
      <c r="AE757" s="1014"/>
    </row>
    <row r="758" spans="2:31">
      <c r="B758" s="1014"/>
      <c r="C758" s="1014"/>
      <c r="D758" s="1014"/>
      <c r="E758" s="1014"/>
      <c r="F758" s="1014"/>
      <c r="G758" s="1014"/>
      <c r="H758" s="1014"/>
      <c r="I758" s="1014"/>
      <c r="J758" s="1014"/>
      <c r="K758" s="1014"/>
      <c r="L758" s="1014"/>
      <c r="M758" s="1016"/>
      <c r="N758" s="1015"/>
      <c r="O758" s="1014"/>
      <c r="P758" s="1014"/>
      <c r="Q758" s="1014"/>
      <c r="R758" s="1014"/>
      <c r="S758" s="1014"/>
      <c r="T758" s="1014"/>
      <c r="U758" s="1014"/>
      <c r="V758" s="1014"/>
      <c r="W758" s="1014"/>
      <c r="X758" s="1014"/>
      <c r="Y758" s="1014"/>
      <c r="Z758" s="1014"/>
      <c r="AA758" s="1014"/>
      <c r="AB758" s="1014"/>
      <c r="AC758" s="1014"/>
      <c r="AD758" s="1014"/>
      <c r="AE758" s="1014"/>
    </row>
    <row r="759" spans="2:31">
      <c r="B759" s="1014"/>
      <c r="C759" s="1014"/>
      <c r="D759" s="1014"/>
      <c r="E759" s="1014"/>
      <c r="F759" s="1014"/>
      <c r="G759" s="1014"/>
      <c r="H759" s="1014"/>
      <c r="I759" s="1014"/>
      <c r="J759" s="1014"/>
      <c r="K759" s="1014"/>
      <c r="L759" s="1014"/>
      <c r="M759" s="1016"/>
      <c r="N759" s="1015"/>
      <c r="O759" s="1014"/>
      <c r="P759" s="1014"/>
      <c r="Q759" s="1014"/>
      <c r="R759" s="1014"/>
      <c r="S759" s="1014"/>
      <c r="T759" s="1014"/>
      <c r="U759" s="1014"/>
      <c r="V759" s="1014"/>
      <c r="W759" s="1014"/>
      <c r="X759" s="1014"/>
      <c r="Y759" s="1014"/>
      <c r="Z759" s="1014"/>
      <c r="AA759" s="1014"/>
      <c r="AB759" s="1014"/>
      <c r="AC759" s="1014"/>
      <c r="AD759" s="1014"/>
      <c r="AE759" s="1014"/>
    </row>
    <row r="760" spans="2:31">
      <c r="B760" s="1014"/>
      <c r="C760" s="1014"/>
      <c r="D760" s="1014"/>
      <c r="E760" s="1014"/>
      <c r="F760" s="1014"/>
      <c r="G760" s="1014"/>
      <c r="H760" s="1014"/>
      <c r="I760" s="1014"/>
      <c r="J760" s="1014"/>
      <c r="K760" s="1014"/>
      <c r="L760" s="1014"/>
      <c r="M760" s="1016"/>
      <c r="N760" s="1015"/>
      <c r="O760" s="1014"/>
      <c r="P760" s="1014"/>
      <c r="Q760" s="1014"/>
      <c r="R760" s="1014"/>
      <c r="S760" s="1014"/>
      <c r="T760" s="1014"/>
      <c r="U760" s="1014"/>
      <c r="V760" s="1014"/>
      <c r="W760" s="1014"/>
      <c r="X760" s="1014"/>
      <c r="Y760" s="1014"/>
      <c r="Z760" s="1014"/>
      <c r="AA760" s="1014"/>
      <c r="AB760" s="1014"/>
      <c r="AC760" s="1014"/>
      <c r="AD760" s="1014"/>
      <c r="AE760" s="1014"/>
    </row>
    <row r="761" spans="2:31">
      <c r="B761" s="1014"/>
      <c r="C761" s="1014"/>
      <c r="D761" s="1014"/>
      <c r="E761" s="1014"/>
      <c r="F761" s="1014"/>
      <c r="G761" s="1014"/>
      <c r="H761" s="1014"/>
      <c r="I761" s="1014"/>
      <c r="J761" s="1014"/>
      <c r="K761" s="1014"/>
      <c r="L761" s="1014"/>
      <c r="M761" s="1016"/>
      <c r="N761" s="1015"/>
      <c r="O761" s="1014"/>
      <c r="P761" s="1014"/>
      <c r="Q761" s="1014"/>
      <c r="R761" s="1014"/>
      <c r="S761" s="1014"/>
      <c r="T761" s="1014"/>
      <c r="U761" s="1014"/>
      <c r="V761" s="1014"/>
      <c r="W761" s="1014"/>
      <c r="X761" s="1014"/>
      <c r="Y761" s="1014"/>
      <c r="Z761" s="1014"/>
      <c r="AA761" s="1014"/>
      <c r="AB761" s="1014"/>
      <c r="AC761" s="1014"/>
      <c r="AD761" s="1014"/>
      <c r="AE761" s="1014"/>
    </row>
    <row r="762" spans="2:31">
      <c r="B762" s="1014"/>
      <c r="C762" s="1014"/>
      <c r="D762" s="1014"/>
      <c r="E762" s="1014"/>
      <c r="F762" s="1014"/>
      <c r="G762" s="1014"/>
      <c r="H762" s="1014"/>
      <c r="I762" s="1014"/>
      <c r="J762" s="1014"/>
      <c r="K762" s="1014"/>
      <c r="L762" s="1014"/>
      <c r="M762" s="1016"/>
      <c r="N762" s="1015"/>
      <c r="O762" s="1014"/>
      <c r="P762" s="1014"/>
      <c r="Q762" s="1014"/>
      <c r="R762" s="1014"/>
      <c r="S762" s="1014"/>
      <c r="T762" s="1014"/>
      <c r="U762" s="1014"/>
      <c r="V762" s="1014"/>
      <c r="W762" s="1014"/>
      <c r="X762" s="1014"/>
      <c r="Y762" s="1014"/>
      <c r="Z762" s="1014"/>
      <c r="AA762" s="1014"/>
      <c r="AB762" s="1014"/>
      <c r="AC762" s="1014"/>
      <c r="AD762" s="1014"/>
      <c r="AE762" s="1014"/>
    </row>
    <row r="763" spans="2:31">
      <c r="B763" s="1014"/>
      <c r="C763" s="1014"/>
      <c r="D763" s="1014"/>
      <c r="E763" s="1014"/>
      <c r="F763" s="1014"/>
      <c r="G763" s="1014"/>
      <c r="H763" s="1014"/>
      <c r="I763" s="1014"/>
      <c r="J763" s="1014"/>
      <c r="K763" s="1014"/>
      <c r="L763" s="1014"/>
      <c r="M763" s="1016"/>
      <c r="N763" s="1015"/>
      <c r="O763" s="1014"/>
      <c r="P763" s="1014"/>
      <c r="Q763" s="1014"/>
      <c r="R763" s="1014"/>
      <c r="S763" s="1014"/>
      <c r="T763" s="1014"/>
      <c r="U763" s="1014"/>
      <c r="V763" s="1014"/>
      <c r="W763" s="1014"/>
      <c r="X763" s="1014"/>
      <c r="Y763" s="1014"/>
      <c r="Z763" s="1014"/>
      <c r="AA763" s="1014"/>
      <c r="AB763" s="1014"/>
      <c r="AC763" s="1014"/>
      <c r="AD763" s="1014"/>
      <c r="AE763" s="1014"/>
    </row>
    <row r="764" spans="2:31">
      <c r="B764" s="1014"/>
      <c r="C764" s="1014"/>
      <c r="D764" s="1014"/>
      <c r="E764" s="1014"/>
      <c r="F764" s="1014"/>
      <c r="G764" s="1014"/>
      <c r="H764" s="1014"/>
      <c r="I764" s="1014"/>
      <c r="J764" s="1014"/>
      <c r="K764" s="1014"/>
      <c r="L764" s="1014"/>
      <c r="M764" s="1016"/>
      <c r="N764" s="1015"/>
      <c r="O764" s="1014"/>
      <c r="P764" s="1014"/>
      <c r="Q764" s="1014"/>
      <c r="R764" s="1014"/>
      <c r="S764" s="1014"/>
      <c r="T764" s="1014"/>
      <c r="U764" s="1014"/>
      <c r="V764" s="1014"/>
      <c r="W764" s="1014"/>
      <c r="X764" s="1014"/>
      <c r="Y764" s="1014"/>
      <c r="Z764" s="1014"/>
      <c r="AA764" s="1014"/>
      <c r="AB764" s="1014"/>
      <c r="AC764" s="1014"/>
      <c r="AD764" s="1014"/>
      <c r="AE764" s="1014"/>
    </row>
    <row r="765" spans="2:31">
      <c r="B765" s="1014"/>
      <c r="C765" s="1014"/>
      <c r="D765" s="1014"/>
      <c r="E765" s="1014"/>
      <c r="F765" s="1014"/>
      <c r="G765" s="1014"/>
      <c r="H765" s="1014"/>
      <c r="I765" s="1014"/>
      <c r="J765" s="1014"/>
      <c r="K765" s="1014"/>
      <c r="L765" s="1014"/>
      <c r="M765" s="1016"/>
      <c r="N765" s="1015"/>
      <c r="O765" s="1014"/>
      <c r="P765" s="1014"/>
      <c r="Q765" s="1014"/>
      <c r="R765" s="1014"/>
      <c r="S765" s="1014"/>
      <c r="T765" s="1014"/>
      <c r="U765" s="1014"/>
      <c r="V765" s="1014"/>
      <c r="W765" s="1014"/>
      <c r="X765" s="1014"/>
      <c r="Y765" s="1014"/>
      <c r="Z765" s="1014"/>
      <c r="AA765" s="1014"/>
      <c r="AB765" s="1014"/>
      <c r="AC765" s="1014"/>
      <c r="AD765" s="1014"/>
      <c r="AE765" s="1014"/>
    </row>
    <row r="766" spans="2:31">
      <c r="B766" s="1014"/>
      <c r="C766" s="1014"/>
      <c r="D766" s="1014"/>
      <c r="E766" s="1014"/>
      <c r="F766" s="1014"/>
      <c r="G766" s="1014"/>
      <c r="H766" s="1014"/>
      <c r="I766" s="1014"/>
      <c r="J766" s="1014"/>
      <c r="K766" s="1014"/>
      <c r="L766" s="1014"/>
      <c r="M766" s="1016"/>
      <c r="N766" s="1015"/>
      <c r="O766" s="1014"/>
      <c r="P766" s="1014"/>
      <c r="Q766" s="1014"/>
      <c r="R766" s="1014"/>
      <c r="S766" s="1014"/>
      <c r="T766" s="1014"/>
      <c r="U766" s="1014"/>
      <c r="V766" s="1014"/>
      <c r="W766" s="1014"/>
      <c r="X766" s="1014"/>
      <c r="Y766" s="1014"/>
      <c r="Z766" s="1014"/>
      <c r="AA766" s="1014"/>
      <c r="AB766" s="1014"/>
      <c r="AC766" s="1014"/>
      <c r="AD766" s="1014"/>
      <c r="AE766" s="1014"/>
    </row>
    <row r="767" spans="2:31">
      <c r="B767" s="1014"/>
      <c r="C767" s="1014"/>
      <c r="D767" s="1014"/>
      <c r="E767" s="1014"/>
      <c r="F767" s="1014"/>
      <c r="G767" s="1014"/>
      <c r="H767" s="1014"/>
      <c r="I767" s="1014"/>
      <c r="J767" s="1014"/>
      <c r="K767" s="1014"/>
      <c r="L767" s="1014"/>
      <c r="M767" s="1016"/>
      <c r="N767" s="1015"/>
      <c r="O767" s="1014"/>
      <c r="P767" s="1014"/>
      <c r="Q767" s="1014"/>
      <c r="R767" s="1014"/>
      <c r="S767" s="1014"/>
      <c r="T767" s="1014"/>
      <c r="U767" s="1014"/>
      <c r="V767" s="1014"/>
      <c r="W767" s="1014"/>
      <c r="X767" s="1014"/>
      <c r="Y767" s="1014"/>
      <c r="Z767" s="1014"/>
      <c r="AA767" s="1014"/>
      <c r="AB767" s="1014"/>
      <c r="AC767" s="1014"/>
      <c r="AD767" s="1014"/>
      <c r="AE767" s="1014"/>
    </row>
    <row r="768" spans="2:31">
      <c r="B768" s="1014"/>
      <c r="C768" s="1014"/>
      <c r="D768" s="1014"/>
      <c r="E768" s="1014"/>
      <c r="F768" s="1014"/>
      <c r="G768" s="1014"/>
      <c r="H768" s="1014"/>
      <c r="I768" s="1014"/>
      <c r="J768" s="1014"/>
      <c r="K768" s="1014"/>
      <c r="L768" s="1014"/>
      <c r="M768" s="1016"/>
      <c r="N768" s="1015"/>
      <c r="O768" s="1014"/>
      <c r="P768" s="1014"/>
      <c r="Q768" s="1014"/>
      <c r="R768" s="1014"/>
      <c r="S768" s="1014"/>
      <c r="T768" s="1014"/>
      <c r="U768" s="1014"/>
      <c r="V768" s="1014"/>
      <c r="W768" s="1014"/>
      <c r="X768" s="1014"/>
      <c r="Y768" s="1014"/>
      <c r="Z768" s="1014"/>
      <c r="AA768" s="1014"/>
      <c r="AB768" s="1014"/>
      <c r="AC768" s="1014"/>
      <c r="AD768" s="1014"/>
      <c r="AE768" s="1014"/>
    </row>
    <row r="769" spans="2:31">
      <c r="B769" s="1014"/>
      <c r="C769" s="1014"/>
      <c r="D769" s="1014"/>
      <c r="E769" s="1014"/>
      <c r="F769" s="1014"/>
      <c r="G769" s="1014"/>
      <c r="H769" s="1014"/>
      <c r="I769" s="1014"/>
      <c r="J769" s="1014"/>
      <c r="K769" s="1014"/>
      <c r="L769" s="1014"/>
      <c r="M769" s="1016"/>
      <c r="N769" s="1015"/>
      <c r="O769" s="1014"/>
      <c r="P769" s="1014"/>
      <c r="Q769" s="1014"/>
      <c r="R769" s="1014"/>
      <c r="S769" s="1014"/>
      <c r="T769" s="1014"/>
      <c r="U769" s="1014"/>
      <c r="V769" s="1014"/>
      <c r="W769" s="1014"/>
      <c r="X769" s="1014"/>
      <c r="Y769" s="1014"/>
      <c r="Z769" s="1014"/>
      <c r="AA769" s="1014"/>
      <c r="AB769" s="1014"/>
      <c r="AC769" s="1014"/>
      <c r="AD769" s="1014"/>
      <c r="AE769" s="1014"/>
    </row>
    <row r="770" spans="2:31">
      <c r="B770" s="1014"/>
      <c r="C770" s="1014"/>
      <c r="D770" s="1014"/>
      <c r="E770" s="1014"/>
      <c r="F770" s="1014"/>
      <c r="G770" s="1014"/>
      <c r="H770" s="1014"/>
      <c r="I770" s="1014"/>
      <c r="J770" s="1014"/>
      <c r="K770" s="1014"/>
      <c r="L770" s="1014"/>
      <c r="M770" s="1016"/>
      <c r="N770" s="1015"/>
      <c r="O770" s="1014"/>
      <c r="P770" s="1014"/>
      <c r="Q770" s="1014"/>
      <c r="R770" s="1014"/>
      <c r="S770" s="1014"/>
      <c r="T770" s="1014"/>
      <c r="U770" s="1014"/>
      <c r="V770" s="1014"/>
      <c r="W770" s="1014"/>
      <c r="X770" s="1014"/>
      <c r="Y770" s="1014"/>
      <c r="Z770" s="1014"/>
      <c r="AA770" s="1014"/>
      <c r="AB770" s="1014"/>
      <c r="AC770" s="1014"/>
      <c r="AD770" s="1014"/>
      <c r="AE770" s="1014"/>
    </row>
    <row r="771" spans="2:31">
      <c r="B771" s="1014"/>
      <c r="C771" s="1014"/>
      <c r="D771" s="1014"/>
      <c r="E771" s="1014"/>
      <c r="F771" s="1014"/>
      <c r="G771" s="1014"/>
      <c r="H771" s="1014"/>
      <c r="I771" s="1014"/>
      <c r="J771" s="1014"/>
      <c r="K771" s="1014"/>
      <c r="L771" s="1014"/>
      <c r="M771" s="1016"/>
      <c r="N771" s="1015"/>
      <c r="O771" s="1014"/>
      <c r="P771" s="1014"/>
      <c r="Q771" s="1014"/>
      <c r="R771" s="1014"/>
      <c r="S771" s="1014"/>
      <c r="T771" s="1014"/>
      <c r="U771" s="1014"/>
      <c r="V771" s="1014"/>
      <c r="W771" s="1014"/>
      <c r="X771" s="1014"/>
      <c r="Y771" s="1014"/>
      <c r="Z771" s="1014"/>
      <c r="AA771" s="1014"/>
      <c r="AB771" s="1014"/>
      <c r="AC771" s="1014"/>
      <c r="AD771" s="1014"/>
      <c r="AE771" s="1014"/>
    </row>
    <row r="772" spans="2:31">
      <c r="B772" s="1014"/>
      <c r="C772" s="1014"/>
      <c r="D772" s="1014"/>
      <c r="E772" s="1014"/>
      <c r="F772" s="1014"/>
      <c r="G772" s="1014"/>
      <c r="H772" s="1014"/>
      <c r="I772" s="1014"/>
      <c r="J772" s="1014"/>
      <c r="K772" s="1014"/>
      <c r="L772" s="1014"/>
      <c r="M772" s="1016"/>
      <c r="N772" s="1015"/>
      <c r="O772" s="1014"/>
      <c r="P772" s="1014"/>
      <c r="Q772" s="1014"/>
      <c r="R772" s="1014"/>
      <c r="S772" s="1014"/>
      <c r="T772" s="1014"/>
      <c r="U772" s="1014"/>
      <c r="V772" s="1014"/>
      <c r="W772" s="1014"/>
      <c r="X772" s="1014"/>
      <c r="Y772" s="1014"/>
      <c r="Z772" s="1014"/>
      <c r="AA772" s="1014"/>
      <c r="AB772" s="1014"/>
      <c r="AC772" s="1014"/>
      <c r="AD772" s="1014"/>
      <c r="AE772" s="1014"/>
    </row>
    <row r="773" spans="2:31">
      <c r="B773" s="1014"/>
      <c r="C773" s="1014"/>
      <c r="D773" s="1014"/>
      <c r="E773" s="1014"/>
      <c r="F773" s="1014"/>
      <c r="G773" s="1014"/>
      <c r="H773" s="1014"/>
      <c r="I773" s="1014"/>
      <c r="J773" s="1014"/>
      <c r="K773" s="1014"/>
      <c r="L773" s="1014"/>
      <c r="M773" s="1016"/>
      <c r="N773" s="1015"/>
      <c r="O773" s="1014"/>
      <c r="P773" s="1014"/>
      <c r="Q773" s="1014"/>
      <c r="R773" s="1014"/>
      <c r="S773" s="1014"/>
      <c r="T773" s="1014"/>
      <c r="U773" s="1014"/>
      <c r="V773" s="1014"/>
      <c r="W773" s="1014"/>
      <c r="X773" s="1014"/>
      <c r="Y773" s="1014"/>
      <c r="Z773" s="1014"/>
      <c r="AA773" s="1014"/>
      <c r="AB773" s="1014"/>
      <c r="AC773" s="1014"/>
      <c r="AD773" s="1014"/>
      <c r="AE773" s="1014"/>
    </row>
    <row r="774" spans="2:31">
      <c r="B774" s="1014"/>
      <c r="C774" s="1014"/>
      <c r="D774" s="1014"/>
      <c r="E774" s="1014"/>
      <c r="F774" s="1014"/>
      <c r="G774" s="1014"/>
      <c r="H774" s="1014"/>
      <c r="I774" s="1014"/>
      <c r="J774" s="1014"/>
      <c r="K774" s="1014"/>
      <c r="L774" s="1014"/>
      <c r="M774" s="1016"/>
      <c r="N774" s="1015"/>
      <c r="O774" s="1014"/>
      <c r="P774" s="1014"/>
      <c r="Q774" s="1014"/>
      <c r="R774" s="1014"/>
      <c r="S774" s="1014"/>
      <c r="T774" s="1014"/>
      <c r="U774" s="1014"/>
      <c r="V774" s="1014"/>
      <c r="W774" s="1014"/>
      <c r="X774" s="1014"/>
      <c r="Y774" s="1014"/>
      <c r="Z774" s="1014"/>
      <c r="AA774" s="1014"/>
      <c r="AB774" s="1014"/>
      <c r="AC774" s="1014"/>
      <c r="AD774" s="1014"/>
      <c r="AE774" s="1014"/>
    </row>
    <row r="775" spans="2:31">
      <c r="B775" s="1014"/>
      <c r="C775" s="1014"/>
      <c r="D775" s="1014"/>
      <c r="E775" s="1014"/>
      <c r="F775" s="1014"/>
      <c r="G775" s="1014"/>
      <c r="H775" s="1014"/>
      <c r="I775" s="1014"/>
      <c r="J775" s="1014"/>
      <c r="K775" s="1014"/>
      <c r="L775" s="1014"/>
      <c r="M775" s="1016"/>
      <c r="N775" s="1015"/>
      <c r="O775" s="1014"/>
      <c r="P775" s="1014"/>
      <c r="Q775" s="1014"/>
      <c r="R775" s="1014"/>
      <c r="S775" s="1014"/>
      <c r="T775" s="1014"/>
      <c r="U775" s="1014"/>
      <c r="V775" s="1014"/>
      <c r="W775" s="1014"/>
      <c r="X775" s="1014"/>
      <c r="Y775" s="1014"/>
      <c r="Z775" s="1014"/>
      <c r="AA775" s="1014"/>
      <c r="AB775" s="1014"/>
      <c r="AC775" s="1014"/>
      <c r="AD775" s="1014"/>
      <c r="AE775" s="1014"/>
    </row>
    <row r="776" spans="2:31">
      <c r="B776" s="1014"/>
      <c r="C776" s="1014"/>
      <c r="D776" s="1014"/>
      <c r="E776" s="1014"/>
      <c r="F776" s="1014"/>
      <c r="G776" s="1014"/>
      <c r="H776" s="1014"/>
      <c r="I776" s="1014"/>
      <c r="J776" s="1014"/>
      <c r="K776" s="1014"/>
      <c r="L776" s="1014"/>
      <c r="M776" s="1016"/>
      <c r="N776" s="1015"/>
      <c r="O776" s="1014"/>
      <c r="P776" s="1014"/>
      <c r="Q776" s="1014"/>
      <c r="R776" s="1014"/>
      <c r="S776" s="1014"/>
      <c r="T776" s="1014"/>
      <c r="U776" s="1014"/>
      <c r="V776" s="1014"/>
      <c r="W776" s="1014"/>
      <c r="X776" s="1014"/>
      <c r="Y776" s="1014"/>
      <c r="Z776" s="1014"/>
      <c r="AA776" s="1014"/>
      <c r="AB776" s="1014"/>
      <c r="AC776" s="1014"/>
      <c r="AD776" s="1014"/>
      <c r="AE776" s="1014"/>
    </row>
    <row r="777" spans="2:31">
      <c r="B777" s="1014"/>
      <c r="C777" s="1014"/>
      <c r="D777" s="1014"/>
      <c r="E777" s="1014"/>
      <c r="F777" s="1014"/>
      <c r="G777" s="1014"/>
      <c r="H777" s="1014"/>
      <c r="I777" s="1014"/>
      <c r="J777" s="1014"/>
      <c r="K777" s="1014"/>
      <c r="L777" s="1014"/>
      <c r="M777" s="1016"/>
      <c r="N777" s="1015"/>
      <c r="O777" s="1014"/>
      <c r="P777" s="1014"/>
      <c r="Q777" s="1014"/>
      <c r="R777" s="1014"/>
      <c r="S777" s="1014"/>
      <c r="T777" s="1014"/>
      <c r="U777" s="1014"/>
      <c r="V777" s="1014"/>
      <c r="W777" s="1014"/>
      <c r="X777" s="1014"/>
      <c r="Y777" s="1014"/>
      <c r="Z777" s="1014"/>
      <c r="AA777" s="1014"/>
      <c r="AB777" s="1014"/>
      <c r="AC777" s="1014"/>
      <c r="AD777" s="1014"/>
      <c r="AE777" s="1014"/>
    </row>
    <row r="778" spans="2:31">
      <c r="B778" s="1014"/>
      <c r="C778" s="1014"/>
      <c r="D778" s="1014"/>
      <c r="E778" s="1014"/>
      <c r="F778" s="1014"/>
      <c r="G778" s="1014"/>
      <c r="H778" s="1014"/>
      <c r="I778" s="1014"/>
      <c r="J778" s="1014"/>
      <c r="K778" s="1014"/>
      <c r="L778" s="1014"/>
      <c r="M778" s="1016"/>
      <c r="N778" s="1015"/>
      <c r="O778" s="1014"/>
      <c r="P778" s="1014"/>
      <c r="Q778" s="1014"/>
      <c r="R778" s="1014"/>
      <c r="S778" s="1014"/>
      <c r="T778" s="1014"/>
      <c r="U778" s="1014"/>
      <c r="V778" s="1014"/>
      <c r="W778" s="1014"/>
      <c r="X778" s="1014"/>
      <c r="Y778" s="1014"/>
      <c r="Z778" s="1014"/>
      <c r="AA778" s="1014"/>
      <c r="AB778" s="1014"/>
      <c r="AC778" s="1014"/>
      <c r="AD778" s="1014"/>
      <c r="AE778" s="1014"/>
    </row>
    <row r="779" spans="2:31">
      <c r="B779" s="1014"/>
      <c r="C779" s="1014"/>
      <c r="D779" s="1014"/>
      <c r="E779" s="1014"/>
      <c r="F779" s="1014"/>
      <c r="G779" s="1014"/>
      <c r="H779" s="1014"/>
      <c r="I779" s="1014"/>
      <c r="J779" s="1014"/>
      <c r="K779" s="1014"/>
      <c r="L779" s="1014"/>
      <c r="M779" s="1016"/>
      <c r="N779" s="1015"/>
      <c r="O779" s="1014"/>
      <c r="P779" s="1014"/>
      <c r="Q779" s="1014"/>
      <c r="R779" s="1014"/>
      <c r="S779" s="1014"/>
      <c r="T779" s="1014"/>
      <c r="U779" s="1014"/>
      <c r="V779" s="1014"/>
      <c r="W779" s="1014"/>
      <c r="X779" s="1014"/>
      <c r="Y779" s="1014"/>
      <c r="Z779" s="1014"/>
      <c r="AA779" s="1014"/>
      <c r="AB779" s="1014"/>
      <c r="AC779" s="1014"/>
      <c r="AD779" s="1014"/>
      <c r="AE779" s="1014"/>
    </row>
    <row r="780" spans="2:31">
      <c r="B780" s="1014"/>
      <c r="C780" s="1014"/>
      <c r="D780" s="1014"/>
      <c r="E780" s="1014"/>
      <c r="F780" s="1014"/>
      <c r="G780" s="1014"/>
      <c r="H780" s="1014"/>
      <c r="I780" s="1014"/>
      <c r="J780" s="1014"/>
      <c r="K780" s="1014"/>
      <c r="L780" s="1014"/>
      <c r="M780" s="1016"/>
      <c r="N780" s="1015"/>
      <c r="O780" s="1014"/>
      <c r="P780" s="1014"/>
      <c r="Q780" s="1014"/>
      <c r="R780" s="1014"/>
      <c r="S780" s="1014"/>
      <c r="T780" s="1014"/>
      <c r="U780" s="1014"/>
      <c r="V780" s="1014"/>
      <c r="W780" s="1014"/>
      <c r="X780" s="1014"/>
      <c r="Y780" s="1014"/>
      <c r="Z780" s="1014"/>
      <c r="AA780" s="1014"/>
      <c r="AB780" s="1014"/>
      <c r="AC780" s="1014"/>
      <c r="AD780" s="1014"/>
      <c r="AE780" s="1014"/>
    </row>
    <row r="781" spans="2:31">
      <c r="B781" s="1014"/>
      <c r="C781" s="1014"/>
      <c r="D781" s="1014"/>
      <c r="E781" s="1014"/>
      <c r="F781" s="1014"/>
      <c r="G781" s="1014"/>
      <c r="H781" s="1014"/>
      <c r="I781" s="1014"/>
      <c r="J781" s="1014"/>
      <c r="K781" s="1014"/>
      <c r="L781" s="1014"/>
      <c r="M781" s="1016"/>
      <c r="N781" s="1015"/>
      <c r="O781" s="1014"/>
      <c r="P781" s="1014"/>
      <c r="Q781" s="1014"/>
      <c r="R781" s="1014"/>
      <c r="S781" s="1014"/>
      <c r="T781" s="1014"/>
      <c r="U781" s="1014"/>
      <c r="V781" s="1014"/>
      <c r="W781" s="1014"/>
      <c r="X781" s="1014"/>
      <c r="Y781" s="1014"/>
      <c r="Z781" s="1014"/>
      <c r="AA781" s="1014"/>
      <c r="AB781" s="1014"/>
      <c r="AC781" s="1014"/>
      <c r="AD781" s="1014"/>
      <c r="AE781" s="1014"/>
    </row>
    <row r="782" spans="2:31">
      <c r="B782" s="1014"/>
      <c r="C782" s="1014"/>
      <c r="D782" s="1014"/>
      <c r="E782" s="1014"/>
      <c r="F782" s="1014"/>
      <c r="G782" s="1014"/>
      <c r="H782" s="1014"/>
      <c r="I782" s="1014"/>
      <c r="J782" s="1014"/>
      <c r="K782" s="1014"/>
      <c r="L782" s="1014"/>
      <c r="M782" s="1016"/>
      <c r="N782" s="1015"/>
      <c r="O782" s="1014"/>
      <c r="P782" s="1014"/>
      <c r="Q782" s="1014"/>
      <c r="R782" s="1014"/>
      <c r="S782" s="1014"/>
      <c r="T782" s="1014"/>
      <c r="U782" s="1014"/>
      <c r="V782" s="1014"/>
      <c r="W782" s="1014"/>
      <c r="X782" s="1014"/>
      <c r="Y782" s="1014"/>
      <c r="Z782" s="1014"/>
      <c r="AA782" s="1014"/>
      <c r="AB782" s="1014"/>
      <c r="AC782" s="1014"/>
      <c r="AD782" s="1014"/>
      <c r="AE782" s="1014"/>
    </row>
    <row r="783" spans="2:31">
      <c r="B783" s="1014"/>
      <c r="C783" s="1014"/>
      <c r="D783" s="1014"/>
      <c r="E783" s="1014"/>
      <c r="F783" s="1014"/>
      <c r="G783" s="1014"/>
      <c r="H783" s="1014"/>
      <c r="I783" s="1014"/>
      <c r="J783" s="1014"/>
      <c r="K783" s="1014"/>
      <c r="L783" s="1014"/>
      <c r="M783" s="1016"/>
      <c r="N783" s="1015"/>
      <c r="O783" s="1014"/>
      <c r="P783" s="1014"/>
      <c r="Q783" s="1014"/>
      <c r="R783" s="1014"/>
      <c r="S783" s="1014"/>
      <c r="T783" s="1014"/>
      <c r="U783" s="1014"/>
      <c r="V783" s="1014"/>
      <c r="W783" s="1014"/>
      <c r="X783" s="1014"/>
      <c r="Y783" s="1014"/>
      <c r="Z783" s="1014"/>
      <c r="AA783" s="1014"/>
      <c r="AB783" s="1014"/>
      <c r="AC783" s="1014"/>
      <c r="AD783" s="1014"/>
      <c r="AE783" s="1014"/>
    </row>
    <row r="784" spans="2:31">
      <c r="B784" s="1014"/>
      <c r="C784" s="1014"/>
      <c r="D784" s="1014"/>
      <c r="E784" s="1014"/>
      <c r="F784" s="1014"/>
      <c r="G784" s="1014"/>
      <c r="H784" s="1014"/>
      <c r="I784" s="1014"/>
      <c r="J784" s="1014"/>
      <c r="K784" s="1014"/>
      <c r="L784" s="1014"/>
      <c r="M784" s="1016"/>
      <c r="N784" s="1015"/>
      <c r="O784" s="1014"/>
      <c r="P784" s="1014"/>
      <c r="Q784" s="1014"/>
      <c r="R784" s="1014"/>
      <c r="S784" s="1014"/>
      <c r="T784" s="1014"/>
      <c r="U784" s="1014"/>
      <c r="V784" s="1014"/>
      <c r="W784" s="1014"/>
      <c r="X784" s="1014"/>
      <c r="Y784" s="1014"/>
      <c r="Z784" s="1014"/>
      <c r="AA784" s="1014"/>
      <c r="AB784" s="1014"/>
      <c r="AC784" s="1014"/>
      <c r="AD784" s="1014"/>
      <c r="AE784" s="1014"/>
    </row>
    <row r="785" spans="2:31">
      <c r="B785" s="1014"/>
      <c r="C785" s="1014"/>
      <c r="D785" s="1014"/>
      <c r="E785" s="1014"/>
      <c r="F785" s="1014"/>
      <c r="G785" s="1014"/>
      <c r="H785" s="1014"/>
      <c r="I785" s="1014"/>
      <c r="J785" s="1014"/>
      <c r="K785" s="1014"/>
      <c r="L785" s="1014"/>
      <c r="M785" s="1016"/>
      <c r="N785" s="1015"/>
      <c r="O785" s="1014"/>
      <c r="P785" s="1014"/>
      <c r="Q785" s="1014"/>
      <c r="R785" s="1014"/>
      <c r="S785" s="1014"/>
      <c r="T785" s="1014"/>
      <c r="U785" s="1014"/>
      <c r="V785" s="1014"/>
      <c r="W785" s="1014"/>
      <c r="X785" s="1014"/>
      <c r="Y785" s="1014"/>
      <c r="Z785" s="1014"/>
      <c r="AA785" s="1014"/>
      <c r="AB785" s="1014"/>
      <c r="AC785" s="1014"/>
      <c r="AD785" s="1014"/>
      <c r="AE785" s="1014"/>
    </row>
    <row r="786" spans="2:31">
      <c r="B786" s="1014"/>
      <c r="C786" s="1014"/>
      <c r="D786" s="1014"/>
      <c r="E786" s="1014"/>
      <c r="F786" s="1014"/>
      <c r="G786" s="1014"/>
      <c r="H786" s="1014"/>
      <c r="I786" s="1014"/>
      <c r="J786" s="1014"/>
      <c r="K786" s="1014"/>
      <c r="L786" s="1014"/>
      <c r="M786" s="1016"/>
      <c r="N786" s="1015"/>
      <c r="O786" s="1014"/>
      <c r="P786" s="1014"/>
      <c r="Q786" s="1014"/>
      <c r="R786" s="1014"/>
      <c r="S786" s="1014"/>
      <c r="T786" s="1014"/>
      <c r="U786" s="1014"/>
      <c r="V786" s="1014"/>
      <c r="W786" s="1014"/>
      <c r="X786" s="1014"/>
      <c r="Y786" s="1014"/>
      <c r="Z786" s="1014"/>
      <c r="AA786" s="1014"/>
      <c r="AB786" s="1014"/>
      <c r="AC786" s="1014"/>
      <c r="AD786" s="1014"/>
      <c r="AE786" s="1014"/>
    </row>
    <row r="787" spans="2:31">
      <c r="B787" s="1014"/>
      <c r="C787" s="1014"/>
      <c r="D787" s="1014"/>
      <c r="E787" s="1014"/>
      <c r="F787" s="1014"/>
      <c r="G787" s="1014"/>
      <c r="H787" s="1014"/>
      <c r="I787" s="1014"/>
      <c r="J787" s="1014"/>
      <c r="K787" s="1014"/>
      <c r="L787" s="1014"/>
      <c r="M787" s="1016"/>
      <c r="N787" s="1015"/>
      <c r="O787" s="1014"/>
      <c r="P787" s="1014"/>
      <c r="Q787" s="1014"/>
      <c r="R787" s="1014"/>
      <c r="S787" s="1014"/>
      <c r="T787" s="1014"/>
      <c r="U787" s="1014"/>
      <c r="V787" s="1014"/>
      <c r="W787" s="1014"/>
      <c r="X787" s="1014"/>
      <c r="Y787" s="1014"/>
      <c r="Z787" s="1014"/>
      <c r="AA787" s="1014"/>
      <c r="AB787" s="1014"/>
      <c r="AC787" s="1014"/>
      <c r="AD787" s="1014"/>
      <c r="AE787" s="1014"/>
    </row>
    <row r="788" spans="2:31">
      <c r="B788" s="1014"/>
      <c r="C788" s="1014"/>
      <c r="D788" s="1014"/>
      <c r="E788" s="1014"/>
      <c r="F788" s="1014"/>
      <c r="G788" s="1014"/>
      <c r="H788" s="1014"/>
      <c r="I788" s="1014"/>
      <c r="J788" s="1014"/>
      <c r="K788" s="1014"/>
      <c r="L788" s="1014"/>
      <c r="M788" s="1016"/>
      <c r="N788" s="1015"/>
      <c r="O788" s="1014"/>
      <c r="P788" s="1014"/>
      <c r="Q788" s="1014"/>
      <c r="R788" s="1014"/>
      <c r="S788" s="1014"/>
      <c r="T788" s="1014"/>
      <c r="U788" s="1014"/>
      <c r="V788" s="1014"/>
      <c r="W788" s="1014"/>
      <c r="X788" s="1014"/>
      <c r="Y788" s="1014"/>
      <c r="Z788" s="1014"/>
      <c r="AA788" s="1014"/>
      <c r="AB788" s="1014"/>
      <c r="AC788" s="1014"/>
      <c r="AD788" s="1014"/>
      <c r="AE788" s="1014"/>
    </row>
    <row r="789" spans="2:31">
      <c r="B789" s="1014"/>
      <c r="C789" s="1014"/>
      <c r="D789" s="1014"/>
      <c r="E789" s="1014"/>
      <c r="F789" s="1014"/>
      <c r="G789" s="1014"/>
      <c r="H789" s="1014"/>
      <c r="I789" s="1014"/>
      <c r="J789" s="1014"/>
      <c r="K789" s="1014"/>
      <c r="L789" s="1014"/>
      <c r="M789" s="1016"/>
      <c r="N789" s="1015"/>
      <c r="O789" s="1014"/>
      <c r="P789" s="1014"/>
      <c r="Q789" s="1014"/>
      <c r="R789" s="1014"/>
      <c r="S789" s="1014"/>
      <c r="T789" s="1014"/>
      <c r="U789" s="1014"/>
      <c r="V789" s="1014"/>
      <c r="W789" s="1014"/>
      <c r="X789" s="1014"/>
      <c r="Y789" s="1014"/>
      <c r="Z789" s="1014"/>
      <c r="AA789" s="1014"/>
      <c r="AB789" s="1014"/>
      <c r="AC789" s="1014"/>
      <c r="AD789" s="1014"/>
      <c r="AE789" s="1014"/>
    </row>
    <row r="790" spans="2:31">
      <c r="B790" s="1014"/>
      <c r="C790" s="1014"/>
      <c r="D790" s="1014"/>
      <c r="E790" s="1014"/>
      <c r="F790" s="1014"/>
      <c r="G790" s="1014"/>
      <c r="H790" s="1014"/>
      <c r="I790" s="1014"/>
      <c r="J790" s="1014"/>
      <c r="K790" s="1014"/>
      <c r="L790" s="1014"/>
      <c r="M790" s="1016"/>
      <c r="N790" s="1015"/>
      <c r="O790" s="1014"/>
      <c r="P790" s="1014"/>
      <c r="Q790" s="1014"/>
      <c r="R790" s="1014"/>
      <c r="S790" s="1014"/>
      <c r="T790" s="1014"/>
      <c r="U790" s="1014"/>
      <c r="V790" s="1014"/>
      <c r="W790" s="1014"/>
      <c r="X790" s="1014"/>
      <c r="Y790" s="1014"/>
      <c r="Z790" s="1014"/>
      <c r="AA790" s="1014"/>
      <c r="AB790" s="1014"/>
      <c r="AC790" s="1014"/>
      <c r="AD790" s="1014"/>
      <c r="AE790" s="1014"/>
    </row>
    <row r="791" spans="2:31">
      <c r="B791" s="1014"/>
      <c r="C791" s="1014"/>
      <c r="D791" s="1014"/>
      <c r="E791" s="1014"/>
      <c r="F791" s="1014"/>
      <c r="G791" s="1014"/>
      <c r="H791" s="1014"/>
      <c r="I791" s="1014"/>
      <c r="J791" s="1014"/>
      <c r="K791" s="1014"/>
      <c r="L791" s="1014"/>
      <c r="M791" s="1016"/>
      <c r="N791" s="1015"/>
      <c r="O791" s="1014"/>
      <c r="P791" s="1014"/>
      <c r="Q791" s="1014"/>
      <c r="R791" s="1014"/>
      <c r="S791" s="1014"/>
      <c r="T791" s="1014"/>
      <c r="U791" s="1014"/>
      <c r="V791" s="1014"/>
      <c r="W791" s="1014"/>
      <c r="X791" s="1014"/>
      <c r="Y791" s="1014"/>
      <c r="Z791" s="1014"/>
      <c r="AA791" s="1014"/>
      <c r="AB791" s="1014"/>
      <c r="AC791" s="1014"/>
      <c r="AD791" s="1014"/>
      <c r="AE791" s="1014"/>
    </row>
    <row r="792" spans="2:31">
      <c r="B792" s="1014"/>
      <c r="C792" s="1014"/>
      <c r="D792" s="1014"/>
      <c r="E792" s="1014"/>
      <c r="F792" s="1014"/>
      <c r="G792" s="1014"/>
      <c r="H792" s="1014"/>
      <c r="I792" s="1014"/>
      <c r="J792" s="1014"/>
      <c r="K792" s="1014"/>
      <c r="L792" s="1014"/>
      <c r="M792" s="1016"/>
      <c r="N792" s="1015"/>
      <c r="O792" s="1014"/>
      <c r="P792" s="1014"/>
      <c r="Q792" s="1014"/>
      <c r="R792" s="1014"/>
      <c r="S792" s="1014"/>
      <c r="T792" s="1014"/>
      <c r="U792" s="1014"/>
      <c r="V792" s="1014"/>
      <c r="W792" s="1014"/>
      <c r="X792" s="1014"/>
      <c r="Y792" s="1014"/>
      <c r="Z792" s="1014"/>
      <c r="AA792" s="1014"/>
      <c r="AB792" s="1014"/>
      <c r="AC792" s="1014"/>
      <c r="AD792" s="1014"/>
      <c r="AE792" s="1014"/>
    </row>
    <row r="793" spans="2:31">
      <c r="B793" s="1014"/>
      <c r="C793" s="1014"/>
      <c r="D793" s="1014"/>
      <c r="E793" s="1014"/>
      <c r="F793" s="1014"/>
      <c r="G793" s="1014"/>
      <c r="H793" s="1014"/>
      <c r="I793" s="1014"/>
      <c r="J793" s="1014"/>
      <c r="K793" s="1014"/>
      <c r="L793" s="1014"/>
      <c r="M793" s="1016"/>
      <c r="N793" s="1015"/>
      <c r="O793" s="1014"/>
      <c r="P793" s="1014"/>
      <c r="Q793" s="1014"/>
      <c r="R793" s="1014"/>
      <c r="S793" s="1014"/>
      <c r="T793" s="1014"/>
      <c r="U793" s="1014"/>
      <c r="V793" s="1014"/>
      <c r="W793" s="1014"/>
      <c r="X793" s="1014"/>
      <c r="Y793" s="1014"/>
      <c r="Z793" s="1014"/>
      <c r="AA793" s="1014"/>
      <c r="AB793" s="1014"/>
      <c r="AC793" s="1014"/>
      <c r="AD793" s="1014"/>
      <c r="AE793" s="1014"/>
    </row>
    <row r="794" spans="2:31">
      <c r="B794" s="1014"/>
      <c r="C794" s="1014"/>
      <c r="D794" s="1014"/>
      <c r="E794" s="1014"/>
      <c r="F794" s="1014"/>
      <c r="G794" s="1014"/>
      <c r="H794" s="1014"/>
      <c r="I794" s="1014"/>
      <c r="J794" s="1014"/>
      <c r="K794" s="1014"/>
      <c r="L794" s="1014"/>
      <c r="M794" s="1016"/>
      <c r="N794" s="1015"/>
      <c r="O794" s="1014"/>
      <c r="P794" s="1014"/>
      <c r="Q794" s="1014"/>
      <c r="R794" s="1014"/>
      <c r="S794" s="1014"/>
      <c r="T794" s="1014"/>
      <c r="U794" s="1014"/>
      <c r="V794" s="1014"/>
      <c r="W794" s="1014"/>
      <c r="X794" s="1014"/>
      <c r="Y794" s="1014"/>
      <c r="Z794" s="1014"/>
      <c r="AA794" s="1014"/>
      <c r="AB794" s="1014"/>
      <c r="AC794" s="1014"/>
      <c r="AD794" s="1014"/>
      <c r="AE794" s="1014"/>
    </row>
    <row r="795" spans="2:31">
      <c r="B795" s="1014"/>
      <c r="C795" s="1014"/>
      <c r="D795" s="1014"/>
      <c r="E795" s="1014"/>
      <c r="F795" s="1014"/>
      <c r="G795" s="1014"/>
      <c r="H795" s="1014"/>
      <c r="I795" s="1014"/>
      <c r="J795" s="1014"/>
      <c r="K795" s="1014"/>
      <c r="L795" s="1014"/>
      <c r="M795" s="1016"/>
      <c r="N795" s="1015"/>
      <c r="O795" s="1014"/>
      <c r="P795" s="1014"/>
      <c r="Q795" s="1014"/>
      <c r="R795" s="1014"/>
      <c r="S795" s="1014"/>
      <c r="T795" s="1014"/>
      <c r="U795" s="1014"/>
      <c r="V795" s="1014"/>
      <c r="W795" s="1014"/>
      <c r="X795" s="1014"/>
      <c r="Y795" s="1014"/>
      <c r="Z795" s="1014"/>
      <c r="AA795" s="1014"/>
      <c r="AB795" s="1014"/>
      <c r="AC795" s="1014"/>
      <c r="AD795" s="1014"/>
      <c r="AE795" s="1014"/>
    </row>
    <row r="796" spans="2:31">
      <c r="B796" s="1014"/>
      <c r="C796" s="1014"/>
      <c r="D796" s="1014"/>
      <c r="E796" s="1014"/>
      <c r="F796" s="1014"/>
      <c r="G796" s="1014"/>
      <c r="H796" s="1014"/>
      <c r="I796" s="1014"/>
      <c r="J796" s="1014"/>
      <c r="K796" s="1014"/>
      <c r="L796" s="1014"/>
      <c r="M796" s="1016"/>
      <c r="N796" s="1015"/>
      <c r="O796" s="1014"/>
      <c r="P796" s="1014"/>
      <c r="Q796" s="1014"/>
      <c r="R796" s="1014"/>
      <c r="S796" s="1014"/>
      <c r="T796" s="1014"/>
      <c r="U796" s="1014"/>
      <c r="V796" s="1014"/>
      <c r="W796" s="1014"/>
      <c r="X796" s="1014"/>
      <c r="Y796" s="1014"/>
      <c r="Z796" s="1014"/>
      <c r="AA796" s="1014"/>
      <c r="AB796" s="1014"/>
      <c r="AC796" s="1014"/>
      <c r="AD796" s="1014"/>
      <c r="AE796" s="1014"/>
    </row>
    <row r="797" spans="2:31">
      <c r="B797" s="1014"/>
      <c r="C797" s="1014"/>
      <c r="D797" s="1014"/>
      <c r="E797" s="1014"/>
      <c r="F797" s="1014"/>
      <c r="G797" s="1014"/>
      <c r="H797" s="1014"/>
      <c r="I797" s="1014"/>
      <c r="J797" s="1014"/>
      <c r="K797" s="1014"/>
      <c r="L797" s="1014"/>
      <c r="M797" s="1016"/>
      <c r="N797" s="1015"/>
      <c r="O797" s="1014"/>
      <c r="P797" s="1014"/>
      <c r="Q797" s="1014"/>
      <c r="R797" s="1014"/>
      <c r="S797" s="1014"/>
      <c r="T797" s="1014"/>
      <c r="U797" s="1014"/>
      <c r="V797" s="1014"/>
      <c r="W797" s="1014"/>
      <c r="X797" s="1014"/>
      <c r="Y797" s="1014"/>
      <c r="Z797" s="1014"/>
      <c r="AA797" s="1014"/>
      <c r="AB797" s="1014"/>
      <c r="AC797" s="1014"/>
      <c r="AD797" s="1014"/>
      <c r="AE797" s="1014"/>
    </row>
    <row r="798" spans="2:31">
      <c r="B798" s="1014"/>
      <c r="C798" s="1014"/>
      <c r="D798" s="1014"/>
      <c r="E798" s="1014"/>
      <c r="F798" s="1014"/>
      <c r="G798" s="1014"/>
      <c r="H798" s="1014"/>
      <c r="I798" s="1014"/>
      <c r="J798" s="1014"/>
      <c r="K798" s="1014"/>
      <c r="L798" s="1014"/>
      <c r="M798" s="1016"/>
      <c r="N798" s="1015"/>
      <c r="O798" s="1014"/>
      <c r="P798" s="1014"/>
      <c r="Q798" s="1014"/>
      <c r="R798" s="1014"/>
      <c r="S798" s="1014"/>
      <c r="T798" s="1014"/>
      <c r="U798" s="1014"/>
      <c r="V798" s="1014"/>
      <c r="W798" s="1014"/>
      <c r="X798" s="1014"/>
      <c r="Y798" s="1014"/>
      <c r="Z798" s="1014"/>
      <c r="AA798" s="1014"/>
      <c r="AB798" s="1014"/>
      <c r="AC798" s="1014"/>
      <c r="AD798" s="1014"/>
      <c r="AE798" s="1014"/>
    </row>
    <row r="799" spans="2:31">
      <c r="B799" s="1014"/>
      <c r="C799" s="1014"/>
      <c r="D799" s="1014"/>
      <c r="E799" s="1014"/>
      <c r="F799" s="1014"/>
      <c r="G799" s="1014"/>
      <c r="H799" s="1014"/>
      <c r="I799" s="1014"/>
      <c r="J799" s="1014"/>
      <c r="K799" s="1014"/>
      <c r="L799" s="1014"/>
      <c r="M799" s="1016"/>
      <c r="N799" s="1015"/>
      <c r="O799" s="1014"/>
      <c r="P799" s="1014"/>
      <c r="Q799" s="1014"/>
      <c r="R799" s="1014"/>
      <c r="S799" s="1014"/>
      <c r="T799" s="1014"/>
      <c r="U799" s="1014"/>
      <c r="V799" s="1014"/>
      <c r="W799" s="1014"/>
      <c r="X799" s="1014"/>
      <c r="Y799" s="1014"/>
      <c r="Z799" s="1014"/>
      <c r="AA799" s="1014"/>
      <c r="AB799" s="1014"/>
      <c r="AC799" s="1014"/>
      <c r="AD799" s="1014"/>
      <c r="AE799" s="1014"/>
    </row>
    <row r="800" spans="2:31">
      <c r="B800" s="1014"/>
      <c r="C800" s="1014"/>
      <c r="D800" s="1014"/>
      <c r="E800" s="1014"/>
      <c r="F800" s="1014"/>
      <c r="G800" s="1014"/>
      <c r="H800" s="1014"/>
      <c r="I800" s="1014"/>
      <c r="J800" s="1014"/>
      <c r="K800" s="1014"/>
      <c r="L800" s="1014"/>
      <c r="M800" s="1016"/>
      <c r="N800" s="1015"/>
      <c r="O800" s="1014"/>
      <c r="P800" s="1014"/>
      <c r="Q800" s="1014"/>
      <c r="R800" s="1014"/>
      <c r="S800" s="1014"/>
      <c r="T800" s="1014"/>
      <c r="U800" s="1014"/>
      <c r="V800" s="1014"/>
      <c r="W800" s="1014"/>
      <c r="X800" s="1014"/>
      <c r="Y800" s="1014"/>
      <c r="Z800" s="1014"/>
      <c r="AA800" s="1014"/>
      <c r="AB800" s="1014"/>
      <c r="AC800" s="1014"/>
      <c r="AD800" s="1014"/>
      <c r="AE800" s="1014"/>
    </row>
    <row r="801" spans="2:31">
      <c r="B801" s="1014"/>
      <c r="C801" s="1014"/>
      <c r="D801" s="1014"/>
      <c r="E801" s="1014"/>
      <c r="F801" s="1014"/>
      <c r="G801" s="1014"/>
      <c r="H801" s="1014"/>
      <c r="I801" s="1014"/>
      <c r="J801" s="1014"/>
      <c r="K801" s="1014"/>
      <c r="L801" s="1014"/>
      <c r="M801" s="1016"/>
      <c r="N801" s="1015"/>
      <c r="O801" s="1014"/>
      <c r="P801" s="1014"/>
      <c r="Q801" s="1014"/>
      <c r="R801" s="1014"/>
      <c r="S801" s="1014"/>
      <c r="T801" s="1014"/>
      <c r="U801" s="1014"/>
      <c r="V801" s="1014"/>
      <c r="W801" s="1014"/>
      <c r="X801" s="1014"/>
      <c r="Y801" s="1014"/>
      <c r="Z801" s="1014"/>
      <c r="AA801" s="1014"/>
      <c r="AB801" s="1014"/>
      <c r="AC801" s="1014"/>
      <c r="AD801" s="1014"/>
      <c r="AE801" s="1014"/>
    </row>
    <row r="802" spans="2:31">
      <c r="B802" s="1014"/>
      <c r="C802" s="1014"/>
      <c r="D802" s="1014"/>
      <c r="E802" s="1014"/>
      <c r="F802" s="1014"/>
      <c r="G802" s="1014"/>
      <c r="H802" s="1014"/>
      <c r="I802" s="1014"/>
      <c r="J802" s="1014"/>
      <c r="K802" s="1014"/>
      <c r="L802" s="1014"/>
      <c r="M802" s="1016"/>
      <c r="N802" s="1015"/>
      <c r="O802" s="1014"/>
      <c r="P802" s="1014"/>
      <c r="Q802" s="1014"/>
      <c r="R802" s="1014"/>
      <c r="S802" s="1014"/>
      <c r="T802" s="1014"/>
      <c r="U802" s="1014"/>
      <c r="V802" s="1014"/>
      <c r="W802" s="1014"/>
      <c r="X802" s="1014"/>
      <c r="Y802" s="1014"/>
      <c r="Z802" s="1014"/>
      <c r="AA802" s="1014"/>
      <c r="AB802" s="1014"/>
      <c r="AC802" s="1014"/>
      <c r="AD802" s="1014"/>
      <c r="AE802" s="1014"/>
    </row>
    <row r="803" spans="2:31">
      <c r="B803" s="1014"/>
      <c r="C803" s="1014"/>
      <c r="D803" s="1014"/>
      <c r="E803" s="1014"/>
      <c r="F803" s="1014"/>
      <c r="G803" s="1014"/>
      <c r="H803" s="1014"/>
      <c r="I803" s="1014"/>
      <c r="J803" s="1014"/>
      <c r="K803" s="1014"/>
      <c r="L803" s="1014"/>
      <c r="M803" s="1016"/>
      <c r="N803" s="1015"/>
      <c r="O803" s="1014"/>
      <c r="P803" s="1014"/>
      <c r="Q803" s="1014"/>
      <c r="R803" s="1014"/>
      <c r="S803" s="1014"/>
      <c r="T803" s="1014"/>
      <c r="U803" s="1014"/>
      <c r="V803" s="1014"/>
      <c r="W803" s="1014"/>
      <c r="X803" s="1014"/>
      <c r="Y803" s="1014"/>
      <c r="Z803" s="1014"/>
      <c r="AA803" s="1014"/>
      <c r="AB803" s="1014"/>
      <c r="AC803" s="1014"/>
      <c r="AD803" s="1014"/>
      <c r="AE803" s="1014"/>
    </row>
    <row r="804" spans="2:31">
      <c r="B804" s="1014"/>
      <c r="C804" s="1014"/>
      <c r="D804" s="1014"/>
      <c r="E804" s="1014"/>
      <c r="F804" s="1014"/>
      <c r="G804" s="1014"/>
      <c r="H804" s="1014"/>
      <c r="I804" s="1014"/>
      <c r="J804" s="1014"/>
      <c r="K804" s="1014"/>
      <c r="L804" s="1014"/>
      <c r="M804" s="1016"/>
      <c r="N804" s="1015"/>
      <c r="O804" s="1014"/>
      <c r="P804" s="1014"/>
      <c r="Q804" s="1014"/>
      <c r="R804" s="1014"/>
      <c r="S804" s="1014"/>
      <c r="T804" s="1014"/>
      <c r="U804" s="1014"/>
      <c r="V804" s="1014"/>
      <c r="W804" s="1014"/>
      <c r="X804" s="1014"/>
      <c r="Y804" s="1014"/>
      <c r="Z804" s="1014"/>
      <c r="AA804" s="1014"/>
      <c r="AB804" s="1014"/>
      <c r="AC804" s="1014"/>
      <c r="AD804" s="1014"/>
      <c r="AE804" s="1014"/>
    </row>
    <row r="805" spans="2:31">
      <c r="B805" s="1014"/>
      <c r="C805" s="1014"/>
      <c r="D805" s="1014"/>
      <c r="E805" s="1014"/>
      <c r="F805" s="1014"/>
      <c r="G805" s="1014"/>
      <c r="H805" s="1014"/>
      <c r="I805" s="1014"/>
      <c r="J805" s="1014"/>
      <c r="K805" s="1014"/>
      <c r="L805" s="1014"/>
      <c r="M805" s="1016"/>
      <c r="N805" s="1015"/>
      <c r="O805" s="1014"/>
      <c r="P805" s="1014"/>
      <c r="Q805" s="1014"/>
      <c r="R805" s="1014"/>
      <c r="S805" s="1014"/>
      <c r="T805" s="1014"/>
      <c r="U805" s="1014"/>
      <c r="V805" s="1014"/>
      <c r="W805" s="1014"/>
      <c r="X805" s="1014"/>
      <c r="Y805" s="1014"/>
      <c r="Z805" s="1014"/>
      <c r="AA805" s="1014"/>
      <c r="AB805" s="1014"/>
      <c r="AC805" s="1014"/>
      <c r="AD805" s="1014"/>
      <c r="AE805" s="1014"/>
    </row>
    <row r="806" spans="2:31">
      <c r="B806" s="1014"/>
      <c r="C806" s="1014"/>
      <c r="D806" s="1014"/>
      <c r="E806" s="1014"/>
      <c r="F806" s="1014"/>
      <c r="G806" s="1014"/>
      <c r="H806" s="1014"/>
      <c r="I806" s="1014"/>
      <c r="J806" s="1014"/>
      <c r="K806" s="1014"/>
      <c r="L806" s="1014"/>
      <c r="M806" s="1016"/>
      <c r="N806" s="1015"/>
      <c r="O806" s="1014"/>
      <c r="P806" s="1014"/>
      <c r="Q806" s="1014"/>
      <c r="R806" s="1014"/>
      <c r="S806" s="1014"/>
      <c r="T806" s="1014"/>
      <c r="U806" s="1014"/>
      <c r="V806" s="1014"/>
      <c r="W806" s="1014"/>
      <c r="X806" s="1014"/>
      <c r="Y806" s="1014"/>
      <c r="Z806" s="1014"/>
      <c r="AA806" s="1014"/>
      <c r="AB806" s="1014"/>
      <c r="AC806" s="1014"/>
      <c r="AD806" s="1014"/>
      <c r="AE806" s="1014"/>
    </row>
    <row r="807" spans="2:31">
      <c r="B807" s="1014"/>
      <c r="C807" s="1014"/>
      <c r="D807" s="1014"/>
      <c r="E807" s="1014"/>
      <c r="F807" s="1014"/>
      <c r="G807" s="1014"/>
      <c r="H807" s="1014"/>
      <c r="I807" s="1014"/>
      <c r="J807" s="1014"/>
      <c r="K807" s="1014"/>
      <c r="L807" s="1014"/>
      <c r="M807" s="1016"/>
      <c r="N807" s="1015"/>
      <c r="O807" s="1014"/>
      <c r="P807" s="1014"/>
      <c r="Q807" s="1014"/>
      <c r="R807" s="1014"/>
      <c r="S807" s="1014"/>
      <c r="T807" s="1014"/>
      <c r="U807" s="1014"/>
      <c r="V807" s="1014"/>
      <c r="W807" s="1014"/>
      <c r="X807" s="1014"/>
      <c r="Y807" s="1014"/>
      <c r="Z807" s="1014"/>
      <c r="AA807" s="1014"/>
      <c r="AB807" s="1014"/>
      <c r="AC807" s="1014"/>
      <c r="AD807" s="1014"/>
      <c r="AE807" s="1014"/>
    </row>
    <row r="808" spans="2:31">
      <c r="B808" s="1014"/>
      <c r="C808" s="1014"/>
      <c r="D808" s="1014"/>
      <c r="E808" s="1014"/>
      <c r="F808" s="1014"/>
      <c r="G808" s="1014"/>
      <c r="H808" s="1014"/>
      <c r="I808" s="1014"/>
      <c r="J808" s="1014"/>
      <c r="K808" s="1014"/>
      <c r="L808" s="1014"/>
      <c r="M808" s="1016"/>
      <c r="N808" s="1015"/>
      <c r="O808" s="1014"/>
      <c r="P808" s="1014"/>
      <c r="Q808" s="1014"/>
      <c r="R808" s="1014"/>
      <c r="S808" s="1014"/>
      <c r="T808" s="1014"/>
      <c r="U808" s="1014"/>
      <c r="V808" s="1014"/>
      <c r="W808" s="1014"/>
      <c r="X808" s="1014"/>
      <c r="Y808" s="1014"/>
      <c r="Z808" s="1014"/>
      <c r="AA808" s="1014"/>
      <c r="AB808" s="1014"/>
      <c r="AC808" s="1014"/>
      <c r="AD808" s="1014"/>
      <c r="AE808" s="1014"/>
    </row>
    <row r="809" spans="2:31">
      <c r="B809" s="1014"/>
      <c r="C809" s="1014"/>
      <c r="D809" s="1014"/>
      <c r="E809" s="1014"/>
      <c r="F809" s="1014"/>
      <c r="G809" s="1014"/>
      <c r="H809" s="1014"/>
      <c r="I809" s="1014"/>
      <c r="J809" s="1014"/>
      <c r="K809" s="1014"/>
      <c r="L809" s="1014"/>
      <c r="M809" s="1016"/>
      <c r="N809" s="1015"/>
      <c r="O809" s="1014"/>
      <c r="P809" s="1014"/>
      <c r="Q809" s="1014"/>
      <c r="R809" s="1014"/>
      <c r="S809" s="1014"/>
      <c r="T809" s="1014"/>
      <c r="U809" s="1014"/>
      <c r="V809" s="1014"/>
      <c r="W809" s="1014"/>
      <c r="X809" s="1014"/>
      <c r="Y809" s="1014"/>
      <c r="Z809" s="1014"/>
      <c r="AA809" s="1014"/>
      <c r="AB809" s="1014"/>
      <c r="AC809" s="1014"/>
      <c r="AD809" s="1014"/>
      <c r="AE809" s="1014"/>
    </row>
    <row r="810" spans="2:31">
      <c r="B810" s="1014"/>
      <c r="C810" s="1014"/>
      <c r="D810" s="1014"/>
      <c r="E810" s="1014"/>
      <c r="F810" s="1014"/>
      <c r="G810" s="1014"/>
      <c r="H810" s="1014"/>
      <c r="I810" s="1014"/>
      <c r="J810" s="1014"/>
      <c r="K810" s="1014"/>
      <c r="L810" s="1014"/>
      <c r="M810" s="1016"/>
      <c r="N810" s="1015"/>
      <c r="O810" s="1014"/>
      <c r="P810" s="1014"/>
      <c r="Q810" s="1014"/>
      <c r="R810" s="1014"/>
      <c r="S810" s="1014"/>
      <c r="T810" s="1014"/>
      <c r="U810" s="1014"/>
      <c r="V810" s="1014"/>
      <c r="W810" s="1014"/>
      <c r="X810" s="1014"/>
      <c r="Y810" s="1014"/>
      <c r="Z810" s="1014"/>
      <c r="AA810" s="1014"/>
      <c r="AB810" s="1014"/>
      <c r="AC810" s="1014"/>
      <c r="AD810" s="1014"/>
      <c r="AE810" s="1014"/>
    </row>
    <row r="811" spans="2:31">
      <c r="B811" s="1014"/>
      <c r="C811" s="1014"/>
      <c r="D811" s="1014"/>
      <c r="E811" s="1014"/>
      <c r="F811" s="1014"/>
      <c r="G811" s="1014"/>
      <c r="H811" s="1014"/>
      <c r="I811" s="1014"/>
      <c r="J811" s="1014"/>
      <c r="K811" s="1014"/>
      <c r="L811" s="1014"/>
      <c r="M811" s="1016"/>
      <c r="N811" s="1015"/>
      <c r="O811" s="1014"/>
      <c r="P811" s="1014"/>
      <c r="Q811" s="1014"/>
      <c r="R811" s="1014"/>
      <c r="S811" s="1014"/>
      <c r="T811" s="1014"/>
      <c r="U811" s="1014"/>
      <c r="V811" s="1014"/>
      <c r="W811" s="1014"/>
      <c r="X811" s="1014"/>
      <c r="Y811" s="1014"/>
      <c r="Z811" s="1014"/>
      <c r="AA811" s="1014"/>
      <c r="AB811" s="1014"/>
      <c r="AC811" s="1014"/>
      <c r="AD811" s="1014"/>
      <c r="AE811" s="1014"/>
    </row>
    <row r="812" spans="2:31">
      <c r="B812" s="1014"/>
      <c r="C812" s="1014"/>
      <c r="D812" s="1014"/>
      <c r="E812" s="1014"/>
      <c r="F812" s="1014"/>
      <c r="G812" s="1014"/>
      <c r="H812" s="1014"/>
      <c r="I812" s="1014"/>
      <c r="J812" s="1014"/>
      <c r="K812" s="1014"/>
      <c r="L812" s="1014"/>
      <c r="M812" s="1016"/>
      <c r="N812" s="1015"/>
      <c r="O812" s="1014"/>
      <c r="P812" s="1014"/>
      <c r="Q812" s="1014"/>
      <c r="R812" s="1014"/>
      <c r="S812" s="1014"/>
      <c r="T812" s="1014"/>
      <c r="U812" s="1014"/>
      <c r="V812" s="1014"/>
      <c r="W812" s="1014"/>
      <c r="X812" s="1014"/>
      <c r="Y812" s="1014"/>
      <c r="Z812" s="1014"/>
      <c r="AA812" s="1014"/>
      <c r="AB812" s="1014"/>
      <c r="AC812" s="1014"/>
      <c r="AD812" s="1014"/>
      <c r="AE812" s="1014"/>
    </row>
    <row r="813" spans="2:31">
      <c r="B813" s="1014"/>
      <c r="C813" s="1014"/>
      <c r="D813" s="1014"/>
      <c r="E813" s="1014"/>
      <c r="F813" s="1014"/>
      <c r="G813" s="1014"/>
      <c r="H813" s="1014"/>
      <c r="I813" s="1014"/>
      <c r="J813" s="1014"/>
      <c r="K813" s="1014"/>
      <c r="L813" s="1014"/>
      <c r="M813" s="1016"/>
      <c r="N813" s="1015"/>
      <c r="O813" s="1014"/>
      <c r="P813" s="1014"/>
      <c r="Q813" s="1014"/>
      <c r="R813" s="1014"/>
      <c r="S813" s="1014"/>
      <c r="T813" s="1014"/>
      <c r="U813" s="1014"/>
      <c r="V813" s="1014"/>
      <c r="W813" s="1014"/>
      <c r="X813" s="1014"/>
      <c r="Y813" s="1014"/>
      <c r="Z813" s="1014"/>
      <c r="AA813" s="1014"/>
      <c r="AB813" s="1014"/>
      <c r="AC813" s="1014"/>
      <c r="AD813" s="1014"/>
      <c r="AE813" s="1014"/>
    </row>
    <row r="814" spans="2:31">
      <c r="B814" s="1014"/>
      <c r="C814" s="1014"/>
      <c r="D814" s="1014"/>
      <c r="E814" s="1014"/>
      <c r="F814" s="1014"/>
      <c r="G814" s="1014"/>
      <c r="H814" s="1014"/>
      <c r="I814" s="1014"/>
      <c r="J814" s="1014"/>
      <c r="K814" s="1014"/>
      <c r="L814" s="1014"/>
      <c r="M814" s="1016"/>
      <c r="N814" s="1015"/>
      <c r="O814" s="1014"/>
      <c r="P814" s="1014"/>
      <c r="Q814" s="1014"/>
      <c r="R814" s="1014"/>
      <c r="S814" s="1014"/>
      <c r="T814" s="1014"/>
      <c r="U814" s="1014"/>
      <c r="V814" s="1014"/>
      <c r="W814" s="1014"/>
      <c r="X814" s="1014"/>
      <c r="Y814" s="1014"/>
      <c r="Z814" s="1014"/>
      <c r="AA814" s="1014"/>
      <c r="AB814" s="1014"/>
      <c r="AC814" s="1014"/>
      <c r="AD814" s="1014"/>
      <c r="AE814" s="1014"/>
    </row>
    <row r="815" spans="2:31">
      <c r="B815" s="1014"/>
      <c r="C815" s="1014"/>
      <c r="D815" s="1014"/>
      <c r="E815" s="1014"/>
      <c r="F815" s="1014"/>
      <c r="G815" s="1014"/>
      <c r="H815" s="1014"/>
      <c r="I815" s="1014"/>
      <c r="J815" s="1014"/>
      <c r="K815" s="1014"/>
      <c r="L815" s="1014"/>
      <c r="M815" s="1016"/>
      <c r="N815" s="1015"/>
      <c r="O815" s="1014"/>
      <c r="P815" s="1014"/>
      <c r="Q815" s="1014"/>
      <c r="R815" s="1014"/>
      <c r="S815" s="1014"/>
      <c r="T815" s="1014"/>
      <c r="U815" s="1014"/>
      <c r="V815" s="1014"/>
      <c r="W815" s="1014"/>
      <c r="X815" s="1014"/>
      <c r="Y815" s="1014"/>
      <c r="Z815" s="1014"/>
      <c r="AA815" s="1014"/>
      <c r="AB815" s="1014"/>
      <c r="AC815" s="1014"/>
      <c r="AD815" s="1014"/>
      <c r="AE815" s="1014"/>
    </row>
    <row r="816" spans="2:31">
      <c r="B816" s="1014"/>
      <c r="C816" s="1014"/>
      <c r="D816" s="1014"/>
      <c r="E816" s="1014"/>
      <c r="F816" s="1014"/>
      <c r="G816" s="1014"/>
      <c r="H816" s="1014"/>
      <c r="I816" s="1014"/>
      <c r="J816" s="1014"/>
      <c r="K816" s="1014"/>
      <c r="L816" s="1014"/>
      <c r="M816" s="1016"/>
      <c r="N816" s="1015"/>
      <c r="O816" s="1014"/>
      <c r="P816" s="1014"/>
      <c r="Q816" s="1014"/>
      <c r="R816" s="1014"/>
      <c r="S816" s="1014"/>
      <c r="T816" s="1014"/>
      <c r="U816" s="1014"/>
      <c r="V816" s="1014"/>
      <c r="W816" s="1014"/>
      <c r="X816" s="1014"/>
      <c r="Y816" s="1014"/>
      <c r="Z816" s="1014"/>
      <c r="AA816" s="1014"/>
      <c r="AB816" s="1014"/>
      <c r="AC816" s="1014"/>
      <c r="AD816" s="1014"/>
      <c r="AE816" s="1014"/>
    </row>
    <row r="817" spans="2:31">
      <c r="B817" s="1014"/>
      <c r="C817" s="1014"/>
      <c r="D817" s="1014"/>
      <c r="E817" s="1014"/>
      <c r="F817" s="1014"/>
      <c r="G817" s="1014"/>
      <c r="H817" s="1014"/>
      <c r="I817" s="1014"/>
      <c r="J817" s="1014"/>
      <c r="K817" s="1014"/>
      <c r="L817" s="1014"/>
      <c r="M817" s="1016"/>
      <c r="N817" s="1015"/>
      <c r="O817" s="1014"/>
      <c r="P817" s="1014"/>
      <c r="Q817" s="1014"/>
      <c r="R817" s="1014"/>
      <c r="S817" s="1014"/>
      <c r="T817" s="1014"/>
      <c r="U817" s="1014"/>
      <c r="V817" s="1014"/>
      <c r="W817" s="1014"/>
      <c r="X817" s="1014"/>
      <c r="Y817" s="1014"/>
      <c r="Z817" s="1014"/>
      <c r="AA817" s="1014"/>
      <c r="AB817" s="1014"/>
      <c r="AC817" s="1014"/>
      <c r="AD817" s="1014"/>
      <c r="AE817" s="1014"/>
    </row>
    <row r="818" spans="2:31">
      <c r="B818" s="1014"/>
      <c r="C818" s="1014"/>
      <c r="D818" s="1014"/>
      <c r="E818" s="1014"/>
      <c r="F818" s="1014"/>
      <c r="G818" s="1014"/>
      <c r="H818" s="1014"/>
      <c r="I818" s="1014"/>
      <c r="J818" s="1014"/>
      <c r="K818" s="1014"/>
      <c r="L818" s="1014"/>
      <c r="M818" s="1016"/>
      <c r="N818" s="1015"/>
      <c r="O818" s="1014"/>
      <c r="P818" s="1014"/>
      <c r="Q818" s="1014"/>
      <c r="R818" s="1014"/>
      <c r="S818" s="1014"/>
      <c r="T818" s="1014"/>
      <c r="U818" s="1014"/>
      <c r="V818" s="1014"/>
      <c r="W818" s="1014"/>
      <c r="X818" s="1014"/>
      <c r="Y818" s="1014"/>
      <c r="Z818" s="1014"/>
      <c r="AA818" s="1014"/>
      <c r="AB818" s="1014"/>
      <c r="AC818" s="1014"/>
      <c r="AD818" s="1014"/>
      <c r="AE818" s="1014"/>
    </row>
    <row r="819" spans="2:31">
      <c r="B819" s="1014"/>
      <c r="C819" s="1014"/>
      <c r="D819" s="1014"/>
      <c r="E819" s="1014"/>
      <c r="F819" s="1014"/>
      <c r="G819" s="1014"/>
      <c r="H819" s="1014"/>
      <c r="I819" s="1014"/>
      <c r="J819" s="1014"/>
      <c r="K819" s="1014"/>
      <c r="L819" s="1014"/>
      <c r="M819" s="1016"/>
      <c r="N819" s="1015"/>
      <c r="O819" s="1014"/>
      <c r="P819" s="1014"/>
      <c r="Q819" s="1014"/>
      <c r="R819" s="1014"/>
      <c r="S819" s="1014"/>
      <c r="T819" s="1014"/>
      <c r="U819" s="1014"/>
      <c r="V819" s="1014"/>
      <c r="W819" s="1014"/>
      <c r="X819" s="1014"/>
      <c r="Y819" s="1014"/>
      <c r="Z819" s="1014"/>
      <c r="AA819" s="1014"/>
      <c r="AB819" s="1014"/>
      <c r="AC819" s="1014"/>
      <c r="AD819" s="1014"/>
      <c r="AE819" s="1014"/>
    </row>
    <row r="820" spans="2:31">
      <c r="B820" s="1014"/>
      <c r="C820" s="1014"/>
      <c r="D820" s="1014"/>
      <c r="E820" s="1014"/>
      <c r="F820" s="1014"/>
      <c r="G820" s="1014"/>
      <c r="H820" s="1014"/>
      <c r="I820" s="1014"/>
      <c r="J820" s="1014"/>
      <c r="K820" s="1014"/>
      <c r="L820" s="1014"/>
      <c r="M820" s="1016"/>
      <c r="N820" s="1015"/>
      <c r="O820" s="1014"/>
      <c r="P820" s="1014"/>
      <c r="Q820" s="1014"/>
      <c r="R820" s="1014"/>
      <c r="S820" s="1014"/>
      <c r="T820" s="1014"/>
      <c r="U820" s="1014"/>
      <c r="V820" s="1014"/>
      <c r="W820" s="1014"/>
      <c r="X820" s="1014"/>
      <c r="Y820" s="1014"/>
      <c r="Z820" s="1014"/>
      <c r="AA820" s="1014"/>
      <c r="AB820" s="1014"/>
      <c r="AC820" s="1014"/>
      <c r="AD820" s="1014"/>
      <c r="AE820" s="1014"/>
    </row>
    <row r="821" spans="2:31">
      <c r="B821" s="1014"/>
      <c r="C821" s="1014"/>
      <c r="D821" s="1014"/>
      <c r="E821" s="1014"/>
      <c r="F821" s="1014"/>
      <c r="G821" s="1014"/>
      <c r="H821" s="1014"/>
      <c r="I821" s="1014"/>
      <c r="J821" s="1014"/>
      <c r="K821" s="1014"/>
      <c r="L821" s="1014"/>
      <c r="M821" s="1016"/>
      <c r="N821" s="1015"/>
      <c r="O821" s="1014"/>
      <c r="P821" s="1014"/>
      <c r="Q821" s="1014"/>
      <c r="R821" s="1014"/>
      <c r="S821" s="1014"/>
      <c r="T821" s="1014"/>
      <c r="U821" s="1014"/>
      <c r="V821" s="1014"/>
      <c r="W821" s="1014"/>
      <c r="X821" s="1014"/>
      <c r="Y821" s="1014"/>
      <c r="Z821" s="1014"/>
      <c r="AA821" s="1014"/>
      <c r="AB821" s="1014"/>
      <c r="AC821" s="1014"/>
      <c r="AD821" s="1014"/>
      <c r="AE821" s="1014"/>
    </row>
    <row r="822" spans="2:31">
      <c r="B822" s="1014"/>
      <c r="C822" s="1014"/>
      <c r="D822" s="1014"/>
      <c r="E822" s="1014"/>
      <c r="F822" s="1014"/>
      <c r="G822" s="1014"/>
      <c r="H822" s="1014"/>
      <c r="I822" s="1014"/>
      <c r="J822" s="1014"/>
      <c r="K822" s="1014"/>
      <c r="L822" s="1014"/>
      <c r="M822" s="1016"/>
      <c r="N822" s="1015"/>
      <c r="O822" s="1014"/>
      <c r="P822" s="1014"/>
      <c r="Q822" s="1014"/>
      <c r="R822" s="1014"/>
      <c r="S822" s="1014"/>
      <c r="T822" s="1014"/>
      <c r="U822" s="1014"/>
      <c r="V822" s="1014"/>
      <c r="W822" s="1014"/>
      <c r="X822" s="1014"/>
      <c r="Y822" s="1014"/>
      <c r="Z822" s="1014"/>
      <c r="AA822" s="1014"/>
      <c r="AB822" s="1014"/>
      <c r="AC822" s="1014"/>
      <c r="AD822" s="1014"/>
      <c r="AE822" s="1014"/>
    </row>
    <row r="823" spans="2:31">
      <c r="B823" s="1014"/>
      <c r="C823" s="1014"/>
      <c r="D823" s="1014"/>
      <c r="E823" s="1014"/>
      <c r="F823" s="1014"/>
      <c r="G823" s="1014"/>
      <c r="H823" s="1014"/>
      <c r="I823" s="1014"/>
      <c r="J823" s="1014"/>
      <c r="K823" s="1014"/>
      <c r="L823" s="1014"/>
      <c r="M823" s="1016"/>
      <c r="N823" s="1015"/>
      <c r="O823" s="1014"/>
      <c r="P823" s="1014"/>
      <c r="Q823" s="1014"/>
      <c r="R823" s="1014"/>
      <c r="S823" s="1014"/>
      <c r="T823" s="1014"/>
      <c r="U823" s="1014"/>
      <c r="V823" s="1014"/>
      <c r="W823" s="1014"/>
      <c r="X823" s="1014"/>
      <c r="Y823" s="1014"/>
      <c r="Z823" s="1014"/>
      <c r="AA823" s="1014"/>
      <c r="AB823" s="1014"/>
      <c r="AC823" s="1014"/>
      <c r="AD823" s="1014"/>
      <c r="AE823" s="1014"/>
    </row>
    <row r="824" spans="2:31">
      <c r="B824" s="1014"/>
      <c r="C824" s="1014"/>
      <c r="D824" s="1014"/>
      <c r="E824" s="1014"/>
      <c r="F824" s="1014"/>
      <c r="G824" s="1014"/>
      <c r="H824" s="1014"/>
      <c r="I824" s="1014"/>
      <c r="J824" s="1014"/>
      <c r="K824" s="1014"/>
      <c r="L824" s="1014"/>
      <c r="M824" s="1016"/>
      <c r="N824" s="1015"/>
      <c r="O824" s="1014"/>
      <c r="P824" s="1014"/>
      <c r="Q824" s="1014"/>
      <c r="R824" s="1014"/>
      <c r="S824" s="1014"/>
      <c r="T824" s="1014"/>
      <c r="U824" s="1014"/>
      <c r="V824" s="1014"/>
      <c r="W824" s="1014"/>
      <c r="X824" s="1014"/>
      <c r="Y824" s="1014"/>
      <c r="Z824" s="1014"/>
      <c r="AA824" s="1014"/>
      <c r="AB824" s="1014"/>
      <c r="AC824" s="1014"/>
      <c r="AD824" s="1014"/>
      <c r="AE824" s="1014"/>
    </row>
    <row r="825" spans="2:31">
      <c r="B825" s="1014"/>
      <c r="C825" s="1014"/>
      <c r="D825" s="1014"/>
      <c r="E825" s="1014"/>
      <c r="F825" s="1014"/>
      <c r="G825" s="1014"/>
      <c r="H825" s="1014"/>
      <c r="I825" s="1014"/>
      <c r="J825" s="1014"/>
      <c r="K825" s="1014"/>
      <c r="L825" s="1014"/>
      <c r="M825" s="1016"/>
      <c r="N825" s="1015"/>
      <c r="O825" s="1014"/>
      <c r="P825" s="1014"/>
      <c r="Q825" s="1014"/>
      <c r="R825" s="1014"/>
      <c r="S825" s="1014"/>
      <c r="T825" s="1014"/>
      <c r="U825" s="1014"/>
      <c r="V825" s="1014"/>
      <c r="W825" s="1014"/>
      <c r="X825" s="1014"/>
      <c r="Y825" s="1014"/>
      <c r="Z825" s="1014"/>
      <c r="AA825" s="1014"/>
      <c r="AB825" s="1014"/>
      <c r="AC825" s="1014"/>
      <c r="AD825" s="1014"/>
      <c r="AE825" s="1014"/>
    </row>
    <row r="826" spans="2:31">
      <c r="B826" s="1014"/>
      <c r="C826" s="1014"/>
      <c r="D826" s="1014"/>
      <c r="E826" s="1014"/>
      <c r="F826" s="1014"/>
      <c r="G826" s="1014"/>
      <c r="H826" s="1014"/>
      <c r="I826" s="1014"/>
      <c r="J826" s="1014"/>
      <c r="K826" s="1014"/>
      <c r="L826" s="1014"/>
      <c r="M826" s="1016"/>
      <c r="N826" s="1015"/>
      <c r="O826" s="1014"/>
      <c r="P826" s="1014"/>
      <c r="Q826" s="1014"/>
      <c r="R826" s="1014"/>
      <c r="S826" s="1014"/>
      <c r="T826" s="1014"/>
      <c r="U826" s="1014"/>
      <c r="V826" s="1014"/>
      <c r="W826" s="1014"/>
      <c r="X826" s="1014"/>
      <c r="Y826" s="1014"/>
      <c r="Z826" s="1014"/>
      <c r="AA826" s="1014"/>
      <c r="AB826" s="1014"/>
      <c r="AC826" s="1014"/>
      <c r="AD826" s="1014"/>
      <c r="AE826" s="1014"/>
    </row>
    <row r="827" spans="2:31">
      <c r="B827" s="1014"/>
      <c r="C827" s="1014"/>
      <c r="D827" s="1014"/>
      <c r="E827" s="1014"/>
      <c r="F827" s="1014"/>
      <c r="G827" s="1014"/>
      <c r="H827" s="1014"/>
      <c r="I827" s="1014"/>
      <c r="J827" s="1014"/>
      <c r="K827" s="1014"/>
      <c r="L827" s="1014"/>
      <c r="M827" s="1016"/>
      <c r="N827" s="1015"/>
      <c r="O827" s="1014"/>
      <c r="P827" s="1014"/>
      <c r="Q827" s="1014"/>
      <c r="R827" s="1014"/>
      <c r="S827" s="1014"/>
      <c r="T827" s="1014"/>
      <c r="U827" s="1014"/>
      <c r="V827" s="1014"/>
      <c r="W827" s="1014"/>
      <c r="X827" s="1014"/>
      <c r="Y827" s="1014"/>
      <c r="Z827" s="1014"/>
      <c r="AA827" s="1014"/>
      <c r="AB827" s="1014"/>
      <c r="AC827" s="1014"/>
      <c r="AD827" s="1014"/>
      <c r="AE827" s="1014"/>
    </row>
    <row r="828" spans="2:31">
      <c r="B828" s="1014"/>
      <c r="C828" s="1014"/>
      <c r="D828" s="1014"/>
      <c r="E828" s="1014"/>
      <c r="F828" s="1014"/>
      <c r="G828" s="1014"/>
      <c r="H828" s="1014"/>
      <c r="I828" s="1014"/>
      <c r="J828" s="1014"/>
      <c r="K828" s="1014"/>
      <c r="L828" s="1014"/>
      <c r="M828" s="1016"/>
      <c r="N828" s="1015"/>
      <c r="O828" s="1014"/>
      <c r="P828" s="1014"/>
      <c r="Q828" s="1014"/>
      <c r="R828" s="1014"/>
      <c r="S828" s="1014"/>
      <c r="T828" s="1014"/>
      <c r="U828" s="1014"/>
      <c r="V828" s="1014"/>
      <c r="W828" s="1014"/>
      <c r="X828" s="1014"/>
      <c r="Y828" s="1014"/>
      <c r="Z828" s="1014"/>
      <c r="AA828" s="1014"/>
      <c r="AB828" s="1014"/>
      <c r="AC828" s="1014"/>
      <c r="AD828" s="1014"/>
      <c r="AE828" s="1014"/>
    </row>
    <row r="829" spans="2:31">
      <c r="B829" s="1014"/>
      <c r="C829" s="1014"/>
      <c r="D829" s="1014"/>
      <c r="E829" s="1014"/>
      <c r="F829" s="1014"/>
      <c r="G829" s="1014"/>
      <c r="H829" s="1014"/>
      <c r="I829" s="1014"/>
      <c r="J829" s="1014"/>
      <c r="K829" s="1014"/>
      <c r="L829" s="1014"/>
      <c r="M829" s="1016"/>
      <c r="N829" s="1015"/>
      <c r="O829" s="1014"/>
      <c r="P829" s="1014"/>
      <c r="Q829" s="1014"/>
      <c r="R829" s="1014"/>
      <c r="S829" s="1014"/>
      <c r="T829" s="1014"/>
      <c r="U829" s="1014"/>
      <c r="V829" s="1014"/>
      <c r="W829" s="1014"/>
      <c r="X829" s="1014"/>
      <c r="Y829" s="1014"/>
      <c r="Z829" s="1014"/>
      <c r="AA829" s="1014"/>
      <c r="AB829" s="1014"/>
      <c r="AC829" s="1014"/>
      <c r="AD829" s="1014"/>
      <c r="AE829" s="1014"/>
    </row>
    <row r="830" spans="2:31">
      <c r="B830" s="1014"/>
      <c r="C830" s="1014"/>
      <c r="D830" s="1014"/>
      <c r="E830" s="1014"/>
      <c r="F830" s="1014"/>
      <c r="G830" s="1014"/>
      <c r="H830" s="1014"/>
      <c r="I830" s="1014"/>
      <c r="J830" s="1014"/>
      <c r="K830" s="1014"/>
      <c r="L830" s="1014"/>
      <c r="M830" s="1016"/>
      <c r="N830" s="1015"/>
      <c r="O830" s="1014"/>
      <c r="P830" s="1014"/>
      <c r="Q830" s="1014"/>
      <c r="R830" s="1014"/>
      <c r="S830" s="1014"/>
      <c r="T830" s="1014"/>
      <c r="U830" s="1014"/>
      <c r="V830" s="1014"/>
      <c r="W830" s="1014"/>
      <c r="X830" s="1014"/>
      <c r="Y830" s="1014"/>
      <c r="Z830" s="1014"/>
      <c r="AA830" s="1014"/>
      <c r="AB830" s="1014"/>
      <c r="AC830" s="1014"/>
      <c r="AD830" s="1014"/>
      <c r="AE830" s="1014"/>
    </row>
    <row r="831" spans="2:31">
      <c r="B831" s="1014"/>
      <c r="C831" s="1014"/>
      <c r="D831" s="1014"/>
      <c r="E831" s="1014"/>
      <c r="F831" s="1014"/>
      <c r="G831" s="1014"/>
      <c r="H831" s="1014"/>
      <c r="I831" s="1014"/>
      <c r="J831" s="1014"/>
      <c r="K831" s="1014"/>
      <c r="L831" s="1014"/>
      <c r="M831" s="1016"/>
      <c r="N831" s="1015"/>
      <c r="O831" s="1014"/>
      <c r="P831" s="1014"/>
      <c r="Q831" s="1014"/>
      <c r="R831" s="1014"/>
      <c r="S831" s="1014"/>
      <c r="T831" s="1014"/>
      <c r="U831" s="1014"/>
      <c r="V831" s="1014"/>
      <c r="W831" s="1014"/>
      <c r="X831" s="1014"/>
      <c r="Y831" s="1014"/>
      <c r="Z831" s="1014"/>
      <c r="AA831" s="1014"/>
      <c r="AB831" s="1014"/>
      <c r="AC831" s="1014"/>
      <c r="AD831" s="1014"/>
      <c r="AE831" s="1014"/>
    </row>
    <row r="832" spans="2:31">
      <c r="B832" s="1014"/>
      <c r="C832" s="1014"/>
      <c r="D832" s="1014"/>
      <c r="E832" s="1014"/>
      <c r="F832" s="1014"/>
      <c r="G832" s="1014"/>
      <c r="H832" s="1014"/>
      <c r="I832" s="1014"/>
      <c r="J832" s="1014"/>
      <c r="K832" s="1014"/>
      <c r="L832" s="1014"/>
      <c r="M832" s="1016"/>
      <c r="N832" s="1015"/>
      <c r="O832" s="1014"/>
      <c r="P832" s="1014"/>
      <c r="Q832" s="1014"/>
      <c r="R832" s="1014"/>
      <c r="S832" s="1014"/>
      <c r="T832" s="1014"/>
      <c r="U832" s="1014"/>
      <c r="V832" s="1014"/>
      <c r="W832" s="1014"/>
      <c r="X832" s="1014"/>
      <c r="Y832" s="1014"/>
      <c r="Z832" s="1014"/>
      <c r="AA832" s="1014"/>
      <c r="AB832" s="1014"/>
      <c r="AC832" s="1014"/>
      <c r="AD832" s="1014"/>
      <c r="AE832" s="1014"/>
    </row>
    <row r="833" spans="2:31">
      <c r="B833" s="1014"/>
      <c r="C833" s="1014"/>
      <c r="D833" s="1014"/>
      <c r="E833" s="1014"/>
      <c r="F833" s="1014"/>
      <c r="G833" s="1014"/>
      <c r="H833" s="1014"/>
      <c r="I833" s="1014"/>
      <c r="J833" s="1014"/>
      <c r="K833" s="1014"/>
      <c r="L833" s="1014"/>
      <c r="M833" s="1016"/>
      <c r="N833" s="1015"/>
      <c r="O833" s="1014"/>
      <c r="P833" s="1014"/>
      <c r="Q833" s="1014"/>
      <c r="R833" s="1014"/>
      <c r="S833" s="1014"/>
      <c r="T833" s="1014"/>
      <c r="U833" s="1014"/>
      <c r="V833" s="1014"/>
      <c r="W833" s="1014"/>
      <c r="X833" s="1014"/>
      <c r="Y833" s="1014"/>
      <c r="Z833" s="1014"/>
      <c r="AA833" s="1014"/>
      <c r="AB833" s="1014"/>
      <c r="AC833" s="1014"/>
      <c r="AD833" s="1014"/>
      <c r="AE833" s="1014"/>
    </row>
    <row r="834" spans="2:31">
      <c r="B834" s="1014"/>
      <c r="C834" s="1014"/>
      <c r="D834" s="1014"/>
      <c r="E834" s="1014"/>
      <c r="F834" s="1014"/>
      <c r="G834" s="1014"/>
      <c r="H834" s="1014"/>
      <c r="I834" s="1014"/>
      <c r="J834" s="1014"/>
      <c r="K834" s="1014"/>
      <c r="L834" s="1014"/>
      <c r="M834" s="1016"/>
      <c r="N834" s="1015"/>
      <c r="O834" s="1014"/>
      <c r="P834" s="1014"/>
      <c r="Q834" s="1014"/>
      <c r="R834" s="1014"/>
      <c r="S834" s="1014"/>
      <c r="T834" s="1014"/>
      <c r="U834" s="1014"/>
      <c r="V834" s="1014"/>
      <c r="W834" s="1014"/>
      <c r="X834" s="1014"/>
      <c r="Y834" s="1014"/>
      <c r="Z834" s="1014"/>
      <c r="AA834" s="1014"/>
      <c r="AB834" s="1014"/>
      <c r="AC834" s="1014"/>
      <c r="AD834" s="1014"/>
      <c r="AE834" s="1014"/>
    </row>
    <row r="835" spans="2:31">
      <c r="B835" s="1014"/>
      <c r="C835" s="1014"/>
      <c r="D835" s="1014"/>
      <c r="E835" s="1014"/>
      <c r="F835" s="1014"/>
      <c r="G835" s="1014"/>
      <c r="H835" s="1014"/>
      <c r="I835" s="1014"/>
      <c r="J835" s="1014"/>
      <c r="K835" s="1014"/>
      <c r="L835" s="1014"/>
      <c r="M835" s="1016"/>
      <c r="N835" s="1015"/>
      <c r="O835" s="1014"/>
      <c r="P835" s="1014"/>
      <c r="Q835" s="1014"/>
      <c r="R835" s="1014"/>
      <c r="S835" s="1014"/>
      <c r="T835" s="1014"/>
      <c r="U835" s="1014"/>
      <c r="V835" s="1014"/>
      <c r="W835" s="1014"/>
      <c r="X835" s="1014"/>
      <c r="Y835" s="1014"/>
      <c r="Z835" s="1014"/>
      <c r="AA835" s="1014"/>
      <c r="AB835" s="1014"/>
      <c r="AC835" s="1014"/>
      <c r="AD835" s="1014"/>
      <c r="AE835" s="1014"/>
    </row>
    <row r="836" spans="2:31">
      <c r="B836" s="1014"/>
      <c r="C836" s="1014"/>
      <c r="D836" s="1014"/>
      <c r="E836" s="1014"/>
      <c r="F836" s="1014"/>
      <c r="G836" s="1014"/>
      <c r="H836" s="1014"/>
      <c r="I836" s="1014"/>
      <c r="J836" s="1014"/>
      <c r="K836" s="1014"/>
      <c r="L836" s="1014"/>
      <c r="M836" s="1016"/>
      <c r="N836" s="1015"/>
      <c r="O836" s="1014"/>
      <c r="P836" s="1014"/>
      <c r="Q836" s="1014"/>
      <c r="R836" s="1014"/>
      <c r="S836" s="1014"/>
      <c r="T836" s="1014"/>
      <c r="U836" s="1014"/>
      <c r="V836" s="1014"/>
      <c r="W836" s="1014"/>
      <c r="X836" s="1014"/>
      <c r="Y836" s="1014"/>
      <c r="Z836" s="1014"/>
      <c r="AA836" s="1014"/>
      <c r="AB836" s="1014"/>
      <c r="AC836" s="1014"/>
      <c r="AD836" s="1014"/>
      <c r="AE836" s="1014"/>
    </row>
    <row r="837" spans="2:31">
      <c r="B837" s="1014"/>
      <c r="C837" s="1014"/>
      <c r="D837" s="1014"/>
      <c r="E837" s="1014"/>
      <c r="F837" s="1014"/>
      <c r="G837" s="1014"/>
      <c r="H837" s="1014"/>
      <c r="I837" s="1014"/>
      <c r="J837" s="1014"/>
      <c r="K837" s="1014"/>
      <c r="L837" s="1014"/>
      <c r="M837" s="1016"/>
      <c r="N837" s="1015"/>
      <c r="O837" s="1014"/>
      <c r="P837" s="1014"/>
      <c r="Q837" s="1014"/>
      <c r="R837" s="1014"/>
      <c r="S837" s="1014"/>
      <c r="T837" s="1014"/>
      <c r="U837" s="1014"/>
      <c r="V837" s="1014"/>
      <c r="W837" s="1014"/>
      <c r="X837" s="1014"/>
      <c r="Y837" s="1014"/>
      <c r="Z837" s="1014"/>
      <c r="AA837" s="1014"/>
      <c r="AB837" s="1014"/>
      <c r="AC837" s="1014"/>
      <c r="AD837" s="1014"/>
      <c r="AE837" s="1014"/>
    </row>
    <row r="838" spans="2:31">
      <c r="B838" s="1014"/>
      <c r="C838" s="1014"/>
      <c r="D838" s="1014"/>
      <c r="E838" s="1014"/>
      <c r="F838" s="1014"/>
      <c r="G838" s="1014"/>
      <c r="H838" s="1014"/>
      <c r="I838" s="1014"/>
      <c r="J838" s="1014"/>
      <c r="K838" s="1014"/>
      <c r="L838" s="1014"/>
      <c r="M838" s="1016"/>
      <c r="N838" s="1015"/>
      <c r="O838" s="1014"/>
      <c r="P838" s="1014"/>
      <c r="Q838" s="1014"/>
      <c r="R838" s="1014"/>
      <c r="S838" s="1014"/>
      <c r="T838" s="1014"/>
      <c r="U838" s="1014"/>
      <c r="V838" s="1014"/>
      <c r="W838" s="1014"/>
      <c r="X838" s="1014"/>
      <c r="Y838" s="1014"/>
      <c r="Z838" s="1014"/>
      <c r="AA838" s="1014"/>
      <c r="AB838" s="1014"/>
      <c r="AC838" s="1014"/>
      <c r="AD838" s="1014"/>
      <c r="AE838" s="1014"/>
    </row>
    <row r="839" spans="2:31">
      <c r="B839" s="1014"/>
      <c r="C839" s="1014"/>
      <c r="D839" s="1014"/>
      <c r="E839" s="1014"/>
      <c r="F839" s="1014"/>
      <c r="G839" s="1014"/>
      <c r="H839" s="1014"/>
      <c r="I839" s="1014"/>
      <c r="J839" s="1014"/>
      <c r="K839" s="1014"/>
      <c r="L839" s="1014"/>
      <c r="M839" s="1016"/>
      <c r="N839" s="1015"/>
      <c r="O839" s="1014"/>
      <c r="P839" s="1014"/>
      <c r="Q839" s="1014"/>
      <c r="R839" s="1014"/>
      <c r="S839" s="1014"/>
      <c r="T839" s="1014"/>
      <c r="U839" s="1014"/>
      <c r="V839" s="1014"/>
      <c r="W839" s="1014"/>
      <c r="X839" s="1014"/>
      <c r="Y839" s="1014"/>
      <c r="Z839" s="1014"/>
      <c r="AA839" s="1014"/>
      <c r="AB839" s="1014"/>
      <c r="AC839" s="1014"/>
      <c r="AD839" s="1014"/>
      <c r="AE839" s="1014"/>
    </row>
    <row r="840" spans="2:31">
      <c r="B840" s="1014"/>
      <c r="C840" s="1014"/>
      <c r="D840" s="1014"/>
      <c r="E840" s="1014"/>
      <c r="F840" s="1014"/>
      <c r="G840" s="1014"/>
      <c r="H840" s="1014"/>
      <c r="I840" s="1014"/>
      <c r="J840" s="1014"/>
      <c r="K840" s="1014"/>
      <c r="L840" s="1014"/>
      <c r="M840" s="1016"/>
      <c r="N840" s="1015"/>
      <c r="O840" s="1014"/>
      <c r="P840" s="1014"/>
      <c r="Q840" s="1014"/>
      <c r="R840" s="1014"/>
      <c r="S840" s="1014"/>
      <c r="T840" s="1014"/>
      <c r="U840" s="1014"/>
      <c r="V840" s="1014"/>
      <c r="W840" s="1014"/>
      <c r="X840" s="1014"/>
      <c r="Y840" s="1014"/>
      <c r="Z840" s="1014"/>
      <c r="AA840" s="1014"/>
      <c r="AB840" s="1014"/>
      <c r="AC840" s="1014"/>
      <c r="AD840" s="1014"/>
      <c r="AE840" s="1014"/>
    </row>
    <row r="841" spans="2:31">
      <c r="B841" s="1014"/>
      <c r="C841" s="1014"/>
      <c r="D841" s="1014"/>
      <c r="E841" s="1014"/>
      <c r="F841" s="1014"/>
      <c r="G841" s="1014"/>
      <c r="H841" s="1014"/>
      <c r="I841" s="1014"/>
      <c r="J841" s="1014"/>
      <c r="K841" s="1014"/>
      <c r="L841" s="1014"/>
      <c r="M841" s="1016"/>
      <c r="N841" s="1015"/>
      <c r="O841" s="1014"/>
      <c r="P841" s="1014"/>
      <c r="Q841" s="1014"/>
      <c r="R841" s="1014"/>
      <c r="S841" s="1014"/>
      <c r="T841" s="1014"/>
      <c r="U841" s="1014"/>
      <c r="V841" s="1014"/>
      <c r="W841" s="1014"/>
      <c r="X841" s="1014"/>
      <c r="Y841" s="1014"/>
      <c r="Z841" s="1014"/>
      <c r="AA841" s="1014"/>
      <c r="AB841" s="1014"/>
      <c r="AC841" s="1014"/>
      <c r="AD841" s="1014"/>
      <c r="AE841" s="1014"/>
    </row>
    <row r="842" spans="2:31">
      <c r="B842" s="1014"/>
      <c r="C842" s="1014"/>
      <c r="D842" s="1014"/>
      <c r="E842" s="1014"/>
      <c r="F842" s="1014"/>
      <c r="G842" s="1014"/>
      <c r="H842" s="1014"/>
      <c r="I842" s="1014"/>
      <c r="J842" s="1014"/>
      <c r="K842" s="1014"/>
      <c r="L842" s="1014"/>
      <c r="M842" s="1016"/>
      <c r="N842" s="1015"/>
      <c r="O842" s="1014"/>
      <c r="P842" s="1014"/>
      <c r="Q842" s="1014"/>
      <c r="R842" s="1014"/>
      <c r="S842" s="1014"/>
      <c r="T842" s="1014"/>
      <c r="U842" s="1014"/>
      <c r="V842" s="1014"/>
      <c r="W842" s="1014"/>
      <c r="X842" s="1014"/>
      <c r="Y842" s="1014"/>
      <c r="Z842" s="1014"/>
      <c r="AA842" s="1014"/>
      <c r="AB842" s="1014"/>
      <c r="AC842" s="1014"/>
      <c r="AD842" s="1014"/>
      <c r="AE842" s="1014"/>
    </row>
    <row r="843" spans="2:31">
      <c r="B843" s="1014"/>
      <c r="C843" s="1014"/>
      <c r="D843" s="1014"/>
      <c r="E843" s="1014"/>
      <c r="F843" s="1014"/>
      <c r="G843" s="1014"/>
      <c r="H843" s="1014"/>
      <c r="I843" s="1014"/>
      <c r="J843" s="1014"/>
      <c r="K843" s="1014"/>
      <c r="L843" s="1014"/>
      <c r="M843" s="1016"/>
      <c r="N843" s="1015"/>
      <c r="O843" s="1014"/>
      <c r="P843" s="1014"/>
      <c r="Q843" s="1014"/>
      <c r="R843" s="1014"/>
      <c r="S843" s="1014"/>
      <c r="T843" s="1014"/>
      <c r="U843" s="1014"/>
      <c r="V843" s="1014"/>
      <c r="W843" s="1014"/>
      <c r="X843" s="1014"/>
      <c r="Y843" s="1014"/>
      <c r="Z843" s="1014"/>
      <c r="AA843" s="1014"/>
      <c r="AB843" s="1014"/>
      <c r="AC843" s="1014"/>
      <c r="AD843" s="1014"/>
      <c r="AE843" s="1014"/>
    </row>
    <row r="844" spans="2:31">
      <c r="B844" s="1014"/>
      <c r="C844" s="1014"/>
      <c r="D844" s="1014"/>
      <c r="E844" s="1014"/>
      <c r="F844" s="1014"/>
      <c r="G844" s="1014"/>
      <c r="H844" s="1014"/>
      <c r="I844" s="1014"/>
      <c r="J844" s="1014"/>
      <c r="K844" s="1014"/>
      <c r="L844" s="1014"/>
      <c r="M844" s="1016"/>
      <c r="N844" s="1015"/>
      <c r="O844" s="1014"/>
      <c r="P844" s="1014"/>
      <c r="Q844" s="1014"/>
      <c r="R844" s="1014"/>
      <c r="S844" s="1014"/>
      <c r="T844" s="1014"/>
      <c r="U844" s="1014"/>
      <c r="V844" s="1014"/>
      <c r="W844" s="1014"/>
      <c r="X844" s="1014"/>
      <c r="Y844" s="1014"/>
      <c r="Z844" s="1014"/>
      <c r="AA844" s="1014"/>
      <c r="AB844" s="1014"/>
      <c r="AC844" s="1014"/>
      <c r="AD844" s="1014"/>
      <c r="AE844" s="1014"/>
    </row>
    <row r="845" spans="2:31">
      <c r="B845" s="1014"/>
      <c r="C845" s="1014"/>
      <c r="D845" s="1014"/>
      <c r="E845" s="1014"/>
      <c r="F845" s="1014"/>
      <c r="G845" s="1014"/>
      <c r="H845" s="1014"/>
      <c r="I845" s="1014"/>
      <c r="J845" s="1014"/>
      <c r="K845" s="1014"/>
      <c r="L845" s="1014"/>
      <c r="M845" s="1016"/>
      <c r="N845" s="1015"/>
      <c r="O845" s="1014"/>
      <c r="P845" s="1014"/>
      <c r="Q845" s="1014"/>
      <c r="R845" s="1014"/>
      <c r="S845" s="1014"/>
      <c r="T845" s="1014"/>
      <c r="U845" s="1014"/>
      <c r="V845" s="1014"/>
      <c r="W845" s="1014"/>
      <c r="X845" s="1014"/>
      <c r="Y845" s="1014"/>
      <c r="Z845" s="1014"/>
      <c r="AA845" s="1014"/>
      <c r="AB845" s="1014"/>
      <c r="AC845" s="1014"/>
      <c r="AD845" s="1014"/>
      <c r="AE845" s="1014"/>
    </row>
    <row r="846" spans="2:31">
      <c r="B846" s="1014"/>
      <c r="C846" s="1014"/>
      <c r="D846" s="1014"/>
      <c r="E846" s="1014"/>
      <c r="F846" s="1014"/>
      <c r="G846" s="1014"/>
      <c r="H846" s="1014"/>
      <c r="I846" s="1014"/>
      <c r="J846" s="1014"/>
      <c r="K846" s="1014"/>
      <c r="L846" s="1014"/>
      <c r="M846" s="1016"/>
      <c r="N846" s="1015"/>
      <c r="O846" s="1014"/>
      <c r="P846" s="1014"/>
      <c r="Q846" s="1014"/>
      <c r="R846" s="1014"/>
      <c r="S846" s="1014"/>
      <c r="T846" s="1014"/>
      <c r="U846" s="1014"/>
      <c r="V846" s="1014"/>
      <c r="W846" s="1014"/>
      <c r="X846" s="1014"/>
      <c r="Y846" s="1014"/>
      <c r="Z846" s="1014"/>
      <c r="AA846" s="1014"/>
      <c r="AB846" s="1014"/>
      <c r="AC846" s="1014"/>
      <c r="AD846" s="1014"/>
      <c r="AE846" s="1014"/>
    </row>
    <row r="847" spans="2:31">
      <c r="B847" s="1014"/>
      <c r="C847" s="1014"/>
      <c r="D847" s="1014"/>
      <c r="E847" s="1014"/>
      <c r="F847" s="1014"/>
      <c r="G847" s="1014"/>
      <c r="H847" s="1014"/>
      <c r="I847" s="1014"/>
      <c r="J847" s="1014"/>
      <c r="K847" s="1014"/>
      <c r="L847" s="1014"/>
      <c r="M847" s="1016"/>
      <c r="N847" s="1015"/>
      <c r="O847" s="1014"/>
      <c r="P847" s="1014"/>
      <c r="Q847" s="1014"/>
      <c r="R847" s="1014"/>
      <c r="S847" s="1014"/>
      <c r="T847" s="1014"/>
      <c r="U847" s="1014"/>
      <c r="V847" s="1014"/>
      <c r="W847" s="1014"/>
      <c r="X847" s="1014"/>
      <c r="Y847" s="1014"/>
      <c r="Z847" s="1014"/>
      <c r="AA847" s="1014"/>
      <c r="AB847" s="1014"/>
      <c r="AC847" s="1014"/>
      <c r="AD847" s="1014"/>
      <c r="AE847" s="1014"/>
    </row>
    <row r="848" spans="2:31">
      <c r="B848" s="1014"/>
      <c r="C848" s="1014"/>
      <c r="D848" s="1014"/>
      <c r="E848" s="1014"/>
      <c r="F848" s="1014"/>
      <c r="G848" s="1014"/>
      <c r="H848" s="1014"/>
      <c r="I848" s="1014"/>
      <c r="J848" s="1014"/>
      <c r="K848" s="1014"/>
      <c r="L848" s="1014"/>
      <c r="M848" s="1016"/>
      <c r="N848" s="1015"/>
      <c r="O848" s="1014"/>
      <c r="P848" s="1014"/>
      <c r="Q848" s="1014"/>
      <c r="R848" s="1014"/>
      <c r="S848" s="1014"/>
      <c r="T848" s="1014"/>
      <c r="U848" s="1014"/>
      <c r="V848" s="1014"/>
      <c r="W848" s="1014"/>
      <c r="X848" s="1014"/>
      <c r="Y848" s="1014"/>
      <c r="Z848" s="1014"/>
      <c r="AA848" s="1014"/>
      <c r="AB848" s="1014"/>
      <c r="AC848" s="1014"/>
      <c r="AD848" s="1014"/>
      <c r="AE848" s="1014"/>
    </row>
    <row r="849" spans="2:31">
      <c r="B849" s="1014"/>
      <c r="C849" s="1014"/>
      <c r="D849" s="1014"/>
      <c r="E849" s="1014"/>
      <c r="F849" s="1014"/>
      <c r="G849" s="1014"/>
      <c r="H849" s="1014"/>
      <c r="I849" s="1014"/>
      <c r="J849" s="1014"/>
      <c r="K849" s="1014"/>
      <c r="L849" s="1014"/>
      <c r="M849" s="1016"/>
      <c r="N849" s="1015"/>
      <c r="O849" s="1014"/>
      <c r="P849" s="1014"/>
      <c r="Q849" s="1014"/>
      <c r="R849" s="1014"/>
      <c r="S849" s="1014"/>
      <c r="T849" s="1014"/>
      <c r="U849" s="1014"/>
      <c r="V849" s="1014"/>
      <c r="W849" s="1014"/>
      <c r="X849" s="1014"/>
      <c r="Y849" s="1014"/>
      <c r="Z849" s="1014"/>
      <c r="AA849" s="1014"/>
      <c r="AB849" s="1014"/>
      <c r="AC849" s="1014"/>
      <c r="AD849" s="1014"/>
      <c r="AE849" s="1014"/>
    </row>
    <row r="850" spans="2:31">
      <c r="B850" s="1014"/>
      <c r="C850" s="1014"/>
      <c r="D850" s="1014"/>
      <c r="E850" s="1014"/>
      <c r="F850" s="1014"/>
      <c r="G850" s="1014"/>
      <c r="H850" s="1014"/>
      <c r="I850" s="1014"/>
      <c r="J850" s="1014"/>
      <c r="K850" s="1014"/>
      <c r="L850" s="1014"/>
      <c r="M850" s="1016"/>
      <c r="N850" s="1015"/>
      <c r="O850" s="1014"/>
      <c r="P850" s="1014"/>
      <c r="Q850" s="1014"/>
      <c r="R850" s="1014"/>
      <c r="S850" s="1014"/>
      <c r="T850" s="1014"/>
      <c r="U850" s="1014"/>
      <c r="V850" s="1014"/>
      <c r="W850" s="1014"/>
      <c r="X850" s="1014"/>
      <c r="Y850" s="1014"/>
      <c r="Z850" s="1014"/>
      <c r="AA850" s="1014"/>
      <c r="AB850" s="1014"/>
      <c r="AC850" s="1014"/>
      <c r="AD850" s="1014"/>
      <c r="AE850" s="1014"/>
    </row>
    <row r="851" spans="2:31">
      <c r="B851" s="1014"/>
      <c r="C851" s="1014"/>
      <c r="D851" s="1014"/>
      <c r="E851" s="1014"/>
      <c r="F851" s="1014"/>
      <c r="G851" s="1014"/>
      <c r="H851" s="1014"/>
      <c r="I851" s="1014"/>
      <c r="J851" s="1014"/>
      <c r="K851" s="1014"/>
      <c r="L851" s="1014"/>
      <c r="M851" s="1016"/>
      <c r="N851" s="1015"/>
      <c r="O851" s="1014"/>
      <c r="P851" s="1014"/>
      <c r="Q851" s="1014"/>
      <c r="R851" s="1014"/>
      <c r="S851" s="1014"/>
      <c r="T851" s="1014"/>
      <c r="U851" s="1014"/>
      <c r="V851" s="1014"/>
      <c r="W851" s="1014"/>
      <c r="X851" s="1014"/>
      <c r="Y851" s="1014"/>
      <c r="Z851" s="1014"/>
      <c r="AA851" s="1014"/>
      <c r="AB851" s="1014"/>
      <c r="AC851" s="1014"/>
      <c r="AD851" s="1014"/>
      <c r="AE851" s="1014"/>
    </row>
    <row r="852" spans="2:31">
      <c r="B852" s="1014"/>
      <c r="C852" s="1014"/>
      <c r="D852" s="1014"/>
      <c r="E852" s="1014"/>
      <c r="F852" s="1014"/>
      <c r="G852" s="1014"/>
      <c r="H852" s="1014"/>
      <c r="I852" s="1014"/>
      <c r="J852" s="1014"/>
      <c r="K852" s="1014"/>
      <c r="L852" s="1014"/>
      <c r="M852" s="1016"/>
      <c r="N852" s="1015"/>
      <c r="O852" s="1014"/>
      <c r="P852" s="1014"/>
      <c r="Q852" s="1014"/>
      <c r="R852" s="1014"/>
      <c r="S852" s="1014"/>
      <c r="T852" s="1014"/>
      <c r="U852" s="1014"/>
      <c r="V852" s="1014"/>
      <c r="W852" s="1014"/>
      <c r="X852" s="1014"/>
      <c r="Y852" s="1014"/>
      <c r="Z852" s="1014"/>
      <c r="AA852" s="1014"/>
      <c r="AB852" s="1014"/>
      <c r="AC852" s="1014"/>
      <c r="AD852" s="1014"/>
      <c r="AE852" s="1014"/>
    </row>
    <row r="853" spans="2:31">
      <c r="B853" s="1014"/>
      <c r="C853" s="1014"/>
      <c r="D853" s="1014"/>
      <c r="E853" s="1014"/>
      <c r="F853" s="1014"/>
      <c r="G853" s="1014"/>
      <c r="H853" s="1014"/>
      <c r="I853" s="1014"/>
      <c r="J853" s="1014"/>
      <c r="K853" s="1014"/>
      <c r="L853" s="1014"/>
      <c r="M853" s="1016"/>
      <c r="N853" s="1015"/>
      <c r="O853" s="1014"/>
      <c r="P853" s="1014"/>
      <c r="Q853" s="1014"/>
      <c r="R853" s="1014"/>
      <c r="S853" s="1014"/>
      <c r="T853" s="1014"/>
      <c r="U853" s="1014"/>
      <c r="V853" s="1014"/>
      <c r="W853" s="1014"/>
      <c r="X853" s="1014"/>
      <c r="Y853" s="1014"/>
      <c r="Z853" s="1014"/>
      <c r="AA853" s="1014"/>
      <c r="AB853" s="1014"/>
      <c r="AC853" s="1014"/>
      <c r="AD853" s="1014"/>
      <c r="AE853" s="1014"/>
    </row>
    <row r="854" spans="2:31">
      <c r="B854" s="1014"/>
      <c r="C854" s="1014"/>
      <c r="D854" s="1014"/>
      <c r="E854" s="1014"/>
      <c r="F854" s="1014"/>
      <c r="G854" s="1014"/>
      <c r="H854" s="1014"/>
      <c r="I854" s="1014"/>
      <c r="J854" s="1014"/>
      <c r="K854" s="1014"/>
      <c r="L854" s="1014"/>
      <c r="M854" s="1016"/>
      <c r="N854" s="1015"/>
      <c r="O854" s="1014"/>
      <c r="P854" s="1014"/>
      <c r="Q854" s="1014"/>
      <c r="R854" s="1014"/>
      <c r="S854" s="1014"/>
      <c r="T854" s="1014"/>
      <c r="U854" s="1014"/>
      <c r="V854" s="1014"/>
      <c r="W854" s="1014"/>
      <c r="X854" s="1014"/>
      <c r="Y854" s="1014"/>
      <c r="Z854" s="1014"/>
      <c r="AA854" s="1014"/>
      <c r="AB854" s="1014"/>
      <c r="AC854" s="1014"/>
      <c r="AD854" s="1014"/>
      <c r="AE854" s="1014"/>
    </row>
    <row r="855" spans="2:31">
      <c r="B855" s="1014"/>
      <c r="C855" s="1014"/>
      <c r="D855" s="1014"/>
      <c r="E855" s="1014"/>
      <c r="F855" s="1014"/>
      <c r="G855" s="1014"/>
      <c r="H855" s="1014"/>
      <c r="I855" s="1014"/>
      <c r="J855" s="1014"/>
      <c r="K855" s="1014"/>
      <c r="L855" s="1014"/>
      <c r="M855" s="1016"/>
      <c r="N855" s="1015"/>
      <c r="O855" s="1014"/>
      <c r="P855" s="1014"/>
      <c r="Q855" s="1014"/>
      <c r="R855" s="1014"/>
      <c r="S855" s="1014"/>
      <c r="T855" s="1014"/>
      <c r="U855" s="1014"/>
      <c r="V855" s="1014"/>
      <c r="W855" s="1014"/>
      <c r="X855" s="1014"/>
      <c r="Y855" s="1014"/>
      <c r="Z855" s="1014"/>
      <c r="AA855" s="1014"/>
      <c r="AB855" s="1014"/>
      <c r="AC855" s="1014"/>
      <c r="AD855" s="1014"/>
      <c r="AE855" s="1014"/>
    </row>
    <row r="856" spans="2:31">
      <c r="B856" s="1014"/>
      <c r="C856" s="1014"/>
      <c r="D856" s="1014"/>
      <c r="E856" s="1014"/>
      <c r="F856" s="1014"/>
      <c r="G856" s="1014"/>
      <c r="H856" s="1014"/>
      <c r="I856" s="1014"/>
      <c r="J856" s="1014"/>
      <c r="K856" s="1014"/>
      <c r="L856" s="1014"/>
      <c r="M856" s="1016"/>
      <c r="N856" s="1015"/>
      <c r="O856" s="1014"/>
      <c r="P856" s="1014"/>
      <c r="Q856" s="1014"/>
      <c r="R856" s="1014"/>
      <c r="S856" s="1014"/>
      <c r="T856" s="1014"/>
      <c r="U856" s="1014"/>
      <c r="V856" s="1014"/>
      <c r="W856" s="1014"/>
      <c r="X856" s="1014"/>
      <c r="Y856" s="1014"/>
      <c r="Z856" s="1014"/>
      <c r="AA856" s="1014"/>
      <c r="AB856" s="1014"/>
      <c r="AC856" s="1014"/>
      <c r="AD856" s="1014"/>
      <c r="AE856" s="1014"/>
    </row>
    <row r="857" spans="2:31">
      <c r="B857" s="1014"/>
      <c r="C857" s="1014"/>
      <c r="D857" s="1014"/>
      <c r="E857" s="1014"/>
      <c r="F857" s="1014"/>
      <c r="G857" s="1014"/>
      <c r="H857" s="1014"/>
      <c r="I857" s="1014"/>
      <c r="J857" s="1014"/>
      <c r="K857" s="1014"/>
      <c r="L857" s="1014"/>
      <c r="M857" s="1016"/>
      <c r="N857" s="1015"/>
      <c r="O857" s="1014"/>
      <c r="P857" s="1014"/>
      <c r="Q857" s="1014"/>
      <c r="R857" s="1014"/>
      <c r="S857" s="1014"/>
      <c r="T857" s="1014"/>
      <c r="U857" s="1014"/>
      <c r="V857" s="1014"/>
      <c r="W857" s="1014"/>
      <c r="X857" s="1014"/>
      <c r="Y857" s="1014"/>
      <c r="Z857" s="1014"/>
      <c r="AA857" s="1014"/>
      <c r="AB857" s="1014"/>
      <c r="AC857" s="1014"/>
      <c r="AD857" s="1014"/>
      <c r="AE857" s="1014"/>
    </row>
    <row r="858" spans="2:31">
      <c r="B858" s="1014"/>
      <c r="C858" s="1014"/>
      <c r="D858" s="1014"/>
      <c r="E858" s="1014"/>
      <c r="F858" s="1014"/>
      <c r="G858" s="1014"/>
      <c r="H858" s="1014"/>
      <c r="I858" s="1014"/>
      <c r="J858" s="1014"/>
      <c r="K858" s="1014"/>
      <c r="L858" s="1014"/>
      <c r="M858" s="1016"/>
      <c r="N858" s="1015"/>
      <c r="O858" s="1014"/>
      <c r="P858" s="1014"/>
      <c r="Q858" s="1014"/>
      <c r="R858" s="1014"/>
      <c r="S858" s="1014"/>
      <c r="T858" s="1014"/>
      <c r="U858" s="1014"/>
      <c r="V858" s="1014"/>
      <c r="W858" s="1014"/>
      <c r="X858" s="1014"/>
      <c r="Y858" s="1014"/>
      <c r="Z858" s="1014"/>
      <c r="AA858" s="1014"/>
      <c r="AB858" s="1014"/>
      <c r="AC858" s="1014"/>
      <c r="AD858" s="1014"/>
      <c r="AE858" s="1014"/>
    </row>
    <row r="859" spans="2:31">
      <c r="B859" s="1014"/>
      <c r="C859" s="1014"/>
      <c r="D859" s="1014"/>
      <c r="E859" s="1014"/>
      <c r="F859" s="1014"/>
      <c r="G859" s="1014"/>
      <c r="H859" s="1014"/>
      <c r="I859" s="1014"/>
      <c r="J859" s="1014"/>
      <c r="K859" s="1014"/>
      <c r="L859" s="1014"/>
      <c r="M859" s="1016"/>
      <c r="N859" s="1015"/>
      <c r="O859" s="1014"/>
      <c r="P859" s="1014"/>
      <c r="Q859" s="1014"/>
      <c r="R859" s="1014"/>
      <c r="S859" s="1014"/>
      <c r="T859" s="1014"/>
      <c r="U859" s="1014"/>
      <c r="V859" s="1014"/>
      <c r="W859" s="1014"/>
      <c r="X859" s="1014"/>
      <c r="Y859" s="1014"/>
      <c r="Z859" s="1014"/>
      <c r="AA859" s="1014"/>
      <c r="AB859" s="1014"/>
      <c r="AC859" s="1014"/>
      <c r="AD859" s="1014"/>
      <c r="AE859" s="1014"/>
    </row>
    <row r="860" spans="2:31">
      <c r="B860" s="1014"/>
      <c r="C860" s="1014"/>
      <c r="D860" s="1014"/>
      <c r="E860" s="1014"/>
      <c r="F860" s="1014"/>
      <c r="G860" s="1014"/>
      <c r="H860" s="1014"/>
      <c r="I860" s="1014"/>
      <c r="J860" s="1014"/>
      <c r="K860" s="1014"/>
      <c r="L860" s="1014"/>
      <c r="M860" s="1016"/>
      <c r="N860" s="1015"/>
      <c r="O860" s="1014"/>
      <c r="P860" s="1014"/>
      <c r="Q860" s="1014"/>
      <c r="R860" s="1014"/>
      <c r="S860" s="1014"/>
      <c r="T860" s="1014"/>
      <c r="U860" s="1014"/>
      <c r="V860" s="1014"/>
      <c r="W860" s="1014"/>
      <c r="X860" s="1014"/>
      <c r="Y860" s="1014"/>
      <c r="Z860" s="1014"/>
      <c r="AA860" s="1014"/>
      <c r="AB860" s="1014"/>
      <c r="AC860" s="1014"/>
      <c r="AD860" s="1014"/>
      <c r="AE860" s="1014"/>
    </row>
    <row r="861" spans="2:31">
      <c r="B861" s="1014"/>
      <c r="C861" s="1014"/>
      <c r="D861" s="1014"/>
      <c r="E861" s="1014"/>
      <c r="F861" s="1014"/>
      <c r="G861" s="1014"/>
      <c r="H861" s="1014"/>
      <c r="I861" s="1014"/>
      <c r="J861" s="1014"/>
      <c r="K861" s="1014"/>
      <c r="L861" s="1014"/>
      <c r="M861" s="1016"/>
      <c r="N861" s="1015"/>
      <c r="O861" s="1014"/>
      <c r="P861" s="1014"/>
      <c r="Q861" s="1014"/>
      <c r="R861" s="1014"/>
      <c r="S861" s="1014"/>
      <c r="T861" s="1014"/>
      <c r="U861" s="1014"/>
      <c r="V861" s="1014"/>
      <c r="W861" s="1014"/>
      <c r="X861" s="1014"/>
      <c r="Y861" s="1014"/>
      <c r="Z861" s="1014"/>
      <c r="AA861" s="1014"/>
      <c r="AB861" s="1014"/>
      <c r="AC861" s="1014"/>
      <c r="AD861" s="1014"/>
      <c r="AE861" s="1014"/>
    </row>
    <row r="862" spans="2:31">
      <c r="B862" s="1014"/>
      <c r="C862" s="1014"/>
      <c r="D862" s="1014"/>
      <c r="E862" s="1014"/>
      <c r="F862" s="1014"/>
      <c r="G862" s="1014"/>
      <c r="H862" s="1014"/>
      <c r="I862" s="1014"/>
      <c r="J862" s="1014"/>
      <c r="K862" s="1014"/>
      <c r="L862" s="1014"/>
      <c r="M862" s="1016"/>
      <c r="N862" s="1015"/>
      <c r="O862" s="1014"/>
      <c r="P862" s="1014"/>
      <c r="Q862" s="1014"/>
      <c r="R862" s="1014"/>
      <c r="S862" s="1014"/>
      <c r="T862" s="1014"/>
      <c r="U862" s="1014"/>
      <c r="V862" s="1014"/>
      <c r="W862" s="1014"/>
      <c r="X862" s="1014"/>
      <c r="Y862" s="1014"/>
      <c r="Z862" s="1014"/>
      <c r="AA862" s="1014"/>
      <c r="AB862" s="1014"/>
      <c r="AC862" s="1014"/>
      <c r="AD862" s="1014"/>
      <c r="AE862" s="1014"/>
    </row>
    <row r="863" spans="2:31">
      <c r="B863" s="1014"/>
      <c r="C863" s="1014"/>
      <c r="D863" s="1014"/>
      <c r="E863" s="1014"/>
      <c r="F863" s="1014"/>
      <c r="G863" s="1014"/>
      <c r="H863" s="1014"/>
      <c r="I863" s="1014"/>
      <c r="J863" s="1014"/>
      <c r="K863" s="1014"/>
      <c r="L863" s="1014"/>
      <c r="M863" s="1016"/>
      <c r="N863" s="1015"/>
      <c r="O863" s="1014"/>
      <c r="P863" s="1014"/>
      <c r="Q863" s="1014"/>
      <c r="R863" s="1014"/>
      <c r="S863" s="1014"/>
      <c r="T863" s="1014"/>
      <c r="U863" s="1014"/>
      <c r="V863" s="1014"/>
      <c r="W863" s="1014"/>
      <c r="X863" s="1014"/>
      <c r="Y863" s="1014"/>
      <c r="Z863" s="1014"/>
      <c r="AA863" s="1014"/>
      <c r="AB863" s="1014"/>
      <c r="AC863" s="1014"/>
      <c r="AD863" s="1014"/>
      <c r="AE863" s="1014"/>
    </row>
    <row r="864" spans="2:31">
      <c r="B864" s="1014"/>
      <c r="C864" s="1014"/>
      <c r="D864" s="1014"/>
      <c r="E864" s="1014"/>
      <c r="F864" s="1014"/>
      <c r="G864" s="1014"/>
      <c r="H864" s="1014"/>
      <c r="I864" s="1014"/>
      <c r="J864" s="1014"/>
      <c r="K864" s="1014"/>
      <c r="L864" s="1014"/>
      <c r="M864" s="1016"/>
      <c r="N864" s="1015"/>
      <c r="O864" s="1014"/>
      <c r="P864" s="1014"/>
      <c r="Q864" s="1014"/>
      <c r="R864" s="1014"/>
      <c r="S864" s="1014"/>
      <c r="T864" s="1014"/>
      <c r="U864" s="1014"/>
      <c r="V864" s="1014"/>
      <c r="W864" s="1014"/>
      <c r="X864" s="1014"/>
      <c r="Y864" s="1014"/>
      <c r="Z864" s="1014"/>
      <c r="AA864" s="1014"/>
      <c r="AB864" s="1014"/>
      <c r="AC864" s="1014"/>
      <c r="AD864" s="1014"/>
      <c r="AE864" s="1014"/>
    </row>
    <row r="865" spans="2:31">
      <c r="B865" s="1014"/>
      <c r="C865" s="1014"/>
      <c r="D865" s="1014"/>
      <c r="E865" s="1014"/>
      <c r="F865" s="1014"/>
      <c r="G865" s="1014"/>
      <c r="H865" s="1014"/>
      <c r="I865" s="1014"/>
      <c r="J865" s="1014"/>
      <c r="K865" s="1014"/>
      <c r="L865" s="1014"/>
      <c r="M865" s="1016"/>
      <c r="N865" s="1015"/>
      <c r="O865" s="1014"/>
      <c r="P865" s="1014"/>
      <c r="Q865" s="1014"/>
      <c r="R865" s="1014"/>
      <c r="S865" s="1014"/>
      <c r="T865" s="1014"/>
      <c r="U865" s="1014"/>
      <c r="V865" s="1014"/>
      <c r="W865" s="1014"/>
      <c r="X865" s="1014"/>
      <c r="Y865" s="1014"/>
      <c r="Z865" s="1014"/>
      <c r="AA865" s="1014"/>
      <c r="AB865" s="1014"/>
      <c r="AC865" s="1014"/>
      <c r="AD865" s="1014"/>
      <c r="AE865" s="1014"/>
    </row>
    <row r="866" spans="2:31">
      <c r="B866" s="1014"/>
      <c r="C866" s="1014"/>
      <c r="D866" s="1014"/>
      <c r="E866" s="1014"/>
      <c r="F866" s="1014"/>
      <c r="G866" s="1014"/>
      <c r="H866" s="1014"/>
      <c r="I866" s="1014"/>
      <c r="J866" s="1014"/>
      <c r="K866" s="1014"/>
      <c r="L866" s="1014"/>
      <c r="M866" s="1016"/>
      <c r="N866" s="1015"/>
      <c r="O866" s="1014"/>
      <c r="P866" s="1014"/>
      <c r="Q866" s="1014"/>
      <c r="R866" s="1014"/>
      <c r="S866" s="1014"/>
      <c r="T866" s="1014"/>
      <c r="U866" s="1014"/>
      <c r="V866" s="1014"/>
      <c r="W866" s="1014"/>
      <c r="X866" s="1014"/>
      <c r="Y866" s="1014"/>
      <c r="Z866" s="1014"/>
      <c r="AA866" s="1014"/>
      <c r="AB866" s="1014"/>
      <c r="AC866" s="1014"/>
      <c r="AD866" s="1014"/>
      <c r="AE866" s="1014"/>
    </row>
    <row r="867" spans="2:31">
      <c r="B867" s="1014"/>
      <c r="C867" s="1014"/>
      <c r="D867" s="1014"/>
      <c r="E867" s="1014"/>
      <c r="F867" s="1014"/>
      <c r="G867" s="1014"/>
      <c r="H867" s="1014"/>
      <c r="I867" s="1014"/>
      <c r="J867" s="1014"/>
      <c r="K867" s="1014"/>
      <c r="L867" s="1014"/>
      <c r="M867" s="1016"/>
      <c r="N867" s="1015"/>
      <c r="O867" s="1014"/>
      <c r="P867" s="1014"/>
      <c r="Q867" s="1014"/>
      <c r="R867" s="1014"/>
      <c r="S867" s="1014"/>
      <c r="T867" s="1014"/>
      <c r="U867" s="1014"/>
      <c r="V867" s="1014"/>
      <c r="W867" s="1014"/>
      <c r="X867" s="1014"/>
      <c r="Y867" s="1014"/>
      <c r="Z867" s="1014"/>
      <c r="AA867" s="1014"/>
      <c r="AB867" s="1014"/>
      <c r="AC867" s="1014"/>
      <c r="AD867" s="1014"/>
      <c r="AE867" s="1014"/>
    </row>
    <row r="868" spans="2:31">
      <c r="B868" s="1014"/>
      <c r="C868" s="1014"/>
      <c r="D868" s="1014"/>
      <c r="E868" s="1014"/>
      <c r="F868" s="1014"/>
      <c r="G868" s="1014"/>
      <c r="H868" s="1014"/>
      <c r="I868" s="1014"/>
      <c r="J868" s="1014"/>
      <c r="K868" s="1014"/>
      <c r="L868" s="1014"/>
      <c r="M868" s="1016"/>
      <c r="N868" s="1015"/>
      <c r="O868" s="1014"/>
      <c r="P868" s="1014"/>
      <c r="Q868" s="1014"/>
      <c r="R868" s="1014"/>
      <c r="S868" s="1014"/>
      <c r="T868" s="1014"/>
      <c r="U868" s="1014"/>
      <c r="V868" s="1014"/>
      <c r="W868" s="1014"/>
      <c r="X868" s="1014"/>
      <c r="Y868" s="1014"/>
      <c r="Z868" s="1014"/>
      <c r="AA868" s="1014"/>
      <c r="AB868" s="1014"/>
      <c r="AC868" s="1014"/>
      <c r="AD868" s="1014"/>
      <c r="AE868" s="1014"/>
    </row>
    <row r="869" spans="2:31">
      <c r="B869" s="1014"/>
      <c r="C869" s="1014"/>
      <c r="D869" s="1014"/>
      <c r="E869" s="1014"/>
      <c r="F869" s="1014"/>
      <c r="G869" s="1014"/>
      <c r="H869" s="1014"/>
      <c r="I869" s="1014"/>
      <c r="J869" s="1014"/>
      <c r="K869" s="1014"/>
      <c r="L869" s="1014"/>
      <c r="M869" s="1016"/>
      <c r="N869" s="1015"/>
      <c r="O869" s="1014"/>
      <c r="P869" s="1014"/>
      <c r="Q869" s="1014"/>
      <c r="R869" s="1014"/>
      <c r="S869" s="1014"/>
      <c r="T869" s="1014"/>
      <c r="U869" s="1014"/>
      <c r="V869" s="1014"/>
      <c r="W869" s="1014"/>
      <c r="X869" s="1014"/>
      <c r="Y869" s="1014"/>
      <c r="Z869" s="1014"/>
      <c r="AA869" s="1014"/>
      <c r="AB869" s="1014"/>
      <c r="AC869" s="1014"/>
      <c r="AD869" s="1014"/>
      <c r="AE869" s="1014"/>
    </row>
    <row r="870" spans="2:31">
      <c r="B870" s="1014"/>
      <c r="C870" s="1014"/>
      <c r="D870" s="1014"/>
      <c r="E870" s="1014"/>
      <c r="F870" s="1014"/>
      <c r="G870" s="1014"/>
      <c r="H870" s="1014"/>
      <c r="I870" s="1014"/>
      <c r="J870" s="1014"/>
      <c r="K870" s="1014"/>
      <c r="L870" s="1014"/>
      <c r="M870" s="1016"/>
      <c r="N870" s="1015"/>
      <c r="O870" s="1014"/>
      <c r="P870" s="1014"/>
      <c r="Q870" s="1014"/>
      <c r="R870" s="1014"/>
      <c r="S870" s="1014"/>
      <c r="T870" s="1014"/>
      <c r="U870" s="1014"/>
      <c r="V870" s="1014"/>
      <c r="W870" s="1014"/>
      <c r="X870" s="1014"/>
      <c r="Y870" s="1014"/>
      <c r="Z870" s="1014"/>
      <c r="AA870" s="1014"/>
      <c r="AB870" s="1014"/>
      <c r="AC870" s="1014"/>
      <c r="AD870" s="1014"/>
      <c r="AE870" s="1014"/>
    </row>
    <row r="871" spans="2:31">
      <c r="B871" s="1014"/>
      <c r="C871" s="1014"/>
      <c r="D871" s="1014"/>
      <c r="E871" s="1014"/>
      <c r="F871" s="1014"/>
      <c r="G871" s="1014"/>
      <c r="H871" s="1014"/>
      <c r="I871" s="1014"/>
      <c r="J871" s="1014"/>
      <c r="K871" s="1014"/>
      <c r="L871" s="1014"/>
      <c r="M871" s="1016"/>
      <c r="N871" s="1015"/>
      <c r="O871" s="1014"/>
      <c r="P871" s="1014"/>
      <c r="Q871" s="1014"/>
      <c r="R871" s="1014"/>
      <c r="S871" s="1014"/>
      <c r="T871" s="1014"/>
      <c r="U871" s="1014"/>
      <c r="V871" s="1014"/>
      <c r="W871" s="1014"/>
      <c r="X871" s="1014"/>
      <c r="Y871" s="1014"/>
      <c r="Z871" s="1014"/>
      <c r="AA871" s="1014"/>
      <c r="AB871" s="1014"/>
      <c r="AC871" s="1014"/>
      <c r="AD871" s="1014"/>
      <c r="AE871" s="1014"/>
    </row>
    <row r="872" spans="2:31">
      <c r="B872" s="1014"/>
      <c r="C872" s="1014"/>
      <c r="D872" s="1014"/>
      <c r="E872" s="1014"/>
      <c r="F872" s="1014"/>
      <c r="G872" s="1014"/>
      <c r="H872" s="1014"/>
      <c r="I872" s="1014"/>
      <c r="J872" s="1014"/>
      <c r="K872" s="1014"/>
      <c r="L872" s="1014"/>
      <c r="M872" s="1016"/>
      <c r="N872" s="1015"/>
      <c r="O872" s="1014"/>
      <c r="P872" s="1014"/>
      <c r="Q872" s="1014"/>
      <c r="R872" s="1014"/>
      <c r="S872" s="1014"/>
      <c r="T872" s="1014"/>
      <c r="U872" s="1014"/>
      <c r="V872" s="1014"/>
      <c r="W872" s="1014"/>
      <c r="X872" s="1014"/>
      <c r="Y872" s="1014"/>
      <c r="Z872" s="1014"/>
      <c r="AA872" s="1014"/>
      <c r="AB872" s="1014"/>
      <c r="AC872" s="1014"/>
      <c r="AD872" s="1014"/>
      <c r="AE872" s="1014"/>
    </row>
    <row r="873" spans="2:31">
      <c r="B873" s="1014"/>
      <c r="C873" s="1014"/>
      <c r="D873" s="1014"/>
      <c r="E873" s="1014"/>
      <c r="F873" s="1014"/>
      <c r="G873" s="1014"/>
      <c r="H873" s="1014"/>
      <c r="I873" s="1014"/>
      <c r="J873" s="1014"/>
      <c r="K873" s="1014"/>
      <c r="L873" s="1014"/>
      <c r="M873" s="1016"/>
      <c r="N873" s="1015"/>
      <c r="O873" s="1014"/>
      <c r="P873" s="1014"/>
      <c r="Q873" s="1014"/>
      <c r="R873" s="1014"/>
      <c r="S873" s="1014"/>
      <c r="T873" s="1014"/>
      <c r="U873" s="1014"/>
      <c r="V873" s="1014"/>
      <c r="W873" s="1014"/>
      <c r="X873" s="1014"/>
      <c r="Y873" s="1014"/>
      <c r="Z873" s="1014"/>
      <c r="AA873" s="1014"/>
      <c r="AB873" s="1014"/>
      <c r="AC873" s="1014"/>
      <c r="AD873" s="1014"/>
      <c r="AE873" s="1014"/>
    </row>
    <row r="874" spans="2:31">
      <c r="B874" s="1014"/>
      <c r="C874" s="1014"/>
      <c r="D874" s="1014"/>
      <c r="E874" s="1014"/>
      <c r="F874" s="1014"/>
      <c r="G874" s="1014"/>
      <c r="H874" s="1014"/>
      <c r="I874" s="1014"/>
      <c r="J874" s="1014"/>
      <c r="K874" s="1014"/>
      <c r="L874" s="1014"/>
      <c r="M874" s="1016"/>
      <c r="N874" s="1015"/>
      <c r="O874" s="1014"/>
      <c r="P874" s="1014"/>
      <c r="Q874" s="1014"/>
      <c r="R874" s="1014"/>
      <c r="S874" s="1014"/>
      <c r="T874" s="1014"/>
      <c r="U874" s="1014"/>
      <c r="V874" s="1014"/>
      <c r="W874" s="1014"/>
      <c r="X874" s="1014"/>
      <c r="Y874" s="1014"/>
      <c r="Z874" s="1014"/>
      <c r="AA874" s="1014"/>
      <c r="AB874" s="1014"/>
      <c r="AC874" s="1014"/>
      <c r="AD874" s="1014"/>
      <c r="AE874" s="1014"/>
    </row>
    <row r="875" spans="2:31">
      <c r="B875" s="1014"/>
      <c r="C875" s="1014"/>
      <c r="D875" s="1014"/>
      <c r="E875" s="1014"/>
      <c r="F875" s="1014"/>
      <c r="G875" s="1014"/>
      <c r="H875" s="1014"/>
      <c r="I875" s="1014"/>
      <c r="J875" s="1014"/>
      <c r="K875" s="1014"/>
      <c r="L875" s="1014"/>
      <c r="M875" s="1016"/>
      <c r="N875" s="1015"/>
      <c r="O875" s="1014"/>
      <c r="P875" s="1014"/>
      <c r="Q875" s="1014"/>
      <c r="R875" s="1014"/>
      <c r="S875" s="1014"/>
      <c r="T875" s="1014"/>
      <c r="U875" s="1014"/>
      <c r="V875" s="1014"/>
      <c r="W875" s="1014"/>
      <c r="X875" s="1014"/>
      <c r="Y875" s="1014"/>
      <c r="Z875" s="1014"/>
      <c r="AA875" s="1014"/>
      <c r="AB875" s="1014"/>
      <c r="AC875" s="1014"/>
      <c r="AD875" s="1014"/>
      <c r="AE875" s="1014"/>
    </row>
    <row r="876" spans="2:31">
      <c r="B876" s="1014"/>
      <c r="C876" s="1014"/>
      <c r="D876" s="1014"/>
      <c r="E876" s="1014"/>
      <c r="F876" s="1014"/>
      <c r="G876" s="1014"/>
      <c r="H876" s="1014"/>
      <c r="I876" s="1014"/>
      <c r="J876" s="1014"/>
      <c r="K876" s="1014"/>
      <c r="L876" s="1014"/>
      <c r="M876" s="1016"/>
      <c r="N876" s="1015"/>
      <c r="O876" s="1014"/>
      <c r="P876" s="1014"/>
      <c r="Q876" s="1014"/>
      <c r="R876" s="1014"/>
      <c r="S876" s="1014"/>
      <c r="T876" s="1014"/>
      <c r="U876" s="1014"/>
      <c r="V876" s="1014"/>
      <c r="W876" s="1014"/>
      <c r="X876" s="1014"/>
      <c r="Y876" s="1014"/>
      <c r="Z876" s="1014"/>
      <c r="AA876" s="1014"/>
      <c r="AB876" s="1014"/>
      <c r="AC876" s="1014"/>
      <c r="AD876" s="1014"/>
      <c r="AE876" s="1014"/>
    </row>
    <row r="877" spans="2:31">
      <c r="B877" s="1014"/>
      <c r="C877" s="1014"/>
      <c r="D877" s="1014"/>
      <c r="E877" s="1014"/>
      <c r="F877" s="1014"/>
      <c r="G877" s="1014"/>
      <c r="H877" s="1014"/>
      <c r="I877" s="1014"/>
      <c r="J877" s="1014"/>
      <c r="K877" s="1014"/>
      <c r="L877" s="1014"/>
      <c r="M877" s="1016"/>
      <c r="N877" s="1015"/>
      <c r="O877" s="1014"/>
      <c r="P877" s="1014"/>
      <c r="Q877" s="1014"/>
      <c r="R877" s="1014"/>
      <c r="S877" s="1014"/>
      <c r="T877" s="1014"/>
      <c r="U877" s="1014"/>
      <c r="V877" s="1014"/>
      <c r="W877" s="1014"/>
      <c r="X877" s="1014"/>
      <c r="Y877" s="1014"/>
      <c r="Z877" s="1014"/>
      <c r="AA877" s="1014"/>
      <c r="AB877" s="1014"/>
      <c r="AC877" s="1014"/>
      <c r="AD877" s="1014"/>
      <c r="AE877" s="1014"/>
    </row>
    <row r="878" spans="2:31">
      <c r="B878" s="1014"/>
      <c r="C878" s="1014"/>
      <c r="D878" s="1014"/>
      <c r="E878" s="1014"/>
      <c r="F878" s="1014"/>
      <c r="G878" s="1014"/>
      <c r="H878" s="1014"/>
      <c r="I878" s="1014"/>
      <c r="J878" s="1014"/>
      <c r="K878" s="1014"/>
      <c r="L878" s="1014"/>
      <c r="M878" s="1016"/>
      <c r="N878" s="1015"/>
      <c r="O878" s="1014"/>
      <c r="P878" s="1014"/>
      <c r="Q878" s="1014"/>
      <c r="R878" s="1014"/>
      <c r="S878" s="1014"/>
      <c r="T878" s="1014"/>
      <c r="U878" s="1014"/>
      <c r="V878" s="1014"/>
      <c r="W878" s="1014"/>
      <c r="X878" s="1014"/>
      <c r="Y878" s="1014"/>
      <c r="Z878" s="1014"/>
      <c r="AA878" s="1014"/>
      <c r="AB878" s="1014"/>
      <c r="AC878" s="1014"/>
      <c r="AD878" s="1014"/>
      <c r="AE878" s="1014"/>
    </row>
    <row r="879" spans="2:31">
      <c r="B879" s="1014"/>
      <c r="C879" s="1014"/>
      <c r="D879" s="1014"/>
      <c r="E879" s="1014"/>
      <c r="F879" s="1014"/>
      <c r="G879" s="1014"/>
      <c r="H879" s="1014"/>
      <c r="I879" s="1014"/>
      <c r="J879" s="1014"/>
      <c r="K879" s="1014"/>
      <c r="L879" s="1014"/>
      <c r="M879" s="1016"/>
      <c r="N879" s="1015"/>
      <c r="O879" s="1014"/>
      <c r="P879" s="1014"/>
      <c r="Q879" s="1014"/>
      <c r="R879" s="1014"/>
      <c r="S879" s="1014"/>
      <c r="T879" s="1014"/>
      <c r="U879" s="1014"/>
      <c r="V879" s="1014"/>
      <c r="W879" s="1014"/>
      <c r="X879" s="1014"/>
      <c r="Y879" s="1014"/>
      <c r="Z879" s="1014"/>
      <c r="AA879" s="1014"/>
      <c r="AB879" s="1014"/>
      <c r="AC879" s="1014"/>
      <c r="AD879" s="1014"/>
      <c r="AE879" s="1014"/>
    </row>
    <row r="880" spans="2:31">
      <c r="B880" s="1014"/>
      <c r="C880" s="1014"/>
      <c r="D880" s="1014"/>
      <c r="E880" s="1014"/>
      <c r="F880" s="1014"/>
      <c r="G880" s="1014"/>
      <c r="H880" s="1014"/>
      <c r="I880" s="1014"/>
      <c r="J880" s="1014"/>
      <c r="K880" s="1014"/>
      <c r="L880" s="1014"/>
      <c r="M880" s="1016"/>
      <c r="N880" s="1015"/>
      <c r="O880" s="1014"/>
      <c r="P880" s="1014"/>
      <c r="Q880" s="1014"/>
      <c r="R880" s="1014"/>
      <c r="S880" s="1014"/>
      <c r="T880" s="1014"/>
      <c r="U880" s="1014"/>
      <c r="V880" s="1014"/>
      <c r="W880" s="1014"/>
      <c r="X880" s="1014"/>
      <c r="Y880" s="1014"/>
      <c r="Z880" s="1014"/>
      <c r="AA880" s="1014"/>
      <c r="AB880" s="1014"/>
      <c r="AC880" s="1014"/>
      <c r="AD880" s="1014"/>
      <c r="AE880" s="1014"/>
    </row>
    <row r="881" spans="2:31">
      <c r="B881" s="1014"/>
      <c r="C881" s="1014"/>
      <c r="D881" s="1014"/>
      <c r="E881" s="1014"/>
      <c r="F881" s="1014"/>
      <c r="G881" s="1014"/>
      <c r="H881" s="1014"/>
      <c r="I881" s="1014"/>
      <c r="J881" s="1014"/>
      <c r="K881" s="1014"/>
      <c r="L881" s="1014"/>
      <c r="M881" s="1016"/>
      <c r="N881" s="1015"/>
      <c r="O881" s="1014"/>
      <c r="P881" s="1014"/>
      <c r="Q881" s="1014"/>
      <c r="R881" s="1014"/>
      <c r="S881" s="1014"/>
      <c r="T881" s="1014"/>
      <c r="U881" s="1014"/>
      <c r="V881" s="1014"/>
      <c r="W881" s="1014"/>
      <c r="X881" s="1014"/>
      <c r="Y881" s="1014"/>
      <c r="Z881" s="1014"/>
      <c r="AA881" s="1014"/>
      <c r="AB881" s="1014"/>
      <c r="AC881" s="1014"/>
      <c r="AD881" s="1014"/>
      <c r="AE881" s="1014"/>
    </row>
    <row r="882" spans="2:31">
      <c r="B882" s="1014"/>
      <c r="C882" s="1014"/>
      <c r="D882" s="1014"/>
      <c r="E882" s="1014"/>
      <c r="F882" s="1014"/>
      <c r="G882" s="1014"/>
      <c r="H882" s="1014"/>
      <c r="I882" s="1014"/>
      <c r="J882" s="1014"/>
      <c r="K882" s="1014"/>
      <c r="L882" s="1014"/>
      <c r="M882" s="1016"/>
      <c r="N882" s="1015"/>
      <c r="O882" s="1014"/>
      <c r="P882" s="1014"/>
      <c r="Q882" s="1014"/>
      <c r="R882" s="1014"/>
      <c r="S882" s="1014"/>
      <c r="T882" s="1014"/>
      <c r="U882" s="1014"/>
      <c r="V882" s="1014"/>
      <c r="W882" s="1014"/>
      <c r="X882" s="1014"/>
      <c r="Y882" s="1014"/>
      <c r="Z882" s="1014"/>
      <c r="AA882" s="1014"/>
      <c r="AB882" s="1014"/>
      <c r="AC882" s="1014"/>
      <c r="AD882" s="1014"/>
      <c r="AE882" s="1014"/>
    </row>
    <row r="883" spans="2:31">
      <c r="B883" s="1014"/>
      <c r="C883" s="1014"/>
      <c r="D883" s="1014"/>
      <c r="E883" s="1014"/>
      <c r="F883" s="1014"/>
      <c r="G883" s="1014"/>
      <c r="H883" s="1014"/>
      <c r="I883" s="1014"/>
      <c r="J883" s="1014"/>
      <c r="K883" s="1014"/>
      <c r="L883" s="1014"/>
      <c r="M883" s="1016"/>
      <c r="N883" s="1015"/>
      <c r="O883" s="1014"/>
      <c r="P883" s="1014"/>
      <c r="Q883" s="1014"/>
      <c r="R883" s="1014"/>
      <c r="S883" s="1014"/>
      <c r="T883" s="1014"/>
      <c r="U883" s="1014"/>
      <c r="V883" s="1014"/>
      <c r="W883" s="1014"/>
      <c r="X883" s="1014"/>
      <c r="Y883" s="1014"/>
      <c r="Z883" s="1014"/>
      <c r="AA883" s="1014"/>
      <c r="AB883" s="1014"/>
      <c r="AC883" s="1014"/>
      <c r="AD883" s="1014"/>
      <c r="AE883" s="1014"/>
    </row>
    <row r="884" spans="2:31">
      <c r="B884" s="1014"/>
      <c r="C884" s="1014"/>
      <c r="D884" s="1014"/>
      <c r="E884" s="1014"/>
      <c r="F884" s="1014"/>
      <c r="G884" s="1014"/>
      <c r="H884" s="1014"/>
      <c r="I884" s="1014"/>
      <c r="J884" s="1014"/>
      <c r="K884" s="1014"/>
      <c r="L884" s="1014"/>
      <c r="M884" s="1016"/>
      <c r="N884" s="1015"/>
      <c r="O884" s="1014"/>
      <c r="P884" s="1014"/>
      <c r="Q884" s="1014"/>
      <c r="R884" s="1014"/>
      <c r="S884" s="1014"/>
      <c r="T884" s="1014"/>
      <c r="U884" s="1014"/>
      <c r="V884" s="1014"/>
      <c r="W884" s="1014"/>
      <c r="X884" s="1014"/>
      <c r="Y884" s="1014"/>
      <c r="Z884" s="1014"/>
      <c r="AA884" s="1014"/>
      <c r="AB884" s="1014"/>
      <c r="AC884" s="1014"/>
      <c r="AD884" s="1014"/>
      <c r="AE884" s="1014"/>
    </row>
    <row r="885" spans="2:31">
      <c r="B885" s="1014"/>
      <c r="C885" s="1014"/>
      <c r="D885" s="1014"/>
      <c r="E885" s="1014"/>
      <c r="F885" s="1014"/>
      <c r="G885" s="1014"/>
      <c r="H885" s="1014"/>
      <c r="I885" s="1014"/>
      <c r="J885" s="1014"/>
      <c r="K885" s="1014"/>
      <c r="L885" s="1014"/>
      <c r="M885" s="1016"/>
      <c r="N885" s="1015"/>
      <c r="O885" s="1014"/>
      <c r="P885" s="1014"/>
      <c r="Q885" s="1014"/>
      <c r="R885" s="1014"/>
      <c r="S885" s="1014"/>
      <c r="T885" s="1014"/>
      <c r="U885" s="1014"/>
      <c r="V885" s="1014"/>
      <c r="W885" s="1014"/>
      <c r="X885" s="1014"/>
      <c r="Y885" s="1014"/>
      <c r="Z885" s="1014"/>
      <c r="AA885" s="1014"/>
      <c r="AB885" s="1014"/>
      <c r="AC885" s="1014"/>
      <c r="AD885" s="1014"/>
      <c r="AE885" s="1014"/>
    </row>
    <row r="886" spans="2:31">
      <c r="B886" s="1014"/>
      <c r="C886" s="1014"/>
      <c r="D886" s="1014"/>
      <c r="E886" s="1014"/>
      <c r="F886" s="1014"/>
      <c r="G886" s="1014"/>
      <c r="H886" s="1014"/>
      <c r="I886" s="1014"/>
      <c r="J886" s="1014"/>
      <c r="K886" s="1014"/>
      <c r="L886" s="1014"/>
      <c r="M886" s="1016"/>
      <c r="N886" s="1015"/>
      <c r="O886" s="1014"/>
      <c r="P886" s="1014"/>
      <c r="Q886" s="1014"/>
      <c r="R886" s="1014"/>
      <c r="S886" s="1014"/>
      <c r="T886" s="1014"/>
      <c r="U886" s="1014"/>
      <c r="V886" s="1014"/>
      <c r="W886" s="1014"/>
      <c r="X886" s="1014"/>
      <c r="Y886" s="1014"/>
      <c r="Z886" s="1014"/>
      <c r="AA886" s="1014"/>
      <c r="AB886" s="1014"/>
      <c r="AC886" s="1014"/>
      <c r="AD886" s="1014"/>
      <c r="AE886" s="1014"/>
    </row>
    <row r="887" spans="2:31">
      <c r="B887" s="1014"/>
      <c r="C887" s="1014"/>
      <c r="D887" s="1014"/>
      <c r="E887" s="1014"/>
      <c r="F887" s="1014"/>
      <c r="G887" s="1014"/>
      <c r="H887" s="1014"/>
      <c r="I887" s="1014"/>
      <c r="J887" s="1014"/>
      <c r="K887" s="1014"/>
      <c r="L887" s="1014"/>
      <c r="M887" s="1016"/>
      <c r="N887" s="1015"/>
      <c r="O887" s="1014"/>
      <c r="P887" s="1014"/>
      <c r="Q887" s="1014"/>
      <c r="R887" s="1014"/>
      <c r="S887" s="1014"/>
      <c r="T887" s="1014"/>
      <c r="U887" s="1014"/>
      <c r="V887" s="1014"/>
      <c r="W887" s="1014"/>
      <c r="X887" s="1014"/>
      <c r="Y887" s="1014"/>
      <c r="Z887" s="1014"/>
      <c r="AA887" s="1014"/>
      <c r="AB887" s="1014"/>
      <c r="AC887" s="1014"/>
      <c r="AD887" s="1014"/>
      <c r="AE887" s="1014"/>
    </row>
    <row r="888" spans="2:31">
      <c r="B888" s="1014"/>
      <c r="C888" s="1014"/>
      <c r="D888" s="1014"/>
      <c r="E888" s="1014"/>
      <c r="F888" s="1014"/>
      <c r="G888" s="1014"/>
      <c r="H888" s="1014"/>
      <c r="I888" s="1014"/>
      <c r="J888" s="1014"/>
      <c r="K888" s="1014"/>
      <c r="L888" s="1014"/>
      <c r="M888" s="1016"/>
      <c r="N888" s="1015"/>
      <c r="O888" s="1014"/>
      <c r="P888" s="1014"/>
      <c r="Q888" s="1014"/>
      <c r="R888" s="1014"/>
      <c r="S888" s="1014"/>
      <c r="T888" s="1014"/>
      <c r="U888" s="1014"/>
      <c r="V888" s="1014"/>
      <c r="W888" s="1014"/>
      <c r="X888" s="1014"/>
      <c r="Y888" s="1014"/>
      <c r="Z888" s="1014"/>
      <c r="AA888" s="1014"/>
      <c r="AB888" s="1014"/>
      <c r="AC888" s="1014"/>
      <c r="AD888" s="1014"/>
      <c r="AE888" s="1014"/>
    </row>
    <row r="889" spans="2:31">
      <c r="B889" s="1014"/>
      <c r="C889" s="1014"/>
      <c r="D889" s="1014"/>
      <c r="E889" s="1014"/>
      <c r="F889" s="1014"/>
      <c r="G889" s="1014"/>
      <c r="H889" s="1014"/>
      <c r="I889" s="1014"/>
      <c r="J889" s="1014"/>
      <c r="K889" s="1014"/>
      <c r="L889" s="1014"/>
      <c r="M889" s="1016"/>
      <c r="N889" s="1015"/>
      <c r="O889" s="1014"/>
      <c r="P889" s="1014"/>
      <c r="Q889" s="1014"/>
      <c r="R889" s="1014"/>
      <c r="S889" s="1014"/>
      <c r="T889" s="1014"/>
      <c r="U889" s="1014"/>
      <c r="V889" s="1014"/>
      <c r="W889" s="1014"/>
      <c r="X889" s="1014"/>
      <c r="Y889" s="1014"/>
      <c r="Z889" s="1014"/>
      <c r="AA889" s="1014"/>
      <c r="AB889" s="1014"/>
      <c r="AC889" s="1014"/>
      <c r="AD889" s="1014"/>
      <c r="AE889" s="1014"/>
    </row>
    <row r="890" spans="2:31">
      <c r="B890" s="1014"/>
      <c r="C890" s="1014"/>
      <c r="D890" s="1014"/>
      <c r="E890" s="1014"/>
      <c r="F890" s="1014"/>
      <c r="G890" s="1014"/>
      <c r="H890" s="1014"/>
      <c r="I890" s="1014"/>
      <c r="J890" s="1014"/>
      <c r="K890" s="1014"/>
      <c r="L890" s="1014"/>
      <c r="M890" s="1016"/>
      <c r="N890" s="1015"/>
      <c r="O890" s="1014"/>
      <c r="P890" s="1014"/>
      <c r="Q890" s="1014"/>
      <c r="R890" s="1014"/>
      <c r="S890" s="1014"/>
      <c r="T890" s="1014"/>
      <c r="U890" s="1014"/>
      <c r="V890" s="1014"/>
      <c r="W890" s="1014"/>
      <c r="X890" s="1014"/>
      <c r="Y890" s="1014"/>
      <c r="Z890" s="1014"/>
      <c r="AA890" s="1014"/>
      <c r="AB890" s="1014"/>
      <c r="AC890" s="1014"/>
      <c r="AD890" s="1014"/>
      <c r="AE890" s="1014"/>
    </row>
    <row r="891" spans="2:31">
      <c r="B891" s="1014"/>
      <c r="C891" s="1014"/>
      <c r="D891" s="1014"/>
      <c r="E891" s="1014"/>
      <c r="F891" s="1014"/>
      <c r="G891" s="1014"/>
      <c r="H891" s="1014"/>
      <c r="I891" s="1014"/>
      <c r="J891" s="1014"/>
      <c r="K891" s="1014"/>
      <c r="L891" s="1014"/>
      <c r="M891" s="1016"/>
      <c r="N891" s="1015"/>
      <c r="O891" s="1014"/>
      <c r="P891" s="1014"/>
      <c r="Q891" s="1014"/>
      <c r="R891" s="1014"/>
      <c r="S891" s="1014"/>
      <c r="T891" s="1014"/>
      <c r="U891" s="1014"/>
      <c r="V891" s="1014"/>
      <c r="W891" s="1014"/>
      <c r="X891" s="1014"/>
      <c r="Y891" s="1014"/>
      <c r="Z891" s="1014"/>
      <c r="AA891" s="1014"/>
      <c r="AB891" s="1014"/>
      <c r="AC891" s="1014"/>
      <c r="AD891" s="1014"/>
      <c r="AE891" s="1014"/>
    </row>
    <row r="892" spans="2:31">
      <c r="B892" s="1014"/>
      <c r="C892" s="1014"/>
      <c r="D892" s="1014"/>
      <c r="E892" s="1014"/>
      <c r="F892" s="1014"/>
      <c r="G892" s="1014"/>
      <c r="H892" s="1014"/>
      <c r="I892" s="1014"/>
      <c r="J892" s="1014"/>
      <c r="K892" s="1014"/>
      <c r="L892" s="1014"/>
      <c r="M892" s="1016"/>
      <c r="N892" s="1015"/>
      <c r="O892" s="1014"/>
      <c r="P892" s="1014"/>
      <c r="Q892" s="1014"/>
      <c r="R892" s="1014"/>
      <c r="S892" s="1014"/>
      <c r="T892" s="1014"/>
      <c r="U892" s="1014"/>
      <c r="V892" s="1014"/>
      <c r="W892" s="1014"/>
      <c r="X892" s="1014"/>
      <c r="Y892" s="1014"/>
      <c r="Z892" s="1014"/>
      <c r="AA892" s="1014"/>
      <c r="AB892" s="1014"/>
      <c r="AC892" s="1014"/>
      <c r="AD892" s="1014"/>
      <c r="AE892" s="1014"/>
    </row>
    <row r="893" spans="2:31">
      <c r="B893" s="1014"/>
      <c r="C893" s="1014"/>
      <c r="D893" s="1014"/>
      <c r="E893" s="1014"/>
      <c r="F893" s="1014"/>
      <c r="G893" s="1014"/>
      <c r="H893" s="1014"/>
      <c r="I893" s="1014"/>
      <c r="J893" s="1014"/>
      <c r="K893" s="1014"/>
      <c r="L893" s="1014"/>
      <c r="M893" s="1016"/>
      <c r="N893" s="1015"/>
      <c r="O893" s="1014"/>
      <c r="P893" s="1014"/>
      <c r="Q893" s="1014"/>
      <c r="R893" s="1014"/>
      <c r="S893" s="1014"/>
      <c r="T893" s="1014"/>
      <c r="U893" s="1014"/>
      <c r="V893" s="1014"/>
      <c r="W893" s="1014"/>
      <c r="X893" s="1014"/>
      <c r="Y893" s="1014"/>
      <c r="Z893" s="1014"/>
      <c r="AA893" s="1014"/>
      <c r="AB893" s="1014"/>
      <c r="AC893" s="1014"/>
      <c r="AD893" s="1014"/>
      <c r="AE893" s="1014"/>
    </row>
    <row r="894" spans="2:31">
      <c r="B894" s="1014"/>
      <c r="C894" s="1014"/>
      <c r="D894" s="1014"/>
      <c r="E894" s="1014"/>
      <c r="F894" s="1014"/>
      <c r="G894" s="1014"/>
      <c r="H894" s="1014"/>
      <c r="I894" s="1014"/>
      <c r="J894" s="1014"/>
      <c r="K894" s="1014"/>
      <c r="L894" s="1014"/>
      <c r="M894" s="1016"/>
      <c r="N894" s="1015"/>
      <c r="O894" s="1014"/>
      <c r="P894" s="1014"/>
      <c r="Q894" s="1014"/>
      <c r="R894" s="1014"/>
      <c r="S894" s="1014"/>
      <c r="T894" s="1014"/>
      <c r="U894" s="1014"/>
      <c r="V894" s="1014"/>
      <c r="W894" s="1014"/>
      <c r="X894" s="1014"/>
      <c r="Y894" s="1014"/>
      <c r="Z894" s="1014"/>
      <c r="AA894" s="1014"/>
      <c r="AB894" s="1014"/>
      <c r="AC894" s="1014"/>
      <c r="AD894" s="1014"/>
      <c r="AE894" s="1014"/>
    </row>
    <row r="895" spans="2:31">
      <c r="B895" s="1014"/>
      <c r="C895" s="1014"/>
      <c r="D895" s="1014"/>
      <c r="E895" s="1014"/>
      <c r="F895" s="1014"/>
      <c r="G895" s="1014"/>
      <c r="H895" s="1014"/>
      <c r="I895" s="1014"/>
      <c r="J895" s="1014"/>
      <c r="K895" s="1014"/>
      <c r="L895" s="1014"/>
      <c r="M895" s="1016"/>
      <c r="N895" s="1015"/>
      <c r="O895" s="1014"/>
      <c r="P895" s="1014"/>
      <c r="Q895" s="1014"/>
      <c r="R895" s="1014"/>
      <c r="S895" s="1014"/>
      <c r="T895" s="1014"/>
      <c r="U895" s="1014"/>
      <c r="V895" s="1014"/>
      <c r="W895" s="1014"/>
      <c r="X895" s="1014"/>
      <c r="Y895" s="1014"/>
      <c r="Z895" s="1014"/>
      <c r="AA895" s="1014"/>
      <c r="AB895" s="1014"/>
      <c r="AC895" s="1014"/>
      <c r="AD895" s="1014"/>
      <c r="AE895" s="1014"/>
    </row>
    <row r="896" spans="2:31">
      <c r="B896" s="1014"/>
      <c r="C896" s="1014"/>
      <c r="D896" s="1014"/>
      <c r="E896" s="1014"/>
      <c r="F896" s="1014"/>
      <c r="G896" s="1014"/>
      <c r="H896" s="1014"/>
      <c r="I896" s="1014"/>
      <c r="J896" s="1014"/>
      <c r="K896" s="1014"/>
      <c r="L896" s="1014"/>
      <c r="M896" s="1016"/>
      <c r="N896" s="1015"/>
      <c r="O896" s="1014"/>
      <c r="P896" s="1014"/>
      <c r="Q896" s="1014"/>
      <c r="R896" s="1014"/>
      <c r="S896" s="1014"/>
      <c r="T896" s="1014"/>
      <c r="U896" s="1014"/>
      <c r="V896" s="1014"/>
      <c r="W896" s="1014"/>
      <c r="X896" s="1014"/>
      <c r="Y896" s="1014"/>
      <c r="Z896" s="1014"/>
      <c r="AA896" s="1014"/>
      <c r="AB896" s="1014"/>
      <c r="AC896" s="1014"/>
      <c r="AD896" s="1014"/>
      <c r="AE896" s="1014"/>
    </row>
    <row r="897" spans="2:31">
      <c r="B897" s="1014"/>
      <c r="C897" s="1014"/>
      <c r="D897" s="1014"/>
      <c r="E897" s="1014"/>
      <c r="F897" s="1014"/>
      <c r="G897" s="1014"/>
      <c r="H897" s="1014"/>
      <c r="I897" s="1014"/>
      <c r="J897" s="1014"/>
      <c r="K897" s="1014"/>
      <c r="L897" s="1014"/>
      <c r="M897" s="1016"/>
      <c r="N897" s="1015"/>
      <c r="O897" s="1014"/>
      <c r="P897" s="1014"/>
      <c r="Q897" s="1014"/>
      <c r="R897" s="1014"/>
      <c r="S897" s="1014"/>
      <c r="T897" s="1014"/>
      <c r="U897" s="1014"/>
      <c r="V897" s="1014"/>
      <c r="W897" s="1014"/>
      <c r="X897" s="1014"/>
      <c r="Y897" s="1014"/>
      <c r="Z897" s="1014"/>
      <c r="AA897" s="1014"/>
      <c r="AB897" s="1014"/>
      <c r="AC897" s="1014"/>
      <c r="AD897" s="1014"/>
      <c r="AE897" s="1014"/>
    </row>
    <row r="898" spans="2:31">
      <c r="B898" s="1014"/>
      <c r="C898" s="1014"/>
      <c r="D898" s="1014"/>
      <c r="E898" s="1014"/>
      <c r="F898" s="1014"/>
      <c r="G898" s="1014"/>
      <c r="H898" s="1014"/>
      <c r="I898" s="1014"/>
      <c r="J898" s="1014"/>
      <c r="K898" s="1014"/>
      <c r="L898" s="1014"/>
      <c r="M898" s="1016"/>
      <c r="N898" s="1015"/>
      <c r="O898" s="1014"/>
      <c r="P898" s="1014"/>
      <c r="Q898" s="1014"/>
      <c r="R898" s="1014"/>
      <c r="S898" s="1014"/>
      <c r="T898" s="1014"/>
      <c r="U898" s="1014"/>
      <c r="V898" s="1014"/>
      <c r="W898" s="1014"/>
      <c r="X898" s="1014"/>
      <c r="Y898" s="1014"/>
      <c r="Z898" s="1014"/>
      <c r="AA898" s="1014"/>
      <c r="AB898" s="1014"/>
      <c r="AC898" s="1014"/>
      <c r="AD898" s="1014"/>
      <c r="AE898" s="1014"/>
    </row>
    <row r="899" spans="2:31">
      <c r="B899" s="1014"/>
      <c r="C899" s="1014"/>
      <c r="D899" s="1014"/>
      <c r="E899" s="1014"/>
      <c r="F899" s="1014"/>
      <c r="G899" s="1014"/>
      <c r="H899" s="1014"/>
      <c r="I899" s="1014"/>
      <c r="J899" s="1014"/>
      <c r="K899" s="1014"/>
      <c r="L899" s="1014"/>
      <c r="M899" s="1016"/>
      <c r="N899" s="1015"/>
      <c r="O899" s="1014"/>
      <c r="P899" s="1014"/>
      <c r="Q899" s="1014"/>
      <c r="R899" s="1014"/>
      <c r="S899" s="1014"/>
      <c r="T899" s="1014"/>
      <c r="U899" s="1014"/>
      <c r="V899" s="1014"/>
      <c r="W899" s="1014"/>
      <c r="X899" s="1014"/>
      <c r="Y899" s="1014"/>
      <c r="Z899" s="1014"/>
      <c r="AA899" s="1014"/>
      <c r="AB899" s="1014"/>
      <c r="AC899" s="1014"/>
      <c r="AD899" s="1014"/>
      <c r="AE899" s="1014"/>
    </row>
    <row r="900" spans="2:31">
      <c r="B900" s="1014"/>
      <c r="C900" s="1014"/>
      <c r="D900" s="1014"/>
      <c r="E900" s="1014"/>
      <c r="F900" s="1014"/>
      <c r="G900" s="1014"/>
      <c r="H900" s="1014"/>
      <c r="I900" s="1014"/>
      <c r="J900" s="1014"/>
      <c r="K900" s="1014"/>
      <c r="L900" s="1014"/>
      <c r="M900" s="1016"/>
      <c r="N900" s="1015"/>
      <c r="O900" s="1014"/>
      <c r="P900" s="1014"/>
      <c r="Q900" s="1014"/>
      <c r="R900" s="1014"/>
      <c r="S900" s="1014"/>
      <c r="T900" s="1014"/>
      <c r="U900" s="1014"/>
      <c r="V900" s="1014"/>
      <c r="W900" s="1014"/>
      <c r="X900" s="1014"/>
      <c r="Y900" s="1014"/>
      <c r="Z900" s="1014"/>
      <c r="AA900" s="1014"/>
      <c r="AB900" s="1014"/>
      <c r="AC900" s="1014"/>
      <c r="AD900" s="1014"/>
      <c r="AE900" s="1014"/>
    </row>
    <row r="901" spans="2:31">
      <c r="B901" s="1014"/>
      <c r="C901" s="1014"/>
      <c r="D901" s="1014"/>
      <c r="E901" s="1014"/>
      <c r="F901" s="1014"/>
      <c r="G901" s="1014"/>
      <c r="H901" s="1014"/>
      <c r="I901" s="1014"/>
      <c r="J901" s="1014"/>
      <c r="K901" s="1014"/>
      <c r="L901" s="1014"/>
      <c r="M901" s="1016"/>
      <c r="N901" s="1015"/>
      <c r="O901" s="1014"/>
      <c r="P901" s="1014"/>
      <c r="Q901" s="1014"/>
      <c r="R901" s="1014"/>
      <c r="S901" s="1014"/>
      <c r="T901" s="1014"/>
      <c r="U901" s="1014"/>
      <c r="V901" s="1014"/>
      <c r="W901" s="1014"/>
      <c r="X901" s="1014"/>
      <c r="Y901" s="1014"/>
      <c r="Z901" s="1014"/>
      <c r="AA901" s="1014"/>
      <c r="AB901" s="1014"/>
      <c r="AC901" s="1014"/>
      <c r="AD901" s="1014"/>
      <c r="AE901" s="1014"/>
    </row>
    <row r="902" spans="2:31">
      <c r="B902" s="1014"/>
      <c r="C902" s="1014"/>
      <c r="D902" s="1014"/>
      <c r="E902" s="1014"/>
      <c r="F902" s="1014"/>
      <c r="G902" s="1014"/>
      <c r="H902" s="1014"/>
      <c r="I902" s="1014"/>
      <c r="J902" s="1014"/>
      <c r="K902" s="1014"/>
      <c r="L902" s="1014"/>
      <c r="M902" s="1016"/>
      <c r="N902" s="1015"/>
      <c r="O902" s="1014"/>
      <c r="P902" s="1014"/>
      <c r="Q902" s="1014"/>
      <c r="R902" s="1014"/>
      <c r="S902" s="1014"/>
      <c r="T902" s="1014"/>
      <c r="U902" s="1014"/>
      <c r="V902" s="1014"/>
      <c r="W902" s="1014"/>
      <c r="X902" s="1014"/>
      <c r="Y902" s="1014"/>
      <c r="Z902" s="1014"/>
      <c r="AA902" s="1014"/>
      <c r="AB902" s="1014"/>
      <c r="AC902" s="1014"/>
      <c r="AD902" s="1014"/>
      <c r="AE902" s="1014"/>
    </row>
    <row r="903" spans="2:31">
      <c r="B903" s="1014"/>
      <c r="C903" s="1014"/>
      <c r="D903" s="1014"/>
      <c r="E903" s="1014"/>
      <c r="F903" s="1014"/>
      <c r="G903" s="1014"/>
      <c r="H903" s="1014"/>
      <c r="I903" s="1014"/>
      <c r="J903" s="1014"/>
      <c r="K903" s="1014"/>
      <c r="L903" s="1014"/>
      <c r="M903" s="1016"/>
      <c r="N903" s="1015"/>
      <c r="O903" s="1014"/>
      <c r="P903" s="1014"/>
      <c r="Q903" s="1014"/>
      <c r="R903" s="1014"/>
      <c r="S903" s="1014"/>
      <c r="T903" s="1014"/>
      <c r="U903" s="1014"/>
      <c r="V903" s="1014"/>
      <c r="W903" s="1014"/>
      <c r="X903" s="1014"/>
      <c r="Y903" s="1014"/>
      <c r="Z903" s="1014"/>
      <c r="AA903" s="1014"/>
      <c r="AB903" s="1014"/>
      <c r="AC903" s="1014"/>
      <c r="AD903" s="1014"/>
      <c r="AE903" s="1014"/>
    </row>
    <row r="904" spans="2:31">
      <c r="B904" s="1014"/>
      <c r="C904" s="1014"/>
      <c r="D904" s="1014"/>
      <c r="E904" s="1014"/>
      <c r="F904" s="1014"/>
      <c r="G904" s="1014"/>
      <c r="H904" s="1014"/>
      <c r="I904" s="1014"/>
      <c r="J904" s="1014"/>
      <c r="K904" s="1014"/>
      <c r="L904" s="1014"/>
      <c r="M904" s="1016"/>
      <c r="N904" s="1015"/>
      <c r="O904" s="1014"/>
      <c r="P904" s="1014"/>
      <c r="Q904" s="1014"/>
      <c r="R904" s="1014"/>
      <c r="S904" s="1014"/>
      <c r="T904" s="1014"/>
      <c r="U904" s="1014"/>
      <c r="V904" s="1014"/>
      <c r="W904" s="1014"/>
      <c r="X904" s="1014"/>
      <c r="Y904" s="1014"/>
      <c r="Z904" s="1014"/>
      <c r="AA904" s="1014"/>
      <c r="AB904" s="1014"/>
      <c r="AC904" s="1014"/>
      <c r="AD904" s="1014"/>
      <c r="AE904" s="1014"/>
    </row>
    <row r="905" spans="2:31">
      <c r="B905" s="1014"/>
      <c r="C905" s="1014"/>
      <c r="D905" s="1014"/>
      <c r="E905" s="1014"/>
      <c r="F905" s="1014"/>
      <c r="G905" s="1014"/>
      <c r="H905" s="1014"/>
      <c r="I905" s="1014"/>
      <c r="J905" s="1014"/>
      <c r="K905" s="1014"/>
      <c r="L905" s="1014"/>
      <c r="M905" s="1016"/>
      <c r="N905" s="1015"/>
      <c r="O905" s="1014"/>
      <c r="P905" s="1014"/>
      <c r="Q905" s="1014"/>
      <c r="R905" s="1014"/>
      <c r="S905" s="1014"/>
      <c r="T905" s="1014"/>
      <c r="U905" s="1014"/>
      <c r="V905" s="1014"/>
      <c r="W905" s="1014"/>
      <c r="X905" s="1014"/>
      <c r="Y905" s="1014"/>
      <c r="Z905" s="1014"/>
      <c r="AA905" s="1014"/>
      <c r="AB905" s="1014"/>
      <c r="AC905" s="1014"/>
      <c r="AD905" s="1014"/>
      <c r="AE905" s="1014"/>
    </row>
    <row r="906" spans="2:31">
      <c r="B906" s="1014"/>
      <c r="C906" s="1014"/>
      <c r="D906" s="1014"/>
      <c r="E906" s="1014"/>
      <c r="F906" s="1014"/>
      <c r="G906" s="1014"/>
      <c r="H906" s="1014"/>
      <c r="I906" s="1014"/>
      <c r="J906" s="1014"/>
      <c r="K906" s="1014"/>
      <c r="L906" s="1014"/>
      <c r="M906" s="1016"/>
      <c r="N906" s="1015"/>
      <c r="O906" s="1014"/>
      <c r="P906" s="1014"/>
      <c r="Q906" s="1014"/>
      <c r="R906" s="1014"/>
      <c r="S906" s="1014"/>
      <c r="T906" s="1014"/>
      <c r="U906" s="1014"/>
      <c r="V906" s="1014"/>
      <c r="W906" s="1014"/>
      <c r="X906" s="1014"/>
      <c r="Y906" s="1014"/>
      <c r="Z906" s="1014"/>
      <c r="AA906" s="1014"/>
      <c r="AB906" s="1014"/>
      <c r="AC906" s="1014"/>
      <c r="AD906" s="1014"/>
      <c r="AE906" s="1014"/>
    </row>
    <row r="907" spans="2:31">
      <c r="B907" s="1014"/>
      <c r="C907" s="1014"/>
      <c r="D907" s="1014"/>
      <c r="E907" s="1014"/>
      <c r="F907" s="1014"/>
      <c r="G907" s="1014"/>
      <c r="H907" s="1014"/>
      <c r="I907" s="1014"/>
      <c r="J907" s="1014"/>
      <c r="K907" s="1014"/>
      <c r="L907" s="1014"/>
      <c r="M907" s="1016"/>
      <c r="N907" s="1015"/>
      <c r="O907" s="1014"/>
      <c r="P907" s="1014"/>
      <c r="Q907" s="1014"/>
      <c r="R907" s="1014"/>
      <c r="S907" s="1014"/>
      <c r="T907" s="1014"/>
      <c r="U907" s="1014"/>
      <c r="V907" s="1014"/>
      <c r="W907" s="1014"/>
      <c r="X907" s="1014"/>
      <c r="Y907" s="1014"/>
      <c r="Z907" s="1014"/>
      <c r="AA907" s="1014"/>
      <c r="AB907" s="1014"/>
      <c r="AC907" s="1014"/>
      <c r="AD907" s="1014"/>
      <c r="AE907" s="1014"/>
    </row>
    <row r="908" spans="2:31">
      <c r="B908" s="1014"/>
      <c r="C908" s="1014"/>
      <c r="D908" s="1014"/>
      <c r="E908" s="1014"/>
      <c r="F908" s="1014"/>
      <c r="G908" s="1014"/>
      <c r="H908" s="1014"/>
      <c r="I908" s="1014"/>
      <c r="J908" s="1014"/>
      <c r="K908" s="1014"/>
      <c r="L908" s="1014"/>
      <c r="M908" s="1016"/>
      <c r="N908" s="1015"/>
      <c r="O908" s="1014"/>
      <c r="P908" s="1014"/>
      <c r="Q908" s="1014"/>
      <c r="R908" s="1014"/>
      <c r="S908" s="1014"/>
      <c r="T908" s="1014"/>
      <c r="U908" s="1014"/>
      <c r="V908" s="1014"/>
      <c r="W908" s="1014"/>
      <c r="X908" s="1014"/>
      <c r="Y908" s="1014"/>
      <c r="Z908" s="1014"/>
      <c r="AA908" s="1014"/>
      <c r="AB908" s="1014"/>
      <c r="AC908" s="1014"/>
      <c r="AD908" s="1014"/>
      <c r="AE908" s="1014"/>
    </row>
    <row r="909" spans="2:31">
      <c r="B909" s="1014"/>
      <c r="C909" s="1014"/>
      <c r="D909" s="1014"/>
      <c r="E909" s="1014"/>
      <c r="F909" s="1014"/>
      <c r="G909" s="1014"/>
      <c r="H909" s="1014"/>
      <c r="I909" s="1014"/>
      <c r="J909" s="1014"/>
      <c r="K909" s="1014"/>
      <c r="L909" s="1014"/>
      <c r="M909" s="1016"/>
      <c r="N909" s="1015"/>
      <c r="O909" s="1014"/>
      <c r="P909" s="1014"/>
      <c r="Q909" s="1014"/>
      <c r="R909" s="1014"/>
      <c r="S909" s="1014"/>
      <c r="T909" s="1014"/>
      <c r="U909" s="1014"/>
      <c r="V909" s="1014"/>
      <c r="W909" s="1014"/>
      <c r="X909" s="1014"/>
      <c r="Y909" s="1014"/>
      <c r="Z909" s="1014"/>
      <c r="AA909" s="1014"/>
      <c r="AB909" s="1014"/>
      <c r="AC909" s="1014"/>
      <c r="AD909" s="1014"/>
      <c r="AE909" s="1014"/>
    </row>
    <row r="910" spans="2:31">
      <c r="B910" s="1014"/>
      <c r="C910" s="1014"/>
      <c r="D910" s="1014"/>
      <c r="E910" s="1014"/>
      <c r="F910" s="1014"/>
      <c r="G910" s="1014"/>
      <c r="H910" s="1014"/>
      <c r="I910" s="1014"/>
      <c r="J910" s="1014"/>
      <c r="K910" s="1014"/>
      <c r="L910" s="1014"/>
      <c r="M910" s="1016"/>
      <c r="N910" s="1015"/>
      <c r="O910" s="1014"/>
      <c r="P910" s="1014"/>
      <c r="Q910" s="1014"/>
      <c r="R910" s="1014"/>
      <c r="S910" s="1014"/>
      <c r="T910" s="1014"/>
      <c r="U910" s="1014"/>
      <c r="V910" s="1014"/>
      <c r="W910" s="1014"/>
      <c r="X910" s="1014"/>
      <c r="Y910" s="1014"/>
      <c r="Z910" s="1014"/>
      <c r="AA910" s="1014"/>
      <c r="AB910" s="1014"/>
      <c r="AC910" s="1014"/>
      <c r="AD910" s="1014"/>
      <c r="AE910" s="1014"/>
    </row>
    <row r="911" spans="2:31">
      <c r="B911" s="1014"/>
      <c r="C911" s="1014"/>
      <c r="D911" s="1014"/>
      <c r="E911" s="1014"/>
      <c r="F911" s="1014"/>
      <c r="G911" s="1014"/>
      <c r="H911" s="1014"/>
      <c r="I911" s="1014"/>
      <c r="J911" s="1014"/>
      <c r="K911" s="1014"/>
      <c r="L911" s="1014"/>
      <c r="M911" s="1016"/>
      <c r="N911" s="1015"/>
      <c r="O911" s="1014"/>
      <c r="P911" s="1014"/>
      <c r="Q911" s="1014"/>
      <c r="R911" s="1014"/>
      <c r="S911" s="1014"/>
      <c r="T911" s="1014"/>
      <c r="U911" s="1014"/>
      <c r="V911" s="1014"/>
      <c r="W911" s="1014"/>
      <c r="X911" s="1014"/>
      <c r="Y911" s="1014"/>
      <c r="Z911" s="1014"/>
      <c r="AA911" s="1014"/>
      <c r="AB911" s="1014"/>
      <c r="AC911" s="1014"/>
      <c r="AD911" s="1014"/>
      <c r="AE911" s="1014"/>
    </row>
    <row r="912" spans="2:31">
      <c r="B912" s="1014"/>
      <c r="C912" s="1014"/>
      <c r="D912" s="1014"/>
      <c r="E912" s="1014"/>
      <c r="F912" s="1014"/>
      <c r="G912" s="1014"/>
      <c r="H912" s="1014"/>
      <c r="I912" s="1014"/>
      <c r="J912" s="1014"/>
      <c r="K912" s="1014"/>
      <c r="L912" s="1014"/>
      <c r="M912" s="1016"/>
      <c r="N912" s="1015"/>
      <c r="O912" s="1014"/>
      <c r="P912" s="1014"/>
      <c r="Q912" s="1014"/>
      <c r="R912" s="1014"/>
      <c r="S912" s="1014"/>
      <c r="T912" s="1014"/>
      <c r="U912" s="1014"/>
      <c r="V912" s="1014"/>
      <c r="W912" s="1014"/>
      <c r="X912" s="1014"/>
      <c r="Y912" s="1014"/>
      <c r="Z912" s="1014"/>
      <c r="AA912" s="1014"/>
      <c r="AB912" s="1014"/>
      <c r="AC912" s="1014"/>
      <c r="AD912" s="1014"/>
      <c r="AE912" s="1014"/>
    </row>
    <row r="913" spans="2:31">
      <c r="B913" s="1014"/>
      <c r="C913" s="1014"/>
      <c r="D913" s="1014"/>
      <c r="E913" s="1014"/>
      <c r="F913" s="1014"/>
      <c r="G913" s="1014"/>
      <c r="H913" s="1014"/>
      <c r="I913" s="1014"/>
      <c r="J913" s="1014"/>
      <c r="K913" s="1014"/>
      <c r="L913" s="1014"/>
      <c r="M913" s="1016"/>
      <c r="N913" s="1015"/>
      <c r="O913" s="1014"/>
      <c r="P913" s="1014"/>
      <c r="Q913" s="1014"/>
      <c r="R913" s="1014"/>
      <c r="S913" s="1014"/>
      <c r="T913" s="1014"/>
      <c r="U913" s="1014"/>
      <c r="V913" s="1014"/>
      <c r="W913" s="1014"/>
      <c r="X913" s="1014"/>
      <c r="Y913" s="1014"/>
      <c r="Z913" s="1014"/>
      <c r="AA913" s="1014"/>
      <c r="AB913" s="1014"/>
      <c r="AC913" s="1014"/>
      <c r="AD913" s="1014"/>
      <c r="AE913" s="1014"/>
    </row>
    <row r="914" spans="2:31">
      <c r="B914" s="1014"/>
      <c r="C914" s="1014"/>
      <c r="D914" s="1014"/>
      <c r="E914" s="1014"/>
      <c r="F914" s="1014"/>
      <c r="G914" s="1014"/>
      <c r="H914" s="1014"/>
      <c r="I914" s="1014"/>
      <c r="J914" s="1014"/>
      <c r="K914" s="1014"/>
      <c r="L914" s="1014"/>
      <c r="M914" s="1016"/>
      <c r="N914" s="1015"/>
      <c r="O914" s="1014"/>
      <c r="P914" s="1014"/>
      <c r="Q914" s="1014"/>
      <c r="R914" s="1014"/>
      <c r="S914" s="1014"/>
      <c r="T914" s="1014"/>
      <c r="U914" s="1014"/>
      <c r="V914" s="1014"/>
      <c r="W914" s="1014"/>
      <c r="X914" s="1014"/>
      <c r="Y914" s="1014"/>
      <c r="Z914" s="1014"/>
      <c r="AA914" s="1014"/>
      <c r="AB914" s="1014"/>
      <c r="AC914" s="1014"/>
      <c r="AD914" s="1014"/>
      <c r="AE914" s="1014"/>
    </row>
    <row r="915" spans="2:31">
      <c r="B915" s="1014"/>
      <c r="C915" s="1014"/>
      <c r="D915" s="1014"/>
      <c r="E915" s="1014"/>
      <c r="F915" s="1014"/>
      <c r="G915" s="1014"/>
      <c r="H915" s="1014"/>
      <c r="I915" s="1014"/>
      <c r="J915" s="1014"/>
      <c r="K915" s="1014"/>
      <c r="L915" s="1014"/>
      <c r="M915" s="1016"/>
      <c r="N915" s="1015"/>
      <c r="O915" s="1014"/>
      <c r="P915" s="1014"/>
      <c r="Q915" s="1014"/>
      <c r="R915" s="1014"/>
      <c r="S915" s="1014"/>
      <c r="T915" s="1014"/>
      <c r="U915" s="1014"/>
      <c r="V915" s="1014"/>
      <c r="W915" s="1014"/>
      <c r="X915" s="1014"/>
      <c r="Y915" s="1014"/>
      <c r="Z915" s="1014"/>
      <c r="AA915" s="1014"/>
      <c r="AB915" s="1014"/>
      <c r="AC915" s="1014"/>
      <c r="AD915" s="1014"/>
      <c r="AE915" s="1014"/>
    </row>
    <row r="916" spans="2:31">
      <c r="B916" s="1014"/>
      <c r="C916" s="1014"/>
      <c r="D916" s="1014"/>
      <c r="E916" s="1014"/>
      <c r="F916" s="1014"/>
      <c r="G916" s="1014"/>
      <c r="H916" s="1014"/>
      <c r="I916" s="1014"/>
      <c r="J916" s="1014"/>
      <c r="K916" s="1014"/>
      <c r="L916" s="1014"/>
      <c r="M916" s="1016"/>
      <c r="N916" s="1017"/>
      <c r="O916" s="1014"/>
      <c r="P916" s="1014"/>
      <c r="Q916" s="1014"/>
      <c r="R916" s="1014"/>
      <c r="S916" s="1014"/>
      <c r="T916" s="1014"/>
      <c r="U916" s="1014"/>
      <c r="V916" s="1014"/>
      <c r="W916" s="1014"/>
      <c r="X916" s="1014"/>
      <c r="Y916" s="1014"/>
      <c r="Z916" s="1014"/>
      <c r="AA916" s="1014"/>
      <c r="AB916" s="1014"/>
      <c r="AC916" s="1014"/>
      <c r="AD916" s="1014"/>
      <c r="AE916" s="1014"/>
    </row>
    <row r="917" spans="2:31">
      <c r="B917" s="1014"/>
      <c r="C917" s="1014"/>
      <c r="D917" s="1014"/>
      <c r="E917" s="1014"/>
      <c r="F917" s="1014"/>
      <c r="G917" s="1014"/>
      <c r="H917" s="1014"/>
      <c r="I917" s="1014"/>
      <c r="J917" s="1014"/>
      <c r="K917" s="1014"/>
      <c r="L917" s="1014"/>
      <c r="M917" s="1016"/>
      <c r="N917" s="1018"/>
      <c r="O917" s="1014"/>
      <c r="P917" s="1014"/>
      <c r="Q917" s="1014"/>
      <c r="R917" s="1014"/>
      <c r="S917" s="1014"/>
      <c r="T917" s="1014"/>
      <c r="U917" s="1014"/>
      <c r="V917" s="1014"/>
      <c r="W917" s="1014"/>
      <c r="X917" s="1014"/>
      <c r="Y917" s="1014"/>
      <c r="Z917" s="1014"/>
      <c r="AA917" s="1014"/>
      <c r="AB917" s="1014"/>
      <c r="AC917" s="1014"/>
      <c r="AD917" s="1014"/>
      <c r="AE917" s="1014"/>
    </row>
    <row r="918" spans="2:31">
      <c r="B918" s="1014"/>
      <c r="C918" s="1014"/>
      <c r="D918" s="1014"/>
      <c r="E918" s="1014"/>
      <c r="F918" s="1014"/>
      <c r="G918" s="1014"/>
      <c r="H918" s="1014"/>
      <c r="I918" s="1014"/>
      <c r="J918" s="1014"/>
      <c r="K918" s="1014"/>
      <c r="L918" s="1014"/>
      <c r="M918" s="1016"/>
      <c r="N918" s="1017"/>
      <c r="O918" s="1014"/>
      <c r="P918" s="1014"/>
      <c r="Q918" s="1014"/>
      <c r="R918" s="1014"/>
      <c r="S918" s="1014"/>
      <c r="T918" s="1014"/>
      <c r="U918" s="1014"/>
      <c r="V918" s="1014"/>
      <c r="W918" s="1014"/>
      <c r="X918" s="1014"/>
      <c r="Y918" s="1014"/>
      <c r="Z918" s="1014"/>
      <c r="AA918" s="1014"/>
      <c r="AB918" s="1014"/>
      <c r="AC918" s="1014"/>
      <c r="AD918" s="1014"/>
      <c r="AE918" s="1014"/>
    </row>
    <row r="919" spans="2:31">
      <c r="B919" s="1014"/>
      <c r="C919" s="1014"/>
      <c r="D919" s="1014"/>
      <c r="E919" s="1014"/>
      <c r="F919" s="1014"/>
      <c r="G919" s="1014"/>
      <c r="H919" s="1014"/>
      <c r="I919" s="1014"/>
      <c r="J919" s="1014"/>
      <c r="K919" s="1014"/>
      <c r="L919" s="1014"/>
      <c r="M919" s="1016"/>
      <c r="N919" s="1018"/>
      <c r="O919" s="1014"/>
      <c r="P919" s="1014"/>
      <c r="Q919" s="1014"/>
      <c r="R919" s="1014"/>
      <c r="S919" s="1014"/>
      <c r="T919" s="1014"/>
      <c r="U919" s="1014"/>
      <c r="V919" s="1014"/>
      <c r="W919" s="1014"/>
      <c r="X919" s="1014"/>
      <c r="Y919" s="1014"/>
      <c r="Z919" s="1014"/>
      <c r="AA919" s="1014"/>
      <c r="AB919" s="1014"/>
      <c r="AC919" s="1014"/>
      <c r="AD919" s="1014"/>
      <c r="AE919" s="1014"/>
    </row>
    <row r="920" spans="2:31">
      <c r="B920" s="1014"/>
      <c r="C920" s="1014"/>
      <c r="D920" s="1014"/>
      <c r="E920" s="1014"/>
      <c r="F920" s="1014"/>
      <c r="G920" s="1014"/>
      <c r="H920" s="1014"/>
      <c r="I920" s="1014"/>
      <c r="J920" s="1014"/>
      <c r="K920" s="1014"/>
      <c r="L920" s="1014"/>
      <c r="M920" s="1016"/>
      <c r="N920" s="1017"/>
      <c r="O920" s="1014"/>
      <c r="P920" s="1014"/>
      <c r="Q920" s="1014"/>
      <c r="R920" s="1014"/>
      <c r="S920" s="1014"/>
      <c r="T920" s="1014"/>
      <c r="U920" s="1014"/>
      <c r="V920" s="1014"/>
      <c r="W920" s="1014"/>
      <c r="X920" s="1014"/>
      <c r="Y920" s="1014"/>
      <c r="Z920" s="1014"/>
      <c r="AA920" s="1014"/>
      <c r="AB920" s="1014"/>
      <c r="AC920" s="1014"/>
      <c r="AD920" s="1014"/>
      <c r="AE920" s="1014"/>
    </row>
    <row r="921" spans="2:31">
      <c r="B921" s="1014"/>
      <c r="C921" s="1014"/>
      <c r="D921" s="1014"/>
      <c r="E921" s="1014"/>
      <c r="F921" s="1014"/>
      <c r="G921" s="1014"/>
      <c r="H921" s="1014"/>
      <c r="I921" s="1014"/>
      <c r="J921" s="1014"/>
      <c r="K921" s="1014"/>
      <c r="L921" s="1014"/>
      <c r="M921" s="1016"/>
      <c r="N921" s="1018"/>
      <c r="O921" s="1014"/>
      <c r="P921" s="1014"/>
      <c r="Q921" s="1014"/>
      <c r="R921" s="1014"/>
      <c r="S921" s="1014"/>
      <c r="T921" s="1014"/>
      <c r="U921" s="1014"/>
      <c r="V921" s="1014"/>
      <c r="W921" s="1014"/>
      <c r="X921" s="1014"/>
      <c r="Y921" s="1014"/>
      <c r="Z921" s="1014"/>
      <c r="AA921" s="1014"/>
      <c r="AB921" s="1014"/>
      <c r="AC921" s="1014"/>
      <c r="AD921" s="1014"/>
      <c r="AE921" s="1014"/>
    </row>
    <row r="922" spans="2:31">
      <c r="B922" s="1014"/>
      <c r="C922" s="1014"/>
      <c r="D922" s="1014"/>
      <c r="E922" s="1014"/>
      <c r="F922" s="1014"/>
      <c r="G922" s="1014"/>
      <c r="H922" s="1014"/>
      <c r="I922" s="1014"/>
      <c r="J922" s="1014"/>
      <c r="K922" s="1014"/>
      <c r="L922" s="1014"/>
      <c r="M922" s="1016"/>
      <c r="N922" s="1017"/>
      <c r="O922" s="1014"/>
      <c r="P922" s="1014"/>
      <c r="Q922" s="1014"/>
      <c r="R922" s="1014"/>
      <c r="S922" s="1014"/>
      <c r="T922" s="1014"/>
      <c r="U922" s="1014"/>
      <c r="V922" s="1014"/>
      <c r="W922" s="1014"/>
      <c r="X922" s="1014"/>
      <c r="Y922" s="1014"/>
      <c r="Z922" s="1014"/>
      <c r="AA922" s="1014"/>
      <c r="AB922" s="1014"/>
      <c r="AC922" s="1014"/>
      <c r="AD922" s="1014"/>
      <c r="AE922" s="1014"/>
    </row>
    <row r="923" spans="2:31">
      <c r="B923" s="1014"/>
      <c r="C923" s="1014"/>
      <c r="D923" s="1014"/>
      <c r="E923" s="1014"/>
      <c r="F923" s="1014"/>
      <c r="G923" s="1014"/>
      <c r="H923" s="1014"/>
      <c r="I923" s="1014"/>
      <c r="J923" s="1014"/>
      <c r="K923" s="1014"/>
      <c r="L923" s="1014"/>
      <c r="M923" s="1016"/>
      <c r="N923" s="1018"/>
      <c r="O923" s="1014"/>
      <c r="P923" s="1014"/>
      <c r="Q923" s="1014"/>
      <c r="R923" s="1014"/>
      <c r="S923" s="1014"/>
      <c r="T923" s="1014"/>
      <c r="U923" s="1014"/>
      <c r="V923" s="1014"/>
      <c r="W923" s="1014"/>
      <c r="X923" s="1014"/>
      <c r="Y923" s="1014"/>
      <c r="Z923" s="1014"/>
      <c r="AA923" s="1014"/>
      <c r="AB923" s="1014"/>
      <c r="AC923" s="1014"/>
      <c r="AD923" s="1014"/>
      <c r="AE923" s="1014"/>
    </row>
    <row r="924" spans="2:31">
      <c r="B924" s="1014"/>
      <c r="C924" s="1014"/>
      <c r="D924" s="1014"/>
      <c r="E924" s="1014"/>
      <c r="F924" s="1014"/>
      <c r="G924" s="1014"/>
      <c r="H924" s="1014"/>
      <c r="I924" s="1014"/>
      <c r="J924" s="1014"/>
      <c r="K924" s="1014"/>
      <c r="L924" s="1014"/>
      <c r="M924" s="1016"/>
      <c r="N924" s="1017"/>
      <c r="O924" s="1014"/>
      <c r="P924" s="1014"/>
      <c r="Q924" s="1014"/>
      <c r="R924" s="1014"/>
      <c r="S924" s="1014"/>
      <c r="T924" s="1014"/>
      <c r="U924" s="1014"/>
      <c r="V924" s="1014"/>
      <c r="W924" s="1014"/>
      <c r="X924" s="1014"/>
      <c r="Y924" s="1014"/>
      <c r="Z924" s="1014"/>
      <c r="AA924" s="1014"/>
      <c r="AB924" s="1014"/>
      <c r="AC924" s="1014"/>
      <c r="AD924" s="1014"/>
      <c r="AE924" s="1014"/>
    </row>
    <row r="925" spans="2:31">
      <c r="B925" s="1014"/>
      <c r="C925" s="1014"/>
      <c r="D925" s="1014"/>
      <c r="E925" s="1014"/>
      <c r="F925" s="1014"/>
      <c r="G925" s="1014"/>
      <c r="H925" s="1014"/>
      <c r="I925" s="1014"/>
      <c r="J925" s="1014"/>
      <c r="K925" s="1014"/>
      <c r="L925" s="1014"/>
      <c r="M925" s="1016"/>
      <c r="N925" s="1018"/>
      <c r="O925" s="1014"/>
      <c r="P925" s="1014"/>
      <c r="Q925" s="1014"/>
      <c r="R925" s="1014"/>
      <c r="S925" s="1014"/>
      <c r="T925" s="1014"/>
      <c r="U925" s="1014"/>
      <c r="V925" s="1014"/>
      <c r="W925" s="1014"/>
      <c r="X925" s="1014"/>
      <c r="Y925" s="1014"/>
      <c r="Z925" s="1014"/>
      <c r="AA925" s="1014"/>
      <c r="AB925" s="1014"/>
      <c r="AC925" s="1014"/>
      <c r="AD925" s="1014"/>
      <c r="AE925" s="1014"/>
    </row>
    <row r="926" spans="2:31">
      <c r="B926" s="1014"/>
      <c r="C926" s="1014"/>
      <c r="D926" s="1014"/>
      <c r="E926" s="1014"/>
      <c r="F926" s="1014"/>
      <c r="G926" s="1014"/>
      <c r="H926" s="1014"/>
      <c r="I926" s="1014"/>
      <c r="J926" s="1014"/>
      <c r="K926" s="1014"/>
      <c r="L926" s="1014"/>
      <c r="M926" s="1016"/>
      <c r="N926" s="1017"/>
      <c r="O926" s="1014"/>
      <c r="P926" s="1014"/>
      <c r="Q926" s="1014"/>
      <c r="R926" s="1014"/>
      <c r="S926" s="1014"/>
      <c r="T926" s="1014"/>
      <c r="U926" s="1014"/>
      <c r="V926" s="1014"/>
      <c r="W926" s="1014"/>
      <c r="X926" s="1014"/>
      <c r="Y926" s="1014"/>
      <c r="Z926" s="1014"/>
      <c r="AA926" s="1014"/>
      <c r="AB926" s="1014"/>
      <c r="AC926" s="1014"/>
      <c r="AD926" s="1014"/>
      <c r="AE926" s="1014"/>
    </row>
    <row r="927" spans="2:31">
      <c r="B927" s="1014"/>
      <c r="C927" s="1014"/>
      <c r="D927" s="1014"/>
      <c r="E927" s="1014"/>
      <c r="F927" s="1014"/>
      <c r="G927" s="1014"/>
      <c r="H927" s="1014"/>
      <c r="I927" s="1014"/>
      <c r="J927" s="1014"/>
      <c r="K927" s="1014"/>
      <c r="L927" s="1014"/>
      <c r="M927" s="1016"/>
      <c r="N927" s="1018"/>
      <c r="O927" s="1014"/>
      <c r="P927" s="1014"/>
      <c r="Q927" s="1014"/>
      <c r="R927" s="1014"/>
      <c r="S927" s="1014"/>
      <c r="T927" s="1014"/>
      <c r="U927" s="1014"/>
      <c r="V927" s="1014"/>
      <c r="W927" s="1014"/>
      <c r="X927" s="1014"/>
      <c r="Y927" s="1014"/>
      <c r="Z927" s="1014"/>
      <c r="AA927" s="1014"/>
      <c r="AB927" s="1014"/>
      <c r="AC927" s="1014"/>
      <c r="AD927" s="1014"/>
      <c r="AE927" s="1014"/>
    </row>
    <row r="928" spans="2:31">
      <c r="B928" s="1014"/>
      <c r="C928" s="1014"/>
      <c r="D928" s="1014"/>
      <c r="E928" s="1014"/>
      <c r="F928" s="1014"/>
      <c r="G928" s="1014"/>
      <c r="H928" s="1014"/>
      <c r="I928" s="1014"/>
      <c r="J928" s="1014"/>
      <c r="K928" s="1014"/>
      <c r="L928" s="1014"/>
      <c r="M928" s="1016"/>
      <c r="N928" s="1018"/>
      <c r="O928" s="1014"/>
      <c r="P928" s="1014"/>
      <c r="Q928" s="1014"/>
      <c r="R928" s="1014"/>
      <c r="S928" s="1014"/>
      <c r="T928" s="1014"/>
      <c r="U928" s="1014"/>
      <c r="V928" s="1014"/>
      <c r="W928" s="1014"/>
      <c r="X928" s="1014"/>
      <c r="Y928" s="1014"/>
      <c r="Z928" s="1014"/>
      <c r="AA928" s="1014"/>
      <c r="AB928" s="1014"/>
      <c r="AC928" s="1014"/>
      <c r="AD928" s="1014"/>
      <c r="AE928" s="1014"/>
    </row>
    <row r="929" spans="2:31">
      <c r="B929" s="1014"/>
      <c r="C929" s="1014"/>
      <c r="D929" s="1014"/>
      <c r="E929" s="1014"/>
      <c r="F929" s="1014"/>
      <c r="G929" s="1014"/>
      <c r="H929" s="1014"/>
      <c r="I929" s="1014"/>
      <c r="J929" s="1014"/>
      <c r="K929" s="1014"/>
      <c r="L929" s="1014"/>
      <c r="M929" s="1016"/>
      <c r="N929" s="1017"/>
      <c r="O929" s="1014"/>
      <c r="P929" s="1014"/>
      <c r="Q929" s="1014"/>
      <c r="R929" s="1014"/>
      <c r="S929" s="1014"/>
      <c r="T929" s="1014"/>
      <c r="U929" s="1014"/>
      <c r="V929" s="1014"/>
      <c r="W929" s="1014"/>
      <c r="X929" s="1014"/>
      <c r="Y929" s="1014"/>
      <c r="Z929" s="1014"/>
      <c r="AA929" s="1014"/>
      <c r="AB929" s="1014"/>
      <c r="AC929" s="1014"/>
      <c r="AD929" s="1014"/>
      <c r="AE929" s="1014"/>
    </row>
    <row r="930" spans="2:31">
      <c r="B930" s="1014"/>
      <c r="C930" s="1014"/>
      <c r="D930" s="1014"/>
      <c r="E930" s="1014"/>
      <c r="F930" s="1014"/>
      <c r="G930" s="1014"/>
      <c r="H930" s="1014"/>
      <c r="I930" s="1014"/>
      <c r="J930" s="1014"/>
      <c r="K930" s="1014"/>
      <c r="L930" s="1014"/>
      <c r="M930" s="1016"/>
      <c r="N930" s="1018"/>
      <c r="O930" s="1014"/>
      <c r="P930" s="1014"/>
      <c r="Q930" s="1014"/>
      <c r="R930" s="1014"/>
      <c r="S930" s="1014"/>
      <c r="T930" s="1014"/>
      <c r="U930" s="1014"/>
      <c r="V930" s="1014"/>
      <c r="W930" s="1014"/>
      <c r="X930" s="1014"/>
      <c r="Y930" s="1014"/>
      <c r="Z930" s="1014"/>
      <c r="AA930" s="1014"/>
      <c r="AB930" s="1014"/>
      <c r="AC930" s="1014"/>
      <c r="AD930" s="1014"/>
      <c r="AE930" s="1014"/>
    </row>
    <row r="931" spans="2:31">
      <c r="B931" s="1014"/>
      <c r="C931" s="1014"/>
      <c r="D931" s="1014"/>
      <c r="E931" s="1014"/>
      <c r="F931" s="1014"/>
      <c r="G931" s="1014"/>
      <c r="H931" s="1014"/>
      <c r="I931" s="1014"/>
      <c r="J931" s="1014"/>
      <c r="K931" s="1014"/>
      <c r="L931" s="1014"/>
      <c r="M931" s="1016"/>
      <c r="N931" s="1018"/>
      <c r="O931" s="1014"/>
      <c r="P931" s="1014"/>
      <c r="Q931" s="1014"/>
      <c r="R931" s="1014"/>
      <c r="S931" s="1014"/>
      <c r="T931" s="1014"/>
      <c r="U931" s="1014"/>
      <c r="V931" s="1014"/>
      <c r="W931" s="1014"/>
      <c r="X931" s="1014"/>
      <c r="Y931" s="1014"/>
      <c r="Z931" s="1014"/>
      <c r="AA931" s="1014"/>
      <c r="AB931" s="1014"/>
      <c r="AC931" s="1014"/>
      <c r="AD931" s="1014"/>
      <c r="AE931" s="1014"/>
    </row>
    <row r="932" spans="2:31">
      <c r="B932" s="1014"/>
      <c r="C932" s="1014"/>
      <c r="D932" s="1014"/>
      <c r="E932" s="1014"/>
      <c r="F932" s="1014"/>
      <c r="G932" s="1014"/>
      <c r="H932" s="1014"/>
      <c r="I932" s="1014"/>
      <c r="J932" s="1014"/>
      <c r="K932" s="1014"/>
      <c r="L932" s="1014"/>
      <c r="M932" s="1016"/>
      <c r="N932" s="1018"/>
      <c r="O932" s="1014"/>
      <c r="P932" s="1014"/>
      <c r="Q932" s="1014"/>
      <c r="R932" s="1014"/>
      <c r="S932" s="1014"/>
      <c r="T932" s="1014"/>
      <c r="U932" s="1014"/>
      <c r="V932" s="1014"/>
      <c r="W932" s="1014"/>
      <c r="X932" s="1014"/>
      <c r="Y932" s="1014"/>
      <c r="Z932" s="1014"/>
      <c r="AA932" s="1014"/>
      <c r="AB932" s="1014"/>
      <c r="AC932" s="1014"/>
      <c r="AD932" s="1014"/>
      <c r="AE932" s="1014"/>
    </row>
    <row r="933" spans="2:31">
      <c r="B933" s="1014"/>
      <c r="C933" s="1014"/>
      <c r="D933" s="1014"/>
      <c r="E933" s="1014"/>
      <c r="F933" s="1014"/>
      <c r="G933" s="1014"/>
      <c r="H933" s="1014"/>
      <c r="I933" s="1014"/>
      <c r="J933" s="1014"/>
      <c r="K933" s="1014"/>
      <c r="L933" s="1014"/>
      <c r="M933" s="1016"/>
      <c r="N933" s="1018"/>
      <c r="O933" s="1014"/>
      <c r="P933" s="1014"/>
      <c r="Q933" s="1014"/>
      <c r="R933" s="1014"/>
      <c r="S933" s="1014"/>
      <c r="T933" s="1014"/>
      <c r="U933" s="1014"/>
      <c r="V933" s="1014"/>
      <c r="W933" s="1014"/>
      <c r="X933" s="1014"/>
      <c r="Y933" s="1014"/>
      <c r="Z933" s="1014"/>
      <c r="AA933" s="1014"/>
      <c r="AB933" s="1014"/>
      <c r="AC933" s="1014"/>
      <c r="AD933" s="1014"/>
      <c r="AE933" s="1014"/>
    </row>
    <row r="934" spans="2:31">
      <c r="B934" s="1014"/>
      <c r="C934" s="1014"/>
      <c r="D934" s="1014"/>
      <c r="E934" s="1014"/>
      <c r="F934" s="1014"/>
      <c r="G934" s="1014"/>
      <c r="H934" s="1014"/>
      <c r="I934" s="1014"/>
      <c r="J934" s="1014"/>
      <c r="K934" s="1014"/>
      <c r="L934" s="1014"/>
      <c r="M934" s="1016"/>
      <c r="N934" s="1017"/>
      <c r="O934" s="1014"/>
      <c r="P934" s="1014"/>
      <c r="Q934" s="1014"/>
      <c r="R934" s="1014"/>
      <c r="S934" s="1014"/>
      <c r="T934" s="1014"/>
      <c r="U934" s="1014"/>
      <c r="V934" s="1014"/>
      <c r="W934" s="1014"/>
      <c r="X934" s="1014"/>
      <c r="Y934" s="1014"/>
      <c r="Z934" s="1014"/>
      <c r="AA934" s="1014"/>
      <c r="AB934" s="1014"/>
      <c r="AC934" s="1014"/>
      <c r="AD934" s="1014"/>
      <c r="AE934" s="1014"/>
    </row>
    <row r="935" spans="2:31">
      <c r="B935" s="1014"/>
      <c r="C935" s="1014"/>
      <c r="D935" s="1014"/>
      <c r="E935" s="1014"/>
      <c r="F935" s="1014"/>
      <c r="G935" s="1014"/>
      <c r="H935" s="1014"/>
      <c r="I935" s="1014"/>
      <c r="J935" s="1014"/>
      <c r="K935" s="1014"/>
      <c r="L935" s="1014"/>
      <c r="M935" s="1016"/>
      <c r="N935" s="1018"/>
      <c r="O935" s="1014"/>
      <c r="P935" s="1014"/>
      <c r="Q935" s="1014"/>
      <c r="R935" s="1014"/>
      <c r="S935" s="1014"/>
      <c r="T935" s="1014"/>
      <c r="U935" s="1014"/>
      <c r="V935" s="1014"/>
      <c r="W935" s="1014"/>
      <c r="X935" s="1014"/>
      <c r="Y935" s="1014"/>
      <c r="Z935" s="1014"/>
      <c r="AA935" s="1014"/>
      <c r="AB935" s="1014"/>
      <c r="AC935" s="1014"/>
      <c r="AD935" s="1014"/>
      <c r="AE935" s="1014"/>
    </row>
    <row r="936" spans="2:31">
      <c r="B936" s="1014"/>
      <c r="C936" s="1014"/>
      <c r="D936" s="1014"/>
      <c r="E936" s="1014"/>
      <c r="F936" s="1014"/>
      <c r="G936" s="1014"/>
      <c r="H936" s="1014"/>
      <c r="I936" s="1014"/>
      <c r="J936" s="1014"/>
      <c r="K936" s="1014"/>
      <c r="L936" s="1014"/>
      <c r="M936" s="1016"/>
      <c r="N936" s="1018"/>
      <c r="O936" s="1014"/>
      <c r="P936" s="1014"/>
      <c r="Q936" s="1014"/>
      <c r="R936" s="1014"/>
      <c r="S936" s="1014"/>
      <c r="T936" s="1014"/>
      <c r="U936" s="1014"/>
      <c r="V936" s="1014"/>
      <c r="W936" s="1014"/>
      <c r="X936" s="1014"/>
      <c r="Y936" s="1014"/>
      <c r="Z936" s="1014"/>
      <c r="AA936" s="1014"/>
      <c r="AB936" s="1014"/>
      <c r="AC936" s="1014"/>
      <c r="AD936" s="1014"/>
      <c r="AE936" s="1014"/>
    </row>
    <row r="937" spans="2:31">
      <c r="B937" s="1014"/>
      <c r="C937" s="1014"/>
      <c r="D937" s="1014"/>
      <c r="E937" s="1014"/>
      <c r="F937" s="1014"/>
      <c r="G937" s="1014"/>
      <c r="H937" s="1014"/>
      <c r="I937" s="1014"/>
      <c r="J937" s="1014"/>
      <c r="K937" s="1014"/>
      <c r="L937" s="1014"/>
      <c r="M937" s="1016"/>
      <c r="N937" s="1018"/>
      <c r="O937" s="1014"/>
      <c r="P937" s="1014"/>
      <c r="Q937" s="1014"/>
      <c r="R937" s="1014"/>
      <c r="S937" s="1014"/>
      <c r="T937" s="1014"/>
      <c r="U937" s="1014"/>
      <c r="V937" s="1014"/>
      <c r="W937" s="1014"/>
      <c r="X937" s="1014"/>
      <c r="Y937" s="1014"/>
      <c r="Z937" s="1014"/>
      <c r="AA937" s="1014"/>
      <c r="AB937" s="1014"/>
      <c r="AC937" s="1014"/>
      <c r="AD937" s="1014"/>
      <c r="AE937" s="1014"/>
    </row>
    <row r="938" spans="2:31">
      <c r="B938" s="1014"/>
      <c r="C938" s="1014"/>
      <c r="D938" s="1014"/>
      <c r="E938" s="1014"/>
      <c r="F938" s="1014"/>
      <c r="G938" s="1014"/>
      <c r="H938" s="1014"/>
      <c r="I938" s="1014"/>
      <c r="J938" s="1014"/>
      <c r="K938" s="1014"/>
      <c r="L938" s="1014"/>
      <c r="M938" s="1016"/>
      <c r="N938" s="1018"/>
      <c r="O938" s="1014"/>
      <c r="P938" s="1014"/>
      <c r="Q938" s="1014"/>
      <c r="R938" s="1014"/>
      <c r="S938" s="1014"/>
      <c r="T938" s="1014"/>
      <c r="U938" s="1014"/>
      <c r="V938" s="1014"/>
      <c r="W938" s="1014"/>
      <c r="X938" s="1014"/>
      <c r="Y938" s="1014"/>
      <c r="Z938" s="1014"/>
      <c r="AA938" s="1014"/>
      <c r="AB938" s="1014"/>
      <c r="AC938" s="1014"/>
      <c r="AD938" s="1014"/>
      <c r="AE938" s="1014"/>
    </row>
    <row r="939" spans="2:31">
      <c r="B939" s="1014"/>
      <c r="C939" s="1014"/>
      <c r="D939" s="1014"/>
      <c r="E939" s="1014"/>
      <c r="F939" s="1014"/>
      <c r="G939" s="1014"/>
      <c r="H939" s="1014"/>
      <c r="I939" s="1014"/>
      <c r="J939" s="1014"/>
      <c r="K939" s="1014"/>
      <c r="L939" s="1014"/>
      <c r="M939" s="1016"/>
      <c r="N939" s="1018"/>
      <c r="O939" s="1014"/>
      <c r="P939" s="1014"/>
      <c r="Q939" s="1014"/>
      <c r="R939" s="1014"/>
      <c r="S939" s="1014"/>
      <c r="T939" s="1014"/>
      <c r="U939" s="1014"/>
      <c r="V939" s="1014"/>
      <c r="W939" s="1014"/>
      <c r="X939" s="1014"/>
      <c r="Y939" s="1014"/>
      <c r="Z939" s="1014"/>
      <c r="AA939" s="1014"/>
      <c r="AB939" s="1014"/>
      <c r="AC939" s="1014"/>
      <c r="AD939" s="1014"/>
      <c r="AE939" s="1014"/>
    </row>
    <row r="940" spans="2:31">
      <c r="B940" s="1014"/>
      <c r="C940" s="1014"/>
      <c r="D940" s="1014"/>
      <c r="E940" s="1014"/>
      <c r="F940" s="1014"/>
      <c r="G940" s="1014"/>
      <c r="H940" s="1014"/>
      <c r="I940" s="1014"/>
      <c r="J940" s="1014"/>
      <c r="K940" s="1014"/>
      <c r="L940" s="1014"/>
      <c r="M940" s="1016"/>
      <c r="N940" s="1018"/>
      <c r="O940" s="1014"/>
      <c r="P940" s="1014"/>
      <c r="Q940" s="1014"/>
      <c r="R940" s="1014"/>
      <c r="S940" s="1014"/>
      <c r="T940" s="1014"/>
      <c r="U940" s="1014"/>
      <c r="V940" s="1014"/>
      <c r="W940" s="1014"/>
      <c r="X940" s="1014"/>
      <c r="Y940" s="1014"/>
      <c r="Z940" s="1014"/>
      <c r="AA940" s="1014"/>
      <c r="AB940" s="1014"/>
      <c r="AC940" s="1014"/>
      <c r="AD940" s="1014"/>
      <c r="AE940" s="1014"/>
    </row>
    <row r="941" spans="2:31">
      <c r="B941" s="1014"/>
      <c r="C941" s="1014"/>
      <c r="D941" s="1014"/>
      <c r="E941" s="1014"/>
      <c r="F941" s="1014"/>
      <c r="G941" s="1014"/>
      <c r="H941" s="1014"/>
      <c r="I941" s="1014"/>
      <c r="J941" s="1014"/>
      <c r="K941" s="1014"/>
      <c r="L941" s="1014"/>
      <c r="M941" s="1016"/>
      <c r="N941" s="1018"/>
      <c r="O941" s="1014"/>
      <c r="P941" s="1014"/>
      <c r="Q941" s="1014"/>
      <c r="R941" s="1014"/>
      <c r="S941" s="1014"/>
      <c r="T941" s="1014"/>
      <c r="U941" s="1014"/>
      <c r="V941" s="1014"/>
      <c r="W941" s="1014"/>
      <c r="X941" s="1014"/>
      <c r="Y941" s="1014"/>
      <c r="Z941" s="1014"/>
      <c r="AA941" s="1014"/>
      <c r="AB941" s="1014"/>
      <c r="AC941" s="1014"/>
      <c r="AD941" s="1014"/>
      <c r="AE941" s="1014"/>
    </row>
    <row r="942" spans="2:31">
      <c r="B942" s="1014"/>
      <c r="C942" s="1014"/>
      <c r="D942" s="1014"/>
      <c r="E942" s="1014"/>
      <c r="F942" s="1014"/>
      <c r="G942" s="1014"/>
      <c r="H942" s="1014"/>
      <c r="I942" s="1014"/>
      <c r="J942" s="1014"/>
      <c r="K942" s="1014"/>
      <c r="L942" s="1014"/>
      <c r="M942" s="1016"/>
      <c r="N942" s="1018"/>
      <c r="O942" s="1014"/>
      <c r="P942" s="1014"/>
      <c r="Q942" s="1014"/>
      <c r="R942" s="1014"/>
      <c r="S942" s="1014"/>
      <c r="T942" s="1014"/>
      <c r="U942" s="1014"/>
      <c r="V942" s="1014"/>
      <c r="W942" s="1014"/>
      <c r="X942" s="1014"/>
      <c r="Y942" s="1014"/>
      <c r="Z942" s="1014"/>
      <c r="AA942" s="1014"/>
      <c r="AB942" s="1014"/>
      <c r="AC942" s="1014"/>
      <c r="AD942" s="1014"/>
      <c r="AE942" s="1014"/>
    </row>
    <row r="943" spans="2:31">
      <c r="B943" s="1014"/>
      <c r="C943" s="1014"/>
      <c r="D943" s="1014"/>
      <c r="E943" s="1014"/>
      <c r="F943" s="1014"/>
      <c r="G943" s="1014"/>
      <c r="H943" s="1014"/>
      <c r="I943" s="1014"/>
      <c r="J943" s="1014"/>
      <c r="K943" s="1014"/>
      <c r="L943" s="1014"/>
      <c r="M943" s="1016"/>
      <c r="N943" s="1018"/>
      <c r="O943" s="1014"/>
      <c r="P943" s="1014"/>
      <c r="Q943" s="1014"/>
      <c r="R943" s="1014"/>
      <c r="S943" s="1014"/>
      <c r="T943" s="1014"/>
      <c r="U943" s="1014"/>
      <c r="V943" s="1014"/>
      <c r="W943" s="1014"/>
      <c r="X943" s="1014"/>
      <c r="Y943" s="1014"/>
      <c r="Z943" s="1014"/>
      <c r="AA943" s="1014"/>
      <c r="AB943" s="1014"/>
      <c r="AC943" s="1014"/>
      <c r="AD943" s="1014"/>
      <c r="AE943" s="1014"/>
    </row>
    <row r="944" spans="2:31">
      <c r="B944" s="1014"/>
      <c r="C944" s="1014"/>
      <c r="D944" s="1014"/>
      <c r="E944" s="1014"/>
      <c r="F944" s="1014"/>
      <c r="G944" s="1014"/>
      <c r="H944" s="1014"/>
      <c r="I944" s="1014"/>
      <c r="J944" s="1014"/>
      <c r="K944" s="1014"/>
      <c r="L944" s="1014"/>
      <c r="M944" s="1016"/>
      <c r="N944" s="1018"/>
      <c r="O944" s="1014"/>
      <c r="P944" s="1014"/>
      <c r="Q944" s="1014"/>
      <c r="R944" s="1014"/>
      <c r="S944" s="1014"/>
      <c r="T944" s="1014"/>
      <c r="U944" s="1014"/>
      <c r="V944" s="1014"/>
      <c r="W944" s="1014"/>
      <c r="X944" s="1014"/>
      <c r="Y944" s="1014"/>
      <c r="Z944" s="1014"/>
      <c r="AA944" s="1014"/>
      <c r="AB944" s="1014"/>
      <c r="AC944" s="1014"/>
      <c r="AD944" s="1014"/>
      <c r="AE944" s="1014"/>
    </row>
    <row r="945" spans="2:31">
      <c r="B945" s="1014"/>
      <c r="C945" s="1014"/>
      <c r="D945" s="1014"/>
      <c r="E945" s="1014"/>
      <c r="F945" s="1014"/>
      <c r="G945" s="1014"/>
      <c r="H945" s="1014"/>
      <c r="I945" s="1014"/>
      <c r="J945" s="1014"/>
      <c r="K945" s="1014"/>
      <c r="L945" s="1014"/>
      <c r="M945" s="1016"/>
      <c r="N945" s="1017"/>
      <c r="O945" s="1014"/>
      <c r="P945" s="1014"/>
      <c r="Q945" s="1014"/>
      <c r="R945" s="1014"/>
      <c r="S945" s="1014"/>
      <c r="T945" s="1014"/>
      <c r="U945" s="1014"/>
      <c r="V945" s="1014"/>
      <c r="W945" s="1014"/>
      <c r="X945" s="1014"/>
      <c r="Y945" s="1014"/>
      <c r="Z945" s="1014"/>
      <c r="AA945" s="1014"/>
      <c r="AB945" s="1014"/>
      <c r="AC945" s="1014"/>
      <c r="AD945" s="1014"/>
      <c r="AE945" s="1014"/>
    </row>
    <row r="946" spans="2:31">
      <c r="B946" s="1014"/>
      <c r="C946" s="1014"/>
      <c r="D946" s="1014"/>
      <c r="E946" s="1014"/>
      <c r="F946" s="1014"/>
      <c r="G946" s="1014"/>
      <c r="H946" s="1014"/>
      <c r="I946" s="1014"/>
      <c r="J946" s="1014"/>
      <c r="K946" s="1014"/>
      <c r="L946" s="1014"/>
      <c r="M946" s="1016"/>
      <c r="N946" s="1018"/>
      <c r="O946" s="1014"/>
      <c r="P946" s="1014"/>
      <c r="Q946" s="1014"/>
      <c r="R946" s="1014"/>
      <c r="S946" s="1014"/>
      <c r="T946" s="1014"/>
      <c r="U946" s="1014"/>
      <c r="V946" s="1014"/>
      <c r="W946" s="1014"/>
      <c r="X946" s="1014"/>
      <c r="Y946" s="1014"/>
      <c r="Z946" s="1014"/>
      <c r="AA946" s="1014"/>
      <c r="AB946" s="1014"/>
      <c r="AC946" s="1014"/>
      <c r="AD946" s="1014"/>
      <c r="AE946" s="1014"/>
    </row>
    <row r="947" spans="2:31">
      <c r="B947" s="1014"/>
      <c r="C947" s="1014"/>
      <c r="D947" s="1014"/>
      <c r="E947" s="1014"/>
      <c r="F947" s="1014"/>
      <c r="G947" s="1014"/>
      <c r="H947" s="1014"/>
      <c r="I947" s="1014"/>
      <c r="J947" s="1014"/>
      <c r="K947" s="1014"/>
      <c r="L947" s="1014"/>
      <c r="M947" s="1016"/>
      <c r="N947" s="1018"/>
      <c r="O947" s="1014"/>
      <c r="P947" s="1014"/>
      <c r="Q947" s="1014"/>
      <c r="R947" s="1014"/>
      <c r="S947" s="1014"/>
      <c r="T947" s="1014"/>
      <c r="U947" s="1014"/>
      <c r="V947" s="1014"/>
      <c r="W947" s="1014"/>
      <c r="X947" s="1014"/>
      <c r="Y947" s="1014"/>
      <c r="Z947" s="1014"/>
      <c r="AA947" s="1014"/>
      <c r="AB947" s="1014"/>
      <c r="AC947" s="1014"/>
      <c r="AD947" s="1014"/>
      <c r="AE947" s="1014"/>
    </row>
    <row r="948" spans="2:31">
      <c r="B948" s="1014"/>
      <c r="C948" s="1014"/>
      <c r="D948" s="1014"/>
      <c r="E948" s="1014"/>
      <c r="F948" s="1014"/>
      <c r="G948" s="1014"/>
      <c r="H948" s="1014"/>
      <c r="I948" s="1014"/>
      <c r="J948" s="1014"/>
      <c r="K948" s="1014"/>
      <c r="L948" s="1014"/>
      <c r="M948" s="1016"/>
      <c r="N948" s="1018"/>
      <c r="O948" s="1014"/>
      <c r="P948" s="1014"/>
      <c r="Q948" s="1014"/>
      <c r="R948" s="1014"/>
      <c r="S948" s="1014"/>
      <c r="T948" s="1014"/>
      <c r="U948" s="1014"/>
      <c r="V948" s="1014"/>
      <c r="W948" s="1014"/>
      <c r="X948" s="1014"/>
      <c r="Y948" s="1014"/>
      <c r="Z948" s="1014"/>
      <c r="AA948" s="1014"/>
      <c r="AB948" s="1014"/>
      <c r="AC948" s="1014"/>
      <c r="AD948" s="1014"/>
      <c r="AE948" s="1014"/>
    </row>
    <row r="949" spans="2:31">
      <c r="B949" s="1014"/>
      <c r="C949" s="1014"/>
      <c r="D949" s="1014"/>
      <c r="E949" s="1014"/>
      <c r="F949" s="1014"/>
      <c r="G949" s="1014"/>
      <c r="H949" s="1014"/>
      <c r="I949" s="1014"/>
      <c r="J949" s="1014"/>
      <c r="K949" s="1014"/>
      <c r="L949" s="1014"/>
      <c r="M949" s="1016"/>
      <c r="N949" s="1017"/>
      <c r="O949" s="1014"/>
      <c r="P949" s="1014"/>
      <c r="Q949" s="1014"/>
      <c r="R949" s="1014"/>
      <c r="S949" s="1014"/>
      <c r="T949" s="1014"/>
      <c r="U949" s="1014"/>
      <c r="V949" s="1014"/>
      <c r="W949" s="1014"/>
      <c r="X949" s="1014"/>
      <c r="Y949" s="1014"/>
      <c r="Z949" s="1014"/>
      <c r="AA949" s="1014"/>
      <c r="AB949" s="1014"/>
      <c r="AC949" s="1014"/>
      <c r="AD949" s="1014"/>
      <c r="AE949" s="1014"/>
    </row>
    <row r="950" spans="2:31">
      <c r="B950" s="1014"/>
      <c r="C950" s="1014"/>
      <c r="D950" s="1014"/>
      <c r="E950" s="1014"/>
      <c r="F950" s="1014"/>
      <c r="G950" s="1014"/>
      <c r="H950" s="1014"/>
      <c r="I950" s="1014"/>
      <c r="J950" s="1014"/>
      <c r="K950" s="1014"/>
      <c r="L950" s="1014"/>
      <c r="M950" s="1016"/>
      <c r="N950" s="1018"/>
      <c r="O950" s="1014"/>
      <c r="P950" s="1014"/>
      <c r="Q950" s="1014"/>
      <c r="R950" s="1014"/>
      <c r="S950" s="1014"/>
      <c r="T950" s="1014"/>
      <c r="U950" s="1014"/>
      <c r="V950" s="1014"/>
      <c r="W950" s="1014"/>
      <c r="X950" s="1014"/>
      <c r="Y950" s="1014"/>
      <c r="Z950" s="1014"/>
      <c r="AA950" s="1014"/>
      <c r="AB950" s="1014"/>
      <c r="AC950" s="1014"/>
      <c r="AD950" s="1014"/>
      <c r="AE950" s="1014"/>
    </row>
    <row r="951" spans="2:31">
      <c r="B951" s="1014"/>
      <c r="C951" s="1014"/>
      <c r="D951" s="1014"/>
      <c r="E951" s="1014"/>
      <c r="F951" s="1014"/>
      <c r="G951" s="1014"/>
      <c r="H951" s="1014"/>
      <c r="I951" s="1014"/>
      <c r="J951" s="1014"/>
      <c r="K951" s="1014"/>
      <c r="L951" s="1014"/>
      <c r="M951" s="1016"/>
      <c r="N951" s="1018"/>
      <c r="O951" s="1014"/>
      <c r="P951" s="1014"/>
      <c r="Q951" s="1014"/>
      <c r="R951" s="1014"/>
      <c r="S951" s="1014"/>
      <c r="T951" s="1014"/>
      <c r="U951" s="1014"/>
      <c r="V951" s="1014"/>
      <c r="W951" s="1014"/>
      <c r="X951" s="1014"/>
      <c r="Y951" s="1014"/>
      <c r="Z951" s="1014"/>
      <c r="AA951" s="1014"/>
      <c r="AB951" s="1014"/>
      <c r="AC951" s="1014"/>
      <c r="AD951" s="1014"/>
      <c r="AE951" s="1014"/>
    </row>
    <row r="952" spans="2:31">
      <c r="B952" s="1014"/>
      <c r="C952" s="1014"/>
      <c r="D952" s="1014"/>
      <c r="E952" s="1014"/>
      <c r="F952" s="1014"/>
      <c r="G952" s="1014"/>
      <c r="H952" s="1014"/>
      <c r="I952" s="1014"/>
      <c r="J952" s="1014"/>
      <c r="K952" s="1014"/>
      <c r="L952" s="1014"/>
      <c r="M952" s="1016"/>
      <c r="N952" s="1018"/>
      <c r="O952" s="1014"/>
      <c r="P952" s="1014"/>
      <c r="Q952" s="1014"/>
      <c r="R952" s="1014"/>
      <c r="S952" s="1014"/>
      <c r="T952" s="1014"/>
      <c r="U952" s="1014"/>
      <c r="V952" s="1014"/>
      <c r="W952" s="1014"/>
      <c r="X952" s="1014"/>
      <c r="Y952" s="1014"/>
      <c r="Z952" s="1014"/>
      <c r="AA952" s="1014"/>
      <c r="AB952" s="1014"/>
      <c r="AC952" s="1014"/>
      <c r="AD952" s="1014"/>
      <c r="AE952" s="1014"/>
    </row>
    <row r="953" spans="2:31">
      <c r="B953" s="1014"/>
      <c r="C953" s="1014"/>
      <c r="D953" s="1014"/>
      <c r="E953" s="1014"/>
      <c r="F953" s="1014"/>
      <c r="G953" s="1014"/>
      <c r="H953" s="1014"/>
      <c r="I953" s="1014"/>
      <c r="J953" s="1014"/>
      <c r="K953" s="1014"/>
      <c r="L953" s="1014"/>
      <c r="M953" s="1016"/>
      <c r="N953" s="1018"/>
      <c r="O953" s="1014"/>
      <c r="P953" s="1014"/>
      <c r="Q953" s="1014"/>
      <c r="R953" s="1014"/>
      <c r="S953" s="1014"/>
      <c r="T953" s="1014"/>
      <c r="U953" s="1014"/>
      <c r="V953" s="1014"/>
      <c r="W953" s="1014"/>
      <c r="X953" s="1014"/>
      <c r="Y953" s="1014"/>
      <c r="Z953" s="1014"/>
      <c r="AA953" s="1014"/>
      <c r="AB953" s="1014"/>
      <c r="AC953" s="1014"/>
      <c r="AD953" s="1014"/>
      <c r="AE953" s="1014"/>
    </row>
    <row r="954" spans="2:31">
      <c r="B954" s="1014"/>
      <c r="C954" s="1014"/>
      <c r="D954" s="1014"/>
      <c r="E954" s="1014"/>
      <c r="F954" s="1014"/>
      <c r="G954" s="1014"/>
      <c r="H954" s="1014"/>
      <c r="I954" s="1014"/>
      <c r="J954" s="1014"/>
      <c r="K954" s="1014"/>
      <c r="L954" s="1014"/>
      <c r="M954" s="1016"/>
      <c r="N954" s="1018"/>
      <c r="O954" s="1014"/>
      <c r="P954" s="1014"/>
      <c r="Q954" s="1014"/>
      <c r="R954" s="1014"/>
      <c r="S954" s="1014"/>
      <c r="T954" s="1014"/>
      <c r="U954" s="1014"/>
      <c r="V954" s="1014"/>
      <c r="W954" s="1014"/>
      <c r="X954" s="1014"/>
      <c r="Y954" s="1014"/>
      <c r="Z954" s="1014"/>
      <c r="AA954" s="1014"/>
      <c r="AB954" s="1014"/>
      <c r="AC954" s="1014"/>
      <c r="AD954" s="1014"/>
      <c r="AE954" s="1014"/>
    </row>
    <row r="955" spans="2:31">
      <c r="B955" s="1014"/>
      <c r="C955" s="1014"/>
      <c r="D955" s="1014"/>
      <c r="E955" s="1014"/>
      <c r="F955" s="1014"/>
      <c r="G955" s="1014"/>
      <c r="H955" s="1014"/>
      <c r="I955" s="1014"/>
      <c r="J955" s="1014"/>
      <c r="K955" s="1014"/>
      <c r="L955" s="1014"/>
      <c r="M955" s="1016"/>
      <c r="N955" s="1017"/>
      <c r="O955" s="1014"/>
      <c r="P955" s="1014"/>
      <c r="Q955" s="1014"/>
      <c r="R955" s="1014"/>
      <c r="S955" s="1014"/>
      <c r="T955" s="1014"/>
      <c r="U955" s="1014"/>
      <c r="V955" s="1014"/>
      <c r="W955" s="1014"/>
      <c r="X955" s="1014"/>
      <c r="Y955" s="1014"/>
      <c r="Z955" s="1014"/>
      <c r="AA955" s="1014"/>
      <c r="AB955" s="1014"/>
      <c r="AC955" s="1014"/>
      <c r="AD955" s="1014"/>
      <c r="AE955" s="1014"/>
    </row>
    <row r="956" spans="2:31">
      <c r="B956" s="1014"/>
      <c r="C956" s="1014"/>
      <c r="D956" s="1014"/>
      <c r="E956" s="1014"/>
      <c r="F956" s="1014"/>
      <c r="G956" s="1014"/>
      <c r="H956" s="1014"/>
      <c r="I956" s="1014"/>
      <c r="J956" s="1014"/>
      <c r="K956" s="1014"/>
      <c r="L956" s="1014"/>
      <c r="M956" s="1016"/>
      <c r="N956" s="1018"/>
      <c r="O956" s="1014"/>
      <c r="P956" s="1014"/>
      <c r="Q956" s="1014"/>
      <c r="R956" s="1014"/>
      <c r="S956" s="1014"/>
      <c r="T956" s="1014"/>
      <c r="U956" s="1014"/>
      <c r="V956" s="1014"/>
      <c r="W956" s="1014"/>
      <c r="X956" s="1014"/>
      <c r="Y956" s="1014"/>
      <c r="Z956" s="1014"/>
      <c r="AA956" s="1014"/>
      <c r="AB956" s="1014"/>
      <c r="AC956" s="1014"/>
      <c r="AD956" s="1014"/>
      <c r="AE956" s="1014"/>
    </row>
    <row r="957" spans="2:31">
      <c r="B957" s="1014"/>
      <c r="C957" s="1014"/>
      <c r="D957" s="1014"/>
      <c r="E957" s="1014"/>
      <c r="F957" s="1014"/>
      <c r="G957" s="1014"/>
      <c r="H957" s="1014"/>
      <c r="I957" s="1014"/>
      <c r="J957" s="1014"/>
      <c r="K957" s="1014"/>
      <c r="L957" s="1014"/>
      <c r="M957" s="1016"/>
      <c r="N957" s="1017"/>
      <c r="O957" s="1014"/>
      <c r="P957" s="1014"/>
      <c r="Q957" s="1014"/>
      <c r="R957" s="1014"/>
      <c r="S957" s="1014"/>
      <c r="T957" s="1014"/>
      <c r="U957" s="1014"/>
      <c r="V957" s="1014"/>
      <c r="W957" s="1014"/>
      <c r="X957" s="1014"/>
      <c r="Y957" s="1014"/>
      <c r="Z957" s="1014"/>
      <c r="AA957" s="1014"/>
      <c r="AB957" s="1014"/>
      <c r="AC957" s="1014"/>
      <c r="AD957" s="1014"/>
      <c r="AE957" s="1014"/>
    </row>
    <row r="958" spans="2:31">
      <c r="B958" s="1014"/>
      <c r="C958" s="1014"/>
      <c r="D958" s="1014"/>
      <c r="E958" s="1014"/>
      <c r="F958" s="1014"/>
      <c r="G958" s="1014"/>
      <c r="H958" s="1014"/>
      <c r="I958" s="1014"/>
      <c r="J958" s="1014"/>
      <c r="K958" s="1014"/>
      <c r="L958" s="1014"/>
      <c r="M958" s="1016"/>
      <c r="N958" s="1018"/>
      <c r="O958" s="1014"/>
      <c r="P958" s="1014"/>
      <c r="Q958" s="1014"/>
      <c r="R958" s="1014"/>
      <c r="S958" s="1014"/>
      <c r="T958" s="1014"/>
      <c r="U958" s="1014"/>
      <c r="V958" s="1014"/>
      <c r="W958" s="1014"/>
      <c r="X958" s="1014"/>
      <c r="Y958" s="1014"/>
      <c r="Z958" s="1014"/>
      <c r="AA958" s="1014"/>
      <c r="AB958" s="1014"/>
      <c r="AC958" s="1014"/>
      <c r="AD958" s="1014"/>
      <c r="AE958" s="1014"/>
    </row>
    <row r="959" spans="2:31">
      <c r="B959" s="1014"/>
      <c r="C959" s="1014"/>
      <c r="D959" s="1014"/>
      <c r="E959" s="1014"/>
      <c r="F959" s="1014"/>
      <c r="G959" s="1014"/>
      <c r="H959" s="1014"/>
      <c r="I959" s="1014"/>
      <c r="J959" s="1014"/>
      <c r="K959" s="1014"/>
      <c r="L959" s="1014"/>
      <c r="M959" s="1016"/>
      <c r="N959" s="1017"/>
      <c r="O959" s="1014"/>
      <c r="P959" s="1014"/>
      <c r="Q959" s="1014"/>
      <c r="R959" s="1014"/>
      <c r="S959" s="1014"/>
      <c r="T959" s="1014"/>
      <c r="U959" s="1014"/>
      <c r="V959" s="1014"/>
      <c r="W959" s="1014"/>
      <c r="X959" s="1014"/>
      <c r="Y959" s="1014"/>
      <c r="Z959" s="1014"/>
      <c r="AA959" s="1014"/>
      <c r="AB959" s="1014"/>
      <c r="AC959" s="1014"/>
      <c r="AD959" s="1014"/>
      <c r="AE959" s="1014"/>
    </row>
    <row r="960" spans="2:31">
      <c r="B960" s="1014"/>
      <c r="C960" s="1014"/>
      <c r="D960" s="1014"/>
      <c r="E960" s="1014"/>
      <c r="F960" s="1014"/>
      <c r="G960" s="1014"/>
      <c r="H960" s="1014"/>
      <c r="I960" s="1014"/>
      <c r="J960" s="1014"/>
      <c r="K960" s="1014"/>
      <c r="L960" s="1014"/>
      <c r="M960" s="1016"/>
      <c r="N960" s="1018"/>
      <c r="O960" s="1014"/>
      <c r="P960" s="1014"/>
      <c r="Q960" s="1014"/>
      <c r="R960" s="1014"/>
      <c r="S960" s="1014"/>
      <c r="T960" s="1014"/>
      <c r="U960" s="1014"/>
      <c r="V960" s="1014"/>
      <c r="W960" s="1014"/>
      <c r="X960" s="1014"/>
      <c r="Y960" s="1014"/>
      <c r="Z960" s="1014"/>
      <c r="AA960" s="1014"/>
      <c r="AB960" s="1014"/>
      <c r="AC960" s="1014"/>
      <c r="AD960" s="1014"/>
      <c r="AE960" s="1014"/>
    </row>
    <row r="961" spans="2:31">
      <c r="B961" s="1014"/>
      <c r="C961" s="1014"/>
      <c r="D961" s="1014"/>
      <c r="E961" s="1014"/>
      <c r="F961" s="1014"/>
      <c r="G961" s="1014"/>
      <c r="H961" s="1014"/>
      <c r="I961" s="1014"/>
      <c r="J961" s="1014"/>
      <c r="K961" s="1014"/>
      <c r="L961" s="1014"/>
      <c r="M961" s="1016"/>
      <c r="N961" s="1017"/>
      <c r="O961" s="1014"/>
      <c r="P961" s="1014"/>
      <c r="Q961" s="1014"/>
      <c r="R961" s="1014"/>
      <c r="S961" s="1014"/>
      <c r="T961" s="1014"/>
      <c r="U961" s="1014"/>
      <c r="V961" s="1014"/>
      <c r="W961" s="1014"/>
      <c r="X961" s="1014"/>
      <c r="Y961" s="1014"/>
      <c r="Z961" s="1014"/>
      <c r="AA961" s="1014"/>
      <c r="AB961" s="1014"/>
      <c r="AC961" s="1014"/>
      <c r="AD961" s="1014"/>
      <c r="AE961" s="1014"/>
    </row>
    <row r="962" spans="2:31">
      <c r="B962" s="1014"/>
      <c r="C962" s="1014"/>
      <c r="D962" s="1014"/>
      <c r="E962" s="1014"/>
      <c r="F962" s="1014"/>
      <c r="G962" s="1014"/>
      <c r="H962" s="1014"/>
      <c r="I962" s="1014"/>
      <c r="J962" s="1014"/>
      <c r="K962" s="1014"/>
      <c r="L962" s="1014"/>
      <c r="M962" s="1016"/>
      <c r="N962" s="1018"/>
      <c r="O962" s="1014"/>
      <c r="P962" s="1014"/>
      <c r="Q962" s="1014"/>
      <c r="R962" s="1014"/>
      <c r="S962" s="1014"/>
      <c r="T962" s="1014"/>
      <c r="U962" s="1014"/>
      <c r="V962" s="1014"/>
      <c r="W962" s="1014"/>
      <c r="X962" s="1014"/>
      <c r="Y962" s="1014"/>
      <c r="Z962" s="1014"/>
      <c r="AA962" s="1014"/>
      <c r="AB962" s="1014"/>
      <c r="AC962" s="1014"/>
      <c r="AD962" s="1014"/>
      <c r="AE962" s="1014"/>
    </row>
    <row r="963" spans="2:31">
      <c r="B963" s="1014"/>
      <c r="C963" s="1014"/>
      <c r="D963" s="1014"/>
      <c r="E963" s="1014"/>
      <c r="F963" s="1014"/>
      <c r="G963" s="1014"/>
      <c r="H963" s="1014"/>
      <c r="I963" s="1014"/>
      <c r="J963" s="1014"/>
      <c r="K963" s="1014"/>
      <c r="L963" s="1014"/>
      <c r="M963" s="1016"/>
      <c r="N963" s="1017"/>
      <c r="O963" s="1014"/>
      <c r="P963" s="1014"/>
      <c r="Q963" s="1014"/>
      <c r="R963" s="1014"/>
      <c r="S963" s="1014"/>
      <c r="T963" s="1014"/>
      <c r="U963" s="1014"/>
      <c r="V963" s="1014"/>
      <c r="W963" s="1014"/>
      <c r="X963" s="1014"/>
      <c r="Y963" s="1014"/>
      <c r="Z963" s="1014"/>
      <c r="AA963" s="1014"/>
      <c r="AB963" s="1014"/>
      <c r="AC963" s="1014"/>
      <c r="AD963" s="1014"/>
      <c r="AE963" s="1014"/>
    </row>
    <row r="964" spans="2:31">
      <c r="B964" s="1014"/>
      <c r="C964" s="1014"/>
      <c r="D964" s="1014"/>
      <c r="E964" s="1014"/>
      <c r="F964" s="1014"/>
      <c r="G964" s="1014"/>
      <c r="H964" s="1014"/>
      <c r="I964" s="1014"/>
      <c r="J964" s="1014"/>
      <c r="K964" s="1014"/>
      <c r="L964" s="1014"/>
      <c r="M964" s="1016"/>
      <c r="N964" s="1018"/>
      <c r="O964" s="1014"/>
      <c r="P964" s="1014"/>
      <c r="Q964" s="1014"/>
      <c r="R964" s="1014"/>
      <c r="S964" s="1014"/>
      <c r="T964" s="1014"/>
      <c r="U964" s="1014"/>
      <c r="V964" s="1014"/>
      <c r="W964" s="1014"/>
      <c r="X964" s="1014"/>
      <c r="Y964" s="1014"/>
      <c r="Z964" s="1014"/>
      <c r="AA964" s="1014"/>
      <c r="AB964" s="1014"/>
      <c r="AC964" s="1014"/>
      <c r="AD964" s="1014"/>
      <c r="AE964" s="1014"/>
    </row>
    <row r="965" spans="2:31">
      <c r="B965" s="1014"/>
      <c r="C965" s="1014"/>
      <c r="D965" s="1014"/>
      <c r="E965" s="1014"/>
      <c r="F965" s="1014"/>
      <c r="G965" s="1014"/>
      <c r="H965" s="1014"/>
      <c r="I965" s="1014"/>
      <c r="J965" s="1014"/>
      <c r="K965" s="1014"/>
      <c r="L965" s="1014"/>
      <c r="M965" s="1016"/>
      <c r="N965" s="1017"/>
      <c r="O965" s="1014"/>
      <c r="P965" s="1014"/>
      <c r="Q965" s="1014"/>
      <c r="R965" s="1014"/>
      <c r="S965" s="1014"/>
      <c r="T965" s="1014"/>
      <c r="U965" s="1014"/>
      <c r="V965" s="1014"/>
      <c r="W965" s="1014"/>
      <c r="X965" s="1014"/>
      <c r="Y965" s="1014"/>
      <c r="Z965" s="1014"/>
      <c r="AA965" s="1014"/>
      <c r="AB965" s="1014"/>
      <c r="AC965" s="1014"/>
      <c r="AD965" s="1014"/>
      <c r="AE965" s="1014"/>
    </row>
    <row r="966" spans="2:31">
      <c r="B966" s="1014"/>
      <c r="C966" s="1014"/>
      <c r="D966" s="1014"/>
      <c r="E966" s="1014"/>
      <c r="F966" s="1014"/>
      <c r="G966" s="1014"/>
      <c r="H966" s="1014"/>
      <c r="I966" s="1014"/>
      <c r="J966" s="1014"/>
      <c r="K966" s="1014"/>
      <c r="L966" s="1014"/>
      <c r="M966" s="1016"/>
      <c r="N966" s="1018"/>
      <c r="O966" s="1014"/>
      <c r="P966" s="1014"/>
      <c r="Q966" s="1014"/>
      <c r="R966" s="1014"/>
      <c r="S966" s="1014"/>
      <c r="T966" s="1014"/>
      <c r="U966" s="1014"/>
      <c r="V966" s="1014"/>
      <c r="W966" s="1014"/>
      <c r="X966" s="1014"/>
      <c r="Y966" s="1014"/>
      <c r="Z966" s="1014"/>
      <c r="AA966" s="1014"/>
      <c r="AB966" s="1014"/>
      <c r="AC966" s="1014"/>
      <c r="AD966" s="1014"/>
      <c r="AE966" s="1014"/>
    </row>
    <row r="967" spans="2:31">
      <c r="B967" s="1014"/>
      <c r="C967" s="1014"/>
      <c r="D967" s="1014"/>
      <c r="E967" s="1014"/>
      <c r="F967" s="1014"/>
      <c r="G967" s="1014"/>
      <c r="H967" s="1014"/>
      <c r="I967" s="1014"/>
      <c r="J967" s="1014"/>
      <c r="K967" s="1014"/>
      <c r="L967" s="1014"/>
      <c r="M967" s="1016"/>
      <c r="N967" s="1017"/>
      <c r="O967" s="1014"/>
      <c r="P967" s="1014"/>
      <c r="Q967" s="1014"/>
      <c r="R967" s="1014"/>
      <c r="S967" s="1014"/>
      <c r="T967" s="1014"/>
      <c r="U967" s="1014"/>
      <c r="V967" s="1014"/>
      <c r="W967" s="1014"/>
      <c r="X967" s="1014"/>
      <c r="Y967" s="1014"/>
      <c r="Z967" s="1014"/>
      <c r="AA967" s="1014"/>
      <c r="AB967" s="1014"/>
      <c r="AC967" s="1014"/>
      <c r="AD967" s="1014"/>
      <c r="AE967" s="1014"/>
    </row>
    <row r="968" spans="2:31">
      <c r="B968" s="1014"/>
      <c r="C968" s="1014"/>
      <c r="D968" s="1014"/>
      <c r="E968" s="1014"/>
      <c r="F968" s="1014"/>
      <c r="G968" s="1014"/>
      <c r="H968" s="1014"/>
      <c r="I968" s="1014"/>
      <c r="J968" s="1014"/>
      <c r="K968" s="1014"/>
      <c r="L968" s="1014"/>
      <c r="M968" s="1016"/>
      <c r="N968" s="1018"/>
      <c r="O968" s="1014"/>
      <c r="P968" s="1014"/>
      <c r="Q968" s="1014"/>
      <c r="R968" s="1014"/>
      <c r="S968" s="1014"/>
      <c r="T968" s="1014"/>
      <c r="U968" s="1014"/>
      <c r="V968" s="1014"/>
      <c r="W968" s="1014"/>
      <c r="X968" s="1014"/>
      <c r="Y968" s="1014"/>
      <c r="Z968" s="1014"/>
      <c r="AA968" s="1014"/>
      <c r="AB968" s="1014"/>
      <c r="AC968" s="1014"/>
      <c r="AD968" s="1014"/>
      <c r="AE968" s="1014"/>
    </row>
    <row r="969" spans="2:31">
      <c r="B969" s="1014"/>
      <c r="C969" s="1014"/>
      <c r="D969" s="1014"/>
      <c r="E969" s="1014"/>
      <c r="F969" s="1014"/>
      <c r="G969" s="1014"/>
      <c r="H969" s="1014"/>
      <c r="I969" s="1014"/>
      <c r="J969" s="1014"/>
      <c r="K969" s="1014"/>
      <c r="L969" s="1014"/>
      <c r="M969" s="1016"/>
      <c r="N969" s="1017"/>
      <c r="O969" s="1014"/>
      <c r="P969" s="1014"/>
      <c r="Q969" s="1014"/>
      <c r="R969" s="1014"/>
      <c r="S969" s="1014"/>
      <c r="T969" s="1014"/>
      <c r="U969" s="1014"/>
      <c r="V969" s="1014"/>
      <c r="W969" s="1014"/>
      <c r="X969" s="1014"/>
      <c r="Y969" s="1014"/>
      <c r="Z969" s="1014"/>
      <c r="AA969" s="1014"/>
      <c r="AB969" s="1014"/>
      <c r="AC969" s="1014"/>
      <c r="AD969" s="1014"/>
      <c r="AE969" s="1014"/>
    </row>
    <row r="970" spans="2:31">
      <c r="B970" s="1014"/>
      <c r="C970" s="1014"/>
      <c r="D970" s="1014"/>
      <c r="E970" s="1014"/>
      <c r="F970" s="1014"/>
      <c r="G970" s="1014"/>
      <c r="H970" s="1014"/>
      <c r="I970" s="1014"/>
      <c r="J970" s="1014"/>
      <c r="K970" s="1014"/>
      <c r="L970" s="1014"/>
      <c r="M970" s="1016"/>
      <c r="N970" s="1018"/>
      <c r="O970" s="1014"/>
      <c r="P970" s="1014"/>
      <c r="Q970" s="1014"/>
      <c r="R970" s="1014"/>
      <c r="S970" s="1014"/>
      <c r="T970" s="1014"/>
      <c r="U970" s="1014"/>
      <c r="V970" s="1014"/>
      <c r="W970" s="1014"/>
      <c r="X970" s="1014"/>
      <c r="Y970" s="1014"/>
      <c r="Z970" s="1014"/>
      <c r="AA970" s="1014"/>
      <c r="AB970" s="1014"/>
      <c r="AC970" s="1014"/>
      <c r="AD970" s="1014"/>
      <c r="AE970" s="1014"/>
    </row>
    <row r="971" spans="2:31">
      <c r="B971" s="1014"/>
      <c r="C971" s="1014"/>
      <c r="D971" s="1014"/>
      <c r="E971" s="1014"/>
      <c r="F971" s="1014"/>
      <c r="G971" s="1014"/>
      <c r="H971" s="1014"/>
      <c r="I971" s="1014"/>
      <c r="J971" s="1014"/>
      <c r="K971" s="1014"/>
      <c r="L971" s="1014"/>
      <c r="M971" s="1016"/>
      <c r="N971" s="1018"/>
      <c r="O971" s="1014"/>
      <c r="P971" s="1014"/>
      <c r="Q971" s="1014"/>
      <c r="R971" s="1014"/>
      <c r="S971" s="1014"/>
      <c r="T971" s="1014"/>
      <c r="U971" s="1014"/>
      <c r="V971" s="1014"/>
      <c r="W971" s="1014"/>
      <c r="X971" s="1014"/>
      <c r="Y971" s="1014"/>
      <c r="Z971" s="1014"/>
      <c r="AA971" s="1014"/>
      <c r="AB971" s="1014"/>
      <c r="AC971" s="1014"/>
      <c r="AD971" s="1014"/>
      <c r="AE971" s="1014"/>
    </row>
    <row r="972" spans="2:31">
      <c r="B972" s="1014"/>
      <c r="C972" s="1014"/>
      <c r="D972" s="1014"/>
      <c r="E972" s="1014"/>
      <c r="F972" s="1014"/>
      <c r="G972" s="1014"/>
      <c r="H972" s="1014"/>
      <c r="I972" s="1014"/>
      <c r="J972" s="1014"/>
      <c r="K972" s="1014"/>
      <c r="L972" s="1014"/>
      <c r="M972" s="1016"/>
      <c r="N972" s="1018"/>
      <c r="O972" s="1014"/>
      <c r="P972" s="1014"/>
      <c r="Q972" s="1014"/>
      <c r="R972" s="1014"/>
      <c r="S972" s="1014"/>
      <c r="T972" s="1014"/>
      <c r="U972" s="1014"/>
      <c r="V972" s="1014"/>
      <c r="W972" s="1014"/>
      <c r="X972" s="1014"/>
      <c r="Y972" s="1014"/>
      <c r="Z972" s="1014"/>
      <c r="AA972" s="1014"/>
      <c r="AB972" s="1014"/>
      <c r="AC972" s="1014"/>
      <c r="AD972" s="1014"/>
      <c r="AE972" s="1014"/>
    </row>
    <row r="973" spans="2:31">
      <c r="B973" s="1014"/>
      <c r="C973" s="1014"/>
      <c r="D973" s="1014"/>
      <c r="E973" s="1014"/>
      <c r="F973" s="1014"/>
      <c r="G973" s="1014"/>
      <c r="H973" s="1014"/>
      <c r="I973" s="1014"/>
      <c r="J973" s="1014"/>
      <c r="K973" s="1014"/>
      <c r="L973" s="1014"/>
      <c r="M973" s="1016"/>
      <c r="N973" s="1018"/>
      <c r="O973" s="1014"/>
      <c r="P973" s="1014"/>
      <c r="Q973" s="1014"/>
      <c r="R973" s="1014"/>
      <c r="S973" s="1014"/>
      <c r="T973" s="1014"/>
      <c r="U973" s="1014"/>
      <c r="V973" s="1014"/>
      <c r="W973" s="1014"/>
      <c r="X973" s="1014"/>
      <c r="Y973" s="1014"/>
      <c r="Z973" s="1014"/>
      <c r="AA973" s="1014"/>
      <c r="AB973" s="1014"/>
      <c r="AC973" s="1014"/>
      <c r="AD973" s="1014"/>
      <c r="AE973" s="1014"/>
    </row>
    <row r="974" spans="2:31">
      <c r="B974" s="1014"/>
      <c r="C974" s="1014"/>
      <c r="D974" s="1014"/>
      <c r="E974" s="1014"/>
      <c r="F974" s="1014"/>
      <c r="G974" s="1014"/>
      <c r="H974" s="1014"/>
      <c r="I974" s="1014"/>
      <c r="J974" s="1014"/>
      <c r="K974" s="1014"/>
      <c r="L974" s="1014"/>
      <c r="M974" s="1016"/>
      <c r="N974" s="1017"/>
      <c r="O974" s="1014"/>
      <c r="P974" s="1014"/>
      <c r="Q974" s="1014"/>
      <c r="R974" s="1014"/>
      <c r="S974" s="1014"/>
      <c r="T974" s="1014"/>
      <c r="U974" s="1014"/>
      <c r="V974" s="1014"/>
      <c r="W974" s="1014"/>
      <c r="X974" s="1014"/>
      <c r="Y974" s="1014"/>
      <c r="Z974" s="1014"/>
      <c r="AA974" s="1014"/>
      <c r="AB974" s="1014"/>
      <c r="AC974" s="1014"/>
      <c r="AD974" s="1014"/>
      <c r="AE974" s="1014"/>
    </row>
    <row r="975" spans="2:31">
      <c r="B975" s="1014"/>
      <c r="C975" s="1014"/>
      <c r="D975" s="1014"/>
      <c r="E975" s="1014"/>
      <c r="F975" s="1014"/>
      <c r="G975" s="1014"/>
      <c r="H975" s="1014"/>
      <c r="I975" s="1014"/>
      <c r="J975" s="1014"/>
      <c r="K975" s="1014"/>
      <c r="L975" s="1014"/>
      <c r="M975" s="1016"/>
      <c r="N975" s="1018"/>
      <c r="O975" s="1014"/>
      <c r="P975" s="1014"/>
      <c r="Q975" s="1014"/>
      <c r="R975" s="1014"/>
      <c r="S975" s="1014"/>
      <c r="T975" s="1014"/>
      <c r="U975" s="1014"/>
      <c r="V975" s="1014"/>
      <c r="W975" s="1014"/>
      <c r="X975" s="1014"/>
      <c r="Y975" s="1014"/>
      <c r="Z975" s="1014"/>
      <c r="AA975" s="1014"/>
      <c r="AB975" s="1014"/>
      <c r="AC975" s="1014"/>
      <c r="AD975" s="1014"/>
      <c r="AE975" s="1014"/>
    </row>
    <row r="976" spans="2:31">
      <c r="B976" s="1014"/>
      <c r="C976" s="1014"/>
      <c r="D976" s="1014"/>
      <c r="E976" s="1014"/>
      <c r="F976" s="1014"/>
      <c r="G976" s="1014"/>
      <c r="H976" s="1014"/>
      <c r="I976" s="1014"/>
      <c r="J976" s="1014"/>
      <c r="K976" s="1014"/>
      <c r="L976" s="1014"/>
      <c r="M976" s="1016"/>
      <c r="N976" s="1018"/>
      <c r="O976" s="1014"/>
      <c r="P976" s="1014"/>
      <c r="Q976" s="1014"/>
      <c r="R976" s="1014"/>
      <c r="S976" s="1014"/>
      <c r="T976" s="1014"/>
      <c r="U976" s="1014"/>
      <c r="V976" s="1014"/>
      <c r="W976" s="1014"/>
      <c r="X976" s="1014"/>
      <c r="Y976" s="1014"/>
      <c r="Z976" s="1014"/>
      <c r="AA976" s="1014"/>
      <c r="AB976" s="1014"/>
      <c r="AC976" s="1014"/>
      <c r="AD976" s="1014"/>
      <c r="AE976" s="1014"/>
    </row>
    <row r="977" spans="2:31">
      <c r="B977" s="1014"/>
      <c r="C977" s="1014"/>
      <c r="D977" s="1014"/>
      <c r="E977" s="1014"/>
      <c r="F977" s="1014"/>
      <c r="G977" s="1014"/>
      <c r="H977" s="1014"/>
      <c r="I977" s="1014"/>
      <c r="J977" s="1014"/>
      <c r="K977" s="1014"/>
      <c r="L977" s="1014"/>
      <c r="M977" s="1016"/>
      <c r="N977" s="1018"/>
      <c r="O977" s="1014"/>
      <c r="P977" s="1014"/>
      <c r="Q977" s="1014"/>
      <c r="R977" s="1014"/>
      <c r="S977" s="1014"/>
      <c r="T977" s="1014"/>
      <c r="U977" s="1014"/>
      <c r="V977" s="1014"/>
      <c r="W977" s="1014"/>
      <c r="X977" s="1014"/>
      <c r="Y977" s="1014"/>
      <c r="Z977" s="1014"/>
      <c r="AA977" s="1014"/>
      <c r="AB977" s="1014"/>
      <c r="AC977" s="1014"/>
      <c r="AD977" s="1014"/>
      <c r="AE977" s="1014"/>
    </row>
    <row r="978" spans="2:31">
      <c r="B978" s="1014"/>
      <c r="C978" s="1014"/>
      <c r="D978" s="1014"/>
      <c r="E978" s="1014"/>
      <c r="F978" s="1014"/>
      <c r="G978" s="1014"/>
      <c r="H978" s="1014"/>
      <c r="I978" s="1014"/>
      <c r="J978" s="1014"/>
      <c r="K978" s="1014"/>
      <c r="L978" s="1014"/>
      <c r="M978" s="1016"/>
      <c r="N978" s="1017"/>
      <c r="O978" s="1014"/>
      <c r="P978" s="1014"/>
      <c r="Q978" s="1014"/>
      <c r="R978" s="1014"/>
      <c r="S978" s="1014"/>
      <c r="T978" s="1014"/>
      <c r="U978" s="1014"/>
      <c r="V978" s="1014"/>
      <c r="W978" s="1014"/>
      <c r="X978" s="1014"/>
      <c r="Y978" s="1014"/>
      <c r="Z978" s="1014"/>
      <c r="AA978" s="1014"/>
      <c r="AB978" s="1014"/>
      <c r="AC978" s="1014"/>
      <c r="AD978" s="1014"/>
      <c r="AE978" s="1014"/>
    </row>
    <row r="979" spans="2:31">
      <c r="B979" s="1014"/>
      <c r="C979" s="1014"/>
      <c r="D979" s="1014"/>
      <c r="E979" s="1014"/>
      <c r="F979" s="1014"/>
      <c r="G979" s="1014"/>
      <c r="H979" s="1014"/>
      <c r="I979" s="1014"/>
      <c r="J979" s="1014"/>
      <c r="K979" s="1014"/>
      <c r="L979" s="1014"/>
      <c r="M979" s="1016"/>
      <c r="N979" s="1018"/>
      <c r="O979" s="1014"/>
      <c r="P979" s="1014"/>
      <c r="Q979" s="1014"/>
      <c r="R979" s="1014"/>
      <c r="S979" s="1014"/>
      <c r="T979" s="1014"/>
      <c r="U979" s="1014"/>
      <c r="V979" s="1014"/>
      <c r="W979" s="1014"/>
      <c r="X979" s="1014"/>
      <c r="Y979" s="1014"/>
      <c r="Z979" s="1014"/>
      <c r="AA979" s="1014"/>
      <c r="AB979" s="1014"/>
      <c r="AC979" s="1014"/>
      <c r="AD979" s="1014"/>
      <c r="AE979" s="1014"/>
    </row>
    <row r="980" spans="2:31">
      <c r="B980" s="1014"/>
      <c r="C980" s="1014"/>
      <c r="D980" s="1014"/>
      <c r="E980" s="1014"/>
      <c r="F980" s="1014"/>
      <c r="G980" s="1014"/>
      <c r="H980" s="1014"/>
      <c r="I980" s="1014"/>
      <c r="J980" s="1014"/>
      <c r="K980" s="1014"/>
      <c r="L980" s="1014"/>
      <c r="M980" s="1016"/>
      <c r="N980" s="1017"/>
      <c r="O980" s="1014"/>
      <c r="P980" s="1014"/>
      <c r="Q980" s="1014"/>
      <c r="R980" s="1014"/>
      <c r="S980" s="1014"/>
      <c r="T980" s="1014"/>
      <c r="U980" s="1014"/>
      <c r="V980" s="1014"/>
      <c r="W980" s="1014"/>
      <c r="X980" s="1014"/>
      <c r="Y980" s="1014"/>
      <c r="Z980" s="1014"/>
      <c r="AA980" s="1014"/>
      <c r="AB980" s="1014"/>
      <c r="AC980" s="1014"/>
      <c r="AD980" s="1014"/>
      <c r="AE980" s="1014"/>
    </row>
    <row r="981" spans="2:31">
      <c r="B981" s="1014"/>
      <c r="C981" s="1014"/>
      <c r="D981" s="1014"/>
      <c r="E981" s="1014"/>
      <c r="F981" s="1014"/>
      <c r="G981" s="1014"/>
      <c r="H981" s="1014"/>
      <c r="I981" s="1014"/>
      <c r="J981" s="1014"/>
      <c r="K981" s="1014"/>
      <c r="L981" s="1014"/>
      <c r="M981" s="1016"/>
      <c r="N981" s="1018"/>
      <c r="O981" s="1014"/>
      <c r="P981" s="1014"/>
      <c r="Q981" s="1014"/>
      <c r="R981" s="1014"/>
      <c r="S981" s="1014"/>
      <c r="T981" s="1014"/>
      <c r="U981" s="1014"/>
      <c r="V981" s="1014"/>
      <c r="W981" s="1014"/>
      <c r="X981" s="1014"/>
      <c r="Y981" s="1014"/>
      <c r="Z981" s="1014"/>
      <c r="AA981" s="1014"/>
      <c r="AB981" s="1014"/>
      <c r="AC981" s="1014"/>
      <c r="AD981" s="1014"/>
      <c r="AE981" s="1014"/>
    </row>
    <row r="982" spans="2:31">
      <c r="B982" s="1014"/>
      <c r="C982" s="1014"/>
      <c r="D982" s="1014"/>
      <c r="E982" s="1014"/>
      <c r="F982" s="1014"/>
      <c r="G982" s="1014"/>
      <c r="H982" s="1014"/>
      <c r="I982" s="1014"/>
      <c r="J982" s="1014"/>
      <c r="K982" s="1014"/>
      <c r="L982" s="1014"/>
      <c r="M982" s="1016"/>
      <c r="N982" s="1017"/>
      <c r="O982" s="1014"/>
      <c r="P982" s="1014"/>
      <c r="Q982" s="1014"/>
      <c r="R982" s="1014"/>
      <c r="S982" s="1014"/>
      <c r="T982" s="1014"/>
      <c r="U982" s="1014"/>
      <c r="V982" s="1014"/>
      <c r="W982" s="1014"/>
      <c r="X982" s="1014"/>
      <c r="Y982" s="1014"/>
      <c r="Z982" s="1014"/>
      <c r="AA982" s="1014"/>
      <c r="AB982" s="1014"/>
      <c r="AC982" s="1014"/>
      <c r="AD982" s="1014"/>
      <c r="AE982" s="1014"/>
    </row>
    <row r="983" spans="2:31">
      <c r="B983" s="1014"/>
      <c r="C983" s="1014"/>
      <c r="D983" s="1014"/>
      <c r="E983" s="1014"/>
      <c r="F983" s="1014"/>
      <c r="G983" s="1014"/>
      <c r="H983" s="1014"/>
      <c r="I983" s="1014"/>
      <c r="J983" s="1014"/>
      <c r="K983" s="1014"/>
      <c r="L983" s="1014"/>
      <c r="M983" s="1016"/>
      <c r="N983" s="1018"/>
      <c r="O983" s="1014"/>
      <c r="P983" s="1014"/>
      <c r="Q983" s="1014"/>
      <c r="R983" s="1014"/>
      <c r="S983" s="1014"/>
      <c r="T983" s="1014"/>
      <c r="U983" s="1014"/>
      <c r="V983" s="1014"/>
      <c r="W983" s="1014"/>
      <c r="X983" s="1014"/>
      <c r="Y983" s="1014"/>
      <c r="Z983" s="1014"/>
      <c r="AA983" s="1014"/>
      <c r="AB983" s="1014"/>
      <c r="AC983" s="1014"/>
      <c r="AD983" s="1014"/>
      <c r="AE983" s="1014"/>
    </row>
    <row r="984" spans="2:31">
      <c r="B984" s="1014"/>
      <c r="C984" s="1014"/>
      <c r="D984" s="1014"/>
      <c r="E984" s="1014"/>
      <c r="F984" s="1014"/>
      <c r="G984" s="1014"/>
      <c r="H984" s="1014"/>
      <c r="I984" s="1014"/>
      <c r="J984" s="1014"/>
      <c r="K984" s="1014"/>
      <c r="L984" s="1014"/>
      <c r="M984" s="1016"/>
      <c r="N984" s="1017"/>
      <c r="O984" s="1014"/>
      <c r="P984" s="1014"/>
      <c r="Q984" s="1014"/>
      <c r="R984" s="1014"/>
      <c r="S984" s="1014"/>
      <c r="T984" s="1014"/>
      <c r="U984" s="1014"/>
      <c r="V984" s="1014"/>
      <c r="W984" s="1014"/>
      <c r="X984" s="1014"/>
      <c r="Y984" s="1014"/>
      <c r="Z984" s="1014"/>
      <c r="AA984" s="1014"/>
      <c r="AB984" s="1014"/>
      <c r="AC984" s="1014"/>
      <c r="AD984" s="1014"/>
      <c r="AE984" s="1014"/>
    </row>
    <row r="985" spans="2:31">
      <c r="B985" s="1014"/>
      <c r="C985" s="1014"/>
      <c r="D985" s="1014"/>
      <c r="E985" s="1014"/>
      <c r="F985" s="1014"/>
      <c r="G985" s="1014"/>
      <c r="H985" s="1014"/>
      <c r="I985" s="1014"/>
      <c r="J985" s="1014"/>
      <c r="K985" s="1014"/>
      <c r="L985" s="1014"/>
      <c r="M985" s="1016"/>
      <c r="N985" s="1018"/>
      <c r="O985" s="1014"/>
      <c r="P985" s="1014"/>
      <c r="Q985" s="1014"/>
      <c r="R985" s="1014"/>
      <c r="S985" s="1014"/>
      <c r="T985" s="1014"/>
      <c r="U985" s="1014"/>
      <c r="V985" s="1014"/>
      <c r="W985" s="1014"/>
      <c r="X985" s="1014"/>
      <c r="Y985" s="1014"/>
      <c r="Z985" s="1014"/>
      <c r="AA985" s="1014"/>
      <c r="AB985" s="1014"/>
      <c r="AC985" s="1014"/>
      <c r="AD985" s="1014"/>
      <c r="AE985" s="1014"/>
    </row>
    <row r="986" spans="2:31">
      <c r="B986" s="1014"/>
      <c r="C986" s="1014"/>
      <c r="D986" s="1014"/>
      <c r="E986" s="1014"/>
      <c r="F986" s="1014"/>
      <c r="G986" s="1014"/>
      <c r="H986" s="1014"/>
      <c r="I986" s="1014"/>
      <c r="J986" s="1014"/>
      <c r="K986" s="1014"/>
      <c r="L986" s="1014"/>
      <c r="M986" s="1016"/>
      <c r="N986" s="1017"/>
      <c r="O986" s="1014"/>
      <c r="P986" s="1014"/>
      <c r="Q986" s="1014"/>
      <c r="R986" s="1014"/>
      <c r="S986" s="1014"/>
      <c r="T986" s="1014"/>
      <c r="U986" s="1014"/>
      <c r="V986" s="1014"/>
      <c r="W986" s="1014"/>
      <c r="X986" s="1014"/>
      <c r="Y986" s="1014"/>
      <c r="Z986" s="1014"/>
      <c r="AA986" s="1014"/>
      <c r="AB986" s="1014"/>
      <c r="AC986" s="1014"/>
      <c r="AD986" s="1014"/>
      <c r="AE986" s="1014"/>
    </row>
    <row r="987" spans="2:31">
      <c r="B987" s="1014"/>
      <c r="C987" s="1014"/>
      <c r="D987" s="1014"/>
      <c r="E987" s="1014"/>
      <c r="F987" s="1014"/>
      <c r="G987" s="1014"/>
      <c r="H987" s="1014"/>
      <c r="I987" s="1014"/>
      <c r="J987" s="1014"/>
      <c r="K987" s="1014"/>
      <c r="L987" s="1014"/>
      <c r="M987" s="1016"/>
      <c r="N987" s="1018"/>
      <c r="O987" s="1014"/>
      <c r="P987" s="1014"/>
      <c r="Q987" s="1014"/>
      <c r="R987" s="1014"/>
      <c r="S987" s="1014"/>
      <c r="T987" s="1014"/>
      <c r="U987" s="1014"/>
      <c r="V987" s="1014"/>
      <c r="W987" s="1014"/>
      <c r="X987" s="1014"/>
      <c r="Y987" s="1014"/>
      <c r="Z987" s="1014"/>
      <c r="AA987" s="1014"/>
      <c r="AB987" s="1014"/>
      <c r="AC987" s="1014"/>
      <c r="AD987" s="1014"/>
      <c r="AE987" s="1014"/>
    </row>
    <row r="988" spans="2:31">
      <c r="B988" s="1014"/>
      <c r="C988" s="1014"/>
      <c r="D988" s="1014"/>
      <c r="E988" s="1014"/>
      <c r="F988" s="1014"/>
      <c r="G988" s="1014"/>
      <c r="H988" s="1014"/>
      <c r="I988" s="1014"/>
      <c r="J988" s="1014"/>
      <c r="K988" s="1014"/>
      <c r="L988" s="1014"/>
      <c r="M988" s="1016"/>
      <c r="N988" s="1017"/>
      <c r="O988" s="1014"/>
      <c r="P988" s="1014"/>
      <c r="Q988" s="1014"/>
      <c r="R988" s="1014"/>
      <c r="S988" s="1014"/>
      <c r="T988" s="1014"/>
      <c r="U988" s="1014"/>
      <c r="V988" s="1014"/>
      <c r="W988" s="1014"/>
      <c r="X988" s="1014"/>
      <c r="Y988" s="1014"/>
      <c r="Z988" s="1014"/>
      <c r="AA988" s="1014"/>
      <c r="AB988" s="1014"/>
      <c r="AC988" s="1014"/>
      <c r="AD988" s="1014"/>
      <c r="AE988" s="1014"/>
    </row>
    <row r="989" spans="2:31">
      <c r="B989" s="1014"/>
      <c r="C989" s="1014"/>
      <c r="D989" s="1014"/>
      <c r="E989" s="1014"/>
      <c r="F989" s="1014"/>
      <c r="G989" s="1014"/>
      <c r="H989" s="1014"/>
      <c r="I989" s="1014"/>
      <c r="J989" s="1014"/>
      <c r="K989" s="1014"/>
      <c r="L989" s="1014"/>
      <c r="M989" s="1016"/>
      <c r="N989" s="1018"/>
      <c r="O989" s="1014"/>
      <c r="P989" s="1014"/>
      <c r="Q989" s="1014"/>
      <c r="R989" s="1014"/>
      <c r="S989" s="1014"/>
      <c r="T989" s="1014"/>
      <c r="U989" s="1014"/>
      <c r="V989" s="1014"/>
      <c r="W989" s="1014"/>
      <c r="X989" s="1014"/>
      <c r="Y989" s="1014"/>
      <c r="Z989" s="1014"/>
      <c r="AA989" s="1014"/>
      <c r="AB989" s="1014"/>
      <c r="AC989" s="1014"/>
      <c r="AD989" s="1014"/>
      <c r="AE989" s="1014"/>
    </row>
    <row r="990" spans="2:31">
      <c r="B990" s="1014"/>
      <c r="C990" s="1014"/>
      <c r="D990" s="1014"/>
      <c r="E990" s="1014"/>
      <c r="F990" s="1014"/>
      <c r="G990" s="1014"/>
      <c r="H990" s="1014"/>
      <c r="I990" s="1014"/>
      <c r="J990" s="1014"/>
      <c r="K990" s="1014"/>
      <c r="L990" s="1014"/>
      <c r="M990" s="1016"/>
      <c r="N990" s="1017"/>
      <c r="O990" s="1014"/>
      <c r="P990" s="1014"/>
      <c r="Q990" s="1014"/>
      <c r="R990" s="1014"/>
      <c r="S990" s="1014"/>
      <c r="T990" s="1014"/>
      <c r="U990" s="1014"/>
      <c r="V990" s="1014"/>
      <c r="W990" s="1014"/>
      <c r="X990" s="1014"/>
      <c r="Y990" s="1014"/>
      <c r="Z990" s="1014"/>
      <c r="AA990" s="1014"/>
      <c r="AB990" s="1014"/>
      <c r="AC990" s="1014"/>
      <c r="AD990" s="1014"/>
      <c r="AE990" s="1014"/>
    </row>
    <row r="991" spans="2:31">
      <c r="B991" s="1014"/>
      <c r="C991" s="1014"/>
      <c r="D991" s="1014"/>
      <c r="E991" s="1014"/>
      <c r="F991" s="1014"/>
      <c r="G991" s="1014"/>
      <c r="H991" s="1014"/>
      <c r="I991" s="1014"/>
      <c r="J991" s="1014"/>
      <c r="K991" s="1014"/>
      <c r="L991" s="1014"/>
      <c r="M991" s="1016"/>
      <c r="N991" s="1018"/>
      <c r="O991" s="1014"/>
      <c r="P991" s="1014"/>
      <c r="Q991" s="1014"/>
      <c r="R991" s="1014"/>
      <c r="S991" s="1014"/>
      <c r="T991" s="1014"/>
      <c r="U991" s="1014"/>
      <c r="V991" s="1014"/>
      <c r="W991" s="1014"/>
      <c r="X991" s="1014"/>
      <c r="Y991" s="1014"/>
      <c r="Z991" s="1014"/>
      <c r="AA991" s="1014"/>
      <c r="AB991" s="1014"/>
      <c r="AC991" s="1014"/>
      <c r="AD991" s="1014"/>
      <c r="AE991" s="1014"/>
    </row>
    <row r="992" spans="2:31">
      <c r="B992" s="1014"/>
      <c r="C992" s="1014"/>
      <c r="D992" s="1014"/>
      <c r="E992" s="1014"/>
      <c r="F992" s="1014"/>
      <c r="G992" s="1014"/>
      <c r="H992" s="1014"/>
      <c r="I992" s="1014"/>
      <c r="J992" s="1014"/>
      <c r="K992" s="1014"/>
      <c r="L992" s="1014"/>
      <c r="M992" s="1016"/>
      <c r="N992" s="1018"/>
      <c r="O992" s="1014"/>
      <c r="P992" s="1014"/>
      <c r="Q992" s="1014"/>
      <c r="R992" s="1014"/>
      <c r="S992" s="1014"/>
      <c r="T992" s="1014"/>
      <c r="U992" s="1014"/>
      <c r="V992" s="1014"/>
      <c r="W992" s="1014"/>
      <c r="X992" s="1014"/>
      <c r="Y992" s="1014"/>
      <c r="Z992" s="1014"/>
      <c r="AA992" s="1014"/>
      <c r="AB992" s="1014"/>
      <c r="AC992" s="1014"/>
      <c r="AD992" s="1014"/>
      <c r="AE992" s="1014"/>
    </row>
    <row r="993" spans="2:31">
      <c r="B993" s="1014"/>
      <c r="C993" s="1014"/>
      <c r="D993" s="1014"/>
      <c r="E993" s="1014"/>
      <c r="F993" s="1014"/>
      <c r="G993" s="1014"/>
      <c r="H993" s="1014"/>
      <c r="I993" s="1014"/>
      <c r="J993" s="1014"/>
      <c r="K993" s="1014"/>
      <c r="L993" s="1014"/>
      <c r="M993" s="1016"/>
      <c r="N993" s="1018"/>
      <c r="O993" s="1014"/>
      <c r="P993" s="1014"/>
      <c r="Q993" s="1014"/>
      <c r="R993" s="1014"/>
      <c r="S993" s="1014"/>
      <c r="T993" s="1014"/>
      <c r="U993" s="1014"/>
      <c r="V993" s="1014"/>
      <c r="W993" s="1014"/>
      <c r="X993" s="1014"/>
      <c r="Y993" s="1014"/>
      <c r="Z993" s="1014"/>
      <c r="AA993" s="1014"/>
      <c r="AB993" s="1014"/>
      <c r="AC993" s="1014"/>
      <c r="AD993" s="1014"/>
      <c r="AE993" s="1014"/>
    </row>
    <row r="994" spans="2:31">
      <c r="B994" s="1014"/>
      <c r="C994" s="1014"/>
      <c r="D994" s="1014"/>
      <c r="E994" s="1014"/>
      <c r="F994" s="1014"/>
      <c r="G994" s="1014"/>
      <c r="H994" s="1014"/>
      <c r="I994" s="1014"/>
      <c r="J994" s="1014"/>
      <c r="K994" s="1014"/>
      <c r="L994" s="1014"/>
      <c r="M994" s="1016"/>
      <c r="N994" s="1017"/>
      <c r="O994" s="1014"/>
      <c r="P994" s="1014"/>
      <c r="Q994" s="1014"/>
      <c r="R994" s="1014"/>
      <c r="S994" s="1014"/>
      <c r="T994" s="1014"/>
      <c r="U994" s="1014"/>
      <c r="V994" s="1014"/>
      <c r="W994" s="1014"/>
      <c r="X994" s="1014"/>
      <c r="Y994" s="1014"/>
      <c r="Z994" s="1014"/>
      <c r="AA994" s="1014"/>
      <c r="AB994" s="1014"/>
      <c r="AC994" s="1014"/>
      <c r="AD994" s="1014"/>
      <c r="AE994" s="1014"/>
    </row>
    <row r="995" spans="2:31">
      <c r="B995" s="1014"/>
      <c r="C995" s="1014"/>
      <c r="D995" s="1014"/>
      <c r="E995" s="1014"/>
      <c r="F995" s="1014"/>
      <c r="G995" s="1014"/>
      <c r="H995" s="1014"/>
      <c r="I995" s="1014"/>
      <c r="J995" s="1014"/>
      <c r="K995" s="1014"/>
      <c r="L995" s="1014"/>
      <c r="M995" s="1016"/>
      <c r="N995" s="1018"/>
      <c r="O995" s="1014"/>
      <c r="P995" s="1014"/>
      <c r="Q995" s="1014"/>
      <c r="R995" s="1014"/>
      <c r="S995" s="1014"/>
      <c r="T995" s="1014"/>
      <c r="U995" s="1014"/>
      <c r="V995" s="1014"/>
      <c r="W995" s="1014"/>
      <c r="X995" s="1014"/>
      <c r="Y995" s="1014"/>
      <c r="Z995" s="1014"/>
      <c r="AA995" s="1014"/>
      <c r="AB995" s="1014"/>
      <c r="AC995" s="1014"/>
      <c r="AD995" s="1014"/>
      <c r="AE995" s="1014"/>
    </row>
    <row r="996" spans="2:31">
      <c r="B996" s="1014"/>
      <c r="C996" s="1014"/>
      <c r="D996" s="1014"/>
      <c r="E996" s="1014"/>
      <c r="F996" s="1014"/>
      <c r="G996" s="1014"/>
      <c r="H996" s="1014"/>
      <c r="I996" s="1014"/>
      <c r="J996" s="1014"/>
      <c r="K996" s="1014"/>
      <c r="L996" s="1014"/>
      <c r="M996" s="1016"/>
      <c r="N996" s="1018"/>
      <c r="O996" s="1014"/>
      <c r="P996" s="1014"/>
      <c r="Q996" s="1014"/>
      <c r="R996" s="1014"/>
      <c r="S996" s="1014"/>
      <c r="T996" s="1014"/>
      <c r="U996" s="1014"/>
      <c r="V996" s="1014"/>
      <c r="W996" s="1014"/>
      <c r="X996" s="1014"/>
      <c r="Y996" s="1014"/>
      <c r="Z996" s="1014"/>
      <c r="AA996" s="1014"/>
      <c r="AB996" s="1014"/>
      <c r="AC996" s="1014"/>
      <c r="AD996" s="1014"/>
      <c r="AE996" s="1014"/>
    </row>
    <row r="997" spans="2:31">
      <c r="B997" s="1014"/>
      <c r="C997" s="1014"/>
      <c r="D997" s="1014"/>
      <c r="E997" s="1014"/>
      <c r="F997" s="1014"/>
      <c r="G997" s="1014"/>
      <c r="H997" s="1014"/>
      <c r="I997" s="1014"/>
      <c r="J997" s="1014"/>
      <c r="K997" s="1014"/>
      <c r="L997" s="1014"/>
      <c r="M997" s="1016"/>
      <c r="N997" s="1017"/>
      <c r="O997" s="1014"/>
      <c r="P997" s="1014"/>
      <c r="Q997" s="1014"/>
      <c r="R997" s="1014"/>
      <c r="S997" s="1014"/>
      <c r="T997" s="1014"/>
      <c r="U997" s="1014"/>
      <c r="V997" s="1014"/>
      <c r="W997" s="1014"/>
      <c r="X997" s="1014"/>
      <c r="Y997" s="1014"/>
      <c r="Z997" s="1014"/>
      <c r="AA997" s="1014"/>
      <c r="AB997" s="1014"/>
      <c r="AC997" s="1014"/>
      <c r="AD997" s="1014"/>
      <c r="AE997" s="1014"/>
    </row>
    <row r="998" spans="2:31">
      <c r="B998" s="1014"/>
      <c r="C998" s="1014"/>
      <c r="D998" s="1014"/>
      <c r="E998" s="1014"/>
      <c r="F998" s="1014"/>
      <c r="G998" s="1014"/>
      <c r="H998" s="1014"/>
      <c r="I998" s="1014"/>
      <c r="J998" s="1014"/>
      <c r="K998" s="1014"/>
      <c r="L998" s="1014"/>
      <c r="M998" s="1016"/>
      <c r="N998" s="1018"/>
      <c r="O998" s="1014"/>
      <c r="P998" s="1014"/>
      <c r="Q998" s="1014"/>
      <c r="R998" s="1014"/>
      <c r="S998" s="1014"/>
      <c r="T998" s="1014"/>
      <c r="U998" s="1014"/>
      <c r="V998" s="1014"/>
      <c r="W998" s="1014"/>
      <c r="X998" s="1014"/>
      <c r="Y998" s="1014"/>
      <c r="Z998" s="1014"/>
      <c r="AA998" s="1014"/>
      <c r="AB998" s="1014"/>
      <c r="AC998" s="1014"/>
      <c r="AD998" s="1014"/>
      <c r="AE998" s="1014"/>
    </row>
    <row r="999" spans="2:31">
      <c r="B999" s="1014"/>
      <c r="C999" s="1014"/>
      <c r="D999" s="1014"/>
      <c r="E999" s="1014"/>
      <c r="F999" s="1014"/>
      <c r="G999" s="1014"/>
      <c r="H999" s="1014"/>
      <c r="I999" s="1014"/>
      <c r="J999" s="1014"/>
      <c r="K999" s="1014"/>
      <c r="L999" s="1014"/>
      <c r="M999" s="1016"/>
      <c r="N999" s="1018"/>
      <c r="O999" s="1014"/>
      <c r="P999" s="1014"/>
      <c r="Q999" s="1014"/>
      <c r="R999" s="1014"/>
      <c r="S999" s="1014"/>
      <c r="T999" s="1014"/>
      <c r="U999" s="1014"/>
      <c r="V999" s="1014"/>
      <c r="W999" s="1014"/>
      <c r="X999" s="1014"/>
      <c r="Y999" s="1014"/>
      <c r="Z999" s="1014"/>
      <c r="AA999" s="1014"/>
      <c r="AB999" s="1014"/>
      <c r="AC999" s="1014"/>
      <c r="AD999" s="1014"/>
      <c r="AE999" s="1014"/>
    </row>
    <row r="1000" spans="2:31">
      <c r="B1000" s="1014"/>
      <c r="C1000" s="1014"/>
      <c r="D1000" s="1014"/>
      <c r="E1000" s="1014"/>
      <c r="F1000" s="1014"/>
      <c r="G1000" s="1014"/>
      <c r="H1000" s="1014"/>
      <c r="I1000" s="1014"/>
      <c r="J1000" s="1014"/>
      <c r="K1000" s="1014"/>
      <c r="L1000" s="1014"/>
      <c r="M1000" s="1016"/>
      <c r="N1000" s="1018"/>
      <c r="O1000" s="1014"/>
      <c r="P1000" s="1014"/>
      <c r="Q1000" s="1014"/>
      <c r="R1000" s="1014"/>
      <c r="S1000" s="1014"/>
      <c r="T1000" s="1014"/>
      <c r="U1000" s="1014"/>
      <c r="V1000" s="1014"/>
      <c r="W1000" s="1014"/>
      <c r="X1000" s="1014"/>
      <c r="Y1000" s="1014"/>
      <c r="Z1000" s="1014"/>
      <c r="AA1000" s="1014"/>
      <c r="AB1000" s="1014"/>
      <c r="AC1000" s="1014"/>
      <c r="AD1000" s="1014"/>
      <c r="AE1000" s="1014"/>
    </row>
    <row r="1001" spans="2:31">
      <c r="B1001" s="1014"/>
      <c r="C1001" s="1014"/>
      <c r="D1001" s="1014"/>
      <c r="E1001" s="1014"/>
      <c r="F1001" s="1014"/>
      <c r="G1001" s="1014"/>
      <c r="H1001" s="1014"/>
      <c r="I1001" s="1014"/>
      <c r="J1001" s="1014"/>
      <c r="K1001" s="1014"/>
      <c r="L1001" s="1014"/>
      <c r="M1001" s="1016"/>
      <c r="N1001" s="1018"/>
      <c r="O1001" s="1014"/>
      <c r="P1001" s="1014"/>
      <c r="Q1001" s="1014"/>
      <c r="R1001" s="1014"/>
      <c r="S1001" s="1014"/>
      <c r="T1001" s="1014"/>
      <c r="U1001" s="1014"/>
      <c r="V1001" s="1014"/>
      <c r="W1001" s="1014"/>
      <c r="X1001" s="1014"/>
      <c r="Y1001" s="1014"/>
      <c r="Z1001" s="1014"/>
      <c r="AA1001" s="1014"/>
      <c r="AB1001" s="1014"/>
      <c r="AC1001" s="1014"/>
      <c r="AD1001" s="1014"/>
      <c r="AE1001" s="1014"/>
    </row>
    <row r="1002" spans="2:31">
      <c r="B1002" s="1014"/>
      <c r="C1002" s="1014"/>
      <c r="D1002" s="1014"/>
      <c r="E1002" s="1014"/>
      <c r="F1002" s="1014"/>
      <c r="G1002" s="1014"/>
      <c r="H1002" s="1014"/>
      <c r="I1002" s="1014"/>
      <c r="J1002" s="1014"/>
      <c r="K1002" s="1014"/>
      <c r="L1002" s="1014"/>
      <c r="M1002" s="1016"/>
      <c r="N1002" s="1017"/>
      <c r="O1002" s="1014"/>
      <c r="P1002" s="1014"/>
      <c r="Q1002" s="1014"/>
      <c r="R1002" s="1014"/>
      <c r="S1002" s="1014"/>
      <c r="T1002" s="1014"/>
      <c r="U1002" s="1014"/>
      <c r="V1002" s="1014"/>
      <c r="W1002" s="1014"/>
      <c r="X1002" s="1014"/>
      <c r="Y1002" s="1014"/>
      <c r="Z1002" s="1014"/>
      <c r="AA1002" s="1014"/>
      <c r="AB1002" s="1014"/>
      <c r="AC1002" s="1014"/>
      <c r="AD1002" s="1014"/>
      <c r="AE1002" s="1014"/>
    </row>
    <row r="1003" spans="2:31">
      <c r="B1003" s="1014"/>
      <c r="C1003" s="1014"/>
      <c r="D1003" s="1014"/>
      <c r="E1003" s="1014"/>
      <c r="F1003" s="1014"/>
      <c r="G1003" s="1014"/>
      <c r="H1003" s="1014"/>
      <c r="I1003" s="1014"/>
      <c r="J1003" s="1014"/>
      <c r="K1003" s="1014"/>
      <c r="L1003" s="1014"/>
      <c r="M1003" s="1016"/>
      <c r="N1003" s="1018"/>
      <c r="O1003" s="1014"/>
      <c r="P1003" s="1014"/>
      <c r="Q1003" s="1014"/>
      <c r="R1003" s="1014"/>
      <c r="S1003" s="1014"/>
      <c r="T1003" s="1014"/>
      <c r="U1003" s="1014"/>
      <c r="V1003" s="1014"/>
      <c r="W1003" s="1014"/>
      <c r="X1003" s="1014"/>
      <c r="Y1003" s="1014"/>
      <c r="Z1003" s="1014"/>
      <c r="AA1003" s="1014"/>
      <c r="AB1003" s="1014"/>
      <c r="AC1003" s="1014"/>
      <c r="AD1003" s="1014"/>
      <c r="AE1003" s="1014"/>
    </row>
    <row r="1004" spans="2:31">
      <c r="B1004" s="1014"/>
      <c r="C1004" s="1014"/>
      <c r="D1004" s="1014"/>
      <c r="E1004" s="1014"/>
      <c r="F1004" s="1014"/>
      <c r="G1004" s="1014"/>
      <c r="H1004" s="1014"/>
      <c r="I1004" s="1014"/>
      <c r="J1004" s="1014"/>
      <c r="K1004" s="1014"/>
      <c r="L1004" s="1014"/>
      <c r="M1004" s="1016"/>
      <c r="N1004" s="1018"/>
      <c r="O1004" s="1014"/>
      <c r="P1004" s="1014"/>
      <c r="Q1004" s="1014"/>
      <c r="R1004" s="1014"/>
      <c r="S1004" s="1014"/>
      <c r="T1004" s="1014"/>
      <c r="U1004" s="1014"/>
      <c r="V1004" s="1014"/>
      <c r="W1004" s="1014"/>
      <c r="X1004" s="1014"/>
      <c r="Y1004" s="1014"/>
      <c r="Z1004" s="1014"/>
      <c r="AA1004" s="1014"/>
      <c r="AB1004" s="1014"/>
      <c r="AC1004" s="1014"/>
      <c r="AD1004" s="1014"/>
      <c r="AE1004" s="1014"/>
    </row>
    <row r="1005" spans="2:31">
      <c r="B1005" s="1014"/>
      <c r="C1005" s="1014"/>
      <c r="D1005" s="1014"/>
      <c r="E1005" s="1014"/>
      <c r="F1005" s="1014"/>
      <c r="G1005" s="1014"/>
      <c r="H1005" s="1014"/>
      <c r="I1005" s="1014"/>
      <c r="J1005" s="1014"/>
      <c r="K1005" s="1014"/>
      <c r="L1005" s="1014"/>
      <c r="M1005" s="1016"/>
      <c r="N1005" s="1017"/>
      <c r="O1005" s="1014"/>
      <c r="P1005" s="1014"/>
      <c r="Q1005" s="1014"/>
      <c r="R1005" s="1014"/>
      <c r="S1005" s="1014"/>
      <c r="T1005" s="1014"/>
      <c r="U1005" s="1014"/>
      <c r="V1005" s="1014"/>
      <c r="W1005" s="1014"/>
      <c r="X1005" s="1014"/>
      <c r="Y1005" s="1014"/>
      <c r="Z1005" s="1014"/>
      <c r="AA1005" s="1014"/>
      <c r="AB1005" s="1014"/>
      <c r="AC1005" s="1014"/>
      <c r="AD1005" s="1014"/>
      <c r="AE1005" s="1014"/>
    </row>
    <row r="1006" spans="2:31">
      <c r="B1006" s="1014"/>
      <c r="C1006" s="1014"/>
      <c r="D1006" s="1014"/>
      <c r="E1006" s="1014"/>
      <c r="F1006" s="1014"/>
      <c r="G1006" s="1014"/>
      <c r="H1006" s="1014"/>
      <c r="I1006" s="1014"/>
      <c r="J1006" s="1014"/>
      <c r="K1006" s="1014"/>
      <c r="L1006" s="1014"/>
      <c r="M1006" s="1016"/>
      <c r="N1006" s="1018"/>
      <c r="O1006" s="1014"/>
      <c r="P1006" s="1014"/>
      <c r="Q1006" s="1014"/>
      <c r="R1006" s="1014"/>
      <c r="S1006" s="1014"/>
      <c r="T1006" s="1014"/>
      <c r="U1006" s="1014"/>
      <c r="V1006" s="1014"/>
      <c r="W1006" s="1014"/>
      <c r="X1006" s="1014"/>
      <c r="Y1006" s="1014"/>
      <c r="Z1006" s="1014"/>
      <c r="AA1006" s="1014"/>
      <c r="AB1006" s="1014"/>
      <c r="AC1006" s="1014"/>
      <c r="AD1006" s="1014"/>
      <c r="AE1006" s="1014"/>
    </row>
    <row r="1007" spans="2:31">
      <c r="B1007" s="1014"/>
      <c r="C1007" s="1014"/>
      <c r="D1007" s="1014"/>
      <c r="E1007" s="1014"/>
      <c r="F1007" s="1014"/>
      <c r="G1007" s="1014"/>
      <c r="H1007" s="1014"/>
      <c r="I1007" s="1014"/>
      <c r="J1007" s="1014"/>
      <c r="K1007" s="1014"/>
      <c r="L1007" s="1014"/>
      <c r="M1007" s="1016"/>
      <c r="N1007" s="1017"/>
      <c r="O1007" s="1014"/>
      <c r="P1007" s="1014"/>
      <c r="Q1007" s="1014"/>
      <c r="R1007" s="1014"/>
      <c r="S1007" s="1014"/>
      <c r="T1007" s="1014"/>
      <c r="U1007" s="1014"/>
      <c r="V1007" s="1014"/>
      <c r="W1007" s="1014"/>
      <c r="X1007" s="1014"/>
      <c r="Y1007" s="1014"/>
      <c r="Z1007" s="1014"/>
      <c r="AA1007" s="1014"/>
      <c r="AB1007" s="1014"/>
      <c r="AC1007" s="1014"/>
      <c r="AD1007" s="1014"/>
      <c r="AE1007" s="1014"/>
    </row>
    <row r="1008" spans="2:31">
      <c r="B1008" s="1014"/>
      <c r="C1008" s="1014"/>
      <c r="D1008" s="1014"/>
      <c r="E1008" s="1014"/>
      <c r="F1008" s="1014"/>
      <c r="G1008" s="1014"/>
      <c r="H1008" s="1014"/>
      <c r="I1008" s="1014"/>
      <c r="J1008" s="1014"/>
      <c r="K1008" s="1014"/>
      <c r="L1008" s="1014"/>
      <c r="M1008" s="1016"/>
      <c r="N1008" s="1018"/>
      <c r="O1008" s="1014"/>
      <c r="P1008" s="1014"/>
      <c r="Q1008" s="1014"/>
      <c r="R1008" s="1014"/>
      <c r="S1008" s="1014"/>
      <c r="T1008" s="1014"/>
      <c r="U1008" s="1014"/>
      <c r="V1008" s="1014"/>
      <c r="W1008" s="1014"/>
      <c r="X1008" s="1014"/>
      <c r="Y1008" s="1014"/>
      <c r="Z1008" s="1014"/>
      <c r="AA1008" s="1014"/>
      <c r="AB1008" s="1014"/>
      <c r="AC1008" s="1014"/>
      <c r="AD1008" s="1014"/>
      <c r="AE1008" s="1014"/>
    </row>
    <row r="1009" spans="2:31">
      <c r="B1009" s="1014"/>
      <c r="C1009" s="1014"/>
      <c r="D1009" s="1014"/>
      <c r="E1009" s="1014"/>
      <c r="F1009" s="1014"/>
      <c r="G1009" s="1014"/>
      <c r="H1009" s="1014"/>
      <c r="I1009" s="1014"/>
      <c r="J1009" s="1014"/>
      <c r="K1009" s="1014"/>
      <c r="L1009" s="1014"/>
      <c r="M1009" s="1016"/>
      <c r="N1009" s="1017"/>
      <c r="O1009" s="1014"/>
      <c r="P1009" s="1014"/>
      <c r="Q1009" s="1014"/>
      <c r="R1009" s="1014"/>
      <c r="S1009" s="1014"/>
      <c r="T1009" s="1014"/>
      <c r="U1009" s="1014"/>
      <c r="V1009" s="1014"/>
      <c r="W1009" s="1014"/>
      <c r="X1009" s="1014"/>
      <c r="Y1009" s="1014"/>
      <c r="Z1009" s="1014"/>
      <c r="AA1009" s="1014"/>
      <c r="AB1009" s="1014"/>
      <c r="AC1009" s="1014"/>
      <c r="AD1009" s="1014"/>
      <c r="AE1009" s="1014"/>
    </row>
    <row r="1010" spans="2:31">
      <c r="B1010" s="1014"/>
      <c r="C1010" s="1014"/>
      <c r="D1010" s="1014"/>
      <c r="E1010" s="1014"/>
      <c r="F1010" s="1014"/>
      <c r="G1010" s="1014"/>
      <c r="H1010" s="1014"/>
      <c r="I1010" s="1014"/>
      <c r="J1010" s="1014"/>
      <c r="K1010" s="1014"/>
      <c r="L1010" s="1014"/>
      <c r="M1010" s="1016"/>
      <c r="N1010" s="1018"/>
      <c r="O1010" s="1014"/>
      <c r="P1010" s="1014"/>
      <c r="Q1010" s="1014"/>
      <c r="R1010" s="1014"/>
      <c r="S1010" s="1014"/>
      <c r="T1010" s="1014"/>
      <c r="U1010" s="1014"/>
      <c r="V1010" s="1014"/>
      <c r="W1010" s="1014"/>
      <c r="X1010" s="1014"/>
      <c r="Y1010" s="1014"/>
      <c r="Z1010" s="1014"/>
      <c r="AA1010" s="1014"/>
      <c r="AB1010" s="1014"/>
      <c r="AC1010" s="1014"/>
      <c r="AD1010" s="1014"/>
      <c r="AE1010" s="1014"/>
    </row>
    <row r="1011" spans="2:31">
      <c r="B1011" s="1014"/>
      <c r="C1011" s="1014"/>
      <c r="D1011" s="1014"/>
      <c r="E1011" s="1014"/>
      <c r="F1011" s="1014"/>
      <c r="G1011" s="1014"/>
      <c r="H1011" s="1014"/>
      <c r="I1011" s="1014"/>
      <c r="J1011" s="1014"/>
      <c r="K1011" s="1014"/>
      <c r="L1011" s="1014"/>
      <c r="M1011" s="1016"/>
      <c r="N1011" s="1018"/>
      <c r="O1011" s="1014"/>
      <c r="P1011" s="1014"/>
      <c r="Q1011" s="1014"/>
      <c r="R1011" s="1014"/>
      <c r="S1011" s="1014"/>
      <c r="T1011" s="1014"/>
      <c r="U1011" s="1014"/>
      <c r="V1011" s="1014"/>
      <c r="W1011" s="1014"/>
      <c r="X1011" s="1014"/>
      <c r="Y1011" s="1014"/>
      <c r="Z1011" s="1014"/>
      <c r="AA1011" s="1014"/>
      <c r="AB1011" s="1014"/>
      <c r="AC1011" s="1014"/>
      <c r="AD1011" s="1014"/>
      <c r="AE1011" s="1014"/>
    </row>
    <row r="1012" spans="2:31">
      <c r="B1012" s="1014"/>
      <c r="C1012" s="1014"/>
      <c r="D1012" s="1014"/>
      <c r="E1012" s="1014"/>
      <c r="F1012" s="1014"/>
      <c r="G1012" s="1014"/>
      <c r="H1012" s="1014"/>
      <c r="I1012" s="1014"/>
      <c r="J1012" s="1014"/>
      <c r="K1012" s="1014"/>
      <c r="L1012" s="1014"/>
      <c r="M1012" s="1016"/>
      <c r="N1012" s="1018"/>
      <c r="O1012" s="1014"/>
      <c r="P1012" s="1014"/>
      <c r="Q1012" s="1014"/>
      <c r="R1012" s="1014"/>
      <c r="S1012" s="1014"/>
      <c r="T1012" s="1014"/>
      <c r="U1012" s="1014"/>
      <c r="V1012" s="1014"/>
      <c r="W1012" s="1014"/>
      <c r="X1012" s="1014"/>
      <c r="Y1012" s="1014"/>
      <c r="Z1012" s="1014"/>
      <c r="AA1012" s="1014"/>
      <c r="AB1012" s="1014"/>
      <c r="AC1012" s="1014"/>
      <c r="AD1012" s="1014"/>
      <c r="AE1012" s="1014"/>
    </row>
    <row r="1013" spans="2:31">
      <c r="B1013" s="1014"/>
      <c r="C1013" s="1014"/>
      <c r="D1013" s="1014"/>
      <c r="E1013" s="1014"/>
      <c r="F1013" s="1014"/>
      <c r="G1013" s="1014"/>
      <c r="H1013" s="1014"/>
      <c r="I1013" s="1014"/>
      <c r="J1013" s="1014"/>
      <c r="K1013" s="1014"/>
      <c r="L1013" s="1014"/>
      <c r="M1013" s="1016"/>
      <c r="N1013" s="1018"/>
      <c r="O1013" s="1014"/>
      <c r="P1013" s="1014"/>
      <c r="Q1013" s="1014"/>
      <c r="R1013" s="1014"/>
      <c r="S1013" s="1014"/>
      <c r="T1013" s="1014"/>
      <c r="U1013" s="1014"/>
      <c r="V1013" s="1014"/>
      <c r="W1013" s="1014"/>
      <c r="X1013" s="1014"/>
      <c r="Y1013" s="1014"/>
      <c r="Z1013" s="1014"/>
      <c r="AA1013" s="1014"/>
      <c r="AB1013" s="1014"/>
      <c r="AC1013" s="1014"/>
      <c r="AD1013" s="1014"/>
      <c r="AE1013" s="1014"/>
    </row>
    <row r="1014" spans="2:31">
      <c r="B1014" s="1014"/>
      <c r="C1014" s="1014"/>
      <c r="D1014" s="1014"/>
      <c r="E1014" s="1014"/>
      <c r="F1014" s="1014"/>
      <c r="G1014" s="1014"/>
      <c r="H1014" s="1014"/>
      <c r="I1014" s="1014"/>
      <c r="J1014" s="1014"/>
      <c r="K1014" s="1014"/>
      <c r="L1014" s="1014"/>
      <c r="M1014" s="1016"/>
      <c r="N1014" s="1018"/>
      <c r="O1014" s="1014"/>
      <c r="P1014" s="1014"/>
      <c r="Q1014" s="1014"/>
      <c r="R1014" s="1014"/>
      <c r="S1014" s="1014"/>
      <c r="T1014" s="1014"/>
      <c r="U1014" s="1014"/>
      <c r="V1014" s="1014"/>
      <c r="W1014" s="1014"/>
      <c r="X1014" s="1014"/>
      <c r="Y1014" s="1014"/>
      <c r="Z1014" s="1014"/>
      <c r="AA1014" s="1014"/>
      <c r="AB1014" s="1014"/>
      <c r="AC1014" s="1014"/>
      <c r="AD1014" s="1014"/>
      <c r="AE1014" s="1014"/>
    </row>
    <row r="1015" spans="2:31">
      <c r="B1015" s="1014"/>
      <c r="C1015" s="1014"/>
      <c r="D1015" s="1014"/>
      <c r="E1015" s="1014"/>
      <c r="F1015" s="1014"/>
      <c r="G1015" s="1014"/>
      <c r="H1015" s="1014"/>
      <c r="I1015" s="1014"/>
      <c r="J1015" s="1014"/>
      <c r="K1015" s="1014"/>
      <c r="L1015" s="1014"/>
      <c r="M1015" s="1016"/>
      <c r="N1015" s="1018"/>
      <c r="O1015" s="1014"/>
      <c r="P1015" s="1014"/>
      <c r="Q1015" s="1014"/>
      <c r="R1015" s="1014"/>
      <c r="S1015" s="1014"/>
      <c r="T1015" s="1014"/>
      <c r="U1015" s="1014"/>
      <c r="V1015" s="1014"/>
      <c r="W1015" s="1014"/>
      <c r="X1015" s="1014"/>
      <c r="Y1015" s="1014"/>
      <c r="Z1015" s="1014"/>
      <c r="AA1015" s="1014"/>
      <c r="AB1015" s="1014"/>
      <c r="AC1015" s="1014"/>
      <c r="AD1015" s="1014"/>
      <c r="AE1015" s="1014"/>
    </row>
    <row r="1016" spans="2:31">
      <c r="B1016" s="1014"/>
      <c r="C1016" s="1014"/>
      <c r="D1016" s="1014"/>
      <c r="E1016" s="1014"/>
      <c r="F1016" s="1014"/>
      <c r="G1016" s="1014"/>
      <c r="H1016" s="1014"/>
      <c r="I1016" s="1014"/>
      <c r="J1016" s="1014"/>
      <c r="K1016" s="1014"/>
      <c r="L1016" s="1014"/>
      <c r="M1016" s="1016"/>
      <c r="N1016" s="1018"/>
      <c r="O1016" s="1014"/>
      <c r="P1016" s="1014"/>
      <c r="Q1016" s="1014"/>
      <c r="R1016" s="1014"/>
      <c r="S1016" s="1014"/>
      <c r="T1016" s="1014"/>
      <c r="U1016" s="1014"/>
      <c r="V1016" s="1014"/>
      <c r="W1016" s="1014"/>
      <c r="X1016" s="1014"/>
      <c r="Y1016" s="1014"/>
      <c r="Z1016" s="1014"/>
      <c r="AA1016" s="1014"/>
      <c r="AB1016" s="1014"/>
      <c r="AC1016" s="1014"/>
      <c r="AD1016" s="1014"/>
      <c r="AE1016" s="1014"/>
    </row>
    <row r="1017" spans="2:31">
      <c r="B1017" s="1014"/>
      <c r="C1017" s="1014"/>
      <c r="D1017" s="1014"/>
      <c r="E1017" s="1014"/>
      <c r="F1017" s="1014"/>
      <c r="G1017" s="1014"/>
      <c r="H1017" s="1014"/>
      <c r="I1017" s="1014"/>
      <c r="J1017" s="1014"/>
      <c r="K1017" s="1014"/>
      <c r="L1017" s="1014"/>
      <c r="M1017" s="1016"/>
      <c r="N1017" s="1018"/>
      <c r="O1017" s="1014"/>
      <c r="P1017" s="1014"/>
      <c r="Q1017" s="1014"/>
      <c r="R1017" s="1014"/>
      <c r="S1017" s="1014"/>
      <c r="T1017" s="1014"/>
      <c r="U1017" s="1014"/>
      <c r="V1017" s="1014"/>
      <c r="W1017" s="1014"/>
      <c r="X1017" s="1014"/>
      <c r="Y1017" s="1014"/>
      <c r="Z1017" s="1014"/>
      <c r="AA1017" s="1014"/>
      <c r="AB1017" s="1014"/>
      <c r="AC1017" s="1014"/>
      <c r="AD1017" s="1014"/>
      <c r="AE1017" s="1014"/>
    </row>
    <row r="1018" spans="2:31">
      <c r="B1018" s="1014"/>
      <c r="C1018" s="1014"/>
      <c r="D1018" s="1014"/>
      <c r="E1018" s="1014"/>
      <c r="F1018" s="1014"/>
      <c r="G1018" s="1014"/>
      <c r="H1018" s="1014"/>
      <c r="I1018" s="1014"/>
      <c r="J1018" s="1014"/>
      <c r="K1018" s="1014"/>
      <c r="L1018" s="1014"/>
      <c r="M1018" s="1016"/>
      <c r="N1018" s="1018"/>
      <c r="O1018" s="1014"/>
      <c r="P1018" s="1014"/>
      <c r="Q1018" s="1014"/>
      <c r="R1018" s="1014"/>
      <c r="S1018" s="1014"/>
      <c r="T1018" s="1014"/>
      <c r="U1018" s="1014"/>
      <c r="V1018" s="1014"/>
      <c r="W1018" s="1014"/>
      <c r="X1018" s="1014"/>
      <c r="Y1018" s="1014"/>
      <c r="Z1018" s="1014"/>
      <c r="AA1018" s="1014"/>
      <c r="AB1018" s="1014"/>
      <c r="AC1018" s="1014"/>
      <c r="AD1018" s="1014"/>
      <c r="AE1018" s="1014"/>
    </row>
    <row r="1019" spans="2:31">
      <c r="B1019" s="1014"/>
      <c r="C1019" s="1014"/>
      <c r="D1019" s="1014"/>
      <c r="E1019" s="1014"/>
      <c r="F1019" s="1014"/>
      <c r="G1019" s="1014"/>
      <c r="H1019" s="1014"/>
      <c r="I1019" s="1014"/>
      <c r="J1019" s="1014"/>
      <c r="K1019" s="1014"/>
      <c r="L1019" s="1014"/>
      <c r="M1019" s="1016"/>
      <c r="N1019" s="1018"/>
      <c r="O1019" s="1014"/>
      <c r="P1019" s="1014"/>
      <c r="Q1019" s="1014"/>
      <c r="R1019" s="1014"/>
      <c r="S1019" s="1014"/>
      <c r="T1019" s="1014"/>
      <c r="U1019" s="1014"/>
      <c r="V1019" s="1014"/>
      <c r="W1019" s="1014"/>
      <c r="X1019" s="1014"/>
      <c r="Y1019" s="1014"/>
      <c r="Z1019" s="1014"/>
      <c r="AA1019" s="1014"/>
      <c r="AB1019" s="1014"/>
      <c r="AC1019" s="1014"/>
      <c r="AD1019" s="1014"/>
      <c r="AE1019" s="1014"/>
    </row>
    <row r="1020" spans="2:31">
      <c r="B1020" s="1014"/>
      <c r="C1020" s="1014"/>
      <c r="D1020" s="1014"/>
      <c r="E1020" s="1014"/>
      <c r="F1020" s="1014"/>
      <c r="G1020" s="1014"/>
      <c r="H1020" s="1014"/>
      <c r="I1020" s="1014"/>
      <c r="J1020" s="1014"/>
      <c r="K1020" s="1014"/>
      <c r="L1020" s="1014"/>
      <c r="M1020" s="1016"/>
      <c r="N1020" s="1018"/>
      <c r="O1020" s="1014"/>
      <c r="P1020" s="1014"/>
      <c r="Q1020" s="1014"/>
      <c r="R1020" s="1014"/>
      <c r="S1020" s="1014"/>
      <c r="T1020" s="1014"/>
      <c r="U1020" s="1014"/>
      <c r="V1020" s="1014"/>
      <c r="W1020" s="1014"/>
      <c r="X1020" s="1014"/>
      <c r="Y1020" s="1014"/>
      <c r="Z1020" s="1014"/>
      <c r="AA1020" s="1014"/>
      <c r="AB1020" s="1014"/>
      <c r="AC1020" s="1014"/>
      <c r="AD1020" s="1014"/>
      <c r="AE1020" s="1014"/>
    </row>
    <row r="1021" spans="2:31">
      <c r="B1021" s="1014"/>
      <c r="C1021" s="1014"/>
      <c r="D1021" s="1014"/>
      <c r="E1021" s="1014"/>
      <c r="F1021" s="1014"/>
      <c r="G1021" s="1014"/>
      <c r="H1021" s="1014"/>
      <c r="I1021" s="1014"/>
      <c r="J1021" s="1014"/>
      <c r="K1021" s="1014"/>
      <c r="L1021" s="1014"/>
      <c r="M1021" s="1016"/>
      <c r="N1021" s="1018"/>
      <c r="O1021" s="1014"/>
      <c r="P1021" s="1014"/>
      <c r="Q1021" s="1014"/>
      <c r="R1021" s="1014"/>
      <c r="S1021" s="1014"/>
      <c r="T1021" s="1014"/>
      <c r="U1021" s="1014"/>
      <c r="V1021" s="1014"/>
      <c r="W1021" s="1014"/>
      <c r="X1021" s="1014"/>
      <c r="Y1021" s="1014"/>
      <c r="Z1021" s="1014"/>
      <c r="AA1021" s="1014"/>
      <c r="AB1021" s="1014"/>
      <c r="AC1021" s="1014"/>
      <c r="AD1021" s="1014"/>
      <c r="AE1021" s="1014"/>
    </row>
    <row r="1022" spans="2:31">
      <c r="B1022" s="1014"/>
      <c r="C1022" s="1014"/>
      <c r="D1022" s="1014"/>
      <c r="E1022" s="1014"/>
      <c r="F1022" s="1014"/>
      <c r="G1022" s="1014"/>
      <c r="H1022" s="1014"/>
      <c r="I1022" s="1014"/>
      <c r="J1022" s="1014"/>
      <c r="K1022" s="1014"/>
      <c r="L1022" s="1014"/>
      <c r="M1022" s="1016"/>
      <c r="N1022" s="1018"/>
      <c r="O1022" s="1014"/>
      <c r="P1022" s="1014"/>
      <c r="Q1022" s="1014"/>
      <c r="R1022" s="1014"/>
      <c r="S1022" s="1014"/>
      <c r="T1022" s="1014"/>
      <c r="U1022" s="1014"/>
      <c r="V1022" s="1014"/>
      <c r="W1022" s="1014"/>
      <c r="X1022" s="1014"/>
      <c r="Y1022" s="1014"/>
      <c r="Z1022" s="1014"/>
      <c r="AA1022" s="1014"/>
      <c r="AB1022" s="1014"/>
      <c r="AC1022" s="1014"/>
      <c r="AD1022" s="1014"/>
      <c r="AE1022" s="1014"/>
    </row>
    <row r="1023" spans="2:31">
      <c r="B1023" s="1014"/>
      <c r="C1023" s="1014"/>
      <c r="D1023" s="1014"/>
      <c r="E1023" s="1014"/>
      <c r="F1023" s="1014"/>
      <c r="G1023" s="1014"/>
      <c r="H1023" s="1014"/>
      <c r="I1023" s="1014"/>
      <c r="J1023" s="1014"/>
      <c r="K1023" s="1014"/>
      <c r="L1023" s="1014"/>
      <c r="M1023" s="1016"/>
      <c r="N1023" s="1018"/>
      <c r="O1023" s="1014"/>
      <c r="P1023" s="1014"/>
      <c r="Q1023" s="1014"/>
      <c r="R1023" s="1014"/>
      <c r="S1023" s="1014"/>
      <c r="T1023" s="1014"/>
      <c r="U1023" s="1014"/>
      <c r="V1023" s="1014"/>
      <c r="W1023" s="1014"/>
      <c r="X1023" s="1014"/>
      <c r="Y1023" s="1014"/>
      <c r="Z1023" s="1014"/>
      <c r="AA1023" s="1014"/>
      <c r="AB1023" s="1014"/>
      <c r="AC1023" s="1014"/>
      <c r="AD1023" s="1014"/>
      <c r="AE1023" s="1014"/>
    </row>
    <row r="1024" spans="2:31">
      <c r="B1024" s="1014"/>
      <c r="C1024" s="1014"/>
      <c r="D1024" s="1014"/>
      <c r="E1024" s="1014"/>
      <c r="F1024" s="1014"/>
      <c r="G1024" s="1014"/>
      <c r="H1024" s="1014"/>
      <c r="I1024" s="1014"/>
      <c r="J1024" s="1014"/>
      <c r="K1024" s="1014"/>
      <c r="L1024" s="1014"/>
      <c r="M1024" s="1016"/>
      <c r="N1024" s="1018"/>
      <c r="O1024" s="1014"/>
      <c r="P1024" s="1014"/>
      <c r="Q1024" s="1014"/>
      <c r="R1024" s="1014"/>
      <c r="S1024" s="1014"/>
      <c r="T1024" s="1014"/>
      <c r="U1024" s="1014"/>
      <c r="V1024" s="1014"/>
      <c r="W1024" s="1014"/>
      <c r="X1024" s="1014"/>
      <c r="Y1024" s="1014"/>
      <c r="Z1024" s="1014"/>
      <c r="AA1024" s="1014"/>
      <c r="AB1024" s="1014"/>
      <c r="AC1024" s="1014"/>
      <c r="AD1024" s="1014"/>
      <c r="AE1024" s="1014"/>
    </row>
    <row r="1025" spans="2:31">
      <c r="B1025" s="1014"/>
      <c r="C1025" s="1014"/>
      <c r="D1025" s="1014"/>
      <c r="E1025" s="1014"/>
      <c r="F1025" s="1014"/>
      <c r="G1025" s="1014"/>
      <c r="H1025" s="1014"/>
      <c r="I1025" s="1014"/>
      <c r="J1025" s="1014"/>
      <c r="K1025" s="1014"/>
      <c r="L1025" s="1014"/>
      <c r="M1025" s="1016"/>
      <c r="N1025" s="1018"/>
      <c r="O1025" s="1014"/>
      <c r="P1025" s="1014"/>
      <c r="Q1025" s="1014"/>
      <c r="R1025" s="1014"/>
      <c r="S1025" s="1014"/>
      <c r="T1025" s="1014"/>
      <c r="U1025" s="1014"/>
      <c r="V1025" s="1014"/>
      <c r="W1025" s="1014"/>
      <c r="X1025" s="1014"/>
      <c r="Y1025" s="1014"/>
      <c r="Z1025" s="1014"/>
      <c r="AA1025" s="1014"/>
      <c r="AB1025" s="1014"/>
      <c r="AC1025" s="1014"/>
      <c r="AD1025" s="1014"/>
      <c r="AE1025" s="1014"/>
    </row>
    <row r="1026" spans="2:31">
      <c r="B1026" s="1014"/>
      <c r="C1026" s="1014"/>
      <c r="D1026" s="1014"/>
      <c r="E1026" s="1014"/>
      <c r="F1026" s="1014"/>
      <c r="G1026" s="1014"/>
      <c r="H1026" s="1014"/>
      <c r="I1026" s="1014"/>
      <c r="J1026" s="1014"/>
      <c r="K1026" s="1014"/>
      <c r="L1026" s="1014"/>
      <c r="M1026" s="1016"/>
      <c r="N1026" s="1018"/>
      <c r="O1026" s="1014"/>
      <c r="P1026" s="1014"/>
      <c r="Q1026" s="1014"/>
      <c r="R1026" s="1014"/>
      <c r="S1026" s="1014"/>
      <c r="T1026" s="1014"/>
      <c r="U1026" s="1014"/>
      <c r="V1026" s="1014"/>
      <c r="W1026" s="1014"/>
      <c r="X1026" s="1014"/>
      <c r="Y1026" s="1014"/>
      <c r="Z1026" s="1014"/>
      <c r="AA1026" s="1014"/>
      <c r="AB1026" s="1014"/>
      <c r="AC1026" s="1014"/>
      <c r="AD1026" s="1014"/>
      <c r="AE1026" s="1014"/>
    </row>
    <row r="1027" spans="2:31">
      <c r="B1027" s="1014"/>
      <c r="C1027" s="1014"/>
      <c r="D1027" s="1014"/>
      <c r="E1027" s="1014"/>
      <c r="F1027" s="1014"/>
      <c r="G1027" s="1014"/>
      <c r="H1027" s="1014"/>
      <c r="I1027" s="1014"/>
      <c r="J1027" s="1014"/>
      <c r="K1027" s="1014"/>
      <c r="L1027" s="1014"/>
      <c r="M1027" s="1016"/>
      <c r="N1027" s="1018"/>
      <c r="O1027" s="1014"/>
      <c r="P1027" s="1014"/>
      <c r="Q1027" s="1014"/>
      <c r="R1027" s="1014"/>
      <c r="S1027" s="1014"/>
      <c r="T1027" s="1014"/>
      <c r="U1027" s="1014"/>
      <c r="V1027" s="1014"/>
      <c r="W1027" s="1014"/>
      <c r="X1027" s="1014"/>
      <c r="Y1027" s="1014"/>
      <c r="Z1027" s="1014"/>
      <c r="AA1027" s="1014"/>
      <c r="AB1027" s="1014"/>
      <c r="AC1027" s="1014"/>
      <c r="AD1027" s="1014"/>
      <c r="AE1027" s="1014"/>
    </row>
    <row r="1028" spans="2:31">
      <c r="B1028" s="1014"/>
      <c r="C1028" s="1014"/>
      <c r="D1028" s="1014"/>
      <c r="E1028" s="1014"/>
      <c r="F1028" s="1014"/>
      <c r="G1028" s="1014"/>
      <c r="H1028" s="1014"/>
      <c r="I1028" s="1014"/>
      <c r="J1028" s="1014"/>
      <c r="K1028" s="1014"/>
      <c r="L1028" s="1014"/>
      <c r="M1028" s="1016"/>
      <c r="N1028" s="1018"/>
      <c r="O1028" s="1014"/>
      <c r="P1028" s="1014"/>
      <c r="Q1028" s="1014"/>
      <c r="R1028" s="1014"/>
      <c r="S1028" s="1014"/>
      <c r="T1028" s="1014"/>
      <c r="U1028" s="1014"/>
      <c r="V1028" s="1014"/>
      <c r="W1028" s="1014"/>
      <c r="X1028" s="1014"/>
      <c r="Y1028" s="1014"/>
      <c r="Z1028" s="1014"/>
      <c r="AA1028" s="1014"/>
      <c r="AB1028" s="1014"/>
      <c r="AC1028" s="1014"/>
      <c r="AD1028" s="1014"/>
      <c r="AE1028" s="1014"/>
    </row>
    <row r="1029" spans="2:31">
      <c r="B1029" s="1014"/>
      <c r="C1029" s="1014"/>
      <c r="D1029" s="1014"/>
      <c r="E1029" s="1014"/>
      <c r="F1029" s="1014"/>
      <c r="G1029" s="1014"/>
      <c r="H1029" s="1014"/>
      <c r="I1029" s="1014"/>
      <c r="J1029" s="1014"/>
      <c r="K1029" s="1014"/>
      <c r="L1029" s="1014"/>
      <c r="M1029" s="1016"/>
      <c r="N1029" s="1018"/>
      <c r="O1029" s="1014"/>
      <c r="P1029" s="1014"/>
      <c r="Q1029" s="1014"/>
      <c r="R1029" s="1014"/>
      <c r="S1029" s="1014"/>
      <c r="T1029" s="1014"/>
      <c r="U1029" s="1014"/>
      <c r="V1029" s="1014"/>
      <c r="W1029" s="1014"/>
      <c r="X1029" s="1014"/>
      <c r="Y1029" s="1014"/>
      <c r="Z1029" s="1014"/>
      <c r="AA1029" s="1014"/>
      <c r="AB1029" s="1014"/>
      <c r="AC1029" s="1014"/>
      <c r="AD1029" s="1014"/>
      <c r="AE1029" s="1014"/>
    </row>
    <row r="1030" spans="2:31">
      <c r="B1030" s="1014"/>
      <c r="C1030" s="1014"/>
      <c r="D1030" s="1014"/>
      <c r="E1030" s="1014"/>
      <c r="F1030" s="1014"/>
      <c r="G1030" s="1014"/>
      <c r="H1030" s="1014"/>
      <c r="I1030" s="1014"/>
      <c r="J1030" s="1014"/>
      <c r="K1030" s="1014"/>
      <c r="L1030" s="1014"/>
      <c r="M1030" s="1016"/>
      <c r="N1030" s="1018"/>
      <c r="O1030" s="1014"/>
      <c r="P1030" s="1014"/>
      <c r="Q1030" s="1014"/>
      <c r="R1030" s="1014"/>
      <c r="S1030" s="1014"/>
      <c r="T1030" s="1014"/>
      <c r="U1030" s="1014"/>
      <c r="V1030" s="1014"/>
      <c r="W1030" s="1014"/>
      <c r="X1030" s="1014"/>
      <c r="Y1030" s="1014"/>
      <c r="Z1030" s="1014"/>
      <c r="AA1030" s="1014"/>
      <c r="AB1030" s="1014"/>
      <c r="AC1030" s="1014"/>
      <c r="AD1030" s="1014"/>
      <c r="AE1030" s="1014"/>
    </row>
    <row r="1031" spans="2:31">
      <c r="B1031" s="1014"/>
      <c r="C1031" s="1014"/>
      <c r="D1031" s="1014"/>
      <c r="E1031" s="1014"/>
      <c r="F1031" s="1014"/>
      <c r="G1031" s="1014"/>
      <c r="H1031" s="1014"/>
      <c r="I1031" s="1014"/>
      <c r="J1031" s="1014"/>
      <c r="K1031" s="1014"/>
      <c r="L1031" s="1014"/>
      <c r="M1031" s="1016"/>
      <c r="N1031" s="1018"/>
      <c r="O1031" s="1014"/>
      <c r="P1031" s="1014"/>
      <c r="Q1031" s="1014"/>
      <c r="R1031" s="1014"/>
      <c r="S1031" s="1014"/>
      <c r="T1031" s="1014"/>
      <c r="U1031" s="1014"/>
      <c r="V1031" s="1014"/>
      <c r="W1031" s="1014"/>
      <c r="X1031" s="1014"/>
      <c r="Y1031" s="1014"/>
      <c r="Z1031" s="1014"/>
      <c r="AA1031" s="1014"/>
      <c r="AB1031" s="1014"/>
      <c r="AC1031" s="1014"/>
      <c r="AD1031" s="1014"/>
      <c r="AE1031" s="1014"/>
    </row>
    <row r="1032" spans="2:31">
      <c r="B1032" s="1014"/>
      <c r="C1032" s="1014"/>
      <c r="D1032" s="1014"/>
      <c r="E1032" s="1014"/>
      <c r="F1032" s="1014"/>
      <c r="G1032" s="1014"/>
      <c r="H1032" s="1014"/>
      <c r="I1032" s="1014"/>
      <c r="J1032" s="1014"/>
      <c r="K1032" s="1014"/>
      <c r="L1032" s="1014"/>
      <c r="M1032" s="1016"/>
      <c r="N1032" s="1017"/>
      <c r="O1032" s="1014"/>
      <c r="P1032" s="1014"/>
      <c r="Q1032" s="1014"/>
      <c r="R1032" s="1014"/>
      <c r="S1032" s="1014"/>
      <c r="T1032" s="1014"/>
      <c r="U1032" s="1014"/>
      <c r="V1032" s="1014"/>
      <c r="W1032" s="1014"/>
      <c r="X1032" s="1014"/>
      <c r="Y1032" s="1014"/>
      <c r="Z1032" s="1014"/>
      <c r="AA1032" s="1014"/>
      <c r="AB1032" s="1014"/>
      <c r="AC1032" s="1014"/>
      <c r="AD1032" s="1014"/>
      <c r="AE1032" s="1014"/>
    </row>
    <row r="1033" spans="2:31">
      <c r="B1033" s="1014"/>
      <c r="C1033" s="1014"/>
      <c r="D1033" s="1014"/>
      <c r="E1033" s="1014"/>
      <c r="F1033" s="1014"/>
      <c r="G1033" s="1014"/>
      <c r="H1033" s="1014"/>
      <c r="I1033" s="1014"/>
      <c r="J1033" s="1014"/>
      <c r="K1033" s="1014"/>
      <c r="L1033" s="1014"/>
      <c r="M1033" s="1016"/>
      <c r="N1033" s="1018"/>
      <c r="O1033" s="1014"/>
      <c r="P1033" s="1014"/>
      <c r="Q1033" s="1014"/>
      <c r="R1033" s="1014"/>
      <c r="S1033" s="1014"/>
      <c r="T1033" s="1014"/>
      <c r="U1033" s="1014"/>
      <c r="V1033" s="1014"/>
      <c r="W1033" s="1014"/>
      <c r="X1033" s="1014"/>
      <c r="Y1033" s="1014"/>
      <c r="Z1033" s="1014"/>
      <c r="AA1033" s="1014"/>
      <c r="AB1033" s="1014"/>
      <c r="AC1033" s="1014"/>
      <c r="AD1033" s="1014"/>
      <c r="AE1033" s="1014"/>
    </row>
    <row r="1034" spans="2:31">
      <c r="B1034" s="1014"/>
      <c r="C1034" s="1014"/>
      <c r="D1034" s="1014"/>
      <c r="E1034" s="1014"/>
      <c r="F1034" s="1014"/>
      <c r="G1034" s="1014"/>
      <c r="H1034" s="1014"/>
      <c r="I1034" s="1014"/>
      <c r="J1034" s="1014"/>
      <c r="K1034" s="1014"/>
      <c r="L1034" s="1014"/>
      <c r="M1034" s="1016"/>
      <c r="N1034" s="1017"/>
      <c r="O1034" s="1014"/>
      <c r="P1034" s="1014"/>
      <c r="Q1034" s="1014"/>
      <c r="R1034" s="1014"/>
      <c r="S1034" s="1014"/>
      <c r="T1034" s="1014"/>
      <c r="U1034" s="1014"/>
      <c r="V1034" s="1014"/>
      <c r="W1034" s="1014"/>
      <c r="X1034" s="1014"/>
      <c r="Y1034" s="1014"/>
      <c r="Z1034" s="1014"/>
      <c r="AA1034" s="1014"/>
      <c r="AB1034" s="1014"/>
      <c r="AC1034" s="1014"/>
      <c r="AD1034" s="1014"/>
      <c r="AE1034" s="1014"/>
    </row>
    <row r="1035" spans="2:31">
      <c r="B1035" s="1014"/>
      <c r="C1035" s="1014"/>
      <c r="D1035" s="1014"/>
      <c r="E1035" s="1014"/>
      <c r="F1035" s="1014"/>
      <c r="G1035" s="1014"/>
      <c r="H1035" s="1014"/>
      <c r="I1035" s="1014"/>
      <c r="J1035" s="1014"/>
      <c r="K1035" s="1014"/>
      <c r="L1035" s="1014"/>
      <c r="M1035" s="1016"/>
      <c r="N1035" s="1018"/>
      <c r="O1035" s="1014"/>
      <c r="P1035" s="1014"/>
      <c r="Q1035" s="1014"/>
      <c r="R1035" s="1014"/>
      <c r="S1035" s="1014"/>
      <c r="T1035" s="1014"/>
      <c r="U1035" s="1014"/>
      <c r="V1035" s="1014"/>
      <c r="W1035" s="1014"/>
      <c r="X1035" s="1014"/>
      <c r="Y1035" s="1014"/>
      <c r="Z1035" s="1014"/>
      <c r="AA1035" s="1014"/>
      <c r="AB1035" s="1014"/>
      <c r="AC1035" s="1014"/>
      <c r="AD1035" s="1014"/>
      <c r="AE1035" s="1014"/>
    </row>
    <row r="1036" spans="2:31">
      <c r="B1036" s="1014"/>
      <c r="C1036" s="1014"/>
      <c r="D1036" s="1014"/>
      <c r="E1036" s="1014"/>
      <c r="F1036" s="1014"/>
      <c r="G1036" s="1014"/>
      <c r="H1036" s="1014"/>
      <c r="I1036" s="1014"/>
      <c r="J1036" s="1014"/>
      <c r="K1036" s="1014"/>
      <c r="L1036" s="1014"/>
      <c r="M1036" s="1016"/>
      <c r="N1036" s="1018"/>
      <c r="O1036" s="1014"/>
      <c r="P1036" s="1014"/>
      <c r="Q1036" s="1014"/>
      <c r="R1036" s="1014"/>
      <c r="S1036" s="1014"/>
      <c r="T1036" s="1014"/>
      <c r="U1036" s="1014"/>
      <c r="V1036" s="1014"/>
      <c r="W1036" s="1014"/>
      <c r="X1036" s="1014"/>
      <c r="Y1036" s="1014"/>
      <c r="Z1036" s="1014"/>
      <c r="AA1036" s="1014"/>
      <c r="AB1036" s="1014"/>
      <c r="AC1036" s="1014"/>
      <c r="AD1036" s="1014"/>
      <c r="AE1036" s="1014"/>
    </row>
    <row r="1037" spans="2:31">
      <c r="B1037" s="1014"/>
      <c r="C1037" s="1014"/>
      <c r="D1037" s="1014"/>
      <c r="E1037" s="1014"/>
      <c r="F1037" s="1014"/>
      <c r="G1037" s="1014"/>
      <c r="H1037" s="1014"/>
      <c r="I1037" s="1014"/>
      <c r="J1037" s="1014"/>
      <c r="K1037" s="1014"/>
      <c r="L1037" s="1014"/>
      <c r="M1037" s="1016"/>
      <c r="N1037" s="1018"/>
      <c r="O1037" s="1014"/>
      <c r="P1037" s="1014"/>
      <c r="Q1037" s="1014"/>
      <c r="R1037" s="1014"/>
      <c r="S1037" s="1014"/>
      <c r="T1037" s="1014"/>
      <c r="U1037" s="1014"/>
      <c r="V1037" s="1014"/>
      <c r="W1037" s="1014"/>
      <c r="X1037" s="1014"/>
      <c r="Y1037" s="1014"/>
      <c r="Z1037" s="1014"/>
      <c r="AA1037" s="1014"/>
      <c r="AB1037" s="1014"/>
      <c r="AC1037" s="1014"/>
      <c r="AD1037" s="1014"/>
      <c r="AE1037" s="1014"/>
    </row>
    <row r="1038" spans="2:31">
      <c r="B1038" s="1014"/>
      <c r="C1038" s="1014"/>
      <c r="D1038" s="1014"/>
      <c r="E1038" s="1014"/>
      <c r="F1038" s="1014"/>
      <c r="G1038" s="1014"/>
      <c r="H1038" s="1014"/>
      <c r="I1038" s="1014"/>
      <c r="J1038" s="1014"/>
      <c r="K1038" s="1014"/>
      <c r="L1038" s="1014"/>
      <c r="M1038" s="1016"/>
      <c r="N1038" s="1018"/>
      <c r="O1038" s="1014"/>
      <c r="P1038" s="1014"/>
      <c r="Q1038" s="1014"/>
      <c r="R1038" s="1014"/>
      <c r="S1038" s="1014"/>
      <c r="T1038" s="1014"/>
      <c r="U1038" s="1014"/>
      <c r="V1038" s="1014"/>
      <c r="W1038" s="1014"/>
      <c r="X1038" s="1014"/>
      <c r="Y1038" s="1014"/>
      <c r="Z1038" s="1014"/>
      <c r="AA1038" s="1014"/>
      <c r="AB1038" s="1014"/>
      <c r="AC1038" s="1014"/>
      <c r="AD1038" s="1014"/>
      <c r="AE1038" s="1014"/>
    </row>
    <row r="1039" spans="2:31">
      <c r="B1039" s="1014"/>
      <c r="C1039" s="1014"/>
      <c r="D1039" s="1014"/>
      <c r="E1039" s="1014"/>
      <c r="F1039" s="1014"/>
      <c r="G1039" s="1014"/>
      <c r="H1039" s="1014"/>
      <c r="I1039" s="1014"/>
      <c r="J1039" s="1014"/>
      <c r="K1039" s="1014"/>
      <c r="L1039" s="1014"/>
      <c r="M1039" s="1016"/>
      <c r="N1039" s="1018"/>
      <c r="O1039" s="1014"/>
      <c r="P1039" s="1014"/>
      <c r="Q1039" s="1014"/>
      <c r="R1039" s="1014"/>
      <c r="S1039" s="1014"/>
      <c r="T1039" s="1014"/>
      <c r="U1039" s="1014"/>
      <c r="V1039" s="1014"/>
      <c r="W1039" s="1014"/>
      <c r="X1039" s="1014"/>
      <c r="Y1039" s="1014"/>
      <c r="Z1039" s="1014"/>
      <c r="AA1039" s="1014"/>
      <c r="AB1039" s="1014"/>
      <c r="AC1039" s="1014"/>
      <c r="AD1039" s="1014"/>
      <c r="AE1039" s="1014"/>
    </row>
    <row r="1040" spans="2:31">
      <c r="B1040" s="1014"/>
      <c r="C1040" s="1014"/>
      <c r="D1040" s="1014"/>
      <c r="E1040" s="1014"/>
      <c r="F1040" s="1014"/>
      <c r="G1040" s="1014"/>
      <c r="H1040" s="1014"/>
      <c r="I1040" s="1014"/>
      <c r="J1040" s="1014"/>
      <c r="K1040" s="1014"/>
      <c r="L1040" s="1014"/>
      <c r="M1040" s="1016"/>
      <c r="N1040" s="1018"/>
      <c r="O1040" s="1014"/>
      <c r="P1040" s="1014"/>
      <c r="Q1040" s="1014"/>
      <c r="R1040" s="1014"/>
      <c r="S1040" s="1014"/>
      <c r="T1040" s="1014"/>
      <c r="U1040" s="1014"/>
      <c r="V1040" s="1014"/>
      <c r="W1040" s="1014"/>
      <c r="X1040" s="1014"/>
      <c r="Y1040" s="1014"/>
      <c r="Z1040" s="1014"/>
      <c r="AA1040" s="1014"/>
      <c r="AB1040" s="1014"/>
      <c r="AC1040" s="1014"/>
      <c r="AD1040" s="1014"/>
      <c r="AE1040" s="1014"/>
    </row>
    <row r="1041" spans="2:31">
      <c r="B1041" s="1014"/>
      <c r="C1041" s="1014"/>
      <c r="D1041" s="1014"/>
      <c r="E1041" s="1014"/>
      <c r="F1041" s="1014"/>
      <c r="G1041" s="1014"/>
      <c r="H1041" s="1014"/>
      <c r="I1041" s="1014"/>
      <c r="J1041" s="1014"/>
      <c r="K1041" s="1014"/>
      <c r="L1041" s="1014"/>
      <c r="M1041" s="1016"/>
      <c r="N1041" s="1018"/>
      <c r="O1041" s="1014"/>
      <c r="P1041" s="1014"/>
      <c r="Q1041" s="1014"/>
      <c r="R1041" s="1014"/>
      <c r="S1041" s="1014"/>
      <c r="T1041" s="1014"/>
      <c r="U1041" s="1014"/>
      <c r="V1041" s="1014"/>
      <c r="W1041" s="1014"/>
      <c r="X1041" s="1014"/>
      <c r="Y1041" s="1014"/>
      <c r="Z1041" s="1014"/>
      <c r="AA1041" s="1014"/>
      <c r="AB1041" s="1014"/>
      <c r="AC1041" s="1014"/>
      <c r="AD1041" s="1014"/>
      <c r="AE1041" s="1014"/>
    </row>
    <row r="1042" spans="2:31">
      <c r="B1042" s="1014"/>
      <c r="C1042" s="1014"/>
      <c r="D1042" s="1014"/>
      <c r="E1042" s="1014"/>
      <c r="F1042" s="1014"/>
      <c r="G1042" s="1014"/>
      <c r="H1042" s="1014"/>
      <c r="I1042" s="1014"/>
      <c r="J1042" s="1014"/>
      <c r="K1042" s="1014"/>
      <c r="L1042" s="1014"/>
      <c r="M1042" s="1016"/>
      <c r="N1042" s="1017"/>
      <c r="O1042" s="1014"/>
      <c r="P1042" s="1014"/>
      <c r="Q1042" s="1014"/>
      <c r="R1042" s="1014"/>
      <c r="S1042" s="1014"/>
      <c r="T1042" s="1014"/>
      <c r="U1042" s="1014"/>
      <c r="V1042" s="1014"/>
      <c r="W1042" s="1014"/>
      <c r="X1042" s="1014"/>
      <c r="Y1042" s="1014"/>
      <c r="Z1042" s="1014"/>
      <c r="AA1042" s="1014"/>
      <c r="AB1042" s="1014"/>
      <c r="AC1042" s="1014"/>
      <c r="AD1042" s="1014"/>
      <c r="AE1042" s="1014"/>
    </row>
    <row r="1043" spans="2:31">
      <c r="B1043" s="1014"/>
      <c r="C1043" s="1014"/>
      <c r="D1043" s="1014"/>
      <c r="E1043" s="1014"/>
      <c r="F1043" s="1014"/>
      <c r="G1043" s="1014"/>
      <c r="H1043" s="1014"/>
      <c r="I1043" s="1014"/>
      <c r="J1043" s="1014"/>
      <c r="K1043" s="1014"/>
      <c r="L1043" s="1014"/>
      <c r="M1043" s="1016"/>
      <c r="N1043" s="1018"/>
      <c r="O1043" s="1014"/>
      <c r="P1043" s="1014"/>
      <c r="Q1043" s="1014"/>
      <c r="R1043" s="1014"/>
      <c r="S1043" s="1014"/>
      <c r="T1043" s="1014"/>
      <c r="U1043" s="1014"/>
      <c r="V1043" s="1014"/>
      <c r="W1043" s="1014"/>
      <c r="X1043" s="1014"/>
      <c r="Y1043" s="1014"/>
      <c r="Z1043" s="1014"/>
      <c r="AA1043" s="1014"/>
      <c r="AB1043" s="1014"/>
      <c r="AC1043" s="1014"/>
      <c r="AD1043" s="1014"/>
      <c r="AE1043" s="1014"/>
    </row>
    <row r="1044" spans="2:31">
      <c r="B1044" s="1014"/>
      <c r="C1044" s="1014"/>
      <c r="D1044" s="1014"/>
      <c r="E1044" s="1014"/>
      <c r="F1044" s="1014"/>
      <c r="G1044" s="1014"/>
      <c r="H1044" s="1014"/>
      <c r="I1044" s="1014"/>
      <c r="J1044" s="1014"/>
      <c r="K1044" s="1014"/>
      <c r="L1044" s="1014"/>
      <c r="M1044" s="1016"/>
      <c r="N1044" s="1017"/>
      <c r="O1044" s="1014"/>
      <c r="P1044" s="1014"/>
      <c r="Q1044" s="1014"/>
      <c r="R1044" s="1014"/>
      <c r="S1044" s="1014"/>
      <c r="T1044" s="1014"/>
      <c r="U1044" s="1014"/>
      <c r="V1044" s="1014"/>
      <c r="W1044" s="1014"/>
      <c r="X1044" s="1014"/>
      <c r="Y1044" s="1014"/>
      <c r="Z1044" s="1014"/>
      <c r="AA1044" s="1014"/>
      <c r="AB1044" s="1014"/>
      <c r="AC1044" s="1014"/>
      <c r="AD1044" s="1014"/>
      <c r="AE1044" s="1014"/>
    </row>
    <row r="1045" spans="2:31">
      <c r="B1045" s="1014"/>
      <c r="C1045" s="1014"/>
      <c r="D1045" s="1014"/>
      <c r="E1045" s="1014"/>
      <c r="F1045" s="1014"/>
      <c r="G1045" s="1014"/>
      <c r="H1045" s="1014"/>
      <c r="I1045" s="1014"/>
      <c r="J1045" s="1014"/>
      <c r="K1045" s="1014"/>
      <c r="L1045" s="1014"/>
      <c r="M1045" s="1016"/>
      <c r="N1045" s="1018"/>
      <c r="O1045" s="1014"/>
      <c r="P1045" s="1014"/>
      <c r="Q1045" s="1014"/>
      <c r="R1045" s="1014"/>
      <c r="S1045" s="1014"/>
      <c r="T1045" s="1014"/>
      <c r="U1045" s="1014"/>
      <c r="V1045" s="1014"/>
      <c r="W1045" s="1014"/>
      <c r="X1045" s="1014"/>
      <c r="Y1045" s="1014"/>
      <c r="Z1045" s="1014"/>
      <c r="AA1045" s="1014"/>
      <c r="AB1045" s="1014"/>
      <c r="AC1045" s="1014"/>
      <c r="AD1045" s="1014"/>
      <c r="AE1045" s="1014"/>
    </row>
    <row r="1046" spans="2:31">
      <c r="B1046" s="1014"/>
      <c r="C1046" s="1014"/>
      <c r="D1046" s="1014"/>
      <c r="E1046" s="1014"/>
      <c r="F1046" s="1014"/>
      <c r="G1046" s="1014"/>
      <c r="H1046" s="1014"/>
      <c r="I1046" s="1014"/>
      <c r="J1046" s="1014"/>
      <c r="K1046" s="1014"/>
      <c r="L1046" s="1014"/>
      <c r="M1046" s="1016"/>
      <c r="N1046" s="1017"/>
      <c r="O1046" s="1014"/>
      <c r="P1046" s="1014"/>
      <c r="Q1046" s="1014"/>
      <c r="R1046" s="1014"/>
      <c r="S1046" s="1014"/>
      <c r="T1046" s="1014"/>
      <c r="U1046" s="1014"/>
      <c r="V1046" s="1014"/>
      <c r="W1046" s="1014"/>
      <c r="X1046" s="1014"/>
      <c r="Y1046" s="1014"/>
      <c r="Z1046" s="1014"/>
      <c r="AA1046" s="1014"/>
      <c r="AB1046" s="1014"/>
      <c r="AC1046" s="1014"/>
      <c r="AD1046" s="1014"/>
      <c r="AE1046" s="1014"/>
    </row>
    <row r="1047" spans="2:31">
      <c r="B1047" s="1014"/>
      <c r="C1047" s="1014"/>
      <c r="D1047" s="1014"/>
      <c r="E1047" s="1014"/>
      <c r="F1047" s="1014"/>
      <c r="G1047" s="1014"/>
      <c r="H1047" s="1014"/>
      <c r="I1047" s="1014"/>
      <c r="J1047" s="1014"/>
      <c r="K1047" s="1014"/>
      <c r="L1047" s="1014"/>
      <c r="M1047" s="1016"/>
      <c r="N1047" s="1018"/>
      <c r="O1047" s="1014"/>
      <c r="P1047" s="1014"/>
      <c r="Q1047" s="1014"/>
      <c r="R1047" s="1014"/>
      <c r="S1047" s="1014"/>
      <c r="T1047" s="1014"/>
      <c r="U1047" s="1014"/>
      <c r="V1047" s="1014"/>
      <c r="W1047" s="1014"/>
      <c r="X1047" s="1014"/>
      <c r="Y1047" s="1014"/>
      <c r="Z1047" s="1014"/>
      <c r="AA1047" s="1014"/>
      <c r="AB1047" s="1014"/>
      <c r="AC1047" s="1014"/>
      <c r="AD1047" s="1014"/>
      <c r="AE1047" s="1014"/>
    </row>
    <row r="1048" spans="2:31">
      <c r="B1048" s="1014"/>
      <c r="C1048" s="1014"/>
      <c r="D1048" s="1014"/>
      <c r="E1048" s="1014"/>
      <c r="F1048" s="1014"/>
      <c r="G1048" s="1014"/>
      <c r="H1048" s="1014"/>
      <c r="I1048" s="1014"/>
      <c r="J1048" s="1014"/>
      <c r="K1048" s="1014"/>
      <c r="L1048" s="1014"/>
      <c r="M1048" s="1016"/>
      <c r="N1048" s="1017"/>
      <c r="O1048" s="1014"/>
      <c r="P1048" s="1014"/>
      <c r="Q1048" s="1014"/>
      <c r="R1048" s="1014"/>
      <c r="S1048" s="1014"/>
      <c r="T1048" s="1014"/>
      <c r="U1048" s="1014"/>
      <c r="V1048" s="1014"/>
      <c r="W1048" s="1014"/>
      <c r="X1048" s="1014"/>
      <c r="Y1048" s="1014"/>
      <c r="Z1048" s="1014"/>
      <c r="AA1048" s="1014"/>
      <c r="AB1048" s="1014"/>
      <c r="AC1048" s="1014"/>
      <c r="AD1048" s="1014"/>
      <c r="AE1048" s="1014"/>
    </row>
    <row r="1049" spans="2:31">
      <c r="B1049" s="1014"/>
      <c r="C1049" s="1014"/>
      <c r="D1049" s="1014"/>
      <c r="E1049" s="1014"/>
      <c r="F1049" s="1014"/>
      <c r="G1049" s="1014"/>
      <c r="H1049" s="1014"/>
      <c r="I1049" s="1014"/>
      <c r="J1049" s="1014"/>
      <c r="K1049" s="1014"/>
      <c r="L1049" s="1014"/>
      <c r="M1049" s="1016"/>
      <c r="N1049" s="1018"/>
      <c r="O1049" s="1014"/>
      <c r="P1049" s="1014"/>
      <c r="Q1049" s="1014"/>
      <c r="R1049" s="1014"/>
      <c r="S1049" s="1014"/>
      <c r="T1049" s="1014"/>
      <c r="U1049" s="1014"/>
      <c r="V1049" s="1014"/>
      <c r="W1049" s="1014"/>
      <c r="X1049" s="1014"/>
      <c r="Y1049" s="1014"/>
      <c r="Z1049" s="1014"/>
      <c r="AA1049" s="1014"/>
      <c r="AB1049" s="1014"/>
      <c r="AC1049" s="1014"/>
      <c r="AD1049" s="1014"/>
      <c r="AE1049" s="1014"/>
    </row>
    <row r="1050" spans="2:31">
      <c r="B1050" s="1014"/>
      <c r="C1050" s="1014"/>
      <c r="D1050" s="1014"/>
      <c r="E1050" s="1014"/>
      <c r="F1050" s="1014"/>
      <c r="G1050" s="1014"/>
      <c r="H1050" s="1014"/>
      <c r="I1050" s="1014"/>
      <c r="J1050" s="1014"/>
      <c r="K1050" s="1014"/>
      <c r="L1050" s="1014"/>
      <c r="M1050" s="1016"/>
      <c r="N1050" s="1017"/>
      <c r="O1050" s="1014"/>
      <c r="P1050" s="1014"/>
      <c r="Q1050" s="1014"/>
      <c r="R1050" s="1014"/>
      <c r="S1050" s="1014"/>
      <c r="T1050" s="1014"/>
      <c r="U1050" s="1014"/>
      <c r="V1050" s="1014"/>
      <c r="W1050" s="1014"/>
      <c r="X1050" s="1014"/>
      <c r="Y1050" s="1014"/>
      <c r="Z1050" s="1014"/>
      <c r="AA1050" s="1014"/>
      <c r="AB1050" s="1014"/>
      <c r="AC1050" s="1014"/>
      <c r="AD1050" s="1014"/>
      <c r="AE1050" s="1014"/>
    </row>
    <row r="1051" spans="2:31">
      <c r="B1051" s="1014"/>
      <c r="C1051" s="1014"/>
      <c r="D1051" s="1014"/>
      <c r="E1051" s="1014"/>
      <c r="F1051" s="1014"/>
      <c r="G1051" s="1014"/>
      <c r="H1051" s="1014"/>
      <c r="I1051" s="1014"/>
      <c r="J1051" s="1014"/>
      <c r="K1051" s="1014"/>
      <c r="L1051" s="1014"/>
      <c r="M1051" s="1016"/>
      <c r="N1051" s="1018"/>
      <c r="O1051" s="1014"/>
      <c r="P1051" s="1014"/>
      <c r="Q1051" s="1014"/>
      <c r="R1051" s="1014"/>
      <c r="S1051" s="1014"/>
      <c r="T1051" s="1014"/>
      <c r="U1051" s="1014"/>
      <c r="V1051" s="1014"/>
      <c r="W1051" s="1014"/>
      <c r="X1051" s="1014"/>
      <c r="Y1051" s="1014"/>
      <c r="Z1051" s="1014"/>
      <c r="AA1051" s="1014"/>
      <c r="AB1051" s="1014"/>
      <c r="AC1051" s="1014"/>
      <c r="AD1051" s="1014"/>
      <c r="AE1051" s="1014"/>
    </row>
    <row r="1052" spans="2:31">
      <c r="B1052" s="1014"/>
      <c r="C1052" s="1014"/>
      <c r="D1052" s="1014"/>
      <c r="E1052" s="1014"/>
      <c r="F1052" s="1014"/>
      <c r="G1052" s="1014"/>
      <c r="H1052" s="1014"/>
      <c r="I1052" s="1014"/>
      <c r="J1052" s="1014"/>
      <c r="K1052" s="1014"/>
      <c r="L1052" s="1014"/>
      <c r="M1052" s="1016"/>
      <c r="N1052" s="1017"/>
      <c r="O1052" s="1014"/>
      <c r="P1052" s="1014"/>
      <c r="Q1052" s="1014"/>
      <c r="R1052" s="1014"/>
      <c r="S1052" s="1014"/>
      <c r="T1052" s="1014"/>
      <c r="U1052" s="1014"/>
      <c r="V1052" s="1014"/>
      <c r="W1052" s="1014"/>
      <c r="X1052" s="1014"/>
      <c r="Y1052" s="1014"/>
      <c r="Z1052" s="1014"/>
      <c r="AA1052" s="1014"/>
      <c r="AB1052" s="1014"/>
      <c r="AC1052" s="1014"/>
      <c r="AD1052" s="1014"/>
      <c r="AE1052" s="1014"/>
    </row>
    <row r="1053" spans="2:31">
      <c r="B1053" s="1014"/>
      <c r="C1053" s="1014"/>
      <c r="D1053" s="1014"/>
      <c r="E1053" s="1014"/>
      <c r="F1053" s="1014"/>
      <c r="G1053" s="1014"/>
      <c r="H1053" s="1014"/>
      <c r="I1053" s="1014"/>
      <c r="J1053" s="1014"/>
      <c r="K1053" s="1014"/>
      <c r="L1053" s="1014"/>
      <c r="M1053" s="1016"/>
      <c r="N1053" s="1018"/>
      <c r="O1053" s="1014"/>
      <c r="P1053" s="1014"/>
      <c r="Q1053" s="1014"/>
      <c r="R1053" s="1014"/>
      <c r="S1053" s="1014"/>
      <c r="T1053" s="1014"/>
      <c r="U1053" s="1014"/>
      <c r="V1053" s="1014"/>
      <c r="W1053" s="1014"/>
      <c r="X1053" s="1014"/>
      <c r="Y1053" s="1014"/>
      <c r="Z1053" s="1014"/>
      <c r="AA1053" s="1014"/>
      <c r="AB1053" s="1014"/>
      <c r="AC1053" s="1014"/>
      <c r="AD1053" s="1014"/>
      <c r="AE1053" s="1014"/>
    </row>
    <row r="1054" spans="2:31">
      <c r="B1054" s="1014"/>
      <c r="C1054" s="1014"/>
      <c r="D1054" s="1014"/>
      <c r="E1054" s="1014"/>
      <c r="F1054" s="1014"/>
      <c r="G1054" s="1014"/>
      <c r="H1054" s="1014"/>
      <c r="I1054" s="1014"/>
      <c r="J1054" s="1014"/>
      <c r="K1054" s="1014"/>
      <c r="L1054" s="1014"/>
      <c r="M1054" s="1016"/>
      <c r="N1054" s="1017"/>
      <c r="O1054" s="1014"/>
      <c r="P1054" s="1014"/>
      <c r="Q1054" s="1014"/>
      <c r="R1054" s="1014"/>
      <c r="S1054" s="1014"/>
      <c r="T1054" s="1014"/>
      <c r="U1054" s="1014"/>
      <c r="V1054" s="1014"/>
      <c r="W1054" s="1014"/>
      <c r="X1054" s="1014"/>
      <c r="Y1054" s="1014"/>
      <c r="Z1054" s="1014"/>
      <c r="AA1054" s="1014"/>
      <c r="AB1054" s="1014"/>
      <c r="AC1054" s="1014"/>
      <c r="AD1054" s="1014"/>
      <c r="AE1054" s="1014"/>
    </row>
    <row r="1055" spans="2:31">
      <c r="B1055" s="1014"/>
      <c r="C1055" s="1014"/>
      <c r="D1055" s="1014"/>
      <c r="E1055" s="1014"/>
      <c r="F1055" s="1014"/>
      <c r="G1055" s="1014"/>
      <c r="H1055" s="1014"/>
      <c r="I1055" s="1014"/>
      <c r="J1055" s="1014"/>
      <c r="K1055" s="1014"/>
      <c r="L1055" s="1014"/>
      <c r="M1055" s="1016"/>
      <c r="N1055" s="1018"/>
      <c r="O1055" s="1014"/>
      <c r="P1055" s="1014"/>
      <c r="Q1055" s="1014"/>
      <c r="R1055" s="1014"/>
      <c r="S1055" s="1014"/>
      <c r="T1055" s="1014"/>
      <c r="U1055" s="1014"/>
      <c r="V1055" s="1014"/>
      <c r="W1055" s="1014"/>
      <c r="X1055" s="1014"/>
      <c r="Y1055" s="1014"/>
      <c r="Z1055" s="1014"/>
      <c r="AA1055" s="1014"/>
      <c r="AB1055" s="1014"/>
      <c r="AC1055" s="1014"/>
      <c r="AD1055" s="1014"/>
      <c r="AE1055" s="1014"/>
    </row>
    <row r="1056" spans="2:31">
      <c r="B1056" s="1014"/>
      <c r="C1056" s="1014"/>
      <c r="D1056" s="1014"/>
      <c r="E1056" s="1014"/>
      <c r="F1056" s="1014"/>
      <c r="G1056" s="1014"/>
      <c r="H1056" s="1014"/>
      <c r="I1056" s="1014"/>
      <c r="J1056" s="1014"/>
      <c r="K1056" s="1014"/>
      <c r="L1056" s="1014"/>
      <c r="M1056" s="1016"/>
      <c r="N1056" s="1017"/>
      <c r="O1056" s="1014"/>
      <c r="P1056" s="1014"/>
      <c r="Q1056" s="1014"/>
      <c r="R1056" s="1014"/>
      <c r="S1056" s="1014"/>
      <c r="T1056" s="1014"/>
      <c r="U1056" s="1014"/>
      <c r="V1056" s="1014"/>
      <c r="W1056" s="1014"/>
      <c r="X1056" s="1014"/>
      <c r="Y1056" s="1014"/>
      <c r="Z1056" s="1014"/>
      <c r="AA1056" s="1014"/>
      <c r="AB1056" s="1014"/>
      <c r="AC1056" s="1014"/>
      <c r="AD1056" s="1014"/>
      <c r="AE1056" s="1014"/>
    </row>
    <row r="1057" spans="2:31">
      <c r="B1057" s="1014"/>
      <c r="C1057" s="1014"/>
      <c r="D1057" s="1014"/>
      <c r="E1057" s="1014"/>
      <c r="F1057" s="1014"/>
      <c r="G1057" s="1014"/>
      <c r="H1057" s="1014"/>
      <c r="I1057" s="1014"/>
      <c r="J1057" s="1014"/>
      <c r="K1057" s="1014"/>
      <c r="L1057" s="1014"/>
      <c r="M1057" s="1016"/>
      <c r="N1057" s="1018"/>
      <c r="O1057" s="1014"/>
      <c r="P1057" s="1014"/>
      <c r="Q1057" s="1014"/>
      <c r="R1057" s="1014"/>
      <c r="S1057" s="1014"/>
      <c r="T1057" s="1014"/>
      <c r="U1057" s="1014"/>
      <c r="V1057" s="1014"/>
      <c r="W1057" s="1014"/>
      <c r="X1057" s="1014"/>
      <c r="Y1057" s="1014"/>
      <c r="Z1057" s="1014"/>
      <c r="AA1057" s="1014"/>
      <c r="AB1057" s="1014"/>
      <c r="AC1057" s="1014"/>
      <c r="AD1057" s="1014"/>
      <c r="AE1057" s="1014"/>
    </row>
    <row r="1058" spans="2:31">
      <c r="B1058" s="1014"/>
      <c r="C1058" s="1014"/>
      <c r="D1058" s="1014"/>
      <c r="E1058" s="1014"/>
      <c r="F1058" s="1014"/>
      <c r="G1058" s="1014"/>
      <c r="H1058" s="1014"/>
      <c r="I1058" s="1014"/>
      <c r="J1058" s="1014"/>
      <c r="K1058" s="1014"/>
      <c r="L1058" s="1014"/>
      <c r="M1058" s="1016"/>
      <c r="N1058" s="1018"/>
      <c r="O1058" s="1014"/>
      <c r="P1058" s="1014"/>
      <c r="Q1058" s="1014"/>
      <c r="R1058" s="1014"/>
      <c r="S1058" s="1014"/>
      <c r="T1058" s="1014"/>
      <c r="U1058" s="1014"/>
      <c r="V1058" s="1014"/>
      <c r="W1058" s="1014"/>
      <c r="X1058" s="1014"/>
      <c r="Y1058" s="1014"/>
      <c r="Z1058" s="1014"/>
      <c r="AA1058" s="1014"/>
      <c r="AB1058" s="1014"/>
      <c r="AC1058" s="1014"/>
      <c r="AD1058" s="1014"/>
      <c r="AE1058" s="1014"/>
    </row>
    <row r="1059" spans="2:31">
      <c r="B1059" s="1014"/>
      <c r="C1059" s="1014"/>
      <c r="D1059" s="1014"/>
      <c r="E1059" s="1014"/>
      <c r="F1059" s="1014"/>
      <c r="G1059" s="1014"/>
      <c r="H1059" s="1014"/>
      <c r="I1059" s="1014"/>
      <c r="J1059" s="1014"/>
      <c r="K1059" s="1014"/>
      <c r="L1059" s="1014"/>
      <c r="M1059" s="1016"/>
      <c r="N1059" s="1018"/>
      <c r="O1059" s="1014"/>
      <c r="P1059" s="1014"/>
      <c r="Q1059" s="1014"/>
      <c r="R1059" s="1014"/>
      <c r="S1059" s="1014"/>
      <c r="T1059" s="1014"/>
      <c r="U1059" s="1014"/>
      <c r="V1059" s="1014"/>
      <c r="W1059" s="1014"/>
      <c r="X1059" s="1014"/>
      <c r="Y1059" s="1014"/>
      <c r="Z1059" s="1014"/>
      <c r="AA1059" s="1014"/>
      <c r="AB1059" s="1014"/>
      <c r="AC1059" s="1014"/>
      <c r="AD1059" s="1014"/>
      <c r="AE1059" s="1014"/>
    </row>
    <row r="1060" spans="2:31">
      <c r="B1060" s="1014"/>
      <c r="C1060" s="1014"/>
      <c r="D1060" s="1014"/>
      <c r="E1060" s="1014"/>
      <c r="F1060" s="1014"/>
      <c r="G1060" s="1014"/>
      <c r="H1060" s="1014"/>
      <c r="I1060" s="1014"/>
      <c r="J1060" s="1014"/>
      <c r="K1060" s="1014"/>
      <c r="L1060" s="1014"/>
      <c r="M1060" s="1016"/>
      <c r="N1060" s="1018"/>
      <c r="O1060" s="1014"/>
      <c r="P1060" s="1014"/>
      <c r="Q1060" s="1014"/>
      <c r="R1060" s="1014"/>
      <c r="S1060" s="1014"/>
      <c r="T1060" s="1014"/>
      <c r="U1060" s="1014"/>
      <c r="V1060" s="1014"/>
      <c r="W1060" s="1014"/>
      <c r="X1060" s="1014"/>
      <c r="Y1060" s="1014"/>
      <c r="Z1060" s="1014"/>
      <c r="AA1060" s="1014"/>
      <c r="AB1060" s="1014"/>
      <c r="AC1060" s="1014"/>
      <c r="AD1060" s="1014"/>
      <c r="AE1060" s="1014"/>
    </row>
    <row r="1061" spans="2:31">
      <c r="B1061" s="1014"/>
      <c r="C1061" s="1014"/>
      <c r="D1061" s="1014"/>
      <c r="E1061" s="1014"/>
      <c r="F1061" s="1014"/>
      <c r="G1061" s="1014"/>
      <c r="H1061" s="1014"/>
      <c r="I1061" s="1014"/>
      <c r="J1061" s="1014"/>
      <c r="K1061" s="1014"/>
      <c r="L1061" s="1014"/>
      <c r="M1061" s="1016"/>
      <c r="N1061" s="1018"/>
      <c r="O1061" s="1014"/>
      <c r="P1061" s="1014"/>
      <c r="Q1061" s="1014"/>
      <c r="R1061" s="1014"/>
      <c r="S1061" s="1014"/>
      <c r="T1061" s="1014"/>
      <c r="U1061" s="1014"/>
      <c r="V1061" s="1014"/>
      <c r="W1061" s="1014"/>
      <c r="X1061" s="1014"/>
      <c r="Y1061" s="1014"/>
      <c r="Z1061" s="1014"/>
      <c r="AA1061" s="1014"/>
      <c r="AB1061" s="1014"/>
      <c r="AC1061" s="1014"/>
      <c r="AD1061" s="1014"/>
      <c r="AE1061" s="1014"/>
    </row>
    <row r="1062" spans="2:31">
      <c r="B1062" s="1014"/>
      <c r="C1062" s="1014"/>
      <c r="D1062" s="1014"/>
      <c r="E1062" s="1014"/>
      <c r="F1062" s="1014"/>
      <c r="G1062" s="1014"/>
      <c r="H1062" s="1014"/>
      <c r="I1062" s="1014"/>
      <c r="J1062" s="1014"/>
      <c r="K1062" s="1014"/>
      <c r="L1062" s="1014"/>
      <c r="M1062" s="1016"/>
      <c r="N1062" s="1018"/>
      <c r="O1062" s="1014"/>
      <c r="P1062" s="1014"/>
      <c r="Q1062" s="1014"/>
      <c r="R1062" s="1014"/>
      <c r="S1062" s="1014"/>
      <c r="T1062" s="1014"/>
      <c r="U1062" s="1014"/>
      <c r="V1062" s="1014"/>
      <c r="W1062" s="1014"/>
      <c r="X1062" s="1014"/>
      <c r="Y1062" s="1014"/>
      <c r="Z1062" s="1014"/>
      <c r="AA1062" s="1014"/>
      <c r="AB1062" s="1014"/>
      <c r="AC1062" s="1014"/>
      <c r="AD1062" s="1014"/>
      <c r="AE1062" s="1014"/>
    </row>
    <row r="1063" spans="2:31">
      <c r="B1063" s="1014"/>
      <c r="C1063" s="1014"/>
      <c r="D1063" s="1014"/>
      <c r="E1063" s="1014"/>
      <c r="F1063" s="1014"/>
      <c r="G1063" s="1014"/>
      <c r="H1063" s="1014"/>
      <c r="I1063" s="1014"/>
      <c r="J1063" s="1014"/>
      <c r="K1063" s="1014"/>
      <c r="L1063" s="1014"/>
      <c r="M1063" s="1016"/>
      <c r="N1063" s="1018"/>
      <c r="O1063" s="1014"/>
      <c r="P1063" s="1014"/>
      <c r="Q1063" s="1014"/>
      <c r="R1063" s="1014"/>
      <c r="S1063" s="1014"/>
      <c r="T1063" s="1014"/>
      <c r="U1063" s="1014"/>
      <c r="V1063" s="1014"/>
      <c r="W1063" s="1014"/>
      <c r="X1063" s="1014"/>
      <c r="Y1063" s="1014"/>
      <c r="Z1063" s="1014"/>
      <c r="AA1063" s="1014"/>
      <c r="AB1063" s="1014"/>
      <c r="AC1063" s="1014"/>
      <c r="AD1063" s="1014"/>
      <c r="AE1063" s="1014"/>
    </row>
    <row r="1064" spans="2:31">
      <c r="B1064" s="1014"/>
      <c r="C1064" s="1014"/>
      <c r="D1064" s="1014"/>
      <c r="E1064" s="1014"/>
      <c r="F1064" s="1014"/>
      <c r="G1064" s="1014"/>
      <c r="H1064" s="1014"/>
      <c r="I1064" s="1014"/>
      <c r="J1064" s="1014"/>
      <c r="K1064" s="1014"/>
      <c r="L1064" s="1014"/>
      <c r="M1064" s="1016"/>
      <c r="N1064" s="1017"/>
      <c r="O1064" s="1014"/>
      <c r="P1064" s="1014"/>
      <c r="Q1064" s="1014"/>
      <c r="R1064" s="1014"/>
      <c r="S1064" s="1014"/>
      <c r="T1064" s="1014"/>
      <c r="U1064" s="1014"/>
      <c r="V1064" s="1014"/>
      <c r="W1064" s="1014"/>
      <c r="X1064" s="1014"/>
      <c r="Y1064" s="1014"/>
      <c r="Z1064" s="1014"/>
      <c r="AA1064" s="1014"/>
      <c r="AB1064" s="1014"/>
      <c r="AC1064" s="1014"/>
      <c r="AD1064" s="1014"/>
      <c r="AE1064" s="1014"/>
    </row>
    <row r="1065" spans="2:31">
      <c r="B1065" s="1014"/>
      <c r="C1065" s="1014"/>
      <c r="D1065" s="1014"/>
      <c r="E1065" s="1014"/>
      <c r="F1065" s="1014"/>
      <c r="G1065" s="1014"/>
      <c r="H1065" s="1014"/>
      <c r="I1065" s="1014"/>
      <c r="J1065" s="1014"/>
      <c r="K1065" s="1014"/>
      <c r="L1065" s="1014"/>
      <c r="M1065" s="1016"/>
      <c r="N1065" s="1018"/>
      <c r="O1065" s="1014"/>
      <c r="P1065" s="1014"/>
      <c r="Q1065" s="1014"/>
      <c r="R1065" s="1014"/>
      <c r="S1065" s="1014"/>
      <c r="T1065" s="1014"/>
      <c r="U1065" s="1014"/>
      <c r="V1065" s="1014"/>
      <c r="W1065" s="1014"/>
      <c r="X1065" s="1014"/>
      <c r="Y1065" s="1014"/>
      <c r="Z1065" s="1014"/>
      <c r="AA1065" s="1014"/>
      <c r="AB1065" s="1014"/>
      <c r="AC1065" s="1014"/>
      <c r="AD1065" s="1014"/>
      <c r="AE1065" s="1014"/>
    </row>
    <row r="1066" spans="2:31">
      <c r="B1066" s="1014"/>
      <c r="C1066" s="1014"/>
      <c r="D1066" s="1014"/>
      <c r="E1066" s="1014"/>
      <c r="F1066" s="1014"/>
      <c r="G1066" s="1014"/>
      <c r="H1066" s="1014"/>
      <c r="I1066" s="1014"/>
      <c r="J1066" s="1014"/>
      <c r="K1066" s="1014"/>
      <c r="L1066" s="1014"/>
      <c r="M1066" s="1016"/>
      <c r="N1066" s="1017"/>
      <c r="O1066" s="1014"/>
      <c r="P1066" s="1014"/>
      <c r="Q1066" s="1014"/>
      <c r="R1066" s="1014"/>
      <c r="S1066" s="1014"/>
      <c r="T1066" s="1014"/>
      <c r="U1066" s="1014"/>
      <c r="V1066" s="1014"/>
      <c r="W1066" s="1014"/>
      <c r="X1066" s="1014"/>
      <c r="Y1066" s="1014"/>
      <c r="Z1066" s="1014"/>
      <c r="AA1066" s="1014"/>
      <c r="AB1066" s="1014"/>
      <c r="AC1066" s="1014"/>
      <c r="AD1066" s="1014"/>
      <c r="AE1066" s="1014"/>
    </row>
    <row r="1067" spans="2:31">
      <c r="B1067" s="1014"/>
      <c r="C1067" s="1014"/>
      <c r="D1067" s="1014"/>
      <c r="E1067" s="1014"/>
      <c r="F1067" s="1014"/>
      <c r="G1067" s="1014"/>
      <c r="H1067" s="1014"/>
      <c r="I1067" s="1014"/>
      <c r="J1067" s="1014"/>
      <c r="K1067" s="1014"/>
      <c r="L1067" s="1014"/>
      <c r="M1067" s="1016"/>
      <c r="N1067" s="1018"/>
      <c r="O1067" s="1014"/>
      <c r="P1067" s="1014"/>
      <c r="Q1067" s="1014"/>
      <c r="R1067" s="1014"/>
      <c r="S1067" s="1014"/>
      <c r="T1067" s="1014"/>
      <c r="U1067" s="1014"/>
      <c r="V1067" s="1014"/>
      <c r="W1067" s="1014"/>
      <c r="X1067" s="1014"/>
      <c r="Y1067" s="1014"/>
      <c r="Z1067" s="1014"/>
      <c r="AA1067" s="1014"/>
      <c r="AB1067" s="1014"/>
      <c r="AC1067" s="1014"/>
      <c r="AD1067" s="1014"/>
      <c r="AE1067" s="1014"/>
    </row>
    <row r="1068" spans="2:31">
      <c r="B1068" s="1014"/>
      <c r="C1068" s="1014"/>
      <c r="D1068" s="1014"/>
      <c r="E1068" s="1014"/>
      <c r="F1068" s="1014"/>
      <c r="G1068" s="1014"/>
      <c r="H1068" s="1014"/>
      <c r="I1068" s="1014"/>
      <c r="J1068" s="1014"/>
      <c r="K1068" s="1014"/>
      <c r="L1068" s="1014"/>
      <c r="M1068" s="1016"/>
      <c r="N1068" s="1018"/>
      <c r="O1068" s="1014"/>
      <c r="P1068" s="1014"/>
      <c r="Q1068" s="1014"/>
      <c r="R1068" s="1014"/>
      <c r="S1068" s="1014"/>
      <c r="T1068" s="1014"/>
      <c r="U1068" s="1014"/>
      <c r="V1068" s="1014"/>
      <c r="W1068" s="1014"/>
      <c r="X1068" s="1014"/>
      <c r="Y1068" s="1014"/>
      <c r="Z1068" s="1014"/>
      <c r="AA1068" s="1014"/>
      <c r="AB1068" s="1014"/>
      <c r="AC1068" s="1014"/>
      <c r="AD1068" s="1014"/>
      <c r="AE1068" s="1014"/>
    </row>
    <row r="1069" spans="2:31">
      <c r="B1069" s="1014"/>
      <c r="C1069" s="1014"/>
      <c r="D1069" s="1014"/>
      <c r="E1069" s="1014"/>
      <c r="F1069" s="1014"/>
      <c r="G1069" s="1014"/>
      <c r="H1069" s="1014"/>
      <c r="I1069" s="1014"/>
      <c r="J1069" s="1014"/>
      <c r="K1069" s="1014"/>
      <c r="L1069" s="1014"/>
      <c r="M1069" s="1016"/>
      <c r="N1069" s="1017"/>
      <c r="O1069" s="1014"/>
      <c r="P1069" s="1014"/>
      <c r="Q1069" s="1014"/>
      <c r="R1069" s="1014"/>
      <c r="S1069" s="1014"/>
      <c r="T1069" s="1014"/>
      <c r="U1069" s="1014"/>
      <c r="V1069" s="1014"/>
      <c r="W1069" s="1014"/>
      <c r="X1069" s="1014"/>
      <c r="Y1069" s="1014"/>
      <c r="Z1069" s="1014"/>
      <c r="AA1069" s="1014"/>
      <c r="AB1069" s="1014"/>
      <c r="AC1069" s="1014"/>
      <c r="AD1069" s="1014"/>
      <c r="AE1069" s="1014"/>
    </row>
    <row r="1070" spans="2:31">
      <c r="B1070" s="1014"/>
      <c r="C1070" s="1014"/>
      <c r="D1070" s="1014"/>
      <c r="E1070" s="1014"/>
      <c r="F1070" s="1014"/>
      <c r="G1070" s="1014"/>
      <c r="H1070" s="1014"/>
      <c r="I1070" s="1014"/>
      <c r="J1070" s="1014"/>
      <c r="K1070" s="1014"/>
      <c r="L1070" s="1014"/>
      <c r="M1070" s="1016"/>
      <c r="N1070" s="1018"/>
      <c r="O1070" s="1014"/>
      <c r="P1070" s="1014"/>
      <c r="Q1070" s="1014"/>
      <c r="R1070" s="1014"/>
      <c r="S1070" s="1014"/>
      <c r="T1070" s="1014"/>
      <c r="U1070" s="1014"/>
      <c r="V1070" s="1014"/>
      <c r="W1070" s="1014"/>
      <c r="X1070" s="1014"/>
      <c r="Y1070" s="1014"/>
      <c r="Z1070" s="1014"/>
      <c r="AA1070" s="1014"/>
      <c r="AB1070" s="1014"/>
      <c r="AC1070" s="1014"/>
      <c r="AD1070" s="1014"/>
      <c r="AE1070" s="1014"/>
    </row>
    <row r="1071" spans="2:31">
      <c r="B1071" s="1014"/>
      <c r="C1071" s="1014"/>
      <c r="D1071" s="1014"/>
      <c r="E1071" s="1014"/>
      <c r="F1071" s="1014"/>
      <c r="G1071" s="1014"/>
      <c r="H1071" s="1014"/>
      <c r="I1071" s="1014"/>
      <c r="J1071" s="1014"/>
      <c r="K1071" s="1014"/>
      <c r="L1071" s="1014"/>
      <c r="M1071" s="1016"/>
      <c r="N1071" s="1018"/>
      <c r="O1071" s="1014"/>
      <c r="P1071" s="1014"/>
      <c r="Q1071" s="1014"/>
      <c r="R1071" s="1014"/>
      <c r="S1071" s="1014"/>
      <c r="T1071" s="1014"/>
      <c r="U1071" s="1014"/>
      <c r="V1071" s="1014"/>
      <c r="W1071" s="1014"/>
      <c r="X1071" s="1014"/>
      <c r="Y1071" s="1014"/>
      <c r="Z1071" s="1014"/>
      <c r="AA1071" s="1014"/>
      <c r="AB1071" s="1014"/>
      <c r="AC1071" s="1014"/>
      <c r="AD1071" s="1014"/>
      <c r="AE1071" s="1014"/>
    </row>
    <row r="1072" spans="2:31">
      <c r="B1072" s="1014"/>
      <c r="C1072" s="1014"/>
      <c r="D1072" s="1014"/>
      <c r="E1072" s="1014"/>
      <c r="F1072" s="1014"/>
      <c r="G1072" s="1014"/>
      <c r="H1072" s="1014"/>
      <c r="I1072" s="1014"/>
      <c r="J1072" s="1014"/>
      <c r="K1072" s="1014"/>
      <c r="L1072" s="1014"/>
      <c r="M1072" s="1016"/>
      <c r="N1072" s="1018"/>
      <c r="O1072" s="1014"/>
      <c r="P1072" s="1014"/>
      <c r="Q1072" s="1014"/>
      <c r="R1072" s="1014"/>
      <c r="S1072" s="1014"/>
      <c r="T1072" s="1014"/>
      <c r="U1072" s="1014"/>
      <c r="V1072" s="1014"/>
      <c r="W1072" s="1014"/>
      <c r="X1072" s="1014"/>
      <c r="Y1072" s="1014"/>
      <c r="Z1072" s="1014"/>
      <c r="AA1072" s="1014"/>
      <c r="AB1072" s="1014"/>
      <c r="AC1072" s="1014"/>
      <c r="AD1072" s="1014"/>
      <c r="AE1072" s="1014"/>
    </row>
    <row r="1073" spans="2:31">
      <c r="B1073" s="1014"/>
      <c r="C1073" s="1014"/>
      <c r="D1073" s="1014"/>
      <c r="E1073" s="1014"/>
      <c r="F1073" s="1014"/>
      <c r="G1073" s="1014"/>
      <c r="H1073" s="1014"/>
      <c r="I1073" s="1014"/>
      <c r="J1073" s="1014"/>
      <c r="K1073" s="1014"/>
      <c r="L1073" s="1014"/>
      <c r="M1073" s="1016"/>
      <c r="N1073" s="1018"/>
      <c r="O1073" s="1014"/>
      <c r="P1073" s="1014"/>
      <c r="Q1073" s="1014"/>
      <c r="R1073" s="1014"/>
      <c r="S1073" s="1014"/>
      <c r="T1073" s="1014"/>
      <c r="U1073" s="1014"/>
      <c r="V1073" s="1014"/>
      <c r="W1073" s="1014"/>
      <c r="X1073" s="1014"/>
      <c r="Y1073" s="1014"/>
      <c r="Z1073" s="1014"/>
      <c r="AA1073" s="1014"/>
      <c r="AB1073" s="1014"/>
      <c r="AC1073" s="1014"/>
      <c r="AD1073" s="1014"/>
      <c r="AE1073" s="1014"/>
    </row>
    <row r="1074" spans="2:31">
      <c r="B1074" s="1014"/>
      <c r="C1074" s="1014"/>
      <c r="D1074" s="1014"/>
      <c r="E1074" s="1014"/>
      <c r="F1074" s="1014"/>
      <c r="G1074" s="1014"/>
      <c r="H1074" s="1014"/>
      <c r="I1074" s="1014"/>
      <c r="J1074" s="1014"/>
      <c r="K1074" s="1014"/>
      <c r="L1074" s="1014"/>
      <c r="M1074" s="1016"/>
      <c r="N1074" s="1017"/>
      <c r="O1074" s="1014"/>
      <c r="P1074" s="1014"/>
      <c r="Q1074" s="1014"/>
      <c r="R1074" s="1014"/>
      <c r="S1074" s="1014"/>
      <c r="T1074" s="1014"/>
      <c r="U1074" s="1014"/>
      <c r="V1074" s="1014"/>
      <c r="W1074" s="1014"/>
      <c r="X1074" s="1014"/>
      <c r="Y1074" s="1014"/>
      <c r="Z1074" s="1014"/>
      <c r="AA1074" s="1014"/>
      <c r="AB1074" s="1014"/>
      <c r="AC1074" s="1014"/>
      <c r="AD1074" s="1014"/>
      <c r="AE1074" s="1014"/>
    </row>
    <row r="1075" spans="2:31">
      <c r="B1075" s="1014"/>
      <c r="C1075" s="1014"/>
      <c r="D1075" s="1014"/>
      <c r="E1075" s="1014"/>
      <c r="F1075" s="1014"/>
      <c r="G1075" s="1014"/>
      <c r="H1075" s="1014"/>
      <c r="I1075" s="1014"/>
      <c r="J1075" s="1014"/>
      <c r="K1075" s="1014"/>
      <c r="L1075" s="1014"/>
      <c r="M1075" s="1016"/>
      <c r="N1075" s="1018"/>
      <c r="O1075" s="1014"/>
      <c r="P1075" s="1014"/>
      <c r="Q1075" s="1014"/>
      <c r="R1075" s="1014"/>
      <c r="S1075" s="1014"/>
      <c r="T1075" s="1014"/>
      <c r="U1075" s="1014"/>
      <c r="V1075" s="1014"/>
      <c r="W1075" s="1014"/>
      <c r="X1075" s="1014"/>
      <c r="Y1075" s="1014"/>
      <c r="Z1075" s="1014"/>
      <c r="AA1075" s="1014"/>
      <c r="AB1075" s="1014"/>
      <c r="AC1075" s="1014"/>
      <c r="AD1075" s="1014"/>
      <c r="AE1075" s="1014"/>
    </row>
    <row r="1076" spans="2:31">
      <c r="B1076" s="1014"/>
      <c r="C1076" s="1014"/>
      <c r="D1076" s="1014"/>
      <c r="E1076" s="1014"/>
      <c r="F1076" s="1014"/>
      <c r="G1076" s="1014"/>
      <c r="H1076" s="1014"/>
      <c r="I1076" s="1014"/>
      <c r="J1076" s="1014"/>
      <c r="K1076" s="1014"/>
      <c r="L1076" s="1014"/>
      <c r="M1076" s="1016"/>
      <c r="N1076" s="1017"/>
      <c r="O1076" s="1014"/>
      <c r="P1076" s="1014"/>
      <c r="Q1076" s="1014"/>
      <c r="R1076" s="1014"/>
      <c r="S1076" s="1014"/>
      <c r="T1076" s="1014"/>
      <c r="U1076" s="1014"/>
      <c r="V1076" s="1014"/>
      <c r="W1076" s="1014"/>
      <c r="X1076" s="1014"/>
      <c r="Y1076" s="1014"/>
      <c r="Z1076" s="1014"/>
      <c r="AA1076" s="1014"/>
      <c r="AB1076" s="1014"/>
      <c r="AC1076" s="1014"/>
      <c r="AD1076" s="1014"/>
      <c r="AE1076" s="1014"/>
    </row>
    <row r="1077" spans="2:31">
      <c r="B1077" s="1014"/>
      <c r="C1077" s="1014"/>
      <c r="D1077" s="1014"/>
      <c r="E1077" s="1014"/>
      <c r="F1077" s="1014"/>
      <c r="G1077" s="1014"/>
      <c r="H1077" s="1014"/>
      <c r="I1077" s="1014"/>
      <c r="J1077" s="1014"/>
      <c r="K1077" s="1014"/>
      <c r="L1077" s="1014"/>
      <c r="M1077" s="1016"/>
      <c r="N1077" s="1018"/>
      <c r="O1077" s="1014"/>
      <c r="P1077" s="1014"/>
      <c r="Q1077" s="1014"/>
      <c r="R1077" s="1014"/>
      <c r="S1077" s="1014"/>
      <c r="T1077" s="1014"/>
      <c r="U1077" s="1014"/>
      <c r="V1077" s="1014"/>
      <c r="W1077" s="1014"/>
      <c r="X1077" s="1014"/>
      <c r="Y1077" s="1014"/>
      <c r="Z1077" s="1014"/>
      <c r="AA1077" s="1014"/>
      <c r="AB1077" s="1014"/>
      <c r="AC1077" s="1014"/>
      <c r="AD1077" s="1014"/>
      <c r="AE1077" s="1014"/>
    </row>
    <row r="1078" spans="2:31">
      <c r="B1078" s="1014"/>
      <c r="C1078" s="1014"/>
      <c r="D1078" s="1014"/>
      <c r="E1078" s="1014"/>
      <c r="F1078" s="1014"/>
      <c r="G1078" s="1014"/>
      <c r="H1078" s="1014"/>
      <c r="I1078" s="1014"/>
      <c r="J1078" s="1014"/>
      <c r="K1078" s="1014"/>
      <c r="L1078" s="1014"/>
      <c r="M1078" s="1016"/>
      <c r="N1078" s="1017"/>
      <c r="O1078" s="1014"/>
      <c r="P1078" s="1014"/>
      <c r="Q1078" s="1014"/>
      <c r="R1078" s="1014"/>
      <c r="S1078" s="1014"/>
      <c r="T1078" s="1014"/>
      <c r="U1078" s="1014"/>
      <c r="V1078" s="1014"/>
      <c r="W1078" s="1014"/>
      <c r="X1078" s="1014"/>
      <c r="Y1078" s="1014"/>
      <c r="Z1078" s="1014"/>
      <c r="AA1078" s="1014"/>
      <c r="AB1078" s="1014"/>
      <c r="AC1078" s="1014"/>
      <c r="AD1078" s="1014"/>
      <c r="AE1078" s="1014"/>
    </row>
    <row r="1079" spans="2:31">
      <c r="B1079" s="1014"/>
      <c r="C1079" s="1014"/>
      <c r="D1079" s="1014"/>
      <c r="E1079" s="1014"/>
      <c r="F1079" s="1014"/>
      <c r="G1079" s="1014"/>
      <c r="H1079" s="1014"/>
      <c r="I1079" s="1014"/>
      <c r="J1079" s="1014"/>
      <c r="K1079" s="1014"/>
      <c r="L1079" s="1014"/>
      <c r="M1079" s="1016"/>
      <c r="N1079" s="1018"/>
      <c r="O1079" s="1014"/>
      <c r="P1079" s="1014"/>
      <c r="Q1079" s="1014"/>
      <c r="R1079" s="1014"/>
      <c r="S1079" s="1014"/>
      <c r="T1079" s="1014"/>
      <c r="U1079" s="1014"/>
      <c r="V1079" s="1014"/>
      <c r="W1079" s="1014"/>
      <c r="X1079" s="1014"/>
      <c r="Y1079" s="1014"/>
      <c r="Z1079" s="1014"/>
      <c r="AA1079" s="1014"/>
      <c r="AB1079" s="1014"/>
      <c r="AC1079" s="1014"/>
      <c r="AD1079" s="1014"/>
      <c r="AE1079" s="1014"/>
    </row>
    <row r="1080" spans="2:31">
      <c r="B1080" s="1014"/>
      <c r="C1080" s="1014"/>
      <c r="D1080" s="1014"/>
      <c r="E1080" s="1014"/>
      <c r="F1080" s="1014"/>
      <c r="G1080" s="1014"/>
      <c r="H1080" s="1014"/>
      <c r="I1080" s="1014"/>
      <c r="J1080" s="1014"/>
      <c r="K1080" s="1014"/>
      <c r="L1080" s="1014"/>
      <c r="M1080" s="1016"/>
      <c r="N1080" s="1018"/>
      <c r="O1080" s="1014"/>
      <c r="P1080" s="1014"/>
      <c r="Q1080" s="1014"/>
      <c r="R1080" s="1014"/>
      <c r="S1080" s="1014"/>
      <c r="T1080" s="1014"/>
      <c r="U1080" s="1014"/>
      <c r="V1080" s="1014"/>
      <c r="W1080" s="1014"/>
      <c r="X1080" s="1014"/>
      <c r="Y1080" s="1014"/>
      <c r="Z1080" s="1014"/>
      <c r="AA1080" s="1014"/>
      <c r="AB1080" s="1014"/>
      <c r="AC1080" s="1014"/>
      <c r="AD1080" s="1014"/>
      <c r="AE1080" s="1014"/>
    </row>
    <row r="1081" spans="2:31">
      <c r="B1081" s="1014"/>
      <c r="C1081" s="1014"/>
      <c r="D1081" s="1014"/>
      <c r="E1081" s="1014"/>
      <c r="F1081" s="1014"/>
      <c r="G1081" s="1014"/>
      <c r="H1081" s="1014"/>
      <c r="I1081" s="1014"/>
      <c r="J1081" s="1014"/>
      <c r="K1081" s="1014"/>
      <c r="L1081" s="1014"/>
      <c r="M1081" s="1016"/>
      <c r="N1081" s="1017"/>
      <c r="O1081" s="1014"/>
      <c r="P1081" s="1014"/>
      <c r="Q1081" s="1014"/>
      <c r="R1081" s="1014"/>
      <c r="S1081" s="1014"/>
      <c r="T1081" s="1014"/>
      <c r="U1081" s="1014"/>
      <c r="V1081" s="1014"/>
      <c r="W1081" s="1014"/>
      <c r="X1081" s="1014"/>
      <c r="Y1081" s="1014"/>
      <c r="Z1081" s="1014"/>
      <c r="AA1081" s="1014"/>
      <c r="AB1081" s="1014"/>
      <c r="AC1081" s="1014"/>
      <c r="AD1081" s="1014"/>
      <c r="AE1081" s="1014"/>
    </row>
    <row r="1082" spans="2:31">
      <c r="B1082" s="1014"/>
      <c r="C1082" s="1014"/>
      <c r="D1082" s="1014"/>
      <c r="E1082" s="1014"/>
      <c r="F1082" s="1014"/>
      <c r="G1082" s="1014"/>
      <c r="H1082" s="1014"/>
      <c r="I1082" s="1014"/>
      <c r="J1082" s="1014"/>
      <c r="K1082" s="1014"/>
      <c r="L1082" s="1014"/>
      <c r="M1082" s="1016"/>
      <c r="N1082" s="1018"/>
      <c r="O1082" s="1014"/>
      <c r="P1082" s="1014"/>
      <c r="Q1082" s="1014"/>
      <c r="R1082" s="1014"/>
      <c r="S1082" s="1014"/>
      <c r="T1082" s="1014"/>
      <c r="U1082" s="1014"/>
      <c r="V1082" s="1014"/>
      <c r="W1082" s="1014"/>
      <c r="X1082" s="1014"/>
      <c r="Y1082" s="1014"/>
      <c r="Z1082" s="1014"/>
      <c r="AA1082" s="1014"/>
      <c r="AB1082" s="1014"/>
      <c r="AC1082" s="1014"/>
      <c r="AD1082" s="1014"/>
      <c r="AE1082" s="1014"/>
    </row>
    <row r="1083" spans="2:31">
      <c r="B1083" s="1014"/>
      <c r="C1083" s="1014"/>
      <c r="D1083" s="1014"/>
      <c r="E1083" s="1014"/>
      <c r="F1083" s="1014"/>
      <c r="G1083" s="1014"/>
      <c r="H1083" s="1014"/>
      <c r="I1083" s="1014"/>
      <c r="J1083" s="1014"/>
      <c r="K1083" s="1014"/>
      <c r="L1083" s="1014"/>
      <c r="M1083" s="1016"/>
      <c r="N1083" s="1017"/>
      <c r="O1083" s="1014"/>
      <c r="P1083" s="1014"/>
      <c r="Q1083" s="1014"/>
      <c r="R1083" s="1014"/>
      <c r="S1083" s="1014"/>
      <c r="T1083" s="1014"/>
      <c r="U1083" s="1014"/>
      <c r="V1083" s="1014"/>
      <c r="W1083" s="1014"/>
      <c r="X1083" s="1014"/>
      <c r="Y1083" s="1014"/>
      <c r="Z1083" s="1014"/>
      <c r="AA1083" s="1014"/>
      <c r="AB1083" s="1014"/>
      <c r="AC1083" s="1014"/>
      <c r="AD1083" s="1014"/>
      <c r="AE1083" s="1014"/>
    </row>
    <row r="1084" spans="2:31">
      <c r="B1084" s="1014"/>
      <c r="C1084" s="1014"/>
      <c r="D1084" s="1014"/>
      <c r="E1084" s="1014"/>
      <c r="F1084" s="1014"/>
      <c r="G1084" s="1014"/>
      <c r="H1084" s="1014"/>
      <c r="I1084" s="1014"/>
      <c r="J1084" s="1014"/>
      <c r="K1084" s="1014"/>
      <c r="L1084" s="1014"/>
      <c r="M1084" s="1016"/>
      <c r="N1084" s="1018"/>
      <c r="O1084" s="1014"/>
      <c r="P1084" s="1014"/>
      <c r="Q1084" s="1014"/>
      <c r="R1084" s="1014"/>
      <c r="S1084" s="1014"/>
      <c r="T1084" s="1014"/>
      <c r="U1084" s="1014"/>
      <c r="V1084" s="1014"/>
      <c r="W1084" s="1014"/>
      <c r="X1084" s="1014"/>
      <c r="Y1084" s="1014"/>
      <c r="Z1084" s="1014"/>
      <c r="AA1084" s="1014"/>
      <c r="AB1084" s="1014"/>
      <c r="AC1084" s="1014"/>
      <c r="AD1084" s="1014"/>
      <c r="AE1084" s="1014"/>
    </row>
    <row r="1085" spans="2:31">
      <c r="B1085" s="1014"/>
      <c r="C1085" s="1014"/>
      <c r="D1085" s="1014"/>
      <c r="E1085" s="1014"/>
      <c r="F1085" s="1014"/>
      <c r="G1085" s="1014"/>
      <c r="H1085" s="1014"/>
      <c r="I1085" s="1014"/>
      <c r="J1085" s="1014"/>
      <c r="K1085" s="1014"/>
      <c r="L1085" s="1014"/>
      <c r="M1085" s="1016"/>
      <c r="N1085" s="1018"/>
      <c r="O1085" s="1014"/>
      <c r="P1085" s="1014"/>
      <c r="Q1085" s="1014"/>
      <c r="R1085" s="1014"/>
      <c r="S1085" s="1014"/>
      <c r="T1085" s="1014"/>
      <c r="U1085" s="1014"/>
      <c r="V1085" s="1014"/>
      <c r="W1085" s="1014"/>
      <c r="X1085" s="1014"/>
      <c r="Y1085" s="1014"/>
      <c r="Z1085" s="1014"/>
      <c r="AA1085" s="1014"/>
      <c r="AB1085" s="1014"/>
      <c r="AC1085" s="1014"/>
      <c r="AD1085" s="1014"/>
      <c r="AE1085" s="1014"/>
    </row>
    <row r="1086" spans="2:31">
      <c r="B1086" s="1014"/>
      <c r="C1086" s="1014"/>
      <c r="D1086" s="1014"/>
      <c r="E1086" s="1014"/>
      <c r="F1086" s="1014"/>
      <c r="G1086" s="1014"/>
      <c r="H1086" s="1014"/>
      <c r="I1086" s="1014"/>
      <c r="J1086" s="1014"/>
      <c r="K1086" s="1014"/>
      <c r="L1086" s="1014"/>
      <c r="M1086" s="1016"/>
      <c r="N1086" s="1018"/>
      <c r="O1086" s="1014"/>
      <c r="P1086" s="1014"/>
      <c r="Q1086" s="1014"/>
      <c r="R1086" s="1014"/>
      <c r="S1086" s="1014"/>
      <c r="T1086" s="1014"/>
      <c r="U1086" s="1014"/>
      <c r="V1086" s="1014"/>
      <c r="W1086" s="1014"/>
      <c r="X1086" s="1014"/>
      <c r="Y1086" s="1014"/>
      <c r="Z1086" s="1014"/>
      <c r="AA1086" s="1014"/>
      <c r="AB1086" s="1014"/>
      <c r="AC1086" s="1014"/>
      <c r="AD1086" s="1014"/>
      <c r="AE1086" s="1014"/>
    </row>
    <row r="1087" spans="2:31">
      <c r="B1087" s="1014"/>
      <c r="C1087" s="1014"/>
      <c r="D1087" s="1014"/>
      <c r="E1087" s="1014"/>
      <c r="F1087" s="1014"/>
      <c r="G1087" s="1014"/>
      <c r="H1087" s="1014"/>
      <c r="I1087" s="1014"/>
      <c r="J1087" s="1014"/>
      <c r="K1087" s="1014"/>
      <c r="L1087" s="1014"/>
      <c r="M1087" s="1016"/>
      <c r="N1087" s="1018"/>
      <c r="O1087" s="1014"/>
      <c r="P1087" s="1014"/>
      <c r="Q1087" s="1014"/>
      <c r="R1087" s="1014"/>
      <c r="S1087" s="1014"/>
      <c r="T1087" s="1014"/>
      <c r="U1087" s="1014"/>
      <c r="V1087" s="1014"/>
      <c r="W1087" s="1014"/>
      <c r="X1087" s="1014"/>
      <c r="Y1087" s="1014"/>
      <c r="Z1087" s="1014"/>
      <c r="AA1087" s="1014"/>
      <c r="AB1087" s="1014"/>
      <c r="AC1087" s="1014"/>
      <c r="AD1087" s="1014"/>
      <c r="AE1087" s="1014"/>
    </row>
    <row r="1088" spans="2:31">
      <c r="B1088" s="1014"/>
      <c r="C1088" s="1014"/>
      <c r="D1088" s="1014"/>
      <c r="E1088" s="1014"/>
      <c r="F1088" s="1014"/>
      <c r="G1088" s="1014"/>
      <c r="H1088" s="1014"/>
      <c r="I1088" s="1014"/>
      <c r="J1088" s="1014"/>
      <c r="K1088" s="1014"/>
      <c r="L1088" s="1014"/>
      <c r="M1088" s="1016"/>
      <c r="N1088" s="1017"/>
      <c r="O1088" s="1014"/>
      <c r="P1088" s="1014"/>
      <c r="Q1088" s="1014"/>
      <c r="R1088" s="1014"/>
      <c r="S1088" s="1014"/>
      <c r="T1088" s="1014"/>
      <c r="U1088" s="1014"/>
      <c r="V1088" s="1014"/>
      <c r="W1088" s="1014"/>
      <c r="X1088" s="1014"/>
      <c r="Y1088" s="1014"/>
      <c r="Z1088" s="1014"/>
      <c r="AA1088" s="1014"/>
      <c r="AB1088" s="1014"/>
      <c r="AC1088" s="1014"/>
      <c r="AD1088" s="1014"/>
      <c r="AE1088" s="1014"/>
    </row>
    <row r="1089" spans="2:31">
      <c r="B1089" s="1014"/>
      <c r="C1089" s="1014"/>
      <c r="D1089" s="1014"/>
      <c r="E1089" s="1014"/>
      <c r="F1089" s="1014"/>
      <c r="G1089" s="1014"/>
      <c r="H1089" s="1014"/>
      <c r="I1089" s="1014"/>
      <c r="J1089" s="1014"/>
      <c r="K1089" s="1014"/>
      <c r="L1089" s="1014"/>
      <c r="M1089" s="1016"/>
      <c r="N1089" s="1018"/>
      <c r="O1089" s="1014"/>
      <c r="P1089" s="1014"/>
      <c r="Q1089" s="1014"/>
      <c r="R1089" s="1014"/>
      <c r="S1089" s="1014"/>
      <c r="T1089" s="1014"/>
      <c r="U1089" s="1014"/>
      <c r="V1089" s="1014"/>
      <c r="W1089" s="1014"/>
      <c r="X1089" s="1014"/>
      <c r="Y1089" s="1014"/>
      <c r="Z1089" s="1014"/>
      <c r="AA1089" s="1014"/>
      <c r="AB1089" s="1014"/>
      <c r="AC1089" s="1014"/>
      <c r="AD1089" s="1014"/>
      <c r="AE1089" s="1014"/>
    </row>
    <row r="1090" spans="2:31">
      <c r="B1090" s="1014"/>
      <c r="C1090" s="1014"/>
      <c r="D1090" s="1014"/>
      <c r="E1090" s="1014"/>
      <c r="F1090" s="1014"/>
      <c r="G1090" s="1014"/>
      <c r="H1090" s="1014"/>
      <c r="I1090" s="1014"/>
      <c r="J1090" s="1014"/>
      <c r="K1090" s="1014"/>
      <c r="L1090" s="1014"/>
      <c r="M1090" s="1016"/>
      <c r="N1090" s="1018"/>
      <c r="O1090" s="1014"/>
      <c r="P1090" s="1014"/>
      <c r="Q1090" s="1014"/>
      <c r="R1090" s="1014"/>
      <c r="S1090" s="1014"/>
      <c r="T1090" s="1014"/>
      <c r="U1090" s="1014"/>
      <c r="V1090" s="1014"/>
      <c r="W1090" s="1014"/>
      <c r="X1090" s="1014"/>
      <c r="Y1090" s="1014"/>
      <c r="Z1090" s="1014"/>
      <c r="AA1090" s="1014"/>
      <c r="AB1090" s="1014"/>
      <c r="AC1090" s="1014"/>
      <c r="AD1090" s="1014"/>
      <c r="AE1090" s="1014"/>
    </row>
    <row r="1091" spans="2:31">
      <c r="B1091" s="1014"/>
      <c r="C1091" s="1014"/>
      <c r="D1091" s="1014"/>
      <c r="E1091" s="1014"/>
      <c r="F1091" s="1014"/>
      <c r="G1091" s="1014"/>
      <c r="H1091" s="1014"/>
      <c r="I1091" s="1014"/>
      <c r="J1091" s="1014"/>
      <c r="K1091" s="1014"/>
      <c r="L1091" s="1014"/>
      <c r="M1091" s="1016"/>
      <c r="N1091" s="1018"/>
      <c r="O1091" s="1014"/>
      <c r="P1091" s="1014"/>
      <c r="Q1091" s="1014"/>
      <c r="R1091" s="1014"/>
      <c r="S1091" s="1014"/>
      <c r="T1091" s="1014"/>
      <c r="U1091" s="1014"/>
      <c r="V1091" s="1014"/>
      <c r="W1091" s="1014"/>
      <c r="X1091" s="1014"/>
      <c r="Y1091" s="1014"/>
      <c r="Z1091" s="1014"/>
      <c r="AA1091" s="1014"/>
      <c r="AB1091" s="1014"/>
      <c r="AC1091" s="1014"/>
      <c r="AD1091" s="1014"/>
      <c r="AE1091" s="1014"/>
    </row>
    <row r="1092" spans="2:31">
      <c r="B1092" s="1014"/>
      <c r="C1092" s="1014"/>
      <c r="D1092" s="1014"/>
      <c r="E1092" s="1014"/>
      <c r="F1092" s="1014"/>
      <c r="G1092" s="1014"/>
      <c r="H1092" s="1014"/>
      <c r="I1092" s="1014"/>
      <c r="J1092" s="1014"/>
      <c r="K1092" s="1014"/>
      <c r="L1092" s="1014"/>
      <c r="M1092" s="1016"/>
      <c r="N1092" s="1018"/>
      <c r="O1092" s="1014"/>
      <c r="P1092" s="1014"/>
      <c r="Q1092" s="1014"/>
      <c r="R1092" s="1014"/>
      <c r="S1092" s="1014"/>
      <c r="T1092" s="1014"/>
      <c r="U1092" s="1014"/>
      <c r="V1092" s="1014"/>
      <c r="W1092" s="1014"/>
      <c r="X1092" s="1014"/>
      <c r="Y1092" s="1014"/>
      <c r="Z1092" s="1014"/>
      <c r="AA1092" s="1014"/>
      <c r="AB1092" s="1014"/>
      <c r="AC1092" s="1014"/>
      <c r="AD1092" s="1014"/>
      <c r="AE1092" s="1014"/>
    </row>
    <row r="1093" spans="2:31">
      <c r="B1093" s="1014"/>
      <c r="C1093" s="1014"/>
      <c r="D1093" s="1014"/>
      <c r="E1093" s="1014"/>
      <c r="F1093" s="1014"/>
      <c r="G1093" s="1014"/>
      <c r="H1093" s="1014"/>
      <c r="I1093" s="1014"/>
      <c r="J1093" s="1014"/>
      <c r="K1093" s="1014"/>
      <c r="L1093" s="1014"/>
      <c r="M1093" s="1016"/>
      <c r="N1093" s="1018"/>
      <c r="O1093" s="1014"/>
      <c r="P1093" s="1014"/>
      <c r="Q1093" s="1014"/>
      <c r="R1093" s="1014"/>
      <c r="S1093" s="1014"/>
      <c r="T1093" s="1014"/>
      <c r="U1093" s="1014"/>
      <c r="V1093" s="1014"/>
      <c r="W1093" s="1014"/>
      <c r="X1093" s="1014"/>
      <c r="Y1093" s="1014"/>
      <c r="Z1093" s="1014"/>
      <c r="AA1093" s="1014"/>
      <c r="AB1093" s="1014"/>
      <c r="AC1093" s="1014"/>
      <c r="AD1093" s="1014"/>
      <c r="AE1093" s="1014"/>
    </row>
    <row r="1094" spans="2:31">
      <c r="B1094" s="1014"/>
      <c r="C1094" s="1014"/>
      <c r="D1094" s="1014"/>
      <c r="E1094" s="1014"/>
      <c r="F1094" s="1014"/>
      <c r="G1094" s="1014"/>
      <c r="H1094" s="1014"/>
      <c r="I1094" s="1014"/>
      <c r="J1094" s="1014"/>
      <c r="K1094" s="1014"/>
      <c r="L1094" s="1014"/>
      <c r="M1094" s="1016"/>
      <c r="N1094" s="1017"/>
      <c r="O1094" s="1014"/>
      <c r="P1094" s="1014"/>
      <c r="Q1094" s="1014"/>
      <c r="R1094" s="1014"/>
      <c r="S1094" s="1014"/>
      <c r="T1094" s="1014"/>
      <c r="U1094" s="1014"/>
      <c r="V1094" s="1014"/>
      <c r="W1094" s="1014"/>
      <c r="X1094" s="1014"/>
      <c r="Y1094" s="1014"/>
      <c r="Z1094" s="1014"/>
      <c r="AA1094" s="1014"/>
      <c r="AB1094" s="1014"/>
      <c r="AC1094" s="1014"/>
      <c r="AD1094" s="1014"/>
      <c r="AE1094" s="1014"/>
    </row>
    <row r="1095" spans="2:31">
      <c r="B1095" s="1014"/>
      <c r="C1095" s="1014"/>
      <c r="D1095" s="1014"/>
      <c r="E1095" s="1014"/>
      <c r="F1095" s="1014"/>
      <c r="G1095" s="1014"/>
      <c r="H1095" s="1014"/>
      <c r="I1095" s="1014"/>
      <c r="J1095" s="1014"/>
      <c r="K1095" s="1014"/>
      <c r="L1095" s="1014"/>
      <c r="M1095" s="1016"/>
      <c r="N1095" s="1018"/>
      <c r="O1095" s="1014"/>
      <c r="P1095" s="1014"/>
      <c r="Q1095" s="1014"/>
      <c r="R1095" s="1014"/>
      <c r="S1095" s="1014"/>
      <c r="T1095" s="1014"/>
      <c r="U1095" s="1014"/>
      <c r="V1095" s="1014"/>
      <c r="W1095" s="1014"/>
      <c r="X1095" s="1014"/>
      <c r="Y1095" s="1014"/>
      <c r="Z1095" s="1014"/>
      <c r="AA1095" s="1014"/>
      <c r="AB1095" s="1014"/>
      <c r="AC1095" s="1014"/>
      <c r="AD1095" s="1014"/>
      <c r="AE1095" s="1014"/>
    </row>
    <row r="1096" spans="2:31">
      <c r="B1096" s="1014"/>
      <c r="C1096" s="1014"/>
      <c r="D1096" s="1014"/>
      <c r="E1096" s="1014"/>
      <c r="F1096" s="1014"/>
      <c r="G1096" s="1014"/>
      <c r="H1096" s="1014"/>
      <c r="I1096" s="1014"/>
      <c r="J1096" s="1014"/>
      <c r="K1096" s="1014"/>
      <c r="L1096" s="1014"/>
      <c r="M1096" s="1016"/>
      <c r="N1096" s="1018"/>
      <c r="O1096" s="1014"/>
      <c r="P1096" s="1014"/>
      <c r="Q1096" s="1014"/>
      <c r="R1096" s="1014"/>
      <c r="S1096" s="1014"/>
      <c r="T1096" s="1014"/>
      <c r="U1096" s="1014"/>
      <c r="V1096" s="1014"/>
      <c r="W1096" s="1014"/>
      <c r="X1096" s="1014"/>
      <c r="Y1096" s="1014"/>
      <c r="Z1096" s="1014"/>
      <c r="AA1096" s="1014"/>
      <c r="AB1096" s="1014"/>
      <c r="AC1096" s="1014"/>
      <c r="AD1096" s="1014"/>
      <c r="AE1096" s="1014"/>
    </row>
    <row r="1097" spans="2:31">
      <c r="B1097" s="1014"/>
      <c r="C1097" s="1014"/>
      <c r="D1097" s="1014"/>
      <c r="E1097" s="1014"/>
      <c r="F1097" s="1014"/>
      <c r="G1097" s="1014"/>
      <c r="H1097" s="1014"/>
      <c r="I1097" s="1014"/>
      <c r="J1097" s="1014"/>
      <c r="K1097" s="1014"/>
      <c r="L1097" s="1014"/>
      <c r="M1097" s="1016"/>
      <c r="N1097" s="1018"/>
      <c r="O1097" s="1014"/>
      <c r="P1097" s="1014"/>
      <c r="Q1097" s="1014"/>
      <c r="R1097" s="1014"/>
      <c r="S1097" s="1014"/>
      <c r="T1097" s="1014"/>
      <c r="U1097" s="1014"/>
      <c r="V1097" s="1014"/>
      <c r="W1097" s="1014"/>
      <c r="X1097" s="1014"/>
      <c r="Y1097" s="1014"/>
      <c r="Z1097" s="1014"/>
      <c r="AA1097" s="1014"/>
      <c r="AB1097" s="1014"/>
      <c r="AC1097" s="1014"/>
      <c r="AD1097" s="1014"/>
      <c r="AE1097" s="1014"/>
    </row>
    <row r="1098" spans="2:31">
      <c r="B1098" s="1014"/>
      <c r="C1098" s="1014"/>
      <c r="D1098" s="1014"/>
      <c r="E1098" s="1014"/>
      <c r="F1098" s="1014"/>
      <c r="G1098" s="1014"/>
      <c r="H1098" s="1014"/>
      <c r="I1098" s="1014"/>
      <c r="J1098" s="1014"/>
      <c r="K1098" s="1014"/>
      <c r="L1098" s="1014"/>
      <c r="M1098" s="1016"/>
      <c r="N1098" s="1018"/>
      <c r="O1098" s="1014"/>
      <c r="P1098" s="1014"/>
      <c r="Q1098" s="1014"/>
      <c r="R1098" s="1014"/>
      <c r="S1098" s="1014"/>
      <c r="T1098" s="1014"/>
      <c r="U1098" s="1014"/>
      <c r="V1098" s="1014"/>
      <c r="W1098" s="1014"/>
      <c r="X1098" s="1014"/>
      <c r="Y1098" s="1014"/>
      <c r="Z1098" s="1014"/>
      <c r="AA1098" s="1014"/>
      <c r="AB1098" s="1014"/>
      <c r="AC1098" s="1014"/>
      <c r="AD1098" s="1014"/>
      <c r="AE1098" s="1014"/>
    </row>
    <row r="1099" spans="2:31">
      <c r="B1099" s="1014"/>
      <c r="C1099" s="1014"/>
      <c r="D1099" s="1014"/>
      <c r="E1099" s="1014"/>
      <c r="F1099" s="1014"/>
      <c r="G1099" s="1014"/>
      <c r="H1099" s="1014"/>
      <c r="I1099" s="1014"/>
      <c r="J1099" s="1014"/>
      <c r="K1099" s="1014"/>
      <c r="L1099" s="1014"/>
      <c r="M1099" s="1016"/>
      <c r="N1099" s="1018"/>
      <c r="O1099" s="1014"/>
      <c r="P1099" s="1014"/>
      <c r="Q1099" s="1014"/>
      <c r="R1099" s="1014"/>
      <c r="S1099" s="1014"/>
      <c r="T1099" s="1014"/>
      <c r="U1099" s="1014"/>
      <c r="V1099" s="1014"/>
      <c r="W1099" s="1014"/>
      <c r="X1099" s="1014"/>
      <c r="Y1099" s="1014"/>
      <c r="Z1099" s="1014"/>
      <c r="AA1099" s="1014"/>
      <c r="AB1099" s="1014"/>
      <c r="AC1099" s="1014"/>
      <c r="AD1099" s="1014"/>
      <c r="AE1099" s="1014"/>
    </row>
    <row r="1100" spans="2:31">
      <c r="B1100" s="1014"/>
      <c r="C1100" s="1014"/>
      <c r="D1100" s="1014"/>
      <c r="E1100" s="1014"/>
      <c r="F1100" s="1014"/>
      <c r="G1100" s="1014"/>
      <c r="H1100" s="1014"/>
      <c r="I1100" s="1014"/>
      <c r="J1100" s="1014"/>
      <c r="K1100" s="1014"/>
      <c r="L1100" s="1014"/>
      <c r="M1100" s="1016"/>
      <c r="N1100" s="1018"/>
      <c r="O1100" s="1014"/>
      <c r="P1100" s="1014"/>
      <c r="Q1100" s="1014"/>
      <c r="R1100" s="1014"/>
      <c r="S1100" s="1014"/>
      <c r="T1100" s="1014"/>
      <c r="U1100" s="1014"/>
      <c r="V1100" s="1014"/>
      <c r="W1100" s="1014"/>
      <c r="X1100" s="1014"/>
      <c r="Y1100" s="1014"/>
      <c r="Z1100" s="1014"/>
      <c r="AA1100" s="1014"/>
      <c r="AB1100" s="1014"/>
      <c r="AC1100" s="1014"/>
      <c r="AD1100" s="1014"/>
      <c r="AE1100" s="1014"/>
    </row>
    <row r="1101" spans="2:31">
      <c r="B1101" s="1014"/>
      <c r="C1101" s="1014"/>
      <c r="D1101" s="1014"/>
      <c r="E1101" s="1014"/>
      <c r="F1101" s="1014"/>
      <c r="G1101" s="1014"/>
      <c r="H1101" s="1014"/>
      <c r="I1101" s="1014"/>
      <c r="J1101" s="1014"/>
      <c r="K1101" s="1014"/>
      <c r="L1101" s="1014"/>
      <c r="M1101" s="1016"/>
      <c r="N1101" s="1017"/>
      <c r="O1101" s="1014"/>
      <c r="P1101" s="1014"/>
      <c r="Q1101" s="1014"/>
      <c r="R1101" s="1014"/>
      <c r="S1101" s="1014"/>
      <c r="T1101" s="1014"/>
      <c r="U1101" s="1014"/>
      <c r="V1101" s="1014"/>
      <c r="W1101" s="1014"/>
      <c r="X1101" s="1014"/>
      <c r="Y1101" s="1014"/>
      <c r="Z1101" s="1014"/>
      <c r="AA1101" s="1014"/>
      <c r="AB1101" s="1014"/>
      <c r="AC1101" s="1014"/>
      <c r="AD1101" s="1014"/>
      <c r="AE1101" s="1014"/>
    </row>
    <row r="1102" spans="2:31">
      <c r="B1102" s="1014"/>
      <c r="C1102" s="1014"/>
      <c r="D1102" s="1014"/>
      <c r="E1102" s="1014"/>
      <c r="F1102" s="1014"/>
      <c r="G1102" s="1014"/>
      <c r="H1102" s="1014"/>
      <c r="I1102" s="1014"/>
      <c r="J1102" s="1014"/>
      <c r="K1102" s="1014"/>
      <c r="L1102" s="1014"/>
      <c r="M1102" s="1016"/>
      <c r="N1102" s="1018"/>
      <c r="O1102" s="1014"/>
      <c r="P1102" s="1014"/>
      <c r="Q1102" s="1014"/>
      <c r="R1102" s="1014"/>
      <c r="S1102" s="1014"/>
      <c r="T1102" s="1014"/>
      <c r="U1102" s="1014"/>
      <c r="V1102" s="1014"/>
      <c r="W1102" s="1014"/>
      <c r="X1102" s="1014"/>
      <c r="Y1102" s="1014"/>
      <c r="Z1102" s="1014"/>
      <c r="AA1102" s="1014"/>
      <c r="AB1102" s="1014"/>
      <c r="AC1102" s="1014"/>
      <c r="AD1102" s="1014"/>
      <c r="AE1102" s="1014"/>
    </row>
    <row r="1103" spans="2:31">
      <c r="B1103" s="1014"/>
      <c r="C1103" s="1014"/>
      <c r="D1103" s="1014"/>
      <c r="E1103" s="1014"/>
      <c r="F1103" s="1014"/>
      <c r="G1103" s="1014"/>
      <c r="H1103" s="1014"/>
      <c r="I1103" s="1014"/>
      <c r="J1103" s="1014"/>
      <c r="K1103" s="1014"/>
      <c r="L1103" s="1014"/>
      <c r="M1103" s="1016"/>
      <c r="N1103" s="1018"/>
      <c r="O1103" s="1014"/>
      <c r="P1103" s="1014"/>
      <c r="Q1103" s="1014"/>
      <c r="R1103" s="1014"/>
      <c r="S1103" s="1014"/>
      <c r="T1103" s="1014"/>
      <c r="U1103" s="1014"/>
      <c r="V1103" s="1014"/>
      <c r="W1103" s="1014"/>
      <c r="X1103" s="1014"/>
      <c r="Y1103" s="1014"/>
      <c r="Z1103" s="1014"/>
      <c r="AA1103" s="1014"/>
      <c r="AB1103" s="1014"/>
      <c r="AC1103" s="1014"/>
      <c r="AD1103" s="1014"/>
      <c r="AE1103" s="1014"/>
    </row>
    <row r="1104" spans="2:31">
      <c r="B1104" s="1014"/>
      <c r="C1104" s="1014"/>
      <c r="D1104" s="1014"/>
      <c r="E1104" s="1014"/>
      <c r="F1104" s="1014"/>
      <c r="G1104" s="1014"/>
      <c r="H1104" s="1014"/>
      <c r="I1104" s="1014"/>
      <c r="J1104" s="1014"/>
      <c r="K1104" s="1014"/>
      <c r="L1104" s="1014"/>
      <c r="M1104" s="1016"/>
      <c r="N1104" s="1018"/>
      <c r="O1104" s="1014"/>
      <c r="P1104" s="1014"/>
      <c r="Q1104" s="1014"/>
      <c r="R1104" s="1014"/>
      <c r="S1104" s="1014"/>
      <c r="T1104" s="1014"/>
      <c r="U1104" s="1014"/>
      <c r="V1104" s="1014"/>
      <c r="W1104" s="1014"/>
      <c r="X1104" s="1014"/>
      <c r="Y1104" s="1014"/>
      <c r="Z1104" s="1014"/>
      <c r="AA1104" s="1014"/>
      <c r="AB1104" s="1014"/>
      <c r="AC1104" s="1014"/>
      <c r="AD1104" s="1014"/>
      <c r="AE1104" s="1014"/>
    </row>
    <row r="1105" spans="2:31">
      <c r="B1105" s="1014"/>
      <c r="C1105" s="1014"/>
      <c r="D1105" s="1014"/>
      <c r="E1105" s="1014"/>
      <c r="F1105" s="1014"/>
      <c r="G1105" s="1014"/>
      <c r="H1105" s="1014"/>
      <c r="I1105" s="1014"/>
      <c r="J1105" s="1014"/>
      <c r="K1105" s="1014"/>
      <c r="L1105" s="1014"/>
      <c r="M1105" s="1016"/>
      <c r="N1105" s="1018"/>
      <c r="O1105" s="1014"/>
      <c r="P1105" s="1014"/>
      <c r="Q1105" s="1014"/>
      <c r="R1105" s="1014"/>
      <c r="S1105" s="1014"/>
      <c r="T1105" s="1014"/>
      <c r="U1105" s="1014"/>
      <c r="V1105" s="1014"/>
      <c r="W1105" s="1014"/>
      <c r="X1105" s="1014"/>
      <c r="Y1105" s="1014"/>
      <c r="Z1105" s="1014"/>
      <c r="AA1105" s="1014"/>
      <c r="AB1105" s="1014"/>
      <c r="AC1105" s="1014"/>
      <c r="AD1105" s="1014"/>
      <c r="AE1105" s="1014"/>
    </row>
    <row r="1106" spans="2:31">
      <c r="B1106" s="1014"/>
      <c r="C1106" s="1014"/>
      <c r="D1106" s="1014"/>
      <c r="E1106" s="1014"/>
      <c r="F1106" s="1014"/>
      <c r="G1106" s="1014"/>
      <c r="H1106" s="1014"/>
      <c r="I1106" s="1014"/>
      <c r="J1106" s="1014"/>
      <c r="K1106" s="1014"/>
      <c r="L1106" s="1014"/>
      <c r="M1106" s="1016"/>
      <c r="N1106" s="1018"/>
      <c r="O1106" s="1014"/>
      <c r="P1106" s="1014"/>
      <c r="Q1106" s="1014"/>
      <c r="R1106" s="1014"/>
      <c r="S1106" s="1014"/>
      <c r="T1106" s="1014"/>
      <c r="U1106" s="1014"/>
      <c r="V1106" s="1014"/>
      <c r="W1106" s="1014"/>
      <c r="X1106" s="1014"/>
      <c r="Y1106" s="1014"/>
      <c r="Z1106" s="1014"/>
      <c r="AA1106" s="1014"/>
      <c r="AB1106" s="1014"/>
      <c r="AC1106" s="1014"/>
      <c r="AD1106" s="1014"/>
      <c r="AE1106" s="1014"/>
    </row>
    <row r="1107" spans="2:31">
      <c r="B1107" s="1014"/>
      <c r="C1107" s="1014"/>
      <c r="D1107" s="1014"/>
      <c r="E1107" s="1014"/>
      <c r="F1107" s="1014"/>
      <c r="G1107" s="1014"/>
      <c r="H1107" s="1014"/>
      <c r="I1107" s="1014"/>
      <c r="J1107" s="1014"/>
      <c r="K1107" s="1014"/>
      <c r="L1107" s="1014"/>
      <c r="M1107" s="1016"/>
      <c r="N1107" s="1017"/>
      <c r="O1107" s="1014"/>
      <c r="P1107" s="1014"/>
      <c r="Q1107" s="1014"/>
      <c r="R1107" s="1014"/>
      <c r="S1107" s="1014"/>
      <c r="T1107" s="1014"/>
      <c r="U1107" s="1014"/>
      <c r="V1107" s="1014"/>
      <c r="W1107" s="1014"/>
      <c r="X1107" s="1014"/>
      <c r="Y1107" s="1014"/>
      <c r="Z1107" s="1014"/>
      <c r="AA1107" s="1014"/>
      <c r="AB1107" s="1014"/>
      <c r="AC1107" s="1014"/>
      <c r="AD1107" s="1014"/>
      <c r="AE1107" s="1014"/>
    </row>
    <row r="1108" spans="2:31">
      <c r="B1108" s="1014"/>
      <c r="C1108" s="1014"/>
      <c r="D1108" s="1014"/>
      <c r="E1108" s="1014"/>
      <c r="F1108" s="1014"/>
      <c r="G1108" s="1014"/>
      <c r="H1108" s="1014"/>
      <c r="I1108" s="1014"/>
      <c r="J1108" s="1014"/>
      <c r="K1108" s="1014"/>
      <c r="L1108" s="1014"/>
      <c r="M1108" s="1016"/>
      <c r="N1108" s="1018"/>
      <c r="O1108" s="1014"/>
      <c r="P1108" s="1014"/>
      <c r="Q1108" s="1014"/>
      <c r="R1108" s="1014"/>
      <c r="S1108" s="1014"/>
      <c r="T1108" s="1014"/>
      <c r="U1108" s="1014"/>
      <c r="V1108" s="1014"/>
      <c r="W1108" s="1014"/>
      <c r="X1108" s="1014"/>
      <c r="Y1108" s="1014"/>
      <c r="Z1108" s="1014"/>
      <c r="AA1108" s="1014"/>
      <c r="AB1108" s="1014"/>
      <c r="AC1108" s="1014"/>
      <c r="AD1108" s="1014"/>
      <c r="AE1108" s="1014"/>
    </row>
    <row r="1109" spans="2:31">
      <c r="B1109" s="1014"/>
      <c r="C1109" s="1014"/>
      <c r="D1109" s="1014"/>
      <c r="E1109" s="1014"/>
      <c r="F1109" s="1014"/>
      <c r="G1109" s="1014"/>
      <c r="H1109" s="1014"/>
      <c r="I1109" s="1014"/>
      <c r="J1109" s="1014"/>
      <c r="K1109" s="1014"/>
      <c r="L1109" s="1014"/>
      <c r="M1109" s="1016"/>
      <c r="N1109" s="1018"/>
      <c r="O1109" s="1014"/>
      <c r="P1109" s="1014"/>
      <c r="Q1109" s="1014"/>
      <c r="R1109" s="1014"/>
      <c r="S1109" s="1014"/>
      <c r="T1109" s="1014"/>
      <c r="U1109" s="1014"/>
      <c r="V1109" s="1014"/>
      <c r="W1109" s="1014"/>
      <c r="X1109" s="1014"/>
      <c r="Y1109" s="1014"/>
      <c r="Z1109" s="1014"/>
      <c r="AA1109" s="1014"/>
      <c r="AB1109" s="1014"/>
      <c r="AC1109" s="1014"/>
      <c r="AD1109" s="1014"/>
      <c r="AE1109" s="1014"/>
    </row>
    <row r="1110" spans="2:31">
      <c r="B1110" s="1014"/>
      <c r="C1110" s="1014"/>
      <c r="D1110" s="1014"/>
      <c r="E1110" s="1014"/>
      <c r="F1110" s="1014"/>
      <c r="G1110" s="1014"/>
      <c r="H1110" s="1014"/>
      <c r="I1110" s="1014"/>
      <c r="J1110" s="1014"/>
      <c r="K1110" s="1014"/>
      <c r="L1110" s="1014"/>
      <c r="M1110" s="1016"/>
      <c r="N1110" s="1018"/>
      <c r="O1110" s="1014"/>
      <c r="P1110" s="1014"/>
      <c r="Q1110" s="1014"/>
      <c r="R1110" s="1014"/>
      <c r="S1110" s="1014"/>
      <c r="T1110" s="1014"/>
      <c r="U1110" s="1014"/>
      <c r="V1110" s="1014"/>
      <c r="W1110" s="1014"/>
      <c r="X1110" s="1014"/>
      <c r="Y1110" s="1014"/>
      <c r="Z1110" s="1014"/>
      <c r="AA1110" s="1014"/>
      <c r="AB1110" s="1014"/>
      <c r="AC1110" s="1014"/>
      <c r="AD1110" s="1014"/>
      <c r="AE1110" s="1014"/>
    </row>
    <row r="1111" spans="2:31">
      <c r="B1111" s="1014"/>
      <c r="C1111" s="1014"/>
      <c r="D1111" s="1014"/>
      <c r="E1111" s="1014"/>
      <c r="F1111" s="1014"/>
      <c r="G1111" s="1014"/>
      <c r="H1111" s="1014"/>
      <c r="I1111" s="1014"/>
      <c r="J1111" s="1014"/>
      <c r="K1111" s="1014"/>
      <c r="L1111" s="1014"/>
      <c r="M1111" s="1016"/>
      <c r="N1111" s="1018"/>
      <c r="O1111" s="1014"/>
      <c r="P1111" s="1014"/>
      <c r="Q1111" s="1014"/>
      <c r="R1111" s="1014"/>
      <c r="S1111" s="1014"/>
      <c r="T1111" s="1014"/>
      <c r="U1111" s="1014"/>
      <c r="V1111" s="1014"/>
      <c r="W1111" s="1014"/>
      <c r="X1111" s="1014"/>
      <c r="Y1111" s="1014"/>
      <c r="Z1111" s="1014"/>
      <c r="AA1111" s="1014"/>
      <c r="AB1111" s="1014"/>
      <c r="AC1111" s="1014"/>
      <c r="AD1111" s="1014"/>
      <c r="AE1111" s="1014"/>
    </row>
    <row r="1112" spans="2:31">
      <c r="B1112" s="1014"/>
      <c r="C1112" s="1014"/>
      <c r="D1112" s="1014"/>
      <c r="E1112" s="1014"/>
      <c r="F1112" s="1014"/>
      <c r="G1112" s="1014"/>
      <c r="H1112" s="1014"/>
      <c r="I1112" s="1014"/>
      <c r="J1112" s="1014"/>
      <c r="K1112" s="1014"/>
      <c r="L1112" s="1014"/>
      <c r="M1112" s="1016"/>
      <c r="N1112" s="1018"/>
      <c r="O1112" s="1014"/>
      <c r="P1112" s="1014"/>
      <c r="Q1112" s="1014"/>
      <c r="R1112" s="1014"/>
      <c r="S1112" s="1014"/>
      <c r="T1112" s="1014"/>
      <c r="U1112" s="1014"/>
      <c r="V1112" s="1014"/>
      <c r="W1112" s="1014"/>
      <c r="X1112" s="1014"/>
      <c r="Y1112" s="1014"/>
      <c r="Z1112" s="1014"/>
      <c r="AA1112" s="1014"/>
      <c r="AB1112" s="1014"/>
      <c r="AC1112" s="1014"/>
      <c r="AD1112" s="1014"/>
      <c r="AE1112" s="1014"/>
    </row>
    <row r="1113" spans="2:31">
      <c r="B1113" s="1014"/>
      <c r="C1113" s="1014"/>
      <c r="D1113" s="1014"/>
      <c r="E1113" s="1014"/>
      <c r="F1113" s="1014"/>
      <c r="G1113" s="1014"/>
      <c r="H1113" s="1014"/>
      <c r="I1113" s="1014"/>
      <c r="J1113" s="1014"/>
      <c r="K1113" s="1014"/>
      <c r="L1113" s="1014"/>
      <c r="M1113" s="1016"/>
      <c r="N1113" s="1018"/>
      <c r="O1113" s="1014"/>
      <c r="P1113" s="1014"/>
      <c r="Q1113" s="1014"/>
      <c r="R1113" s="1014"/>
      <c r="S1113" s="1014"/>
      <c r="T1113" s="1014"/>
      <c r="U1113" s="1014"/>
      <c r="V1113" s="1014"/>
      <c r="W1113" s="1014"/>
      <c r="X1113" s="1014"/>
      <c r="Y1113" s="1014"/>
      <c r="Z1113" s="1014"/>
      <c r="AA1113" s="1014"/>
      <c r="AB1113" s="1014"/>
      <c r="AC1113" s="1014"/>
      <c r="AD1113" s="1014"/>
      <c r="AE1113" s="1014"/>
    </row>
    <row r="1114" spans="2:31">
      <c r="B1114" s="1014"/>
      <c r="C1114" s="1014"/>
      <c r="D1114" s="1014"/>
      <c r="E1114" s="1014"/>
      <c r="F1114" s="1014"/>
      <c r="G1114" s="1014"/>
      <c r="H1114" s="1014"/>
      <c r="I1114" s="1014"/>
      <c r="J1114" s="1014"/>
      <c r="K1114" s="1014"/>
      <c r="L1114" s="1014"/>
      <c r="M1114" s="1016"/>
      <c r="N1114" s="1018"/>
      <c r="O1114" s="1014"/>
      <c r="P1114" s="1014"/>
      <c r="Q1114" s="1014"/>
      <c r="R1114" s="1014"/>
      <c r="S1114" s="1014"/>
      <c r="T1114" s="1014"/>
      <c r="U1114" s="1014"/>
      <c r="V1114" s="1014"/>
      <c r="W1114" s="1014"/>
      <c r="X1114" s="1014"/>
      <c r="Y1114" s="1014"/>
      <c r="Z1114" s="1014"/>
      <c r="AA1114" s="1014"/>
      <c r="AB1114" s="1014"/>
      <c r="AC1114" s="1014"/>
      <c r="AD1114" s="1014"/>
      <c r="AE1114" s="1014"/>
    </row>
    <row r="1115" spans="2:31">
      <c r="B1115" s="1014"/>
      <c r="C1115" s="1014"/>
      <c r="D1115" s="1014"/>
      <c r="E1115" s="1014"/>
      <c r="F1115" s="1014"/>
      <c r="G1115" s="1014"/>
      <c r="H1115" s="1014"/>
      <c r="I1115" s="1014"/>
      <c r="J1115" s="1014"/>
      <c r="K1115" s="1014"/>
      <c r="L1115" s="1014"/>
      <c r="M1115" s="1016"/>
      <c r="N1115" s="1018"/>
      <c r="O1115" s="1014"/>
      <c r="P1115" s="1014"/>
      <c r="Q1115" s="1014"/>
      <c r="R1115" s="1014"/>
      <c r="S1115" s="1014"/>
      <c r="T1115" s="1014"/>
      <c r="U1115" s="1014"/>
      <c r="V1115" s="1014"/>
      <c r="W1115" s="1014"/>
      <c r="X1115" s="1014"/>
      <c r="Y1115" s="1014"/>
      <c r="Z1115" s="1014"/>
      <c r="AA1115" s="1014"/>
      <c r="AB1115" s="1014"/>
      <c r="AC1115" s="1014"/>
      <c r="AD1115" s="1014"/>
      <c r="AE1115" s="1014"/>
    </row>
    <row r="1116" spans="2:31">
      <c r="B1116" s="1014"/>
      <c r="C1116" s="1014"/>
      <c r="D1116" s="1014"/>
      <c r="E1116" s="1014"/>
      <c r="F1116" s="1014"/>
      <c r="G1116" s="1014"/>
      <c r="H1116" s="1014"/>
      <c r="I1116" s="1014"/>
      <c r="J1116" s="1014"/>
      <c r="K1116" s="1014"/>
      <c r="L1116" s="1014"/>
      <c r="M1116" s="1016"/>
      <c r="N1116" s="1018"/>
      <c r="O1116" s="1014"/>
      <c r="P1116" s="1014"/>
      <c r="Q1116" s="1014"/>
      <c r="R1116" s="1014"/>
      <c r="S1116" s="1014"/>
      <c r="T1116" s="1014"/>
      <c r="U1116" s="1014"/>
      <c r="V1116" s="1014"/>
      <c r="W1116" s="1014"/>
      <c r="X1116" s="1014"/>
      <c r="Y1116" s="1014"/>
      <c r="Z1116" s="1014"/>
      <c r="AA1116" s="1014"/>
      <c r="AB1116" s="1014"/>
      <c r="AC1116" s="1014"/>
      <c r="AD1116" s="1014"/>
      <c r="AE1116" s="1014"/>
    </row>
    <row r="1117" spans="2:31">
      <c r="B1117" s="1014"/>
      <c r="C1117" s="1014"/>
      <c r="D1117" s="1014"/>
      <c r="E1117" s="1014"/>
      <c r="F1117" s="1014"/>
      <c r="G1117" s="1014"/>
      <c r="H1117" s="1014"/>
      <c r="I1117" s="1014"/>
      <c r="J1117" s="1014"/>
      <c r="K1117" s="1014"/>
      <c r="L1117" s="1014"/>
      <c r="M1117" s="1016"/>
      <c r="N1117" s="1017"/>
      <c r="O1117" s="1014"/>
      <c r="P1117" s="1014"/>
      <c r="Q1117" s="1014"/>
      <c r="R1117" s="1014"/>
      <c r="S1117" s="1014"/>
      <c r="T1117" s="1014"/>
      <c r="U1117" s="1014"/>
      <c r="V1117" s="1014"/>
      <c r="W1117" s="1014"/>
      <c r="X1117" s="1014"/>
      <c r="Y1117" s="1014"/>
      <c r="Z1117" s="1014"/>
      <c r="AA1117" s="1014"/>
      <c r="AB1117" s="1014"/>
      <c r="AC1117" s="1014"/>
      <c r="AD1117" s="1014"/>
      <c r="AE1117" s="1014"/>
    </row>
    <row r="1118" spans="2:31">
      <c r="B1118" s="1014"/>
      <c r="C1118" s="1014"/>
      <c r="D1118" s="1014"/>
      <c r="E1118" s="1014"/>
      <c r="F1118" s="1014"/>
      <c r="G1118" s="1014"/>
      <c r="H1118" s="1014"/>
      <c r="I1118" s="1014"/>
      <c r="J1118" s="1014"/>
      <c r="K1118" s="1014"/>
      <c r="L1118" s="1014"/>
      <c r="M1118" s="1016"/>
      <c r="N1118" s="1018"/>
      <c r="O1118" s="1014"/>
      <c r="P1118" s="1014"/>
      <c r="Q1118" s="1014"/>
      <c r="R1118" s="1014"/>
      <c r="S1118" s="1014"/>
      <c r="T1118" s="1014"/>
      <c r="U1118" s="1014"/>
      <c r="V1118" s="1014"/>
      <c r="W1118" s="1014"/>
      <c r="X1118" s="1014"/>
      <c r="Y1118" s="1014"/>
      <c r="Z1118" s="1014"/>
      <c r="AA1118" s="1014"/>
      <c r="AB1118" s="1014"/>
      <c r="AC1118" s="1014"/>
      <c r="AD1118" s="1014"/>
      <c r="AE1118" s="1014"/>
    </row>
    <row r="1119" spans="2:31">
      <c r="B1119" s="1014"/>
      <c r="C1119" s="1014"/>
      <c r="D1119" s="1014"/>
      <c r="E1119" s="1014"/>
      <c r="F1119" s="1014"/>
      <c r="G1119" s="1014"/>
      <c r="H1119" s="1014"/>
      <c r="I1119" s="1014"/>
      <c r="J1119" s="1014"/>
      <c r="K1119" s="1014"/>
      <c r="L1119" s="1014"/>
      <c r="M1119" s="1016"/>
      <c r="N1119" s="1017"/>
      <c r="O1119" s="1014"/>
      <c r="P1119" s="1014"/>
      <c r="Q1119" s="1014"/>
      <c r="R1119" s="1014"/>
      <c r="S1119" s="1014"/>
      <c r="T1119" s="1014"/>
      <c r="U1119" s="1014"/>
      <c r="V1119" s="1014"/>
      <c r="W1119" s="1014"/>
      <c r="X1119" s="1014"/>
      <c r="Y1119" s="1014"/>
      <c r="Z1119" s="1014"/>
      <c r="AA1119" s="1014"/>
      <c r="AB1119" s="1014"/>
      <c r="AC1119" s="1014"/>
      <c r="AD1119" s="1014"/>
      <c r="AE1119" s="1014"/>
    </row>
    <row r="1120" spans="2:31">
      <c r="B1120" s="1014"/>
      <c r="C1120" s="1014"/>
      <c r="D1120" s="1014"/>
      <c r="E1120" s="1014"/>
      <c r="F1120" s="1014"/>
      <c r="G1120" s="1014"/>
      <c r="H1120" s="1014"/>
      <c r="I1120" s="1014"/>
      <c r="J1120" s="1014"/>
      <c r="K1120" s="1014"/>
      <c r="L1120" s="1014"/>
      <c r="M1120" s="1016"/>
      <c r="N1120" s="1018"/>
      <c r="O1120" s="1014"/>
      <c r="P1120" s="1014"/>
      <c r="Q1120" s="1014"/>
      <c r="R1120" s="1014"/>
      <c r="S1120" s="1014"/>
      <c r="T1120" s="1014"/>
      <c r="U1120" s="1014"/>
      <c r="V1120" s="1014"/>
      <c r="W1120" s="1014"/>
      <c r="X1120" s="1014"/>
      <c r="Y1120" s="1014"/>
      <c r="Z1120" s="1014"/>
      <c r="AA1120" s="1014"/>
      <c r="AB1120" s="1014"/>
      <c r="AC1120" s="1014"/>
      <c r="AD1120" s="1014"/>
      <c r="AE1120" s="1014"/>
    </row>
    <row r="1121" spans="2:31">
      <c r="B1121" s="1014"/>
      <c r="C1121" s="1014"/>
      <c r="D1121" s="1014"/>
      <c r="E1121" s="1014"/>
      <c r="F1121" s="1014"/>
      <c r="G1121" s="1014"/>
      <c r="H1121" s="1014"/>
      <c r="I1121" s="1014"/>
      <c r="J1121" s="1014"/>
      <c r="K1121" s="1014"/>
      <c r="L1121" s="1014"/>
      <c r="M1121" s="1016"/>
      <c r="N1121" s="1018"/>
      <c r="O1121" s="1014"/>
      <c r="P1121" s="1014"/>
      <c r="Q1121" s="1014"/>
      <c r="R1121" s="1014"/>
      <c r="S1121" s="1014"/>
      <c r="T1121" s="1014"/>
      <c r="U1121" s="1014"/>
      <c r="V1121" s="1014"/>
      <c r="W1121" s="1014"/>
      <c r="X1121" s="1014"/>
      <c r="Y1121" s="1014"/>
      <c r="Z1121" s="1014"/>
      <c r="AA1121" s="1014"/>
      <c r="AB1121" s="1014"/>
      <c r="AC1121" s="1014"/>
      <c r="AD1121" s="1014"/>
      <c r="AE1121" s="1014"/>
    </row>
    <row r="1122" spans="2:31">
      <c r="B1122" s="1014"/>
      <c r="C1122" s="1014"/>
      <c r="D1122" s="1014"/>
      <c r="E1122" s="1014"/>
      <c r="F1122" s="1014"/>
      <c r="G1122" s="1014"/>
      <c r="H1122" s="1014"/>
      <c r="I1122" s="1014"/>
      <c r="J1122" s="1014"/>
      <c r="K1122" s="1014"/>
      <c r="L1122" s="1014"/>
      <c r="M1122" s="1016"/>
      <c r="N1122" s="1018"/>
      <c r="O1122" s="1014"/>
      <c r="P1122" s="1014"/>
      <c r="Q1122" s="1014"/>
      <c r="R1122" s="1014"/>
      <c r="S1122" s="1014"/>
      <c r="T1122" s="1014"/>
      <c r="U1122" s="1014"/>
      <c r="V1122" s="1014"/>
      <c r="W1122" s="1014"/>
      <c r="X1122" s="1014"/>
      <c r="Y1122" s="1014"/>
      <c r="Z1122" s="1014"/>
      <c r="AA1122" s="1014"/>
      <c r="AB1122" s="1014"/>
      <c r="AC1122" s="1014"/>
      <c r="AD1122" s="1014"/>
      <c r="AE1122" s="1014"/>
    </row>
    <row r="1123" spans="2:31">
      <c r="B1123" s="1014"/>
      <c r="C1123" s="1014"/>
      <c r="D1123" s="1014"/>
      <c r="E1123" s="1014"/>
      <c r="F1123" s="1014"/>
      <c r="G1123" s="1014"/>
      <c r="H1123" s="1014"/>
      <c r="I1123" s="1014"/>
      <c r="J1123" s="1014"/>
      <c r="K1123" s="1014"/>
      <c r="L1123" s="1014"/>
      <c r="M1123" s="1016"/>
      <c r="N1123" s="1018"/>
      <c r="O1123" s="1014"/>
      <c r="P1123" s="1014"/>
      <c r="Q1123" s="1014"/>
      <c r="R1123" s="1014"/>
      <c r="S1123" s="1014"/>
      <c r="T1123" s="1014"/>
      <c r="U1123" s="1014"/>
      <c r="V1123" s="1014"/>
      <c r="W1123" s="1014"/>
      <c r="X1123" s="1014"/>
      <c r="Y1123" s="1014"/>
      <c r="Z1123" s="1014"/>
      <c r="AA1123" s="1014"/>
      <c r="AB1123" s="1014"/>
      <c r="AC1123" s="1014"/>
      <c r="AD1123" s="1014"/>
      <c r="AE1123" s="1014"/>
    </row>
    <row r="1124" spans="2:31">
      <c r="B1124" s="1014"/>
      <c r="C1124" s="1014"/>
      <c r="D1124" s="1014"/>
      <c r="E1124" s="1014"/>
      <c r="F1124" s="1014"/>
      <c r="G1124" s="1014"/>
      <c r="H1124" s="1014"/>
      <c r="I1124" s="1014"/>
      <c r="J1124" s="1014"/>
      <c r="K1124" s="1014"/>
      <c r="L1124" s="1014"/>
      <c r="M1124" s="1016"/>
      <c r="N1124" s="1018"/>
      <c r="O1124" s="1014"/>
      <c r="P1124" s="1014"/>
      <c r="Q1124" s="1014"/>
      <c r="R1124" s="1014"/>
      <c r="S1124" s="1014"/>
      <c r="T1124" s="1014"/>
      <c r="U1124" s="1014"/>
      <c r="V1124" s="1014"/>
      <c r="W1124" s="1014"/>
      <c r="X1124" s="1014"/>
      <c r="Y1124" s="1014"/>
      <c r="Z1124" s="1014"/>
      <c r="AA1124" s="1014"/>
      <c r="AB1124" s="1014"/>
      <c r="AC1124" s="1014"/>
      <c r="AD1124" s="1014"/>
      <c r="AE1124" s="1014"/>
    </row>
    <row r="1125" spans="2:31">
      <c r="B1125" s="1014"/>
      <c r="C1125" s="1014"/>
      <c r="D1125" s="1014"/>
      <c r="E1125" s="1014"/>
      <c r="F1125" s="1014"/>
      <c r="G1125" s="1014"/>
      <c r="H1125" s="1014"/>
      <c r="I1125" s="1014"/>
      <c r="J1125" s="1014"/>
      <c r="K1125" s="1014"/>
      <c r="L1125" s="1014"/>
      <c r="M1125" s="1016"/>
      <c r="N1125" s="1017"/>
      <c r="O1125" s="1014"/>
      <c r="P1125" s="1014"/>
      <c r="Q1125" s="1014"/>
      <c r="R1125" s="1014"/>
      <c r="S1125" s="1014"/>
      <c r="T1125" s="1014"/>
      <c r="U1125" s="1014"/>
      <c r="V1125" s="1014"/>
      <c r="W1125" s="1014"/>
      <c r="X1125" s="1014"/>
      <c r="Y1125" s="1014"/>
      <c r="Z1125" s="1014"/>
      <c r="AA1125" s="1014"/>
      <c r="AB1125" s="1014"/>
      <c r="AC1125" s="1014"/>
      <c r="AD1125" s="1014"/>
      <c r="AE1125" s="1014"/>
    </row>
    <row r="1126" spans="2:31">
      <c r="B1126" s="1014"/>
      <c r="C1126" s="1014"/>
      <c r="D1126" s="1014"/>
      <c r="E1126" s="1014"/>
      <c r="F1126" s="1014"/>
      <c r="G1126" s="1014"/>
      <c r="H1126" s="1014"/>
      <c r="I1126" s="1014"/>
      <c r="J1126" s="1014"/>
      <c r="K1126" s="1014"/>
      <c r="L1126" s="1014"/>
      <c r="M1126" s="1016"/>
      <c r="N1126" s="1018"/>
      <c r="O1126" s="1014"/>
      <c r="P1126" s="1014"/>
      <c r="Q1126" s="1014"/>
      <c r="R1126" s="1014"/>
      <c r="S1126" s="1014"/>
      <c r="T1126" s="1014"/>
      <c r="U1126" s="1014"/>
      <c r="V1126" s="1014"/>
      <c r="W1126" s="1014"/>
      <c r="X1126" s="1014"/>
      <c r="Y1126" s="1014"/>
      <c r="Z1126" s="1014"/>
      <c r="AA1126" s="1014"/>
      <c r="AB1126" s="1014"/>
      <c r="AC1126" s="1014"/>
      <c r="AD1126" s="1014"/>
      <c r="AE1126" s="1014"/>
    </row>
    <row r="1127" spans="2:31">
      <c r="B1127" s="1014"/>
      <c r="C1127" s="1014"/>
      <c r="D1127" s="1014"/>
      <c r="E1127" s="1014"/>
      <c r="F1127" s="1014"/>
      <c r="G1127" s="1014"/>
      <c r="H1127" s="1014"/>
      <c r="I1127" s="1014"/>
      <c r="J1127" s="1014"/>
      <c r="K1127" s="1014"/>
      <c r="L1127" s="1014"/>
      <c r="M1127" s="1016"/>
      <c r="N1127" s="1018"/>
      <c r="O1127" s="1014"/>
      <c r="P1127" s="1014"/>
      <c r="Q1127" s="1014"/>
      <c r="R1127" s="1014"/>
      <c r="S1127" s="1014"/>
      <c r="T1127" s="1014"/>
      <c r="U1127" s="1014"/>
      <c r="V1127" s="1014"/>
      <c r="W1127" s="1014"/>
      <c r="X1127" s="1014"/>
      <c r="Y1127" s="1014"/>
      <c r="Z1127" s="1014"/>
      <c r="AA1127" s="1014"/>
      <c r="AB1127" s="1014"/>
      <c r="AC1127" s="1014"/>
      <c r="AD1127" s="1014"/>
      <c r="AE1127" s="1014"/>
    </row>
    <row r="1128" spans="2:31">
      <c r="B1128" s="1014"/>
      <c r="C1128" s="1014"/>
      <c r="D1128" s="1014"/>
      <c r="E1128" s="1014"/>
      <c r="F1128" s="1014"/>
      <c r="G1128" s="1014"/>
      <c r="H1128" s="1014"/>
      <c r="I1128" s="1014"/>
      <c r="J1128" s="1014"/>
      <c r="K1128" s="1014"/>
      <c r="L1128" s="1014"/>
      <c r="M1128" s="1016"/>
      <c r="N1128" s="1018"/>
      <c r="O1128" s="1014"/>
      <c r="P1128" s="1014"/>
      <c r="Q1128" s="1014"/>
      <c r="R1128" s="1014"/>
      <c r="S1128" s="1014"/>
      <c r="T1128" s="1014"/>
      <c r="U1128" s="1014"/>
      <c r="V1128" s="1014"/>
      <c r="W1128" s="1014"/>
      <c r="X1128" s="1014"/>
      <c r="Y1128" s="1014"/>
      <c r="Z1128" s="1014"/>
      <c r="AA1128" s="1014"/>
      <c r="AB1128" s="1014"/>
      <c r="AC1128" s="1014"/>
      <c r="AD1128" s="1014"/>
      <c r="AE1128" s="1014"/>
    </row>
    <row r="1129" spans="2:31">
      <c r="B1129" s="1014"/>
      <c r="C1129" s="1014"/>
      <c r="D1129" s="1014"/>
      <c r="E1129" s="1014"/>
      <c r="F1129" s="1014"/>
      <c r="G1129" s="1014"/>
      <c r="H1129" s="1014"/>
      <c r="I1129" s="1014"/>
      <c r="J1129" s="1014"/>
      <c r="K1129" s="1014"/>
      <c r="L1129" s="1014"/>
      <c r="M1129" s="1016"/>
      <c r="N1129" s="1018"/>
      <c r="O1129" s="1014"/>
      <c r="P1129" s="1014"/>
      <c r="Q1129" s="1014"/>
      <c r="R1129" s="1014"/>
      <c r="S1129" s="1014"/>
      <c r="T1129" s="1014"/>
      <c r="U1129" s="1014"/>
      <c r="V1129" s="1014"/>
      <c r="W1129" s="1014"/>
      <c r="X1129" s="1014"/>
      <c r="Y1129" s="1014"/>
      <c r="Z1129" s="1014"/>
      <c r="AA1129" s="1014"/>
      <c r="AB1129" s="1014"/>
      <c r="AC1129" s="1014"/>
      <c r="AD1129" s="1014"/>
      <c r="AE1129" s="1014"/>
    </row>
    <row r="1130" spans="2:31">
      <c r="B1130" s="1014"/>
      <c r="C1130" s="1014"/>
      <c r="D1130" s="1014"/>
      <c r="E1130" s="1014"/>
      <c r="F1130" s="1014"/>
      <c r="G1130" s="1014"/>
      <c r="H1130" s="1014"/>
      <c r="I1130" s="1014"/>
      <c r="J1130" s="1014"/>
      <c r="K1130" s="1014"/>
      <c r="L1130" s="1014"/>
      <c r="M1130" s="1016"/>
      <c r="N1130" s="1018"/>
      <c r="O1130" s="1014"/>
      <c r="P1130" s="1014"/>
      <c r="Q1130" s="1014"/>
      <c r="R1130" s="1014"/>
      <c r="S1130" s="1014"/>
      <c r="T1130" s="1014"/>
      <c r="U1130" s="1014"/>
      <c r="V1130" s="1014"/>
      <c r="W1130" s="1014"/>
      <c r="X1130" s="1014"/>
      <c r="Y1130" s="1014"/>
      <c r="Z1130" s="1014"/>
      <c r="AA1130" s="1014"/>
      <c r="AB1130" s="1014"/>
      <c r="AC1130" s="1014"/>
      <c r="AD1130" s="1014"/>
      <c r="AE1130" s="1014"/>
    </row>
    <row r="1131" spans="2:31">
      <c r="B1131" s="1014"/>
      <c r="C1131" s="1014"/>
      <c r="D1131" s="1014"/>
      <c r="E1131" s="1014"/>
      <c r="F1131" s="1014"/>
      <c r="G1131" s="1014"/>
      <c r="H1131" s="1014"/>
      <c r="I1131" s="1014"/>
      <c r="J1131" s="1014"/>
      <c r="K1131" s="1014"/>
      <c r="L1131" s="1014"/>
      <c r="M1131" s="1016"/>
      <c r="N1131" s="1018"/>
      <c r="O1131" s="1014"/>
      <c r="P1131" s="1014"/>
      <c r="Q1131" s="1014"/>
      <c r="R1131" s="1014"/>
      <c r="S1131" s="1014"/>
      <c r="T1131" s="1014"/>
      <c r="U1131" s="1014"/>
      <c r="V1131" s="1014"/>
      <c r="W1131" s="1014"/>
      <c r="X1131" s="1014"/>
      <c r="Y1131" s="1014"/>
      <c r="Z1131" s="1014"/>
      <c r="AA1131" s="1014"/>
      <c r="AB1131" s="1014"/>
      <c r="AC1131" s="1014"/>
      <c r="AD1131" s="1014"/>
      <c r="AE1131" s="1014"/>
    </row>
    <row r="1132" spans="2:31">
      <c r="B1132" s="1014"/>
      <c r="C1132" s="1014"/>
      <c r="D1132" s="1014"/>
      <c r="E1132" s="1014"/>
      <c r="F1132" s="1014"/>
      <c r="G1132" s="1014"/>
      <c r="H1132" s="1014"/>
      <c r="I1132" s="1014"/>
      <c r="J1132" s="1014"/>
      <c r="K1132" s="1014"/>
      <c r="L1132" s="1014"/>
      <c r="M1132" s="1016"/>
      <c r="N1132" s="1018"/>
      <c r="O1132" s="1014"/>
      <c r="P1132" s="1014"/>
      <c r="Q1132" s="1014"/>
      <c r="R1132" s="1014"/>
      <c r="S1132" s="1014"/>
      <c r="T1132" s="1014"/>
      <c r="U1132" s="1014"/>
      <c r="V1132" s="1014"/>
      <c r="W1132" s="1014"/>
      <c r="X1132" s="1014"/>
      <c r="Y1132" s="1014"/>
      <c r="Z1132" s="1014"/>
      <c r="AA1132" s="1014"/>
      <c r="AB1132" s="1014"/>
      <c r="AC1132" s="1014"/>
      <c r="AD1132" s="1014"/>
      <c r="AE1132" s="1014"/>
    </row>
    <row r="1133" spans="2:31">
      <c r="B1133" s="1014"/>
      <c r="C1133" s="1014"/>
      <c r="D1133" s="1014"/>
      <c r="E1133" s="1014"/>
      <c r="F1133" s="1014"/>
      <c r="G1133" s="1014"/>
      <c r="H1133" s="1014"/>
      <c r="I1133" s="1014"/>
      <c r="J1133" s="1014"/>
      <c r="K1133" s="1014"/>
      <c r="L1133" s="1014"/>
      <c r="M1133" s="1019"/>
      <c r="N1133" s="1018"/>
      <c r="O1133" s="1014"/>
      <c r="P1133" s="1014"/>
      <c r="Q1133" s="1014"/>
      <c r="R1133" s="1014"/>
      <c r="S1133" s="1014"/>
      <c r="T1133" s="1014"/>
      <c r="U1133" s="1014"/>
      <c r="V1133" s="1014"/>
      <c r="W1133" s="1014"/>
      <c r="X1133" s="1014"/>
      <c r="Y1133" s="1014"/>
      <c r="Z1133" s="1014"/>
      <c r="AA1133" s="1014"/>
      <c r="AB1133" s="1014"/>
      <c r="AC1133" s="1014"/>
      <c r="AD1133" s="1014"/>
      <c r="AE1133" s="1014"/>
    </row>
    <row r="1134" spans="2:31">
      <c r="B1134" s="1014"/>
      <c r="C1134" s="1014"/>
      <c r="D1134" s="1014"/>
      <c r="E1134" s="1014"/>
      <c r="F1134" s="1014"/>
      <c r="G1134" s="1014"/>
      <c r="H1134" s="1014"/>
      <c r="I1134" s="1014"/>
      <c r="J1134" s="1014"/>
      <c r="K1134" s="1014"/>
      <c r="L1134" s="1014"/>
      <c r="M1134" s="1019"/>
      <c r="N1134" s="1018"/>
      <c r="O1134" s="1014"/>
      <c r="P1134" s="1014"/>
      <c r="Q1134" s="1014"/>
      <c r="R1134" s="1014"/>
      <c r="S1134" s="1014"/>
      <c r="T1134" s="1014"/>
      <c r="U1134" s="1014"/>
      <c r="V1134" s="1014"/>
      <c r="W1134" s="1014"/>
      <c r="X1134" s="1014"/>
      <c r="Y1134" s="1014"/>
      <c r="Z1134" s="1014"/>
      <c r="AA1134" s="1014"/>
      <c r="AB1134" s="1014"/>
      <c r="AC1134" s="1014"/>
      <c r="AD1134" s="1014"/>
      <c r="AE1134" s="1014"/>
    </row>
    <row r="1135" spans="2:31">
      <c r="B1135" s="1014"/>
      <c r="C1135" s="1014"/>
      <c r="D1135" s="1014"/>
      <c r="E1135" s="1014"/>
      <c r="F1135" s="1014"/>
      <c r="G1135" s="1014"/>
      <c r="H1135" s="1014"/>
      <c r="I1135" s="1014"/>
      <c r="J1135" s="1014"/>
      <c r="K1135" s="1014"/>
      <c r="L1135" s="1014"/>
      <c r="M1135" s="1019"/>
      <c r="N1135" s="1018"/>
      <c r="O1135" s="1014"/>
      <c r="P1135" s="1014"/>
      <c r="Q1135" s="1014"/>
      <c r="R1135" s="1014"/>
      <c r="S1135" s="1014"/>
      <c r="T1135" s="1014"/>
      <c r="U1135" s="1014"/>
      <c r="V1135" s="1014"/>
      <c r="W1135" s="1014"/>
      <c r="X1135" s="1014"/>
      <c r="Y1135" s="1014"/>
      <c r="Z1135" s="1014"/>
      <c r="AA1135" s="1014"/>
      <c r="AB1135" s="1014"/>
      <c r="AC1135" s="1014"/>
      <c r="AD1135" s="1014"/>
      <c r="AE1135" s="1014"/>
    </row>
    <row r="1136" spans="2:31">
      <c r="B1136" s="1014"/>
      <c r="C1136" s="1014"/>
      <c r="D1136" s="1014"/>
      <c r="E1136" s="1014"/>
      <c r="F1136" s="1014"/>
      <c r="G1136" s="1014"/>
      <c r="H1136" s="1014"/>
      <c r="I1136" s="1014"/>
      <c r="J1136" s="1014"/>
      <c r="K1136" s="1014"/>
      <c r="L1136" s="1014"/>
      <c r="M1136" s="1019"/>
      <c r="N1136" s="1018"/>
      <c r="O1136" s="1014"/>
      <c r="P1136" s="1014"/>
      <c r="Q1136" s="1014"/>
      <c r="R1136" s="1014"/>
      <c r="S1136" s="1014"/>
      <c r="T1136" s="1014"/>
      <c r="U1136" s="1014"/>
      <c r="V1136" s="1014"/>
      <c r="W1136" s="1014"/>
      <c r="X1136" s="1014"/>
      <c r="Y1136" s="1014"/>
      <c r="Z1136" s="1014"/>
      <c r="AA1136" s="1014"/>
      <c r="AB1136" s="1014"/>
      <c r="AC1136" s="1014"/>
      <c r="AD1136" s="1014"/>
      <c r="AE1136" s="1014"/>
    </row>
    <row r="1137" spans="2:31">
      <c r="B1137" s="1014"/>
      <c r="C1137" s="1014"/>
      <c r="D1137" s="1014"/>
      <c r="E1137" s="1014"/>
      <c r="F1137" s="1014"/>
      <c r="G1137" s="1014"/>
      <c r="H1137" s="1014"/>
      <c r="I1137" s="1014"/>
      <c r="J1137" s="1014"/>
      <c r="K1137" s="1014"/>
      <c r="L1137" s="1014"/>
      <c r="M1137" s="1019"/>
      <c r="N1137" s="1018"/>
      <c r="O1137" s="1014"/>
      <c r="P1137" s="1014"/>
      <c r="Q1137" s="1014"/>
      <c r="R1137" s="1014"/>
      <c r="S1137" s="1014"/>
      <c r="T1137" s="1014"/>
      <c r="U1137" s="1014"/>
      <c r="V1137" s="1014"/>
      <c r="W1137" s="1014"/>
      <c r="X1137" s="1014"/>
      <c r="Y1137" s="1014"/>
      <c r="Z1137" s="1014"/>
      <c r="AA1137" s="1014"/>
      <c r="AB1137" s="1014"/>
      <c r="AC1137" s="1014"/>
      <c r="AD1137" s="1014"/>
      <c r="AE1137" s="1014"/>
    </row>
    <row r="1138" spans="2:31">
      <c r="B1138" s="1014"/>
      <c r="C1138" s="1014"/>
      <c r="D1138" s="1014"/>
      <c r="E1138" s="1014"/>
      <c r="F1138" s="1014"/>
      <c r="G1138" s="1014"/>
      <c r="H1138" s="1014"/>
      <c r="I1138" s="1014"/>
      <c r="J1138" s="1014"/>
      <c r="K1138" s="1014"/>
      <c r="L1138" s="1014"/>
      <c r="M1138" s="1019"/>
      <c r="N1138" s="1017"/>
      <c r="O1138" s="1014"/>
      <c r="P1138" s="1014"/>
      <c r="Q1138" s="1014"/>
      <c r="R1138" s="1014"/>
      <c r="S1138" s="1014"/>
      <c r="T1138" s="1014"/>
      <c r="U1138" s="1014"/>
      <c r="V1138" s="1014"/>
      <c r="W1138" s="1014"/>
      <c r="X1138" s="1014"/>
      <c r="Y1138" s="1014"/>
      <c r="Z1138" s="1014"/>
      <c r="AA1138" s="1014"/>
      <c r="AB1138" s="1014"/>
      <c r="AC1138" s="1014"/>
      <c r="AD1138" s="1014"/>
      <c r="AE1138" s="1014"/>
    </row>
    <row r="1139" spans="2:31">
      <c r="B1139" s="1014"/>
      <c r="C1139" s="1014"/>
      <c r="D1139" s="1014"/>
      <c r="E1139" s="1014"/>
      <c r="F1139" s="1014"/>
      <c r="G1139" s="1014"/>
      <c r="H1139" s="1014"/>
      <c r="I1139" s="1014"/>
      <c r="J1139" s="1014"/>
      <c r="K1139" s="1014"/>
      <c r="L1139" s="1014"/>
      <c r="M1139" s="1019"/>
      <c r="N1139" s="1018"/>
      <c r="O1139" s="1014"/>
      <c r="P1139" s="1014"/>
      <c r="Q1139" s="1014"/>
      <c r="R1139" s="1014"/>
      <c r="S1139" s="1014"/>
      <c r="T1139" s="1014"/>
      <c r="U1139" s="1014"/>
      <c r="V1139" s="1014"/>
      <c r="W1139" s="1014"/>
      <c r="X1139" s="1014"/>
      <c r="Y1139" s="1014"/>
      <c r="Z1139" s="1014"/>
      <c r="AA1139" s="1014"/>
      <c r="AB1139" s="1014"/>
      <c r="AC1139" s="1014"/>
      <c r="AD1139" s="1014"/>
      <c r="AE1139" s="1014"/>
    </row>
    <row r="1140" spans="2:31">
      <c r="B1140" s="1014"/>
      <c r="C1140" s="1014"/>
      <c r="D1140" s="1014"/>
      <c r="E1140" s="1014"/>
      <c r="F1140" s="1014"/>
      <c r="G1140" s="1014"/>
      <c r="H1140" s="1014"/>
      <c r="I1140" s="1014"/>
      <c r="J1140" s="1014"/>
      <c r="K1140" s="1014"/>
      <c r="L1140" s="1014"/>
      <c r="M1140" s="1019"/>
      <c r="N1140" s="1017"/>
      <c r="O1140" s="1014"/>
      <c r="P1140" s="1014"/>
      <c r="Q1140" s="1014"/>
      <c r="R1140" s="1014"/>
      <c r="S1140" s="1014"/>
      <c r="T1140" s="1014"/>
      <c r="U1140" s="1014"/>
      <c r="V1140" s="1014"/>
      <c r="W1140" s="1014"/>
      <c r="X1140" s="1014"/>
      <c r="Y1140" s="1014"/>
      <c r="Z1140" s="1014"/>
      <c r="AA1140" s="1014"/>
      <c r="AB1140" s="1014"/>
      <c r="AC1140" s="1014"/>
      <c r="AD1140" s="1014"/>
      <c r="AE1140" s="1014"/>
    </row>
    <row r="1141" spans="2:31">
      <c r="B1141" s="1014"/>
      <c r="C1141" s="1014"/>
      <c r="D1141" s="1014"/>
      <c r="E1141" s="1014"/>
      <c r="F1141" s="1014"/>
      <c r="G1141" s="1014"/>
      <c r="H1141" s="1014"/>
      <c r="I1141" s="1014"/>
      <c r="J1141" s="1014"/>
      <c r="K1141" s="1014"/>
      <c r="L1141" s="1014"/>
      <c r="M1141" s="1019"/>
      <c r="N1141" s="1018"/>
      <c r="O1141" s="1014"/>
      <c r="P1141" s="1014"/>
      <c r="Q1141" s="1014"/>
      <c r="R1141" s="1014"/>
      <c r="S1141" s="1014"/>
      <c r="T1141" s="1014"/>
      <c r="U1141" s="1014"/>
      <c r="V1141" s="1014"/>
      <c r="W1141" s="1014"/>
      <c r="X1141" s="1014"/>
      <c r="Y1141" s="1014"/>
      <c r="Z1141" s="1014"/>
      <c r="AA1141" s="1014"/>
      <c r="AB1141" s="1014"/>
      <c r="AC1141" s="1014"/>
      <c r="AD1141" s="1014"/>
      <c r="AE1141" s="1014"/>
    </row>
    <row r="1142" spans="2:31">
      <c r="B1142" s="1014"/>
      <c r="C1142" s="1014"/>
      <c r="D1142" s="1014"/>
      <c r="E1142" s="1014"/>
      <c r="F1142" s="1014"/>
      <c r="G1142" s="1014"/>
      <c r="H1142" s="1014"/>
      <c r="I1142" s="1014"/>
      <c r="J1142" s="1014"/>
      <c r="K1142" s="1014"/>
      <c r="L1142" s="1014"/>
      <c r="M1142" s="1019"/>
      <c r="N1142" s="1017"/>
      <c r="O1142" s="1014"/>
      <c r="P1142" s="1014"/>
      <c r="Q1142" s="1014"/>
      <c r="R1142" s="1014"/>
      <c r="S1142" s="1014"/>
      <c r="T1142" s="1014"/>
      <c r="U1142" s="1014"/>
      <c r="V1142" s="1014"/>
      <c r="W1142" s="1014"/>
      <c r="X1142" s="1014"/>
      <c r="Y1142" s="1014"/>
      <c r="Z1142" s="1014"/>
      <c r="AA1142" s="1014"/>
      <c r="AB1142" s="1014"/>
      <c r="AC1142" s="1014"/>
      <c r="AD1142" s="1014"/>
      <c r="AE1142" s="1014"/>
    </row>
    <row r="1143" spans="2:31">
      <c r="B1143" s="1014"/>
      <c r="C1143" s="1014"/>
      <c r="D1143" s="1014"/>
      <c r="E1143" s="1014"/>
      <c r="F1143" s="1014"/>
      <c r="G1143" s="1014"/>
      <c r="H1143" s="1014"/>
      <c r="I1143" s="1014"/>
      <c r="J1143" s="1014"/>
      <c r="K1143" s="1014"/>
      <c r="L1143" s="1014"/>
      <c r="M1143" s="1019"/>
      <c r="N1143" s="1018"/>
      <c r="O1143" s="1014"/>
      <c r="P1143" s="1014"/>
      <c r="Q1143" s="1014"/>
      <c r="R1143" s="1014"/>
      <c r="S1143" s="1014"/>
      <c r="T1143" s="1014"/>
      <c r="U1143" s="1014"/>
      <c r="V1143" s="1014"/>
      <c r="W1143" s="1014"/>
      <c r="X1143" s="1014"/>
      <c r="Y1143" s="1014"/>
      <c r="Z1143" s="1014"/>
      <c r="AA1143" s="1014"/>
      <c r="AB1143" s="1014"/>
      <c r="AC1143" s="1014"/>
      <c r="AD1143" s="1014"/>
      <c r="AE1143" s="1014"/>
    </row>
    <row r="1144" spans="2:31">
      <c r="B1144" s="1014"/>
      <c r="C1144" s="1014"/>
      <c r="D1144" s="1014"/>
      <c r="E1144" s="1014"/>
      <c r="F1144" s="1014"/>
      <c r="G1144" s="1014"/>
      <c r="H1144" s="1014"/>
      <c r="I1144" s="1014"/>
      <c r="J1144" s="1014"/>
      <c r="K1144" s="1014"/>
      <c r="L1144" s="1014"/>
      <c r="M1144" s="1019"/>
      <c r="N1144" s="1018"/>
      <c r="O1144" s="1014"/>
      <c r="P1144" s="1014"/>
      <c r="Q1144" s="1014"/>
      <c r="R1144" s="1014"/>
      <c r="S1144" s="1014"/>
      <c r="T1144" s="1014"/>
      <c r="U1144" s="1014"/>
      <c r="V1144" s="1014"/>
      <c r="W1144" s="1014"/>
      <c r="X1144" s="1014"/>
      <c r="Y1144" s="1014"/>
      <c r="Z1144" s="1014"/>
      <c r="AA1144" s="1014"/>
      <c r="AB1144" s="1014"/>
      <c r="AC1144" s="1014"/>
      <c r="AD1144" s="1014"/>
      <c r="AE1144" s="1014"/>
    </row>
    <row r="1145" spans="2:31">
      <c r="B1145" s="1014"/>
      <c r="C1145" s="1014"/>
      <c r="D1145" s="1014"/>
      <c r="E1145" s="1014"/>
      <c r="F1145" s="1014"/>
      <c r="G1145" s="1014"/>
      <c r="H1145" s="1014"/>
      <c r="I1145" s="1014"/>
      <c r="J1145" s="1014"/>
      <c r="K1145" s="1014"/>
      <c r="L1145" s="1014"/>
      <c r="M1145" s="1019"/>
      <c r="N1145" s="1018"/>
      <c r="O1145" s="1014"/>
      <c r="P1145" s="1014"/>
      <c r="Q1145" s="1014"/>
      <c r="R1145" s="1014"/>
      <c r="S1145" s="1014"/>
      <c r="T1145" s="1014"/>
      <c r="U1145" s="1014"/>
      <c r="V1145" s="1014"/>
      <c r="W1145" s="1014"/>
      <c r="X1145" s="1014"/>
      <c r="Y1145" s="1014"/>
      <c r="Z1145" s="1014"/>
      <c r="AA1145" s="1014"/>
      <c r="AB1145" s="1014"/>
      <c r="AC1145" s="1014"/>
      <c r="AD1145" s="1014"/>
      <c r="AE1145" s="1014"/>
    </row>
    <row r="1146" spans="2:31">
      <c r="B1146" s="1014"/>
      <c r="C1146" s="1014"/>
      <c r="D1146" s="1014"/>
      <c r="E1146" s="1014"/>
      <c r="F1146" s="1014"/>
      <c r="G1146" s="1014"/>
      <c r="H1146" s="1014"/>
      <c r="I1146" s="1014"/>
      <c r="J1146" s="1014"/>
      <c r="K1146" s="1014"/>
      <c r="L1146" s="1014"/>
      <c r="M1146" s="1019"/>
      <c r="N1146" s="1018"/>
      <c r="O1146" s="1014"/>
      <c r="P1146" s="1014"/>
      <c r="Q1146" s="1014"/>
      <c r="R1146" s="1014"/>
      <c r="S1146" s="1014"/>
      <c r="T1146" s="1014"/>
      <c r="U1146" s="1014"/>
      <c r="V1146" s="1014"/>
      <c r="W1146" s="1014"/>
      <c r="X1146" s="1014"/>
      <c r="Y1146" s="1014"/>
      <c r="Z1146" s="1014"/>
      <c r="AA1146" s="1014"/>
      <c r="AB1146" s="1014"/>
      <c r="AC1146" s="1014"/>
      <c r="AD1146" s="1014"/>
      <c r="AE1146" s="1014"/>
    </row>
    <row r="1147" spans="2:31">
      <c r="B1147" s="1014"/>
      <c r="C1147" s="1014"/>
      <c r="D1147" s="1014"/>
      <c r="E1147" s="1014"/>
      <c r="F1147" s="1014"/>
      <c r="G1147" s="1014"/>
      <c r="H1147" s="1014"/>
      <c r="I1147" s="1014"/>
      <c r="J1147" s="1014"/>
      <c r="K1147" s="1014"/>
      <c r="L1147" s="1014"/>
      <c r="M1147" s="1019"/>
      <c r="N1147" s="1018"/>
      <c r="O1147" s="1014"/>
      <c r="P1147" s="1014"/>
      <c r="Q1147" s="1014"/>
      <c r="R1147" s="1014"/>
      <c r="S1147" s="1014"/>
      <c r="T1147" s="1014"/>
      <c r="U1147" s="1014"/>
      <c r="V1147" s="1014"/>
      <c r="W1147" s="1014"/>
      <c r="X1147" s="1014"/>
      <c r="Y1147" s="1014"/>
      <c r="Z1147" s="1014"/>
      <c r="AA1147" s="1014"/>
      <c r="AB1147" s="1014"/>
      <c r="AC1147" s="1014"/>
      <c r="AD1147" s="1014"/>
      <c r="AE1147" s="1014"/>
    </row>
    <row r="1148" spans="2:31">
      <c r="B1148" s="1014"/>
      <c r="C1148" s="1014"/>
      <c r="D1148" s="1014"/>
      <c r="E1148" s="1014"/>
      <c r="F1148" s="1014"/>
      <c r="G1148" s="1014"/>
      <c r="H1148" s="1014"/>
      <c r="I1148" s="1014"/>
      <c r="J1148" s="1014"/>
      <c r="K1148" s="1014"/>
      <c r="L1148" s="1014"/>
      <c r="M1148" s="1019"/>
      <c r="N1148" s="1018"/>
      <c r="O1148" s="1014"/>
      <c r="P1148" s="1014"/>
      <c r="Q1148" s="1014"/>
      <c r="R1148" s="1014"/>
      <c r="S1148" s="1014"/>
      <c r="T1148" s="1014"/>
      <c r="U1148" s="1014"/>
      <c r="V1148" s="1014"/>
      <c r="W1148" s="1014"/>
      <c r="X1148" s="1014"/>
      <c r="Y1148" s="1014"/>
      <c r="Z1148" s="1014"/>
      <c r="AA1148" s="1014"/>
      <c r="AB1148" s="1014"/>
      <c r="AC1148" s="1014"/>
      <c r="AD1148" s="1014"/>
      <c r="AE1148" s="1014"/>
    </row>
    <row r="1149" spans="2:31">
      <c r="B1149" s="1014"/>
      <c r="C1149" s="1014"/>
      <c r="D1149" s="1014"/>
      <c r="E1149" s="1014"/>
      <c r="F1149" s="1014"/>
      <c r="G1149" s="1014"/>
      <c r="H1149" s="1014"/>
      <c r="I1149" s="1014"/>
      <c r="J1149" s="1014"/>
      <c r="K1149" s="1014"/>
      <c r="L1149" s="1014"/>
      <c r="M1149" s="1019"/>
      <c r="N1149" s="1018"/>
      <c r="O1149" s="1014"/>
      <c r="P1149" s="1014"/>
      <c r="Q1149" s="1014"/>
      <c r="R1149" s="1014"/>
      <c r="S1149" s="1014"/>
      <c r="T1149" s="1014"/>
      <c r="U1149" s="1014"/>
      <c r="V1149" s="1014"/>
      <c r="W1149" s="1014"/>
      <c r="X1149" s="1014"/>
      <c r="Y1149" s="1014"/>
      <c r="Z1149" s="1014"/>
      <c r="AA1149" s="1014"/>
      <c r="AB1149" s="1014"/>
      <c r="AC1149" s="1014"/>
      <c r="AD1149" s="1014"/>
      <c r="AE1149" s="1014"/>
    </row>
    <row r="1150" spans="2:31">
      <c r="B1150" s="1014"/>
      <c r="C1150" s="1014"/>
      <c r="D1150" s="1014"/>
      <c r="E1150" s="1014"/>
      <c r="F1150" s="1014"/>
      <c r="G1150" s="1014"/>
      <c r="H1150" s="1014"/>
      <c r="I1150" s="1014"/>
      <c r="J1150" s="1014"/>
      <c r="K1150" s="1014"/>
      <c r="L1150" s="1014"/>
      <c r="M1150" s="1019"/>
      <c r="N1150" s="1018"/>
      <c r="O1150" s="1014"/>
      <c r="P1150" s="1014"/>
      <c r="Q1150" s="1014"/>
      <c r="R1150" s="1014"/>
      <c r="S1150" s="1014"/>
      <c r="T1150" s="1014"/>
      <c r="U1150" s="1014"/>
      <c r="V1150" s="1014"/>
      <c r="W1150" s="1014"/>
      <c r="X1150" s="1014"/>
      <c r="Y1150" s="1014"/>
      <c r="Z1150" s="1014"/>
      <c r="AA1150" s="1014"/>
      <c r="AB1150" s="1014"/>
      <c r="AC1150" s="1014"/>
      <c r="AD1150" s="1014"/>
      <c r="AE1150" s="1014"/>
    </row>
    <row r="1151" spans="2:31">
      <c r="B1151" s="1014"/>
      <c r="C1151" s="1014"/>
      <c r="D1151" s="1014"/>
      <c r="E1151" s="1014"/>
      <c r="F1151" s="1014"/>
      <c r="G1151" s="1014"/>
      <c r="H1151" s="1014"/>
      <c r="I1151" s="1014"/>
      <c r="J1151" s="1014"/>
      <c r="K1151" s="1014"/>
      <c r="L1151" s="1014"/>
      <c r="M1151" s="1019"/>
      <c r="N1151" s="1018"/>
      <c r="O1151" s="1014"/>
      <c r="P1151" s="1014"/>
      <c r="Q1151" s="1014"/>
      <c r="R1151" s="1014"/>
      <c r="S1151" s="1014"/>
      <c r="T1151" s="1014"/>
      <c r="U1151" s="1014"/>
      <c r="V1151" s="1014"/>
      <c r="W1151" s="1014"/>
      <c r="X1151" s="1014"/>
      <c r="Y1151" s="1014"/>
      <c r="Z1151" s="1014"/>
      <c r="AA1151" s="1014"/>
      <c r="AB1151" s="1014"/>
      <c r="AC1151" s="1014"/>
      <c r="AD1151" s="1014"/>
      <c r="AE1151" s="1014"/>
    </row>
    <row r="1152" spans="2:31">
      <c r="B1152" s="1014"/>
      <c r="C1152" s="1014"/>
      <c r="D1152" s="1014"/>
      <c r="E1152" s="1014"/>
      <c r="F1152" s="1014"/>
      <c r="G1152" s="1014"/>
      <c r="H1152" s="1014"/>
      <c r="I1152" s="1014"/>
      <c r="J1152" s="1014"/>
      <c r="K1152" s="1014"/>
      <c r="L1152" s="1014"/>
      <c r="M1152" s="1019"/>
      <c r="N1152" s="1017"/>
      <c r="O1152" s="1014"/>
      <c r="P1152" s="1014"/>
      <c r="Q1152" s="1014"/>
      <c r="R1152" s="1014"/>
      <c r="S1152" s="1014"/>
      <c r="T1152" s="1014"/>
      <c r="U1152" s="1014"/>
      <c r="V1152" s="1014"/>
      <c r="W1152" s="1014"/>
      <c r="X1152" s="1014"/>
      <c r="Y1152" s="1014"/>
      <c r="Z1152" s="1014"/>
      <c r="AA1152" s="1014"/>
      <c r="AB1152" s="1014"/>
      <c r="AC1152" s="1014"/>
      <c r="AD1152" s="1014"/>
      <c r="AE1152" s="1014"/>
    </row>
    <row r="1153" spans="2:31">
      <c r="B1153" s="1014"/>
      <c r="C1153" s="1014"/>
      <c r="D1153" s="1014"/>
      <c r="E1153" s="1014"/>
      <c r="F1153" s="1014"/>
      <c r="G1153" s="1014"/>
      <c r="H1153" s="1014"/>
      <c r="I1153" s="1014"/>
      <c r="J1153" s="1014"/>
      <c r="K1153" s="1014"/>
      <c r="L1153" s="1014"/>
      <c r="M1153" s="1019"/>
      <c r="N1153" s="1018"/>
      <c r="O1153" s="1014"/>
      <c r="P1153" s="1014"/>
      <c r="Q1153" s="1014"/>
      <c r="R1153" s="1014"/>
      <c r="S1153" s="1014"/>
      <c r="T1153" s="1014"/>
      <c r="U1153" s="1014"/>
      <c r="V1153" s="1014"/>
      <c r="W1153" s="1014"/>
      <c r="X1153" s="1014"/>
      <c r="Y1153" s="1014"/>
      <c r="Z1153" s="1014"/>
      <c r="AA1153" s="1014"/>
      <c r="AB1153" s="1014"/>
      <c r="AC1153" s="1014"/>
      <c r="AD1153" s="1014"/>
      <c r="AE1153" s="1014"/>
    </row>
    <row r="1154" spans="2:31">
      <c r="B1154" s="1014"/>
      <c r="C1154" s="1014"/>
      <c r="D1154" s="1014"/>
      <c r="E1154" s="1014"/>
      <c r="F1154" s="1014"/>
      <c r="G1154" s="1014"/>
      <c r="H1154" s="1014"/>
      <c r="I1154" s="1014"/>
      <c r="J1154" s="1014"/>
      <c r="K1154" s="1014"/>
      <c r="L1154" s="1014"/>
      <c r="M1154" s="1019"/>
      <c r="N1154" s="1017"/>
      <c r="O1154" s="1014"/>
      <c r="P1154" s="1014"/>
      <c r="Q1154" s="1014"/>
      <c r="R1154" s="1014"/>
      <c r="S1154" s="1014"/>
      <c r="T1154" s="1014"/>
      <c r="U1154" s="1014"/>
      <c r="V1154" s="1014"/>
      <c r="W1154" s="1014"/>
      <c r="X1154" s="1014"/>
      <c r="Y1154" s="1014"/>
      <c r="Z1154" s="1014"/>
      <c r="AA1154" s="1014"/>
      <c r="AB1154" s="1014"/>
      <c r="AC1154" s="1014"/>
      <c r="AD1154" s="1014"/>
      <c r="AE1154" s="1014"/>
    </row>
    <row r="1155" spans="2:31">
      <c r="B1155" s="1014"/>
      <c r="C1155" s="1014"/>
      <c r="D1155" s="1014"/>
      <c r="E1155" s="1014"/>
      <c r="F1155" s="1014"/>
      <c r="G1155" s="1014"/>
      <c r="H1155" s="1014"/>
      <c r="I1155" s="1014"/>
      <c r="J1155" s="1014"/>
      <c r="K1155" s="1014"/>
      <c r="L1155" s="1014"/>
      <c r="M1155" s="1019"/>
      <c r="N1155" s="1018"/>
      <c r="O1155" s="1014"/>
      <c r="P1155" s="1014"/>
      <c r="Q1155" s="1014"/>
      <c r="R1155" s="1014"/>
      <c r="S1155" s="1014"/>
      <c r="T1155" s="1014"/>
      <c r="U1155" s="1014"/>
      <c r="V1155" s="1014"/>
      <c r="W1155" s="1014"/>
      <c r="X1155" s="1014"/>
      <c r="Y1155" s="1014"/>
      <c r="Z1155" s="1014"/>
      <c r="AA1155" s="1014"/>
      <c r="AB1155" s="1014"/>
      <c r="AC1155" s="1014"/>
      <c r="AD1155" s="1014"/>
      <c r="AE1155" s="1014"/>
    </row>
    <row r="1156" spans="2:31">
      <c r="B1156" s="1014"/>
      <c r="C1156" s="1014"/>
      <c r="D1156" s="1014"/>
      <c r="E1156" s="1014"/>
      <c r="F1156" s="1014"/>
      <c r="G1156" s="1014"/>
      <c r="H1156" s="1014"/>
      <c r="I1156" s="1014"/>
      <c r="J1156" s="1014"/>
      <c r="K1156" s="1014"/>
      <c r="L1156" s="1014"/>
      <c r="M1156" s="1019"/>
      <c r="N1156" s="1017"/>
      <c r="O1156" s="1014"/>
      <c r="P1156" s="1014"/>
      <c r="Q1156" s="1014"/>
      <c r="R1156" s="1014"/>
      <c r="S1156" s="1014"/>
      <c r="T1156" s="1014"/>
      <c r="U1156" s="1014"/>
      <c r="V1156" s="1014"/>
      <c r="W1156" s="1014"/>
      <c r="X1156" s="1014"/>
      <c r="Y1156" s="1014"/>
      <c r="Z1156" s="1014"/>
      <c r="AA1156" s="1014"/>
      <c r="AB1156" s="1014"/>
      <c r="AC1156" s="1014"/>
      <c r="AD1156" s="1014"/>
      <c r="AE1156" s="1014"/>
    </row>
    <row r="1157" spans="2:31">
      <c r="B1157" s="1014"/>
      <c r="C1157" s="1014"/>
      <c r="D1157" s="1014"/>
      <c r="E1157" s="1014"/>
      <c r="F1157" s="1014"/>
      <c r="G1157" s="1014"/>
      <c r="H1157" s="1014"/>
      <c r="I1157" s="1014"/>
      <c r="J1157" s="1014"/>
      <c r="K1157" s="1014"/>
      <c r="L1157" s="1014"/>
      <c r="M1157" s="1019"/>
      <c r="N1157" s="1018"/>
      <c r="O1157" s="1014"/>
      <c r="P1157" s="1014"/>
      <c r="Q1157" s="1014"/>
      <c r="R1157" s="1014"/>
      <c r="S1157" s="1014"/>
      <c r="T1157" s="1014"/>
      <c r="U1157" s="1014"/>
      <c r="V1157" s="1014"/>
      <c r="W1157" s="1014"/>
      <c r="X1157" s="1014"/>
      <c r="Y1157" s="1014"/>
      <c r="Z1157" s="1014"/>
      <c r="AA1157" s="1014"/>
      <c r="AB1157" s="1014"/>
      <c r="AC1157" s="1014"/>
      <c r="AD1157" s="1014"/>
      <c r="AE1157" s="1014"/>
    </row>
    <row r="1158" spans="2:31">
      <c r="B1158" s="1014"/>
      <c r="C1158" s="1014"/>
      <c r="D1158" s="1014"/>
      <c r="E1158" s="1014"/>
      <c r="F1158" s="1014"/>
      <c r="G1158" s="1014"/>
      <c r="H1158" s="1014"/>
      <c r="I1158" s="1014"/>
      <c r="J1158" s="1014"/>
      <c r="K1158" s="1014"/>
      <c r="L1158" s="1014"/>
      <c r="M1158" s="1019"/>
      <c r="N1158" s="1017"/>
      <c r="O1158" s="1014"/>
      <c r="P1158" s="1014"/>
      <c r="Q1158" s="1014"/>
      <c r="R1158" s="1014"/>
      <c r="S1158" s="1014"/>
      <c r="T1158" s="1014"/>
      <c r="U1158" s="1014"/>
      <c r="V1158" s="1014"/>
      <c r="W1158" s="1014"/>
      <c r="X1158" s="1014"/>
      <c r="Y1158" s="1014"/>
      <c r="Z1158" s="1014"/>
      <c r="AA1158" s="1014"/>
      <c r="AB1158" s="1014"/>
      <c r="AC1158" s="1014"/>
      <c r="AD1158" s="1014"/>
      <c r="AE1158" s="1014"/>
    </row>
    <row r="1159" spans="2:31">
      <c r="B1159" s="1014"/>
      <c r="C1159" s="1014"/>
      <c r="D1159" s="1014"/>
      <c r="E1159" s="1014"/>
      <c r="F1159" s="1014"/>
      <c r="G1159" s="1014"/>
      <c r="H1159" s="1014"/>
      <c r="I1159" s="1014"/>
      <c r="J1159" s="1014"/>
      <c r="K1159" s="1014"/>
      <c r="L1159" s="1014"/>
      <c r="M1159" s="1016"/>
      <c r="N1159" s="1018"/>
      <c r="O1159" s="1014"/>
      <c r="P1159" s="1014"/>
      <c r="Q1159" s="1014"/>
      <c r="R1159" s="1014"/>
      <c r="S1159" s="1014"/>
      <c r="T1159" s="1014"/>
      <c r="U1159" s="1014"/>
      <c r="V1159" s="1014"/>
      <c r="W1159" s="1014"/>
      <c r="X1159" s="1014"/>
      <c r="Y1159" s="1014"/>
      <c r="Z1159" s="1014"/>
      <c r="AA1159" s="1014"/>
      <c r="AB1159" s="1014"/>
      <c r="AC1159" s="1014"/>
      <c r="AD1159" s="1014"/>
      <c r="AE1159" s="1014"/>
    </row>
    <row r="1160" spans="2:31">
      <c r="B1160" s="1014"/>
      <c r="C1160" s="1014"/>
      <c r="D1160" s="1014"/>
      <c r="E1160" s="1014"/>
      <c r="F1160" s="1014"/>
      <c r="G1160" s="1014"/>
      <c r="H1160" s="1014"/>
      <c r="I1160" s="1014"/>
      <c r="J1160" s="1014"/>
      <c r="K1160" s="1014"/>
      <c r="L1160" s="1014"/>
      <c r="M1160" s="1016"/>
      <c r="N1160" s="1018"/>
      <c r="O1160" s="1014"/>
      <c r="P1160" s="1014"/>
      <c r="Q1160" s="1014"/>
      <c r="R1160" s="1014"/>
      <c r="S1160" s="1014"/>
      <c r="T1160" s="1014"/>
      <c r="U1160" s="1014"/>
      <c r="V1160" s="1014"/>
      <c r="W1160" s="1014"/>
      <c r="X1160" s="1014"/>
      <c r="Y1160" s="1014"/>
      <c r="Z1160" s="1014"/>
      <c r="AA1160" s="1014"/>
      <c r="AB1160" s="1014"/>
      <c r="AC1160" s="1014"/>
      <c r="AD1160" s="1014"/>
      <c r="AE1160" s="1014"/>
    </row>
    <row r="1161" spans="2:31">
      <c r="B1161" s="1014"/>
      <c r="C1161" s="1014"/>
      <c r="D1161" s="1014"/>
      <c r="E1161" s="1014"/>
      <c r="F1161" s="1014"/>
      <c r="G1161" s="1014"/>
      <c r="H1161" s="1014"/>
      <c r="I1161" s="1014"/>
      <c r="J1161" s="1014"/>
      <c r="K1161" s="1014"/>
      <c r="L1161" s="1014"/>
      <c r="M1161" s="1016"/>
      <c r="N1161" s="1017"/>
      <c r="O1161" s="1014"/>
      <c r="P1161" s="1014"/>
      <c r="Q1161" s="1014"/>
      <c r="R1161" s="1014"/>
      <c r="S1161" s="1014"/>
      <c r="T1161" s="1014"/>
      <c r="U1161" s="1014"/>
      <c r="V1161" s="1014"/>
      <c r="W1161" s="1014"/>
      <c r="X1161" s="1014"/>
      <c r="Y1161" s="1014"/>
      <c r="Z1161" s="1014"/>
      <c r="AA1161" s="1014"/>
      <c r="AB1161" s="1014"/>
      <c r="AC1161" s="1014"/>
      <c r="AD1161" s="1014"/>
      <c r="AE1161" s="1014"/>
    </row>
    <row r="1162" spans="2:31">
      <c r="B1162" s="1014"/>
      <c r="C1162" s="1014"/>
      <c r="D1162" s="1014"/>
      <c r="E1162" s="1014"/>
      <c r="F1162" s="1014"/>
      <c r="G1162" s="1014"/>
      <c r="H1162" s="1014"/>
      <c r="I1162" s="1014"/>
      <c r="J1162" s="1014"/>
      <c r="K1162" s="1014"/>
      <c r="L1162" s="1014"/>
      <c r="M1162" s="1016"/>
      <c r="N1162" s="1018"/>
      <c r="O1162" s="1014"/>
      <c r="P1162" s="1014"/>
      <c r="Q1162" s="1014"/>
      <c r="R1162" s="1014"/>
      <c r="S1162" s="1014"/>
      <c r="T1162" s="1014"/>
      <c r="U1162" s="1014"/>
      <c r="V1162" s="1014"/>
      <c r="W1162" s="1014"/>
      <c r="X1162" s="1014"/>
      <c r="Y1162" s="1014"/>
      <c r="Z1162" s="1014"/>
      <c r="AA1162" s="1014"/>
      <c r="AB1162" s="1014"/>
      <c r="AC1162" s="1014"/>
      <c r="AD1162" s="1014"/>
      <c r="AE1162" s="1014"/>
    </row>
    <row r="1163" spans="2:31">
      <c r="B1163" s="1014"/>
      <c r="C1163" s="1014"/>
      <c r="D1163" s="1014"/>
      <c r="E1163" s="1014"/>
      <c r="F1163" s="1014"/>
      <c r="G1163" s="1014"/>
      <c r="H1163" s="1014"/>
      <c r="I1163" s="1014"/>
      <c r="J1163" s="1014"/>
      <c r="K1163" s="1014"/>
      <c r="L1163" s="1014"/>
      <c r="M1163" s="1016"/>
      <c r="N1163" s="1018"/>
      <c r="O1163" s="1014"/>
      <c r="P1163" s="1014"/>
      <c r="Q1163" s="1014"/>
      <c r="R1163" s="1014"/>
      <c r="S1163" s="1014"/>
      <c r="T1163" s="1014"/>
      <c r="U1163" s="1014"/>
      <c r="V1163" s="1014"/>
      <c r="W1163" s="1014"/>
      <c r="X1163" s="1014"/>
      <c r="Y1163" s="1014"/>
      <c r="Z1163" s="1014"/>
      <c r="AA1163" s="1014"/>
      <c r="AB1163" s="1014"/>
      <c r="AC1163" s="1014"/>
      <c r="AD1163" s="1014"/>
      <c r="AE1163" s="1014"/>
    </row>
    <row r="1164" spans="2:31">
      <c r="B1164" s="1014"/>
      <c r="C1164" s="1014"/>
      <c r="D1164" s="1014"/>
      <c r="E1164" s="1014"/>
      <c r="F1164" s="1014"/>
      <c r="G1164" s="1014"/>
      <c r="H1164" s="1014"/>
      <c r="I1164" s="1014"/>
      <c r="J1164" s="1014"/>
      <c r="K1164" s="1014"/>
      <c r="L1164" s="1014"/>
      <c r="M1164" s="1016"/>
      <c r="N1164" s="1018"/>
      <c r="O1164" s="1014"/>
      <c r="P1164" s="1014"/>
      <c r="Q1164" s="1014"/>
      <c r="R1164" s="1014"/>
      <c r="S1164" s="1014"/>
      <c r="T1164" s="1014"/>
      <c r="U1164" s="1014"/>
      <c r="V1164" s="1014"/>
      <c r="W1164" s="1014"/>
      <c r="X1164" s="1014"/>
      <c r="Y1164" s="1014"/>
      <c r="Z1164" s="1014"/>
      <c r="AA1164" s="1014"/>
      <c r="AB1164" s="1014"/>
      <c r="AC1164" s="1014"/>
      <c r="AD1164" s="1014"/>
      <c r="AE1164" s="1014"/>
    </row>
    <row r="1165" spans="2:31">
      <c r="B1165" s="1014"/>
      <c r="C1165" s="1014"/>
      <c r="D1165" s="1014"/>
      <c r="E1165" s="1014"/>
      <c r="F1165" s="1014"/>
      <c r="G1165" s="1014"/>
      <c r="H1165" s="1014"/>
      <c r="I1165" s="1014"/>
      <c r="J1165" s="1014"/>
      <c r="K1165" s="1014"/>
      <c r="L1165" s="1014"/>
      <c r="M1165" s="1016"/>
      <c r="N1165" s="1017"/>
      <c r="O1165" s="1014"/>
      <c r="P1165" s="1014"/>
      <c r="Q1165" s="1014"/>
      <c r="R1165" s="1014"/>
      <c r="S1165" s="1014"/>
      <c r="T1165" s="1014"/>
      <c r="U1165" s="1014"/>
      <c r="V1165" s="1014"/>
      <c r="W1165" s="1014"/>
      <c r="X1165" s="1014"/>
      <c r="Y1165" s="1014"/>
      <c r="Z1165" s="1014"/>
      <c r="AA1165" s="1014"/>
      <c r="AB1165" s="1014"/>
      <c r="AC1165" s="1014"/>
      <c r="AD1165" s="1014"/>
      <c r="AE1165" s="1014"/>
    </row>
    <row r="1166" spans="2:31">
      <c r="B1166" s="1014"/>
      <c r="C1166" s="1014"/>
      <c r="D1166" s="1014"/>
      <c r="E1166" s="1014"/>
      <c r="F1166" s="1014"/>
      <c r="G1166" s="1014"/>
      <c r="H1166" s="1014"/>
      <c r="I1166" s="1014"/>
      <c r="J1166" s="1014"/>
      <c r="K1166" s="1014"/>
      <c r="L1166" s="1014"/>
      <c r="M1166" s="1016"/>
      <c r="N1166" s="1018"/>
      <c r="O1166" s="1014"/>
      <c r="P1166" s="1014"/>
      <c r="Q1166" s="1014"/>
      <c r="R1166" s="1014"/>
      <c r="S1166" s="1014"/>
      <c r="T1166" s="1014"/>
      <c r="U1166" s="1014"/>
      <c r="V1166" s="1014"/>
      <c r="W1166" s="1014"/>
      <c r="X1166" s="1014"/>
      <c r="Y1166" s="1014"/>
      <c r="Z1166" s="1014"/>
      <c r="AA1166" s="1014"/>
      <c r="AB1166" s="1014"/>
      <c r="AC1166" s="1014"/>
      <c r="AD1166" s="1014"/>
      <c r="AE1166" s="1014"/>
    </row>
    <row r="1167" spans="2:31">
      <c r="B1167" s="1014"/>
      <c r="C1167" s="1014"/>
      <c r="D1167" s="1014"/>
      <c r="E1167" s="1014"/>
      <c r="F1167" s="1014"/>
      <c r="G1167" s="1014"/>
      <c r="H1167" s="1014"/>
      <c r="I1167" s="1014"/>
      <c r="J1167" s="1014"/>
      <c r="K1167" s="1014"/>
      <c r="L1167" s="1014"/>
      <c r="M1167" s="1016"/>
      <c r="N1167" s="1018"/>
      <c r="O1167" s="1014"/>
      <c r="P1167" s="1014"/>
      <c r="Q1167" s="1014"/>
      <c r="R1167" s="1014"/>
      <c r="S1167" s="1014"/>
      <c r="T1167" s="1014"/>
      <c r="U1167" s="1014"/>
      <c r="V1167" s="1014"/>
      <c r="W1167" s="1014"/>
      <c r="X1167" s="1014"/>
      <c r="Y1167" s="1014"/>
      <c r="Z1167" s="1014"/>
      <c r="AA1167" s="1014"/>
      <c r="AB1167" s="1014"/>
      <c r="AC1167" s="1014"/>
      <c r="AD1167" s="1014"/>
      <c r="AE1167" s="1014"/>
    </row>
    <row r="1168" spans="2:31">
      <c r="B1168" s="1014"/>
      <c r="C1168" s="1014"/>
      <c r="D1168" s="1014"/>
      <c r="E1168" s="1014"/>
      <c r="F1168" s="1014"/>
      <c r="G1168" s="1014"/>
      <c r="H1168" s="1014"/>
      <c r="I1168" s="1014"/>
      <c r="J1168" s="1014"/>
      <c r="K1168" s="1014"/>
      <c r="L1168" s="1014"/>
      <c r="M1168" s="1016"/>
      <c r="N1168" s="1017"/>
      <c r="O1168" s="1014"/>
      <c r="P1168" s="1014"/>
      <c r="Q1168" s="1014"/>
      <c r="R1168" s="1014"/>
      <c r="S1168" s="1014"/>
      <c r="T1168" s="1014"/>
      <c r="U1168" s="1014"/>
      <c r="V1168" s="1014"/>
      <c r="W1168" s="1014"/>
      <c r="X1168" s="1014"/>
      <c r="Y1168" s="1014"/>
      <c r="Z1168" s="1014"/>
      <c r="AA1168" s="1014"/>
      <c r="AB1168" s="1014"/>
      <c r="AC1168" s="1014"/>
      <c r="AD1168" s="1014"/>
      <c r="AE1168" s="1014"/>
    </row>
    <row r="1169" spans="2:31">
      <c r="B1169" s="1014"/>
      <c r="C1169" s="1014"/>
      <c r="D1169" s="1014"/>
      <c r="E1169" s="1014"/>
      <c r="F1169" s="1014"/>
      <c r="G1169" s="1014"/>
      <c r="H1169" s="1014"/>
      <c r="I1169" s="1014"/>
      <c r="J1169" s="1014"/>
      <c r="K1169" s="1014"/>
      <c r="L1169" s="1014"/>
      <c r="M1169" s="1016"/>
      <c r="N1169" s="1018"/>
      <c r="O1169" s="1014"/>
      <c r="P1169" s="1014"/>
      <c r="Q1169" s="1014"/>
      <c r="R1169" s="1014"/>
      <c r="S1169" s="1014"/>
      <c r="T1169" s="1014"/>
      <c r="U1169" s="1014"/>
      <c r="V1169" s="1014"/>
      <c r="W1169" s="1014"/>
      <c r="X1169" s="1014"/>
      <c r="Y1169" s="1014"/>
      <c r="Z1169" s="1014"/>
      <c r="AA1169" s="1014"/>
      <c r="AB1169" s="1014"/>
      <c r="AC1169" s="1014"/>
      <c r="AD1169" s="1014"/>
      <c r="AE1169" s="1014"/>
    </row>
    <row r="1170" spans="2:31">
      <c r="B1170" s="1014"/>
      <c r="C1170" s="1014"/>
      <c r="D1170" s="1014"/>
      <c r="E1170" s="1014"/>
      <c r="F1170" s="1014"/>
      <c r="G1170" s="1014"/>
      <c r="H1170" s="1014"/>
      <c r="I1170" s="1014"/>
      <c r="J1170" s="1014"/>
      <c r="K1170" s="1014"/>
      <c r="L1170" s="1014"/>
      <c r="M1170" s="1016"/>
      <c r="N1170" s="1018"/>
      <c r="O1170" s="1014"/>
      <c r="P1170" s="1014"/>
      <c r="Q1170" s="1014"/>
      <c r="R1170" s="1014"/>
      <c r="S1170" s="1014"/>
      <c r="T1170" s="1014"/>
      <c r="U1170" s="1014"/>
      <c r="V1170" s="1014"/>
      <c r="W1170" s="1014"/>
      <c r="X1170" s="1014"/>
      <c r="Y1170" s="1014"/>
      <c r="Z1170" s="1014"/>
      <c r="AA1170" s="1014"/>
      <c r="AB1170" s="1014"/>
      <c r="AC1170" s="1014"/>
      <c r="AD1170" s="1014"/>
      <c r="AE1170" s="1014"/>
    </row>
    <row r="1171" spans="2:31">
      <c r="B1171" s="1014"/>
      <c r="C1171" s="1014"/>
      <c r="D1171" s="1014"/>
      <c r="E1171" s="1014"/>
      <c r="F1171" s="1014"/>
      <c r="G1171" s="1014"/>
      <c r="H1171" s="1014"/>
      <c r="I1171" s="1014"/>
      <c r="J1171" s="1014"/>
      <c r="K1171" s="1014"/>
      <c r="L1171" s="1014"/>
      <c r="M1171" s="1016"/>
      <c r="N1171" s="1017"/>
      <c r="O1171" s="1014"/>
      <c r="P1171" s="1014"/>
      <c r="Q1171" s="1014"/>
      <c r="R1171" s="1014"/>
      <c r="S1171" s="1014"/>
      <c r="T1171" s="1014"/>
      <c r="U1171" s="1014"/>
      <c r="V1171" s="1014"/>
      <c r="W1171" s="1014"/>
      <c r="X1171" s="1014"/>
      <c r="Y1171" s="1014"/>
      <c r="Z1171" s="1014"/>
      <c r="AA1171" s="1014"/>
      <c r="AB1171" s="1014"/>
      <c r="AC1171" s="1014"/>
      <c r="AD1171" s="1014"/>
      <c r="AE1171" s="1014"/>
    </row>
    <row r="1172" spans="2:31">
      <c r="B1172" s="1014"/>
      <c r="C1172" s="1014"/>
      <c r="D1172" s="1014"/>
      <c r="E1172" s="1014"/>
      <c r="F1172" s="1014"/>
      <c r="G1172" s="1014"/>
      <c r="H1172" s="1014"/>
      <c r="I1172" s="1014"/>
      <c r="J1172" s="1014"/>
      <c r="K1172" s="1014"/>
      <c r="L1172" s="1014"/>
      <c r="M1172" s="1016"/>
      <c r="N1172" s="1018"/>
      <c r="O1172" s="1014"/>
      <c r="P1172" s="1014"/>
      <c r="Q1172" s="1014"/>
      <c r="R1172" s="1014"/>
      <c r="S1172" s="1014"/>
      <c r="T1172" s="1014"/>
      <c r="U1172" s="1014"/>
      <c r="V1172" s="1014"/>
      <c r="W1172" s="1014"/>
      <c r="X1172" s="1014"/>
      <c r="Y1172" s="1014"/>
      <c r="Z1172" s="1014"/>
      <c r="AA1172" s="1014"/>
      <c r="AB1172" s="1014"/>
      <c r="AC1172" s="1014"/>
      <c r="AD1172" s="1014"/>
      <c r="AE1172" s="1014"/>
    </row>
    <row r="1173" spans="2:31">
      <c r="B1173" s="1014"/>
      <c r="C1173" s="1014"/>
      <c r="D1173" s="1014"/>
      <c r="E1173" s="1014"/>
      <c r="F1173" s="1014"/>
      <c r="G1173" s="1014"/>
      <c r="H1173" s="1014"/>
      <c r="I1173" s="1014"/>
      <c r="J1173" s="1014"/>
      <c r="K1173" s="1014"/>
      <c r="L1173" s="1014"/>
      <c r="M1173" s="1016"/>
      <c r="N1173" s="1017"/>
      <c r="O1173" s="1014"/>
      <c r="P1173" s="1014"/>
      <c r="Q1173" s="1014"/>
      <c r="R1173" s="1014"/>
      <c r="S1173" s="1014"/>
      <c r="T1173" s="1014"/>
      <c r="U1173" s="1014"/>
      <c r="V1173" s="1014"/>
      <c r="W1173" s="1014"/>
      <c r="X1173" s="1014"/>
      <c r="Y1173" s="1014"/>
      <c r="Z1173" s="1014"/>
      <c r="AA1173" s="1014"/>
      <c r="AB1173" s="1014"/>
      <c r="AC1173" s="1014"/>
      <c r="AD1173" s="1014"/>
      <c r="AE1173" s="1014"/>
    </row>
    <row r="1174" spans="2:31">
      <c r="B1174" s="1014"/>
      <c r="C1174" s="1014"/>
      <c r="D1174" s="1014"/>
      <c r="E1174" s="1014"/>
      <c r="F1174" s="1014"/>
      <c r="G1174" s="1014"/>
      <c r="H1174" s="1014"/>
      <c r="I1174" s="1014"/>
      <c r="J1174" s="1014"/>
      <c r="K1174" s="1014"/>
      <c r="L1174" s="1014"/>
      <c r="M1174" s="1016"/>
      <c r="N1174" s="1018"/>
      <c r="O1174" s="1014"/>
      <c r="P1174" s="1014"/>
      <c r="Q1174" s="1014"/>
      <c r="R1174" s="1014"/>
      <c r="S1174" s="1014"/>
      <c r="T1174" s="1014"/>
      <c r="U1174" s="1014"/>
      <c r="V1174" s="1014"/>
      <c r="W1174" s="1014"/>
      <c r="X1174" s="1014"/>
      <c r="Y1174" s="1014"/>
      <c r="Z1174" s="1014"/>
      <c r="AA1174" s="1014"/>
      <c r="AB1174" s="1014"/>
      <c r="AC1174" s="1014"/>
      <c r="AD1174" s="1014"/>
      <c r="AE1174" s="1014"/>
    </row>
    <row r="1175" spans="2:31">
      <c r="B1175" s="1014"/>
      <c r="C1175" s="1014"/>
      <c r="D1175" s="1014"/>
      <c r="E1175" s="1014"/>
      <c r="F1175" s="1014"/>
      <c r="G1175" s="1014"/>
      <c r="H1175" s="1014"/>
      <c r="I1175" s="1014"/>
      <c r="J1175" s="1014"/>
      <c r="K1175" s="1014"/>
      <c r="L1175" s="1014"/>
      <c r="M1175" s="1016"/>
      <c r="N1175" s="1017"/>
      <c r="O1175" s="1014"/>
      <c r="P1175" s="1014"/>
      <c r="Q1175" s="1014"/>
      <c r="R1175" s="1014"/>
      <c r="S1175" s="1014"/>
      <c r="T1175" s="1014"/>
      <c r="U1175" s="1014"/>
      <c r="V1175" s="1014"/>
      <c r="W1175" s="1014"/>
      <c r="X1175" s="1014"/>
      <c r="Y1175" s="1014"/>
      <c r="Z1175" s="1014"/>
      <c r="AA1175" s="1014"/>
      <c r="AB1175" s="1014"/>
      <c r="AC1175" s="1014"/>
      <c r="AD1175" s="1014"/>
      <c r="AE1175" s="1014"/>
    </row>
    <row r="1176" spans="2:31">
      <c r="B1176" s="1014"/>
      <c r="C1176" s="1014"/>
      <c r="D1176" s="1014"/>
      <c r="E1176" s="1014"/>
      <c r="F1176" s="1014"/>
      <c r="G1176" s="1014"/>
      <c r="H1176" s="1014"/>
      <c r="I1176" s="1014"/>
      <c r="J1176" s="1014"/>
      <c r="K1176" s="1014"/>
      <c r="L1176" s="1014"/>
      <c r="M1176" s="1016"/>
      <c r="N1176" s="1018"/>
      <c r="O1176" s="1014"/>
      <c r="P1176" s="1014"/>
      <c r="Q1176" s="1014"/>
      <c r="R1176" s="1014"/>
      <c r="S1176" s="1014"/>
      <c r="T1176" s="1014"/>
      <c r="U1176" s="1014"/>
      <c r="V1176" s="1014"/>
      <c r="W1176" s="1014"/>
      <c r="X1176" s="1014"/>
      <c r="Y1176" s="1014"/>
      <c r="Z1176" s="1014"/>
      <c r="AA1176" s="1014"/>
      <c r="AB1176" s="1014"/>
      <c r="AC1176" s="1014"/>
      <c r="AD1176" s="1014"/>
      <c r="AE1176" s="1014"/>
    </row>
    <row r="1177" spans="2:31">
      <c r="B1177" s="1014"/>
      <c r="C1177" s="1014"/>
      <c r="D1177" s="1014"/>
      <c r="E1177" s="1014"/>
      <c r="F1177" s="1014"/>
      <c r="G1177" s="1014"/>
      <c r="H1177" s="1014"/>
      <c r="I1177" s="1014"/>
      <c r="J1177" s="1014"/>
      <c r="K1177" s="1014"/>
      <c r="L1177" s="1014"/>
      <c r="M1177" s="1016"/>
      <c r="N1177" s="1017"/>
      <c r="O1177" s="1014"/>
      <c r="P1177" s="1014"/>
      <c r="Q1177" s="1014"/>
      <c r="R1177" s="1014"/>
      <c r="S1177" s="1014"/>
      <c r="T1177" s="1014"/>
      <c r="U1177" s="1014"/>
      <c r="V1177" s="1014"/>
      <c r="W1177" s="1014"/>
      <c r="X1177" s="1014"/>
      <c r="Y1177" s="1014"/>
      <c r="Z1177" s="1014"/>
      <c r="AA1177" s="1014"/>
      <c r="AB1177" s="1014"/>
      <c r="AC1177" s="1014"/>
      <c r="AD1177" s="1014"/>
      <c r="AE1177" s="1014"/>
    </row>
    <row r="1178" spans="2:31">
      <c r="B1178" s="1014"/>
      <c r="C1178" s="1014"/>
      <c r="D1178" s="1014"/>
      <c r="E1178" s="1014"/>
      <c r="F1178" s="1014"/>
      <c r="G1178" s="1014"/>
      <c r="H1178" s="1014"/>
      <c r="I1178" s="1014"/>
      <c r="J1178" s="1014"/>
      <c r="K1178" s="1014"/>
      <c r="L1178" s="1014"/>
      <c r="M1178" s="1016"/>
      <c r="N1178" s="1018"/>
      <c r="O1178" s="1014"/>
      <c r="P1178" s="1014"/>
      <c r="Q1178" s="1014"/>
      <c r="R1178" s="1014"/>
      <c r="S1178" s="1014"/>
      <c r="T1178" s="1014"/>
      <c r="U1178" s="1014"/>
      <c r="V1178" s="1014"/>
      <c r="W1178" s="1014"/>
      <c r="X1178" s="1014"/>
      <c r="Y1178" s="1014"/>
      <c r="Z1178" s="1014"/>
      <c r="AA1178" s="1014"/>
      <c r="AB1178" s="1014"/>
      <c r="AC1178" s="1014"/>
      <c r="AD1178" s="1014"/>
      <c r="AE1178" s="1014"/>
    </row>
    <row r="1179" spans="2:31">
      <c r="B1179" s="1014"/>
      <c r="C1179" s="1014"/>
      <c r="D1179" s="1014"/>
      <c r="E1179" s="1014"/>
      <c r="F1179" s="1014"/>
      <c r="G1179" s="1014"/>
      <c r="H1179" s="1014"/>
      <c r="I1179" s="1014"/>
      <c r="J1179" s="1014"/>
      <c r="K1179" s="1014"/>
      <c r="L1179" s="1014"/>
      <c r="M1179" s="1016"/>
      <c r="N1179" s="1017"/>
      <c r="O1179" s="1014"/>
      <c r="P1179" s="1014"/>
      <c r="Q1179" s="1014"/>
      <c r="R1179" s="1014"/>
      <c r="S1179" s="1014"/>
      <c r="T1179" s="1014"/>
      <c r="U1179" s="1014"/>
      <c r="V1179" s="1014"/>
      <c r="W1179" s="1014"/>
      <c r="X1179" s="1014"/>
      <c r="Y1179" s="1014"/>
      <c r="Z1179" s="1014"/>
      <c r="AA1179" s="1014"/>
      <c r="AB1179" s="1014"/>
      <c r="AC1179" s="1014"/>
      <c r="AD1179" s="1014"/>
      <c r="AE1179" s="1014"/>
    </row>
    <row r="1180" spans="2:31">
      <c r="B1180" s="1014"/>
      <c r="C1180" s="1014"/>
      <c r="D1180" s="1014"/>
      <c r="E1180" s="1014"/>
      <c r="F1180" s="1014"/>
      <c r="G1180" s="1014"/>
      <c r="H1180" s="1014"/>
      <c r="I1180" s="1014"/>
      <c r="J1180" s="1014"/>
      <c r="K1180" s="1014"/>
      <c r="L1180" s="1014"/>
      <c r="M1180" s="1016"/>
      <c r="N1180" s="1018"/>
      <c r="O1180" s="1014"/>
      <c r="P1180" s="1014"/>
      <c r="Q1180" s="1014"/>
      <c r="R1180" s="1014"/>
      <c r="S1180" s="1014"/>
      <c r="T1180" s="1014"/>
      <c r="U1180" s="1014"/>
      <c r="V1180" s="1014"/>
      <c r="W1180" s="1014"/>
      <c r="X1180" s="1014"/>
      <c r="Y1180" s="1014"/>
      <c r="Z1180" s="1014"/>
      <c r="AA1180" s="1014"/>
      <c r="AB1180" s="1014"/>
      <c r="AC1180" s="1014"/>
      <c r="AD1180" s="1014"/>
      <c r="AE1180" s="1014"/>
    </row>
    <row r="1181" spans="2:31">
      <c r="B1181" s="1014"/>
      <c r="C1181" s="1014"/>
      <c r="D1181" s="1014"/>
      <c r="E1181" s="1014"/>
      <c r="F1181" s="1014"/>
      <c r="G1181" s="1014"/>
      <c r="H1181" s="1014"/>
      <c r="I1181" s="1014"/>
      <c r="J1181" s="1014"/>
      <c r="K1181" s="1014"/>
      <c r="L1181" s="1014"/>
      <c r="M1181" s="1016"/>
      <c r="N1181" s="1017"/>
      <c r="O1181" s="1014"/>
      <c r="P1181" s="1014"/>
      <c r="Q1181" s="1014"/>
      <c r="R1181" s="1014"/>
      <c r="S1181" s="1014"/>
      <c r="T1181" s="1014"/>
      <c r="U1181" s="1014"/>
      <c r="V1181" s="1014"/>
      <c r="W1181" s="1014"/>
      <c r="X1181" s="1014"/>
      <c r="Y1181" s="1014"/>
      <c r="Z1181" s="1014"/>
      <c r="AA1181" s="1014"/>
      <c r="AB1181" s="1014"/>
      <c r="AC1181" s="1014"/>
      <c r="AD1181" s="1014"/>
      <c r="AE1181" s="1014"/>
    </row>
    <row r="1182" spans="2:31">
      <c r="B1182" s="1014"/>
      <c r="C1182" s="1014"/>
      <c r="D1182" s="1014"/>
      <c r="E1182" s="1014"/>
      <c r="F1182" s="1014"/>
      <c r="G1182" s="1014"/>
      <c r="H1182" s="1014"/>
      <c r="I1182" s="1014"/>
      <c r="J1182" s="1014"/>
      <c r="K1182" s="1014"/>
      <c r="L1182" s="1014"/>
      <c r="M1182" s="1016"/>
      <c r="N1182" s="1018"/>
      <c r="O1182" s="1014"/>
      <c r="P1182" s="1014"/>
      <c r="Q1182" s="1014"/>
      <c r="R1182" s="1014"/>
      <c r="S1182" s="1014"/>
      <c r="T1182" s="1014"/>
      <c r="U1182" s="1014"/>
      <c r="V1182" s="1014"/>
      <c r="W1182" s="1014"/>
      <c r="X1182" s="1014"/>
      <c r="Y1182" s="1014"/>
      <c r="Z1182" s="1014"/>
      <c r="AA1182" s="1014"/>
      <c r="AB1182" s="1014"/>
      <c r="AC1182" s="1014"/>
      <c r="AD1182" s="1014"/>
      <c r="AE1182" s="1014"/>
    </row>
    <row r="1183" spans="2:31">
      <c r="B1183" s="1014"/>
      <c r="C1183" s="1014"/>
      <c r="D1183" s="1014"/>
      <c r="E1183" s="1014"/>
      <c r="F1183" s="1014"/>
      <c r="G1183" s="1014"/>
      <c r="H1183" s="1014"/>
      <c r="I1183" s="1014"/>
      <c r="J1183" s="1014"/>
      <c r="K1183" s="1014"/>
      <c r="L1183" s="1014"/>
      <c r="M1183" s="1016"/>
      <c r="N1183" s="1017"/>
      <c r="O1183" s="1014"/>
      <c r="P1183" s="1014"/>
      <c r="Q1183" s="1014"/>
      <c r="R1183" s="1014"/>
      <c r="S1183" s="1014"/>
      <c r="T1183" s="1014"/>
      <c r="U1183" s="1014"/>
      <c r="V1183" s="1014"/>
      <c r="W1183" s="1014"/>
      <c r="X1183" s="1014"/>
      <c r="Y1183" s="1014"/>
      <c r="Z1183" s="1014"/>
      <c r="AA1183" s="1014"/>
      <c r="AB1183" s="1014"/>
      <c r="AC1183" s="1014"/>
      <c r="AD1183" s="1014"/>
      <c r="AE1183" s="1014"/>
    </row>
    <row r="1184" spans="2:31">
      <c r="B1184" s="1014"/>
      <c r="C1184" s="1014"/>
      <c r="D1184" s="1014"/>
      <c r="E1184" s="1014"/>
      <c r="F1184" s="1014"/>
      <c r="G1184" s="1014"/>
      <c r="H1184" s="1014"/>
      <c r="I1184" s="1014"/>
      <c r="J1184" s="1014"/>
      <c r="K1184" s="1014"/>
      <c r="L1184" s="1014"/>
      <c r="M1184" s="1016"/>
      <c r="N1184" s="1018"/>
      <c r="O1184" s="1014"/>
      <c r="P1184" s="1014"/>
      <c r="Q1184" s="1014"/>
      <c r="R1184" s="1014"/>
      <c r="S1184" s="1014"/>
      <c r="T1184" s="1014"/>
      <c r="U1184" s="1014"/>
      <c r="V1184" s="1014"/>
      <c r="W1184" s="1014"/>
      <c r="X1184" s="1014"/>
      <c r="Y1184" s="1014"/>
      <c r="Z1184" s="1014"/>
      <c r="AA1184" s="1014"/>
      <c r="AB1184" s="1014"/>
      <c r="AC1184" s="1014"/>
      <c r="AD1184" s="1014"/>
      <c r="AE1184" s="1014"/>
    </row>
    <row r="1185" spans="2:31">
      <c r="B1185" s="1014"/>
      <c r="C1185" s="1014"/>
      <c r="D1185" s="1014"/>
      <c r="E1185" s="1014"/>
      <c r="F1185" s="1014"/>
      <c r="G1185" s="1014"/>
      <c r="H1185" s="1014"/>
      <c r="I1185" s="1014"/>
      <c r="J1185" s="1014"/>
      <c r="K1185" s="1014"/>
      <c r="L1185" s="1014"/>
      <c r="M1185" s="1016"/>
      <c r="N1185" s="1017"/>
      <c r="O1185" s="1014"/>
      <c r="P1185" s="1014"/>
      <c r="Q1185" s="1014"/>
      <c r="R1185" s="1014"/>
      <c r="S1185" s="1014"/>
      <c r="T1185" s="1014"/>
      <c r="U1185" s="1014"/>
      <c r="V1185" s="1014"/>
      <c r="W1185" s="1014"/>
      <c r="X1185" s="1014"/>
      <c r="Y1185" s="1014"/>
      <c r="Z1185" s="1014"/>
      <c r="AA1185" s="1014"/>
      <c r="AB1185" s="1014"/>
      <c r="AC1185" s="1014"/>
      <c r="AD1185" s="1014"/>
      <c r="AE1185" s="1014"/>
    </row>
    <row r="1186" spans="2:31">
      <c r="B1186" s="1014"/>
      <c r="C1186" s="1014"/>
      <c r="D1186" s="1014"/>
      <c r="E1186" s="1014"/>
      <c r="F1186" s="1014"/>
      <c r="G1186" s="1014"/>
      <c r="H1186" s="1014"/>
      <c r="I1186" s="1014"/>
      <c r="J1186" s="1014"/>
      <c r="K1186" s="1014"/>
      <c r="L1186" s="1014"/>
      <c r="M1186" s="1016"/>
      <c r="N1186" s="1018"/>
      <c r="O1186" s="1014"/>
      <c r="P1186" s="1014"/>
      <c r="Q1186" s="1014"/>
      <c r="R1186" s="1014"/>
      <c r="S1186" s="1014"/>
      <c r="T1186" s="1014"/>
      <c r="U1186" s="1014"/>
      <c r="V1186" s="1014"/>
      <c r="W1186" s="1014"/>
      <c r="X1186" s="1014"/>
      <c r="Y1186" s="1014"/>
      <c r="Z1186" s="1014"/>
      <c r="AA1186" s="1014"/>
      <c r="AB1186" s="1014"/>
      <c r="AC1186" s="1014"/>
      <c r="AD1186" s="1014"/>
      <c r="AE1186" s="1014"/>
    </row>
    <row r="1187" spans="2:31">
      <c r="B1187" s="1014"/>
      <c r="C1187" s="1014"/>
      <c r="D1187" s="1014"/>
      <c r="E1187" s="1014"/>
      <c r="F1187" s="1014"/>
      <c r="G1187" s="1014"/>
      <c r="H1187" s="1014"/>
      <c r="I1187" s="1014"/>
      <c r="J1187" s="1014"/>
      <c r="K1187" s="1014"/>
      <c r="L1187" s="1014"/>
      <c r="M1187" s="1016"/>
      <c r="N1187" s="1018"/>
      <c r="O1187" s="1014"/>
      <c r="P1187" s="1014"/>
      <c r="Q1187" s="1014"/>
      <c r="R1187" s="1014"/>
      <c r="S1187" s="1014"/>
      <c r="T1187" s="1014"/>
      <c r="U1187" s="1014"/>
      <c r="V1187" s="1014"/>
      <c r="W1187" s="1014"/>
      <c r="X1187" s="1014"/>
      <c r="Y1187" s="1014"/>
      <c r="Z1187" s="1014"/>
      <c r="AA1187" s="1014"/>
      <c r="AB1187" s="1014"/>
      <c r="AC1187" s="1014"/>
      <c r="AD1187" s="1014"/>
      <c r="AE1187" s="1014"/>
    </row>
    <row r="1188" spans="2:31">
      <c r="B1188" s="1014"/>
      <c r="C1188" s="1014"/>
      <c r="D1188" s="1014"/>
      <c r="E1188" s="1014"/>
      <c r="F1188" s="1014"/>
      <c r="G1188" s="1014"/>
      <c r="H1188" s="1014"/>
      <c r="I1188" s="1014"/>
      <c r="J1188" s="1014"/>
      <c r="K1188" s="1014"/>
      <c r="L1188" s="1014"/>
      <c r="M1188" s="1016"/>
      <c r="N1188" s="1018"/>
      <c r="O1188" s="1014"/>
      <c r="P1188" s="1014"/>
      <c r="Q1188" s="1014"/>
      <c r="R1188" s="1014"/>
      <c r="S1188" s="1014"/>
      <c r="T1188" s="1014"/>
      <c r="U1188" s="1014"/>
      <c r="V1188" s="1014"/>
      <c r="W1188" s="1014"/>
      <c r="X1188" s="1014"/>
      <c r="Y1188" s="1014"/>
      <c r="Z1188" s="1014"/>
      <c r="AA1188" s="1014"/>
      <c r="AB1188" s="1014"/>
      <c r="AC1188" s="1014"/>
      <c r="AD1188" s="1014"/>
      <c r="AE1188" s="1014"/>
    </row>
    <row r="1189" spans="2:31">
      <c r="B1189" s="1014"/>
      <c r="C1189" s="1014"/>
      <c r="D1189" s="1014"/>
      <c r="E1189" s="1014"/>
      <c r="F1189" s="1014"/>
      <c r="G1189" s="1014"/>
      <c r="H1189" s="1014"/>
      <c r="I1189" s="1014"/>
      <c r="J1189" s="1014"/>
      <c r="K1189" s="1014"/>
      <c r="L1189" s="1014"/>
      <c r="M1189" s="1016"/>
      <c r="N1189" s="1017"/>
      <c r="O1189" s="1014"/>
      <c r="P1189" s="1014"/>
      <c r="Q1189" s="1014"/>
      <c r="R1189" s="1014"/>
      <c r="S1189" s="1014"/>
      <c r="T1189" s="1014"/>
      <c r="U1189" s="1014"/>
      <c r="V1189" s="1014"/>
      <c r="W1189" s="1014"/>
      <c r="X1189" s="1014"/>
      <c r="Y1189" s="1014"/>
      <c r="Z1189" s="1014"/>
      <c r="AA1189" s="1014"/>
      <c r="AB1189" s="1014"/>
      <c r="AC1189" s="1014"/>
      <c r="AD1189" s="1014"/>
      <c r="AE1189" s="1014"/>
    </row>
    <row r="1190" spans="2:31">
      <c r="B1190" s="1014"/>
      <c r="C1190" s="1014"/>
      <c r="D1190" s="1014"/>
      <c r="E1190" s="1014"/>
      <c r="F1190" s="1014"/>
      <c r="G1190" s="1014"/>
      <c r="H1190" s="1014"/>
      <c r="I1190" s="1014"/>
      <c r="J1190" s="1014"/>
      <c r="K1190" s="1014"/>
      <c r="L1190" s="1014"/>
      <c r="M1190" s="1016"/>
      <c r="N1190" s="1018"/>
      <c r="O1190" s="1014"/>
      <c r="P1190" s="1014"/>
      <c r="Q1190" s="1014"/>
      <c r="R1190" s="1014"/>
      <c r="S1190" s="1014"/>
      <c r="T1190" s="1014"/>
      <c r="U1190" s="1014"/>
      <c r="V1190" s="1014"/>
      <c r="W1190" s="1014"/>
      <c r="X1190" s="1014"/>
      <c r="Y1190" s="1014"/>
      <c r="Z1190" s="1014"/>
      <c r="AA1190" s="1014"/>
      <c r="AB1190" s="1014"/>
      <c r="AC1190" s="1014"/>
      <c r="AD1190" s="1014"/>
      <c r="AE1190" s="1014"/>
    </row>
    <row r="1191" spans="2:31">
      <c r="B1191" s="1014"/>
      <c r="C1191" s="1014"/>
      <c r="D1191" s="1014"/>
      <c r="E1191" s="1014"/>
      <c r="F1191" s="1014"/>
      <c r="G1191" s="1014"/>
      <c r="H1191" s="1014"/>
      <c r="I1191" s="1014"/>
      <c r="J1191" s="1014"/>
      <c r="K1191" s="1014"/>
      <c r="L1191" s="1014"/>
      <c r="M1191" s="1016"/>
      <c r="N1191" s="1017"/>
      <c r="O1191" s="1014"/>
      <c r="P1191" s="1014"/>
      <c r="Q1191" s="1014"/>
      <c r="R1191" s="1014"/>
      <c r="S1191" s="1014"/>
      <c r="T1191" s="1014"/>
      <c r="U1191" s="1014"/>
      <c r="V1191" s="1014"/>
      <c r="W1191" s="1014"/>
      <c r="X1191" s="1014"/>
      <c r="Y1191" s="1014"/>
      <c r="Z1191" s="1014"/>
      <c r="AA1191" s="1014"/>
      <c r="AB1191" s="1014"/>
      <c r="AC1191" s="1014"/>
      <c r="AD1191" s="1014"/>
      <c r="AE1191" s="1014"/>
    </row>
    <row r="1192" spans="2:31">
      <c r="B1192" s="1014"/>
      <c r="C1192" s="1014"/>
      <c r="D1192" s="1014"/>
      <c r="E1192" s="1014"/>
      <c r="F1192" s="1014"/>
      <c r="G1192" s="1014"/>
      <c r="H1192" s="1014"/>
      <c r="I1192" s="1014"/>
      <c r="J1192" s="1014"/>
      <c r="K1192" s="1014"/>
      <c r="L1192" s="1014"/>
      <c r="M1192" s="1016"/>
      <c r="N1192" s="1018"/>
      <c r="O1192" s="1014"/>
      <c r="P1192" s="1014"/>
      <c r="Q1192" s="1014"/>
      <c r="R1192" s="1014"/>
      <c r="S1192" s="1014"/>
      <c r="T1192" s="1014"/>
      <c r="U1192" s="1014"/>
      <c r="V1192" s="1014"/>
      <c r="W1192" s="1014"/>
      <c r="X1192" s="1014"/>
      <c r="Y1192" s="1014"/>
      <c r="Z1192" s="1014"/>
      <c r="AA1192" s="1014"/>
      <c r="AB1192" s="1014"/>
      <c r="AC1192" s="1014"/>
      <c r="AD1192" s="1014"/>
      <c r="AE1192" s="1014"/>
    </row>
    <row r="1193" spans="2:31">
      <c r="B1193" s="1014"/>
      <c r="C1193" s="1014"/>
      <c r="D1193" s="1014"/>
      <c r="E1193" s="1014"/>
      <c r="F1193" s="1014"/>
      <c r="G1193" s="1014"/>
      <c r="H1193" s="1014"/>
      <c r="I1193" s="1014"/>
      <c r="J1193" s="1014"/>
      <c r="K1193" s="1014"/>
      <c r="L1193" s="1014"/>
      <c r="M1193" s="1016"/>
      <c r="N1193" s="1017"/>
      <c r="O1193" s="1014"/>
      <c r="P1193" s="1014"/>
      <c r="Q1193" s="1014"/>
      <c r="R1193" s="1014"/>
      <c r="S1193" s="1014"/>
      <c r="T1193" s="1014"/>
      <c r="U1193" s="1014"/>
      <c r="V1193" s="1014"/>
      <c r="W1193" s="1014"/>
      <c r="X1193" s="1014"/>
      <c r="Y1193" s="1014"/>
      <c r="Z1193" s="1014"/>
      <c r="AA1193" s="1014"/>
      <c r="AB1193" s="1014"/>
      <c r="AC1193" s="1014"/>
      <c r="AD1193" s="1014"/>
      <c r="AE1193" s="1014"/>
    </row>
    <row r="1194" spans="2:31">
      <c r="B1194" s="1014"/>
      <c r="C1194" s="1014"/>
      <c r="D1194" s="1014"/>
      <c r="E1194" s="1014"/>
      <c r="F1194" s="1014"/>
      <c r="G1194" s="1014"/>
      <c r="H1194" s="1014"/>
      <c r="I1194" s="1014"/>
      <c r="J1194" s="1014"/>
      <c r="K1194" s="1014"/>
      <c r="L1194" s="1014"/>
      <c r="M1194" s="1016"/>
      <c r="N1194" s="1018"/>
      <c r="O1194" s="1014"/>
      <c r="P1194" s="1014"/>
      <c r="Q1194" s="1014"/>
      <c r="R1194" s="1014"/>
      <c r="S1194" s="1014"/>
      <c r="T1194" s="1014"/>
      <c r="U1194" s="1014"/>
      <c r="V1194" s="1014"/>
      <c r="W1194" s="1014"/>
      <c r="X1194" s="1014"/>
      <c r="Y1194" s="1014"/>
      <c r="Z1194" s="1014"/>
      <c r="AA1194" s="1014"/>
      <c r="AB1194" s="1014"/>
      <c r="AC1194" s="1014"/>
      <c r="AD1194" s="1014"/>
      <c r="AE1194" s="1014"/>
    </row>
    <row r="1195" spans="2:31">
      <c r="B1195" s="1014"/>
      <c r="C1195" s="1014"/>
      <c r="D1195" s="1014"/>
      <c r="E1195" s="1014"/>
      <c r="F1195" s="1014"/>
      <c r="G1195" s="1014"/>
      <c r="H1195" s="1014"/>
      <c r="I1195" s="1014"/>
      <c r="J1195" s="1014"/>
      <c r="K1195" s="1014"/>
      <c r="L1195" s="1014"/>
      <c r="M1195" s="1016"/>
      <c r="N1195" s="1017"/>
      <c r="O1195" s="1014"/>
      <c r="P1195" s="1014"/>
      <c r="Q1195" s="1014"/>
      <c r="R1195" s="1014"/>
      <c r="S1195" s="1014"/>
      <c r="T1195" s="1014"/>
      <c r="U1195" s="1014"/>
      <c r="V1195" s="1014"/>
      <c r="W1195" s="1014"/>
      <c r="X1195" s="1014"/>
      <c r="Y1195" s="1014"/>
      <c r="Z1195" s="1014"/>
      <c r="AA1195" s="1014"/>
      <c r="AB1195" s="1014"/>
      <c r="AC1195" s="1014"/>
      <c r="AD1195" s="1014"/>
      <c r="AE1195" s="1014"/>
    </row>
    <row r="1196" spans="2:31">
      <c r="B1196" s="1014"/>
      <c r="C1196" s="1014"/>
      <c r="D1196" s="1014"/>
      <c r="E1196" s="1014"/>
      <c r="F1196" s="1014"/>
      <c r="G1196" s="1014"/>
      <c r="H1196" s="1014"/>
      <c r="I1196" s="1014"/>
      <c r="J1196" s="1014"/>
      <c r="K1196" s="1014"/>
      <c r="L1196" s="1014"/>
      <c r="M1196" s="1016"/>
      <c r="N1196" s="1018"/>
      <c r="O1196" s="1014"/>
      <c r="P1196" s="1014"/>
      <c r="Q1196" s="1014"/>
      <c r="R1196" s="1014"/>
      <c r="S1196" s="1014"/>
      <c r="T1196" s="1014"/>
      <c r="U1196" s="1014"/>
      <c r="V1196" s="1014"/>
      <c r="W1196" s="1014"/>
      <c r="X1196" s="1014"/>
      <c r="Y1196" s="1014"/>
      <c r="Z1196" s="1014"/>
      <c r="AA1196" s="1014"/>
      <c r="AB1196" s="1014"/>
      <c r="AC1196" s="1014"/>
      <c r="AD1196" s="1014"/>
      <c r="AE1196" s="1014"/>
    </row>
    <row r="1197" spans="2:31">
      <c r="B1197" s="1014"/>
      <c r="C1197" s="1014"/>
      <c r="D1197" s="1014"/>
      <c r="E1197" s="1014"/>
      <c r="F1197" s="1014"/>
      <c r="G1197" s="1014"/>
      <c r="H1197" s="1014"/>
      <c r="I1197" s="1014"/>
      <c r="J1197" s="1014"/>
      <c r="K1197" s="1014"/>
      <c r="L1197" s="1014"/>
      <c r="M1197" s="1016"/>
      <c r="N1197" s="1018"/>
      <c r="O1197" s="1014"/>
      <c r="P1197" s="1014"/>
      <c r="Q1197" s="1014"/>
      <c r="R1197" s="1014"/>
      <c r="S1197" s="1014"/>
      <c r="T1197" s="1014"/>
      <c r="U1197" s="1014"/>
      <c r="V1197" s="1014"/>
      <c r="W1197" s="1014"/>
      <c r="X1197" s="1014"/>
      <c r="Y1197" s="1014"/>
      <c r="Z1197" s="1014"/>
      <c r="AA1197" s="1014"/>
      <c r="AB1197" s="1014"/>
      <c r="AC1197" s="1014"/>
      <c r="AD1197" s="1014"/>
      <c r="AE1197" s="1014"/>
    </row>
    <row r="1198" spans="2:31">
      <c r="B1198" s="1014"/>
      <c r="C1198" s="1014"/>
      <c r="D1198" s="1014"/>
      <c r="E1198" s="1014"/>
      <c r="F1198" s="1014"/>
      <c r="G1198" s="1014"/>
      <c r="H1198" s="1014"/>
      <c r="I1198" s="1014"/>
      <c r="J1198" s="1014"/>
      <c r="K1198" s="1014"/>
      <c r="L1198" s="1014"/>
      <c r="M1198" s="1016"/>
      <c r="N1198" s="1018"/>
      <c r="O1198" s="1014"/>
      <c r="P1198" s="1014"/>
      <c r="Q1198" s="1014"/>
      <c r="R1198" s="1014"/>
      <c r="S1198" s="1014"/>
      <c r="T1198" s="1014"/>
      <c r="U1198" s="1014"/>
      <c r="V1198" s="1014"/>
      <c r="W1198" s="1014"/>
      <c r="X1198" s="1014"/>
      <c r="Y1198" s="1014"/>
      <c r="Z1198" s="1014"/>
      <c r="AA1198" s="1014"/>
      <c r="AB1198" s="1014"/>
      <c r="AC1198" s="1014"/>
      <c r="AD1198" s="1014"/>
      <c r="AE1198" s="1014"/>
    </row>
    <row r="1199" spans="2:31">
      <c r="B1199" s="1014"/>
      <c r="C1199" s="1014"/>
      <c r="D1199" s="1014"/>
      <c r="E1199" s="1014"/>
      <c r="F1199" s="1014"/>
      <c r="G1199" s="1014"/>
      <c r="H1199" s="1014"/>
      <c r="I1199" s="1014"/>
      <c r="J1199" s="1014"/>
      <c r="K1199" s="1014"/>
      <c r="L1199" s="1014"/>
      <c r="M1199" s="1016"/>
      <c r="N1199" s="1017"/>
      <c r="O1199" s="1014"/>
      <c r="P1199" s="1014"/>
      <c r="Q1199" s="1014"/>
      <c r="R1199" s="1014"/>
      <c r="S1199" s="1014"/>
      <c r="T1199" s="1014"/>
      <c r="U1199" s="1014"/>
      <c r="V1199" s="1014"/>
      <c r="W1199" s="1014"/>
      <c r="X1199" s="1014"/>
      <c r="Y1199" s="1014"/>
      <c r="Z1199" s="1014"/>
      <c r="AA1199" s="1014"/>
      <c r="AB1199" s="1014"/>
      <c r="AC1199" s="1014"/>
      <c r="AD1199" s="1014"/>
      <c r="AE1199" s="1014"/>
    </row>
    <row r="1200" spans="2:31">
      <c r="B1200" s="1014"/>
      <c r="C1200" s="1014"/>
      <c r="D1200" s="1014"/>
      <c r="E1200" s="1014"/>
      <c r="F1200" s="1014"/>
      <c r="G1200" s="1014"/>
      <c r="H1200" s="1014"/>
      <c r="I1200" s="1014"/>
      <c r="J1200" s="1014"/>
      <c r="K1200" s="1014"/>
      <c r="L1200" s="1014"/>
      <c r="M1200" s="1016"/>
      <c r="N1200" s="1018"/>
      <c r="O1200" s="1014"/>
      <c r="P1200" s="1014"/>
      <c r="Q1200" s="1014"/>
      <c r="R1200" s="1014"/>
      <c r="S1200" s="1014"/>
      <c r="T1200" s="1014"/>
      <c r="U1200" s="1014"/>
      <c r="V1200" s="1014"/>
      <c r="W1200" s="1014"/>
      <c r="X1200" s="1014"/>
      <c r="Y1200" s="1014"/>
      <c r="Z1200" s="1014"/>
      <c r="AA1200" s="1014"/>
      <c r="AB1200" s="1014"/>
      <c r="AC1200" s="1014"/>
      <c r="AD1200" s="1014"/>
      <c r="AE1200" s="1014"/>
    </row>
    <row r="1201" spans="2:31">
      <c r="B1201" s="1014"/>
      <c r="C1201" s="1014"/>
      <c r="D1201" s="1014"/>
      <c r="E1201" s="1014"/>
      <c r="F1201" s="1014"/>
      <c r="G1201" s="1014"/>
      <c r="H1201" s="1014"/>
      <c r="I1201" s="1014"/>
      <c r="J1201" s="1014"/>
      <c r="K1201" s="1014"/>
      <c r="L1201" s="1014"/>
      <c r="M1201" s="1016"/>
      <c r="N1201" s="1017"/>
      <c r="O1201" s="1014"/>
      <c r="P1201" s="1014"/>
      <c r="Q1201" s="1014"/>
      <c r="R1201" s="1014"/>
      <c r="S1201" s="1014"/>
      <c r="T1201" s="1014"/>
      <c r="U1201" s="1014"/>
      <c r="V1201" s="1014"/>
      <c r="W1201" s="1014"/>
      <c r="X1201" s="1014"/>
      <c r="Y1201" s="1014"/>
      <c r="Z1201" s="1014"/>
      <c r="AA1201" s="1014"/>
      <c r="AB1201" s="1014"/>
      <c r="AC1201" s="1014"/>
      <c r="AD1201" s="1014"/>
      <c r="AE1201" s="1014"/>
    </row>
    <row r="1202" spans="2:31">
      <c r="B1202" s="1014"/>
      <c r="C1202" s="1014"/>
      <c r="D1202" s="1014"/>
      <c r="E1202" s="1014"/>
      <c r="F1202" s="1014"/>
      <c r="G1202" s="1014"/>
      <c r="H1202" s="1014"/>
      <c r="I1202" s="1014"/>
      <c r="J1202" s="1014"/>
      <c r="K1202" s="1014"/>
      <c r="L1202" s="1014"/>
      <c r="M1202" s="1016"/>
      <c r="N1202" s="1018"/>
      <c r="O1202" s="1014"/>
      <c r="P1202" s="1014"/>
      <c r="Q1202" s="1014"/>
      <c r="R1202" s="1014"/>
      <c r="S1202" s="1014"/>
      <c r="T1202" s="1014"/>
      <c r="U1202" s="1014"/>
      <c r="V1202" s="1014"/>
      <c r="W1202" s="1014"/>
      <c r="X1202" s="1014"/>
      <c r="Y1202" s="1014"/>
      <c r="Z1202" s="1014"/>
      <c r="AA1202" s="1014"/>
      <c r="AB1202" s="1014"/>
      <c r="AC1202" s="1014"/>
      <c r="AD1202" s="1014"/>
      <c r="AE1202" s="1014"/>
    </row>
    <row r="1203" spans="2:31">
      <c r="B1203" s="1014"/>
      <c r="C1203" s="1014"/>
      <c r="D1203" s="1014"/>
      <c r="E1203" s="1014"/>
      <c r="F1203" s="1014"/>
      <c r="G1203" s="1014"/>
      <c r="H1203" s="1014"/>
      <c r="I1203" s="1014"/>
      <c r="J1203" s="1014"/>
      <c r="K1203" s="1014"/>
      <c r="L1203" s="1014"/>
      <c r="M1203" s="1016"/>
      <c r="N1203" s="1017"/>
      <c r="O1203" s="1014"/>
      <c r="P1203" s="1014"/>
      <c r="Q1203" s="1014"/>
      <c r="R1203" s="1014"/>
      <c r="S1203" s="1014"/>
      <c r="T1203" s="1014"/>
      <c r="U1203" s="1014"/>
      <c r="V1203" s="1014"/>
      <c r="W1203" s="1014"/>
      <c r="X1203" s="1014"/>
      <c r="Y1203" s="1014"/>
      <c r="Z1203" s="1014"/>
      <c r="AA1203" s="1014"/>
      <c r="AB1203" s="1014"/>
      <c r="AC1203" s="1014"/>
      <c r="AD1203" s="1014"/>
      <c r="AE1203" s="1014"/>
    </row>
    <row r="1204" spans="2:31">
      <c r="B1204" s="1014"/>
      <c r="C1204" s="1014"/>
      <c r="D1204" s="1014"/>
      <c r="E1204" s="1014"/>
      <c r="F1204" s="1014"/>
      <c r="G1204" s="1014"/>
      <c r="H1204" s="1014"/>
      <c r="I1204" s="1014"/>
      <c r="J1204" s="1014"/>
      <c r="K1204" s="1014"/>
      <c r="L1204" s="1014"/>
      <c r="M1204" s="1016"/>
      <c r="N1204" s="1018"/>
      <c r="O1204" s="1014"/>
      <c r="P1204" s="1014"/>
      <c r="Q1204" s="1014"/>
      <c r="R1204" s="1014"/>
      <c r="S1204" s="1014"/>
      <c r="T1204" s="1014"/>
      <c r="U1204" s="1014"/>
      <c r="V1204" s="1014"/>
      <c r="W1204" s="1014"/>
      <c r="X1204" s="1014"/>
      <c r="Y1204" s="1014"/>
      <c r="Z1204" s="1014"/>
      <c r="AA1204" s="1014"/>
      <c r="AB1204" s="1014"/>
      <c r="AC1204" s="1014"/>
      <c r="AD1204" s="1014"/>
      <c r="AE1204" s="1014"/>
    </row>
    <row r="1205" spans="2:31">
      <c r="B1205" s="1014"/>
      <c r="C1205" s="1014"/>
      <c r="D1205" s="1014"/>
      <c r="E1205" s="1014"/>
      <c r="F1205" s="1014"/>
      <c r="G1205" s="1014"/>
      <c r="H1205" s="1014"/>
      <c r="I1205" s="1014"/>
      <c r="J1205" s="1014"/>
      <c r="K1205" s="1014"/>
      <c r="L1205" s="1014"/>
      <c r="M1205" s="1016"/>
      <c r="N1205" s="1017"/>
      <c r="O1205" s="1014"/>
      <c r="P1205" s="1014"/>
      <c r="Q1205" s="1014"/>
      <c r="R1205" s="1014"/>
      <c r="S1205" s="1014"/>
      <c r="T1205" s="1014"/>
      <c r="U1205" s="1014"/>
      <c r="V1205" s="1014"/>
      <c r="W1205" s="1014"/>
      <c r="X1205" s="1014"/>
      <c r="Y1205" s="1014"/>
      <c r="Z1205" s="1014"/>
      <c r="AA1205" s="1014"/>
      <c r="AB1205" s="1014"/>
      <c r="AC1205" s="1014"/>
      <c r="AD1205" s="1014"/>
      <c r="AE1205" s="1014"/>
    </row>
    <row r="1206" spans="2:31">
      <c r="B1206" s="1014"/>
      <c r="C1206" s="1014"/>
      <c r="D1206" s="1014"/>
      <c r="E1206" s="1014"/>
      <c r="F1206" s="1014"/>
      <c r="G1206" s="1014"/>
      <c r="H1206" s="1014"/>
      <c r="I1206" s="1014"/>
      <c r="J1206" s="1014"/>
      <c r="K1206" s="1014"/>
      <c r="L1206" s="1014"/>
      <c r="M1206" s="1016"/>
      <c r="N1206" s="1018"/>
      <c r="O1206" s="1014"/>
      <c r="P1206" s="1014"/>
      <c r="Q1206" s="1014"/>
      <c r="R1206" s="1014"/>
      <c r="S1206" s="1014"/>
      <c r="T1206" s="1014"/>
      <c r="U1206" s="1014"/>
      <c r="V1206" s="1014"/>
      <c r="W1206" s="1014"/>
      <c r="X1206" s="1014"/>
      <c r="Y1206" s="1014"/>
      <c r="Z1206" s="1014"/>
      <c r="AA1206" s="1014"/>
      <c r="AB1206" s="1014"/>
      <c r="AC1206" s="1014"/>
      <c r="AD1206" s="1014"/>
      <c r="AE1206" s="1014"/>
    </row>
    <row r="1207" spans="2:31">
      <c r="B1207" s="1014"/>
      <c r="C1207" s="1014"/>
      <c r="D1207" s="1014"/>
      <c r="E1207" s="1014"/>
      <c r="F1207" s="1014"/>
      <c r="G1207" s="1014"/>
      <c r="H1207" s="1014"/>
      <c r="I1207" s="1014"/>
      <c r="J1207" s="1014"/>
      <c r="K1207" s="1014"/>
      <c r="L1207" s="1014"/>
      <c r="M1207" s="1016"/>
      <c r="N1207" s="1017"/>
      <c r="O1207" s="1014"/>
      <c r="P1207" s="1014"/>
      <c r="Q1207" s="1014"/>
      <c r="R1207" s="1014"/>
      <c r="S1207" s="1014"/>
      <c r="T1207" s="1014"/>
      <c r="U1207" s="1014"/>
      <c r="V1207" s="1014"/>
      <c r="W1207" s="1014"/>
      <c r="X1207" s="1014"/>
      <c r="Y1207" s="1014"/>
      <c r="Z1207" s="1014"/>
      <c r="AA1207" s="1014"/>
      <c r="AB1207" s="1014"/>
      <c r="AC1207" s="1014"/>
      <c r="AD1207" s="1014"/>
      <c r="AE1207" s="1014"/>
    </row>
    <row r="1208" spans="2:31">
      <c r="B1208" s="1014"/>
      <c r="C1208" s="1014"/>
      <c r="D1208" s="1014"/>
      <c r="E1208" s="1014"/>
      <c r="F1208" s="1014"/>
      <c r="G1208" s="1014"/>
      <c r="H1208" s="1014"/>
      <c r="I1208" s="1014"/>
      <c r="J1208" s="1014"/>
      <c r="K1208" s="1014"/>
      <c r="L1208" s="1014"/>
      <c r="M1208" s="1016"/>
      <c r="N1208" s="1018"/>
      <c r="O1208" s="1014"/>
      <c r="P1208" s="1014"/>
      <c r="Q1208" s="1014"/>
      <c r="R1208" s="1014"/>
      <c r="S1208" s="1014"/>
      <c r="T1208" s="1014"/>
      <c r="U1208" s="1014"/>
      <c r="V1208" s="1014"/>
      <c r="W1208" s="1014"/>
      <c r="X1208" s="1014"/>
      <c r="Y1208" s="1014"/>
      <c r="Z1208" s="1014"/>
      <c r="AA1208" s="1014"/>
      <c r="AB1208" s="1014"/>
      <c r="AC1208" s="1014"/>
      <c r="AD1208" s="1014"/>
      <c r="AE1208" s="1014"/>
    </row>
    <row r="1209" spans="2:31">
      <c r="B1209" s="1014"/>
      <c r="C1209" s="1014"/>
      <c r="D1209" s="1014"/>
      <c r="E1209" s="1014"/>
      <c r="F1209" s="1014"/>
      <c r="G1209" s="1014"/>
      <c r="H1209" s="1014"/>
      <c r="I1209" s="1014"/>
      <c r="J1209" s="1014"/>
      <c r="K1209" s="1014"/>
      <c r="L1209" s="1014"/>
      <c r="M1209" s="1016"/>
      <c r="N1209" s="1017"/>
      <c r="O1209" s="1014"/>
      <c r="P1209" s="1014"/>
      <c r="Q1209" s="1014"/>
      <c r="R1209" s="1014"/>
      <c r="S1209" s="1014"/>
      <c r="T1209" s="1014"/>
      <c r="U1209" s="1014"/>
      <c r="V1209" s="1014"/>
      <c r="W1209" s="1014"/>
      <c r="X1209" s="1014"/>
      <c r="Y1209" s="1014"/>
      <c r="Z1209" s="1014"/>
      <c r="AA1209" s="1014"/>
      <c r="AB1209" s="1014"/>
      <c r="AC1209" s="1014"/>
      <c r="AD1209" s="1014"/>
      <c r="AE1209" s="1014"/>
    </row>
    <row r="1210" spans="2:31">
      <c r="B1210" s="1014"/>
      <c r="C1210" s="1014"/>
      <c r="D1210" s="1014"/>
      <c r="E1210" s="1014"/>
      <c r="F1210" s="1014"/>
      <c r="G1210" s="1014"/>
      <c r="H1210" s="1014"/>
      <c r="I1210" s="1014"/>
      <c r="J1210" s="1014"/>
      <c r="K1210" s="1014"/>
      <c r="L1210" s="1014"/>
      <c r="M1210" s="1016"/>
      <c r="N1210" s="1018"/>
      <c r="O1210" s="1014"/>
      <c r="P1210" s="1014"/>
      <c r="Q1210" s="1014"/>
      <c r="R1210" s="1014"/>
      <c r="S1210" s="1014"/>
      <c r="T1210" s="1014"/>
      <c r="U1210" s="1014"/>
      <c r="V1210" s="1014"/>
      <c r="W1210" s="1014"/>
      <c r="X1210" s="1014"/>
      <c r="Y1210" s="1014"/>
      <c r="Z1210" s="1014"/>
      <c r="AA1210" s="1014"/>
      <c r="AB1210" s="1014"/>
      <c r="AC1210" s="1014"/>
      <c r="AD1210" s="1014"/>
      <c r="AE1210" s="1014"/>
    </row>
    <row r="1211" spans="2:31">
      <c r="B1211" s="1014"/>
      <c r="C1211" s="1014"/>
      <c r="D1211" s="1014"/>
      <c r="E1211" s="1014"/>
      <c r="F1211" s="1014"/>
      <c r="G1211" s="1014"/>
      <c r="H1211" s="1014"/>
      <c r="I1211" s="1014"/>
      <c r="J1211" s="1014"/>
      <c r="K1211" s="1014"/>
      <c r="L1211" s="1014"/>
      <c r="M1211" s="1016"/>
      <c r="N1211" s="1017"/>
      <c r="O1211" s="1014"/>
      <c r="P1211" s="1014"/>
      <c r="Q1211" s="1014"/>
      <c r="R1211" s="1014"/>
      <c r="S1211" s="1014"/>
      <c r="T1211" s="1014"/>
      <c r="U1211" s="1014"/>
      <c r="V1211" s="1014"/>
      <c r="W1211" s="1014"/>
      <c r="X1211" s="1014"/>
      <c r="Y1211" s="1014"/>
      <c r="Z1211" s="1014"/>
      <c r="AA1211" s="1014"/>
      <c r="AB1211" s="1014"/>
      <c r="AC1211" s="1014"/>
      <c r="AD1211" s="1014"/>
      <c r="AE1211" s="1014"/>
    </row>
    <row r="1212" spans="2:31">
      <c r="B1212" s="1014"/>
      <c r="C1212" s="1014"/>
      <c r="D1212" s="1014"/>
      <c r="E1212" s="1014"/>
      <c r="F1212" s="1014"/>
      <c r="G1212" s="1014"/>
      <c r="H1212" s="1014"/>
      <c r="I1212" s="1014"/>
      <c r="J1212" s="1014"/>
      <c r="K1212" s="1014"/>
      <c r="L1212" s="1014"/>
      <c r="M1212" s="1016"/>
      <c r="N1212" s="1018"/>
      <c r="O1212" s="1014"/>
      <c r="P1212" s="1014"/>
      <c r="Q1212" s="1014"/>
      <c r="R1212" s="1014"/>
      <c r="S1212" s="1014"/>
      <c r="T1212" s="1014"/>
      <c r="U1212" s="1014"/>
      <c r="V1212" s="1014"/>
      <c r="W1212" s="1014"/>
      <c r="X1212" s="1014"/>
      <c r="Y1212" s="1014"/>
      <c r="Z1212" s="1014"/>
      <c r="AA1212" s="1014"/>
      <c r="AB1212" s="1014"/>
      <c r="AC1212" s="1014"/>
      <c r="AD1212" s="1014"/>
      <c r="AE1212" s="1014"/>
    </row>
    <row r="1213" spans="2:31">
      <c r="B1213" s="1014"/>
      <c r="C1213" s="1014"/>
      <c r="D1213" s="1014"/>
      <c r="E1213" s="1014"/>
      <c r="F1213" s="1014"/>
      <c r="G1213" s="1014"/>
      <c r="H1213" s="1014"/>
      <c r="I1213" s="1014"/>
      <c r="J1213" s="1014"/>
      <c r="K1213" s="1014"/>
      <c r="L1213" s="1014"/>
      <c r="M1213" s="1016"/>
      <c r="N1213" s="1017"/>
      <c r="O1213" s="1014"/>
      <c r="P1213" s="1014"/>
      <c r="Q1213" s="1014"/>
      <c r="R1213" s="1014"/>
      <c r="S1213" s="1014"/>
      <c r="T1213" s="1014"/>
      <c r="U1213" s="1014"/>
      <c r="V1213" s="1014"/>
      <c r="W1213" s="1014"/>
      <c r="X1213" s="1014"/>
      <c r="Y1213" s="1014"/>
      <c r="Z1213" s="1014"/>
      <c r="AA1213" s="1014"/>
      <c r="AB1213" s="1014"/>
      <c r="AC1213" s="1014"/>
      <c r="AD1213" s="1014"/>
      <c r="AE1213" s="1014"/>
    </row>
    <row r="1214" spans="2:31">
      <c r="B1214" s="1014"/>
      <c r="C1214" s="1014"/>
      <c r="D1214" s="1014"/>
      <c r="E1214" s="1014"/>
      <c r="F1214" s="1014"/>
      <c r="G1214" s="1014"/>
      <c r="H1214" s="1014"/>
      <c r="I1214" s="1014"/>
      <c r="J1214" s="1014"/>
      <c r="K1214" s="1014"/>
      <c r="L1214" s="1014"/>
      <c r="M1214" s="1016"/>
      <c r="N1214" s="1018"/>
      <c r="O1214" s="1014"/>
      <c r="P1214" s="1014"/>
      <c r="Q1214" s="1014"/>
      <c r="R1214" s="1014"/>
      <c r="S1214" s="1014"/>
      <c r="T1214" s="1014"/>
      <c r="U1214" s="1014"/>
      <c r="V1214" s="1014"/>
      <c r="W1214" s="1014"/>
      <c r="X1214" s="1014"/>
      <c r="Y1214" s="1014"/>
      <c r="Z1214" s="1014"/>
      <c r="AA1214" s="1014"/>
      <c r="AB1214" s="1014"/>
      <c r="AC1214" s="1014"/>
      <c r="AD1214" s="1014"/>
      <c r="AE1214" s="1014"/>
    </row>
    <row r="1215" spans="2:31">
      <c r="B1215" s="1014"/>
      <c r="C1215" s="1014"/>
      <c r="D1215" s="1014"/>
      <c r="E1215" s="1014"/>
      <c r="F1215" s="1014"/>
      <c r="G1215" s="1014"/>
      <c r="H1215" s="1014"/>
      <c r="I1215" s="1014"/>
      <c r="J1215" s="1014"/>
      <c r="K1215" s="1014"/>
      <c r="L1215" s="1014"/>
      <c r="M1215" s="1016"/>
      <c r="N1215" s="1017"/>
      <c r="O1215" s="1014"/>
      <c r="P1215" s="1014"/>
      <c r="Q1215" s="1014"/>
      <c r="R1215" s="1014"/>
      <c r="S1215" s="1014"/>
      <c r="T1215" s="1014"/>
      <c r="U1215" s="1014"/>
      <c r="V1215" s="1014"/>
      <c r="W1215" s="1014"/>
      <c r="X1215" s="1014"/>
      <c r="Y1215" s="1014"/>
      <c r="Z1215" s="1014"/>
      <c r="AA1215" s="1014"/>
      <c r="AB1215" s="1014"/>
      <c r="AC1215" s="1014"/>
      <c r="AD1215" s="1014"/>
      <c r="AE1215" s="1014"/>
    </row>
    <row r="1216" spans="2:31">
      <c r="B1216" s="1014"/>
      <c r="C1216" s="1014"/>
      <c r="D1216" s="1014"/>
      <c r="E1216" s="1014"/>
      <c r="F1216" s="1014"/>
      <c r="G1216" s="1014"/>
      <c r="H1216" s="1014"/>
      <c r="I1216" s="1014"/>
      <c r="J1216" s="1014"/>
      <c r="K1216" s="1014"/>
      <c r="L1216" s="1014"/>
      <c r="M1216" s="1016"/>
      <c r="N1216" s="1018"/>
      <c r="O1216" s="1014"/>
      <c r="P1216" s="1014"/>
      <c r="Q1216" s="1014"/>
      <c r="R1216" s="1014"/>
      <c r="S1216" s="1014"/>
      <c r="T1216" s="1014"/>
      <c r="U1216" s="1014"/>
      <c r="V1216" s="1014"/>
      <c r="W1216" s="1014"/>
      <c r="X1216" s="1014"/>
      <c r="Y1216" s="1014"/>
      <c r="Z1216" s="1014"/>
      <c r="AA1216" s="1014"/>
      <c r="AB1216" s="1014"/>
      <c r="AC1216" s="1014"/>
      <c r="AD1216" s="1014"/>
      <c r="AE1216" s="1014"/>
    </row>
    <row r="1217" spans="2:31">
      <c r="B1217" s="1014"/>
      <c r="C1217" s="1014"/>
      <c r="D1217" s="1014"/>
      <c r="E1217" s="1014"/>
      <c r="F1217" s="1014"/>
      <c r="G1217" s="1014"/>
      <c r="H1217" s="1014"/>
      <c r="I1217" s="1014"/>
      <c r="J1217" s="1014"/>
      <c r="K1217" s="1014"/>
      <c r="L1217" s="1014"/>
      <c r="M1217" s="1016"/>
      <c r="N1217" s="1017"/>
      <c r="O1217" s="1014"/>
      <c r="P1217" s="1014"/>
      <c r="Q1217" s="1014"/>
      <c r="R1217" s="1014"/>
      <c r="S1217" s="1014"/>
      <c r="T1217" s="1014"/>
      <c r="U1217" s="1014"/>
      <c r="V1217" s="1014"/>
      <c r="W1217" s="1014"/>
      <c r="X1217" s="1014"/>
      <c r="Y1217" s="1014"/>
      <c r="Z1217" s="1014"/>
      <c r="AA1217" s="1014"/>
      <c r="AB1217" s="1014"/>
      <c r="AC1217" s="1014"/>
      <c r="AD1217" s="1014"/>
      <c r="AE1217" s="1014"/>
    </row>
    <row r="1218" spans="2:31">
      <c r="B1218" s="1014"/>
      <c r="C1218" s="1014"/>
      <c r="D1218" s="1014"/>
      <c r="E1218" s="1014"/>
      <c r="F1218" s="1014"/>
      <c r="G1218" s="1014"/>
      <c r="H1218" s="1014"/>
      <c r="I1218" s="1014"/>
      <c r="J1218" s="1014"/>
      <c r="K1218" s="1014"/>
      <c r="L1218" s="1014"/>
      <c r="M1218" s="1016"/>
      <c r="N1218" s="1018"/>
      <c r="O1218" s="1014"/>
      <c r="P1218" s="1014"/>
      <c r="Q1218" s="1014"/>
      <c r="R1218" s="1014"/>
      <c r="S1218" s="1014"/>
      <c r="T1218" s="1014"/>
      <c r="U1218" s="1014"/>
      <c r="V1218" s="1014"/>
      <c r="W1218" s="1014"/>
      <c r="X1218" s="1014"/>
      <c r="Y1218" s="1014"/>
      <c r="Z1218" s="1014"/>
      <c r="AA1218" s="1014"/>
      <c r="AB1218" s="1014"/>
      <c r="AC1218" s="1014"/>
      <c r="AD1218" s="1014"/>
      <c r="AE1218" s="1014"/>
    </row>
    <row r="1219" spans="2:31">
      <c r="B1219" s="1014"/>
      <c r="C1219" s="1014"/>
      <c r="D1219" s="1014"/>
      <c r="E1219" s="1014"/>
      <c r="F1219" s="1014"/>
      <c r="G1219" s="1014"/>
      <c r="H1219" s="1014"/>
      <c r="I1219" s="1014"/>
      <c r="J1219" s="1014"/>
      <c r="K1219" s="1014"/>
      <c r="L1219" s="1014"/>
      <c r="M1219" s="1016"/>
      <c r="N1219" s="1017"/>
      <c r="O1219" s="1014"/>
      <c r="P1219" s="1014"/>
      <c r="Q1219" s="1014"/>
      <c r="R1219" s="1014"/>
      <c r="S1219" s="1014"/>
      <c r="T1219" s="1014"/>
      <c r="U1219" s="1014"/>
      <c r="V1219" s="1014"/>
      <c r="W1219" s="1014"/>
      <c r="X1219" s="1014"/>
      <c r="Y1219" s="1014"/>
      <c r="Z1219" s="1014"/>
      <c r="AA1219" s="1014"/>
      <c r="AB1219" s="1014"/>
      <c r="AC1219" s="1014"/>
      <c r="AD1219" s="1014"/>
      <c r="AE1219" s="1014"/>
    </row>
    <row r="1220" spans="2:31">
      <c r="B1220" s="1014"/>
      <c r="C1220" s="1014"/>
      <c r="D1220" s="1014"/>
      <c r="E1220" s="1014"/>
      <c r="F1220" s="1014"/>
      <c r="G1220" s="1014"/>
      <c r="H1220" s="1014"/>
      <c r="I1220" s="1014"/>
      <c r="J1220" s="1014"/>
      <c r="K1220" s="1014"/>
      <c r="L1220" s="1014"/>
      <c r="M1220" s="1016"/>
      <c r="N1220" s="1018"/>
      <c r="O1220" s="1014"/>
      <c r="P1220" s="1014"/>
      <c r="Q1220" s="1014"/>
      <c r="R1220" s="1014"/>
      <c r="S1220" s="1014"/>
      <c r="T1220" s="1014"/>
      <c r="U1220" s="1014"/>
      <c r="V1220" s="1014"/>
      <c r="W1220" s="1014"/>
      <c r="X1220" s="1014"/>
      <c r="Y1220" s="1014"/>
      <c r="Z1220" s="1014"/>
      <c r="AA1220" s="1014"/>
      <c r="AB1220" s="1014"/>
      <c r="AC1220" s="1014"/>
      <c r="AD1220" s="1014"/>
      <c r="AE1220" s="1014"/>
    </row>
    <row r="1221" spans="2:31">
      <c r="B1221" s="1014"/>
      <c r="C1221" s="1014"/>
      <c r="D1221" s="1014"/>
      <c r="E1221" s="1014"/>
      <c r="F1221" s="1014"/>
      <c r="G1221" s="1014"/>
      <c r="H1221" s="1014"/>
      <c r="I1221" s="1014"/>
      <c r="J1221" s="1014"/>
      <c r="K1221" s="1014"/>
      <c r="L1221" s="1014"/>
      <c r="M1221" s="1016"/>
      <c r="N1221" s="1017"/>
      <c r="O1221" s="1014"/>
      <c r="P1221" s="1014"/>
      <c r="Q1221" s="1014"/>
      <c r="R1221" s="1014"/>
      <c r="S1221" s="1014"/>
      <c r="T1221" s="1014"/>
      <c r="U1221" s="1014"/>
      <c r="V1221" s="1014"/>
      <c r="W1221" s="1014"/>
      <c r="X1221" s="1014"/>
      <c r="Y1221" s="1014"/>
      <c r="Z1221" s="1014"/>
      <c r="AA1221" s="1014"/>
      <c r="AB1221" s="1014"/>
      <c r="AC1221" s="1014"/>
      <c r="AD1221" s="1014"/>
      <c r="AE1221" s="1014"/>
    </row>
    <row r="1222" spans="2:31">
      <c r="B1222" s="1014"/>
      <c r="C1222" s="1014"/>
      <c r="D1222" s="1014"/>
      <c r="E1222" s="1014"/>
      <c r="F1222" s="1014"/>
      <c r="G1222" s="1014"/>
      <c r="H1222" s="1014"/>
      <c r="I1222" s="1014"/>
      <c r="J1222" s="1014"/>
      <c r="K1222" s="1014"/>
      <c r="L1222" s="1014"/>
      <c r="M1222" s="1016"/>
      <c r="N1222" s="1018"/>
      <c r="O1222" s="1014"/>
      <c r="P1222" s="1014"/>
      <c r="Q1222" s="1014"/>
      <c r="R1222" s="1014"/>
      <c r="S1222" s="1014"/>
      <c r="T1222" s="1014"/>
      <c r="U1222" s="1014"/>
      <c r="V1222" s="1014"/>
      <c r="W1222" s="1014"/>
      <c r="X1222" s="1014"/>
      <c r="Y1222" s="1014"/>
      <c r="Z1222" s="1014"/>
      <c r="AA1222" s="1014"/>
      <c r="AB1222" s="1014"/>
      <c r="AC1222" s="1014"/>
      <c r="AD1222" s="1014"/>
      <c r="AE1222" s="1014"/>
    </row>
    <row r="1223" spans="2:31">
      <c r="B1223" s="1014"/>
      <c r="C1223" s="1014"/>
      <c r="D1223" s="1014"/>
      <c r="E1223" s="1014"/>
      <c r="F1223" s="1014"/>
      <c r="G1223" s="1014"/>
      <c r="H1223" s="1014"/>
      <c r="I1223" s="1014"/>
      <c r="J1223" s="1014"/>
      <c r="K1223" s="1014"/>
      <c r="L1223" s="1014"/>
      <c r="M1223" s="1016"/>
      <c r="N1223" s="1017"/>
      <c r="O1223" s="1014"/>
      <c r="P1223" s="1014"/>
      <c r="Q1223" s="1014"/>
      <c r="R1223" s="1014"/>
      <c r="S1223" s="1014"/>
      <c r="T1223" s="1014"/>
      <c r="U1223" s="1014"/>
      <c r="V1223" s="1014"/>
      <c r="W1223" s="1014"/>
      <c r="X1223" s="1014"/>
      <c r="Y1223" s="1014"/>
      <c r="Z1223" s="1014"/>
      <c r="AA1223" s="1014"/>
      <c r="AB1223" s="1014"/>
      <c r="AC1223" s="1014"/>
      <c r="AD1223" s="1014"/>
      <c r="AE1223" s="1014"/>
    </row>
    <row r="1224" spans="2:31">
      <c r="B1224" s="1014"/>
      <c r="C1224" s="1014"/>
      <c r="D1224" s="1014"/>
      <c r="E1224" s="1014"/>
      <c r="F1224" s="1014"/>
      <c r="G1224" s="1014"/>
      <c r="H1224" s="1014"/>
      <c r="I1224" s="1014"/>
      <c r="J1224" s="1014"/>
      <c r="K1224" s="1014"/>
      <c r="L1224" s="1014"/>
      <c r="M1224" s="1016"/>
      <c r="N1224" s="1018"/>
      <c r="O1224" s="1014"/>
      <c r="P1224" s="1014"/>
      <c r="Q1224" s="1014"/>
      <c r="R1224" s="1014"/>
      <c r="S1224" s="1014"/>
      <c r="T1224" s="1014"/>
      <c r="U1224" s="1014"/>
      <c r="V1224" s="1014"/>
      <c r="W1224" s="1014"/>
      <c r="X1224" s="1014"/>
      <c r="Y1224" s="1014"/>
      <c r="Z1224" s="1014"/>
      <c r="AA1224" s="1014"/>
      <c r="AB1224" s="1014"/>
      <c r="AC1224" s="1014"/>
      <c r="AD1224" s="1014"/>
      <c r="AE1224" s="1014"/>
    </row>
    <row r="1225" spans="2:31">
      <c r="B1225" s="1014"/>
      <c r="C1225" s="1014"/>
      <c r="D1225" s="1014"/>
      <c r="E1225" s="1014"/>
      <c r="F1225" s="1014"/>
      <c r="G1225" s="1014"/>
      <c r="H1225" s="1014"/>
      <c r="I1225" s="1014"/>
      <c r="J1225" s="1014"/>
      <c r="K1225" s="1014"/>
      <c r="L1225" s="1014"/>
      <c r="M1225" s="1016"/>
      <c r="N1225" s="1017"/>
      <c r="O1225" s="1014"/>
      <c r="P1225" s="1014"/>
      <c r="Q1225" s="1014"/>
      <c r="R1225" s="1014"/>
      <c r="S1225" s="1014"/>
      <c r="T1225" s="1014"/>
      <c r="U1225" s="1014"/>
      <c r="V1225" s="1014"/>
      <c r="W1225" s="1014"/>
      <c r="X1225" s="1014"/>
      <c r="Y1225" s="1014"/>
      <c r="Z1225" s="1014"/>
      <c r="AA1225" s="1014"/>
      <c r="AB1225" s="1014"/>
      <c r="AC1225" s="1014"/>
      <c r="AD1225" s="1014"/>
      <c r="AE1225" s="1014"/>
    </row>
    <row r="1226" spans="2:31">
      <c r="B1226" s="1014"/>
      <c r="C1226" s="1014"/>
      <c r="D1226" s="1014"/>
      <c r="E1226" s="1014"/>
      <c r="F1226" s="1014"/>
      <c r="G1226" s="1014"/>
      <c r="H1226" s="1014"/>
      <c r="I1226" s="1014"/>
      <c r="J1226" s="1014"/>
      <c r="K1226" s="1014"/>
      <c r="L1226" s="1014"/>
      <c r="M1226" s="1016"/>
      <c r="N1226" s="1018"/>
      <c r="O1226" s="1014"/>
      <c r="P1226" s="1014"/>
      <c r="Q1226" s="1014"/>
      <c r="R1226" s="1014"/>
      <c r="S1226" s="1014"/>
      <c r="T1226" s="1014"/>
      <c r="U1226" s="1014"/>
      <c r="V1226" s="1014"/>
      <c r="W1226" s="1014"/>
      <c r="X1226" s="1014"/>
      <c r="Y1226" s="1014"/>
      <c r="Z1226" s="1014"/>
      <c r="AA1226" s="1014"/>
      <c r="AB1226" s="1014"/>
      <c r="AC1226" s="1014"/>
      <c r="AD1226" s="1014"/>
      <c r="AE1226" s="1014"/>
    </row>
    <row r="1227" spans="2:31">
      <c r="B1227" s="1014"/>
      <c r="C1227" s="1014"/>
      <c r="D1227" s="1014"/>
      <c r="E1227" s="1014"/>
      <c r="F1227" s="1014"/>
      <c r="G1227" s="1014"/>
      <c r="H1227" s="1014"/>
      <c r="I1227" s="1014"/>
      <c r="J1227" s="1014"/>
      <c r="K1227" s="1014"/>
      <c r="L1227" s="1014"/>
      <c r="M1227" s="1016"/>
      <c r="N1227" s="1017"/>
      <c r="O1227" s="1014"/>
      <c r="P1227" s="1014"/>
      <c r="Q1227" s="1014"/>
      <c r="R1227" s="1014"/>
      <c r="S1227" s="1014"/>
      <c r="T1227" s="1014"/>
      <c r="U1227" s="1014"/>
      <c r="V1227" s="1014"/>
      <c r="W1227" s="1014"/>
      <c r="X1227" s="1014"/>
      <c r="Y1227" s="1014"/>
      <c r="Z1227" s="1014"/>
      <c r="AA1227" s="1014"/>
      <c r="AB1227" s="1014"/>
      <c r="AC1227" s="1014"/>
      <c r="AD1227" s="1014"/>
      <c r="AE1227" s="1014"/>
    </row>
    <row r="1228" spans="2:31">
      <c r="B1228" s="1014"/>
      <c r="C1228" s="1014"/>
      <c r="D1228" s="1014"/>
      <c r="E1228" s="1014"/>
      <c r="F1228" s="1014"/>
      <c r="G1228" s="1014"/>
      <c r="H1228" s="1014"/>
      <c r="I1228" s="1014"/>
      <c r="J1228" s="1014"/>
      <c r="K1228" s="1014"/>
      <c r="L1228" s="1014"/>
      <c r="M1228" s="1016"/>
      <c r="N1228" s="1018"/>
      <c r="O1228" s="1014"/>
      <c r="P1228" s="1014"/>
      <c r="Q1228" s="1014"/>
      <c r="R1228" s="1014"/>
      <c r="S1228" s="1014"/>
      <c r="T1228" s="1014"/>
      <c r="U1228" s="1014"/>
      <c r="V1228" s="1014"/>
      <c r="W1228" s="1014"/>
      <c r="X1228" s="1014"/>
      <c r="Y1228" s="1014"/>
      <c r="Z1228" s="1014"/>
      <c r="AA1228" s="1014"/>
      <c r="AB1228" s="1014"/>
      <c r="AC1228" s="1014"/>
      <c r="AD1228" s="1014"/>
      <c r="AE1228" s="1014"/>
    </row>
    <row r="1229" spans="2:31">
      <c r="B1229" s="1014"/>
      <c r="C1229" s="1014"/>
      <c r="D1229" s="1014"/>
      <c r="E1229" s="1014"/>
      <c r="F1229" s="1014"/>
      <c r="G1229" s="1014"/>
      <c r="H1229" s="1014"/>
      <c r="I1229" s="1014"/>
      <c r="J1229" s="1014"/>
      <c r="K1229" s="1014"/>
      <c r="L1229" s="1014"/>
      <c r="M1229" s="1016"/>
      <c r="N1229" s="1017"/>
      <c r="O1229" s="1014"/>
      <c r="P1229" s="1014"/>
      <c r="Q1229" s="1014"/>
      <c r="R1229" s="1014"/>
      <c r="S1229" s="1014"/>
      <c r="T1229" s="1014"/>
      <c r="U1229" s="1014"/>
      <c r="V1229" s="1014"/>
      <c r="W1229" s="1014"/>
      <c r="X1229" s="1014"/>
      <c r="Y1229" s="1014"/>
      <c r="Z1229" s="1014"/>
      <c r="AA1229" s="1014"/>
      <c r="AB1229" s="1014"/>
      <c r="AC1229" s="1014"/>
      <c r="AD1229" s="1014"/>
      <c r="AE1229" s="1014"/>
    </row>
    <row r="1230" spans="2:31">
      <c r="B1230" s="1014"/>
      <c r="C1230" s="1014"/>
      <c r="D1230" s="1014"/>
      <c r="E1230" s="1014"/>
      <c r="F1230" s="1014"/>
      <c r="G1230" s="1014"/>
      <c r="H1230" s="1014"/>
      <c r="I1230" s="1014"/>
      <c r="J1230" s="1014"/>
      <c r="K1230" s="1014"/>
      <c r="L1230" s="1014"/>
      <c r="M1230" s="1016"/>
      <c r="N1230" s="1018"/>
      <c r="O1230" s="1014"/>
      <c r="P1230" s="1014"/>
      <c r="Q1230" s="1014"/>
      <c r="R1230" s="1014"/>
      <c r="S1230" s="1014"/>
      <c r="T1230" s="1014"/>
      <c r="U1230" s="1014"/>
      <c r="V1230" s="1014"/>
      <c r="W1230" s="1014"/>
      <c r="X1230" s="1014"/>
      <c r="Y1230" s="1014"/>
      <c r="Z1230" s="1014"/>
      <c r="AA1230" s="1014"/>
      <c r="AB1230" s="1014"/>
      <c r="AC1230" s="1014"/>
      <c r="AD1230" s="1014"/>
      <c r="AE1230" s="1014"/>
    </row>
    <row r="1231" spans="2:31">
      <c r="B1231" s="1014"/>
      <c r="C1231" s="1014"/>
      <c r="D1231" s="1014"/>
      <c r="E1231" s="1014"/>
      <c r="F1231" s="1014"/>
      <c r="G1231" s="1014"/>
      <c r="H1231" s="1014"/>
      <c r="I1231" s="1014"/>
      <c r="J1231" s="1014"/>
      <c r="K1231" s="1014"/>
      <c r="L1231" s="1014"/>
      <c r="M1231" s="1016"/>
      <c r="N1231" s="1017"/>
      <c r="O1231" s="1014"/>
      <c r="P1231" s="1014"/>
      <c r="Q1231" s="1014"/>
      <c r="R1231" s="1014"/>
      <c r="S1231" s="1014"/>
      <c r="T1231" s="1014"/>
      <c r="U1231" s="1014"/>
      <c r="V1231" s="1014"/>
      <c r="W1231" s="1014"/>
      <c r="X1231" s="1014"/>
      <c r="Y1231" s="1014"/>
      <c r="Z1231" s="1014"/>
      <c r="AA1231" s="1014"/>
      <c r="AB1231" s="1014"/>
      <c r="AC1231" s="1014"/>
      <c r="AD1231" s="1014"/>
      <c r="AE1231" s="1014"/>
    </row>
    <row r="1232" spans="2:31">
      <c r="B1232" s="1014"/>
      <c r="C1232" s="1014"/>
      <c r="D1232" s="1014"/>
      <c r="E1232" s="1014"/>
      <c r="F1232" s="1014"/>
      <c r="G1232" s="1014"/>
      <c r="H1232" s="1014"/>
      <c r="I1232" s="1014"/>
      <c r="J1232" s="1014"/>
      <c r="K1232" s="1014"/>
      <c r="L1232" s="1014"/>
      <c r="M1232" s="1016"/>
      <c r="N1232" s="1018"/>
      <c r="O1232" s="1014"/>
      <c r="P1232" s="1014"/>
      <c r="Q1232" s="1014"/>
      <c r="R1232" s="1014"/>
      <c r="S1232" s="1014"/>
      <c r="T1232" s="1014"/>
      <c r="U1232" s="1014"/>
      <c r="V1232" s="1014"/>
      <c r="W1232" s="1014"/>
      <c r="X1232" s="1014"/>
      <c r="Y1232" s="1014"/>
      <c r="Z1232" s="1014"/>
      <c r="AA1232" s="1014"/>
      <c r="AB1232" s="1014"/>
      <c r="AC1232" s="1014"/>
      <c r="AD1232" s="1014"/>
      <c r="AE1232" s="1014"/>
    </row>
    <row r="1233" spans="2:31">
      <c r="B1233" s="1014"/>
      <c r="C1233" s="1014"/>
      <c r="D1233" s="1014"/>
      <c r="E1233" s="1014"/>
      <c r="F1233" s="1014"/>
      <c r="G1233" s="1014"/>
      <c r="H1233" s="1014"/>
      <c r="I1233" s="1014"/>
      <c r="J1233" s="1014"/>
      <c r="K1233" s="1014"/>
      <c r="L1233" s="1014"/>
      <c r="M1233" s="1016"/>
      <c r="N1233" s="1017"/>
      <c r="O1233" s="1014"/>
      <c r="P1233" s="1014"/>
      <c r="Q1233" s="1014"/>
      <c r="R1233" s="1014"/>
      <c r="S1233" s="1014"/>
      <c r="T1233" s="1014"/>
      <c r="U1233" s="1014"/>
      <c r="V1233" s="1014"/>
      <c r="W1233" s="1014"/>
      <c r="X1233" s="1014"/>
      <c r="Y1233" s="1014"/>
      <c r="Z1233" s="1014"/>
      <c r="AA1233" s="1014"/>
      <c r="AB1233" s="1014"/>
      <c r="AC1233" s="1014"/>
      <c r="AD1233" s="1014"/>
      <c r="AE1233" s="1014"/>
    </row>
    <row r="1234" spans="2:31">
      <c r="B1234" s="1014"/>
      <c r="C1234" s="1014"/>
      <c r="D1234" s="1014"/>
      <c r="E1234" s="1014"/>
      <c r="F1234" s="1014"/>
      <c r="G1234" s="1014"/>
      <c r="H1234" s="1014"/>
      <c r="I1234" s="1014"/>
      <c r="J1234" s="1014"/>
      <c r="K1234" s="1014"/>
      <c r="L1234" s="1014"/>
      <c r="M1234" s="1016"/>
      <c r="N1234" s="1018"/>
      <c r="O1234" s="1014"/>
      <c r="P1234" s="1014"/>
      <c r="Q1234" s="1014"/>
      <c r="R1234" s="1014"/>
      <c r="S1234" s="1014"/>
      <c r="T1234" s="1014"/>
      <c r="U1234" s="1014"/>
      <c r="V1234" s="1014"/>
      <c r="W1234" s="1014"/>
      <c r="X1234" s="1014"/>
      <c r="Y1234" s="1014"/>
      <c r="Z1234" s="1014"/>
      <c r="AA1234" s="1014"/>
      <c r="AB1234" s="1014"/>
      <c r="AC1234" s="1014"/>
      <c r="AD1234" s="1014"/>
      <c r="AE1234" s="1014"/>
    </row>
    <row r="1235" spans="2:31">
      <c r="B1235" s="1014"/>
      <c r="C1235" s="1014"/>
      <c r="D1235" s="1014"/>
      <c r="E1235" s="1014"/>
      <c r="F1235" s="1014"/>
      <c r="G1235" s="1014"/>
      <c r="H1235" s="1014"/>
      <c r="I1235" s="1014"/>
      <c r="J1235" s="1014"/>
      <c r="K1235" s="1014"/>
      <c r="L1235" s="1014"/>
      <c r="M1235" s="1016"/>
      <c r="N1235" s="1017"/>
      <c r="O1235" s="1014"/>
      <c r="P1235" s="1014"/>
      <c r="Q1235" s="1014"/>
      <c r="R1235" s="1014"/>
      <c r="S1235" s="1014"/>
      <c r="T1235" s="1014"/>
      <c r="U1235" s="1014"/>
      <c r="V1235" s="1014"/>
      <c r="W1235" s="1014"/>
      <c r="X1235" s="1014"/>
      <c r="Y1235" s="1014"/>
      <c r="Z1235" s="1014"/>
      <c r="AA1235" s="1014"/>
      <c r="AB1235" s="1014"/>
      <c r="AC1235" s="1014"/>
      <c r="AD1235" s="1014"/>
      <c r="AE1235" s="1014"/>
    </row>
    <row r="1236" spans="2:31">
      <c r="B1236" s="1014"/>
      <c r="C1236" s="1014"/>
      <c r="D1236" s="1014"/>
      <c r="E1236" s="1014"/>
      <c r="F1236" s="1014"/>
      <c r="G1236" s="1014"/>
      <c r="H1236" s="1014"/>
      <c r="I1236" s="1014"/>
      <c r="J1236" s="1014"/>
      <c r="K1236" s="1014"/>
      <c r="L1236" s="1014"/>
      <c r="M1236" s="1016"/>
      <c r="N1236" s="1018"/>
      <c r="O1236" s="1014"/>
      <c r="P1236" s="1014"/>
      <c r="Q1236" s="1014"/>
      <c r="R1236" s="1014"/>
      <c r="S1236" s="1014"/>
      <c r="T1236" s="1014"/>
      <c r="U1236" s="1014"/>
      <c r="V1236" s="1014"/>
      <c r="W1236" s="1014"/>
      <c r="X1236" s="1014"/>
      <c r="Y1236" s="1014"/>
      <c r="Z1236" s="1014"/>
      <c r="AA1236" s="1014"/>
      <c r="AB1236" s="1014"/>
      <c r="AC1236" s="1014"/>
      <c r="AD1236" s="1014"/>
      <c r="AE1236" s="1014"/>
    </row>
    <row r="1237" spans="2:31">
      <c r="B1237" s="1014"/>
      <c r="C1237" s="1014"/>
      <c r="D1237" s="1014"/>
      <c r="E1237" s="1014"/>
      <c r="F1237" s="1014"/>
      <c r="G1237" s="1014"/>
      <c r="H1237" s="1014"/>
      <c r="I1237" s="1014"/>
      <c r="J1237" s="1014"/>
      <c r="K1237" s="1014"/>
      <c r="L1237" s="1014"/>
      <c r="M1237" s="1016"/>
      <c r="N1237" s="1017"/>
      <c r="O1237" s="1014"/>
      <c r="P1237" s="1014"/>
      <c r="Q1237" s="1014"/>
      <c r="R1237" s="1014"/>
      <c r="S1237" s="1014"/>
      <c r="T1237" s="1014"/>
      <c r="U1237" s="1014"/>
      <c r="V1237" s="1014"/>
      <c r="W1237" s="1014"/>
      <c r="X1237" s="1014"/>
      <c r="Y1237" s="1014"/>
      <c r="Z1237" s="1014"/>
      <c r="AA1237" s="1014"/>
      <c r="AB1237" s="1014"/>
      <c r="AC1237" s="1014"/>
      <c r="AD1237" s="1014"/>
      <c r="AE1237" s="1014"/>
    </row>
    <row r="1238" spans="2:31">
      <c r="B1238" s="1014"/>
      <c r="C1238" s="1014"/>
      <c r="D1238" s="1014"/>
      <c r="E1238" s="1014"/>
      <c r="F1238" s="1014"/>
      <c r="G1238" s="1014"/>
      <c r="H1238" s="1014"/>
      <c r="I1238" s="1014"/>
      <c r="J1238" s="1014"/>
      <c r="K1238" s="1014"/>
      <c r="L1238" s="1014"/>
      <c r="M1238" s="1016"/>
      <c r="N1238" s="1018"/>
      <c r="O1238" s="1014"/>
      <c r="P1238" s="1014"/>
      <c r="Q1238" s="1014"/>
      <c r="R1238" s="1014"/>
      <c r="S1238" s="1014"/>
      <c r="T1238" s="1014"/>
      <c r="U1238" s="1014"/>
      <c r="V1238" s="1014"/>
      <c r="W1238" s="1014"/>
      <c r="X1238" s="1014"/>
      <c r="Y1238" s="1014"/>
      <c r="Z1238" s="1014"/>
      <c r="AA1238" s="1014"/>
      <c r="AB1238" s="1014"/>
      <c r="AC1238" s="1014"/>
      <c r="AD1238" s="1014"/>
      <c r="AE1238" s="1014"/>
    </row>
    <row r="1239" spans="2:31">
      <c r="B1239" s="1014"/>
      <c r="C1239" s="1014"/>
      <c r="D1239" s="1014"/>
      <c r="E1239" s="1014"/>
      <c r="F1239" s="1014"/>
      <c r="G1239" s="1014"/>
      <c r="H1239" s="1014"/>
      <c r="I1239" s="1014"/>
      <c r="J1239" s="1014"/>
      <c r="K1239" s="1014"/>
      <c r="L1239" s="1014"/>
      <c r="M1239" s="1016"/>
      <c r="N1239" s="1017"/>
      <c r="O1239" s="1014"/>
      <c r="P1239" s="1014"/>
      <c r="Q1239" s="1014"/>
      <c r="R1239" s="1014"/>
      <c r="S1239" s="1014"/>
      <c r="T1239" s="1014"/>
      <c r="U1239" s="1014"/>
      <c r="V1239" s="1014"/>
      <c r="W1239" s="1014"/>
      <c r="X1239" s="1014"/>
      <c r="Y1239" s="1014"/>
      <c r="Z1239" s="1014"/>
      <c r="AA1239" s="1014"/>
      <c r="AB1239" s="1014"/>
      <c r="AC1239" s="1014"/>
      <c r="AD1239" s="1014"/>
      <c r="AE1239" s="1014"/>
    </row>
    <row r="1240" spans="2:31">
      <c r="B1240" s="1014"/>
      <c r="C1240" s="1014"/>
      <c r="D1240" s="1014"/>
      <c r="E1240" s="1014"/>
      <c r="F1240" s="1014"/>
      <c r="G1240" s="1014"/>
      <c r="H1240" s="1014"/>
      <c r="I1240" s="1014"/>
      <c r="J1240" s="1014"/>
      <c r="K1240" s="1014"/>
      <c r="L1240" s="1014"/>
      <c r="M1240" s="1016"/>
      <c r="N1240" s="1018"/>
      <c r="O1240" s="1014"/>
      <c r="P1240" s="1014"/>
      <c r="Q1240" s="1014"/>
      <c r="R1240" s="1014"/>
      <c r="S1240" s="1014"/>
      <c r="T1240" s="1014"/>
      <c r="U1240" s="1014"/>
      <c r="V1240" s="1014"/>
      <c r="W1240" s="1014"/>
      <c r="X1240" s="1014"/>
      <c r="Y1240" s="1014"/>
      <c r="Z1240" s="1014"/>
      <c r="AA1240" s="1014"/>
      <c r="AB1240" s="1014"/>
      <c r="AC1240" s="1014"/>
      <c r="AD1240" s="1014"/>
      <c r="AE1240" s="1014"/>
    </row>
    <row r="1241" spans="2:31">
      <c r="B1241" s="1014"/>
      <c r="C1241" s="1014"/>
      <c r="D1241" s="1014"/>
      <c r="E1241" s="1014"/>
      <c r="F1241" s="1014"/>
      <c r="G1241" s="1014"/>
      <c r="H1241" s="1014"/>
      <c r="I1241" s="1014"/>
      <c r="J1241" s="1014"/>
      <c r="K1241" s="1014"/>
      <c r="L1241" s="1014"/>
      <c r="M1241" s="1020"/>
      <c r="N1241" s="1017"/>
      <c r="O1241" s="1014"/>
      <c r="P1241" s="1014"/>
      <c r="Q1241" s="1014"/>
      <c r="R1241" s="1014"/>
      <c r="S1241" s="1014"/>
      <c r="T1241" s="1014"/>
      <c r="U1241" s="1014"/>
      <c r="V1241" s="1014"/>
      <c r="W1241" s="1014"/>
      <c r="X1241" s="1014"/>
      <c r="Y1241" s="1014"/>
      <c r="Z1241" s="1014"/>
      <c r="AA1241" s="1014"/>
      <c r="AB1241" s="1014"/>
      <c r="AC1241" s="1014"/>
      <c r="AD1241" s="1014"/>
      <c r="AE1241" s="1014"/>
    </row>
    <row r="1242" spans="2:31">
      <c r="B1242" s="1014"/>
      <c r="C1242" s="1014"/>
      <c r="D1242" s="1014"/>
      <c r="E1242" s="1014"/>
      <c r="F1242" s="1014"/>
      <c r="G1242" s="1014"/>
      <c r="H1242" s="1014"/>
      <c r="I1242" s="1014"/>
      <c r="J1242" s="1014"/>
      <c r="K1242" s="1014"/>
      <c r="L1242" s="1014"/>
      <c r="M1242" s="1020"/>
      <c r="N1242" s="1018"/>
      <c r="O1242" s="1014"/>
      <c r="P1242" s="1014"/>
      <c r="Q1242" s="1014"/>
      <c r="R1242" s="1014"/>
      <c r="S1242" s="1014"/>
      <c r="T1242" s="1014"/>
      <c r="U1242" s="1014"/>
      <c r="V1242" s="1014"/>
      <c r="W1242" s="1014"/>
      <c r="X1242" s="1014"/>
      <c r="Y1242" s="1014"/>
      <c r="Z1242" s="1014"/>
      <c r="AA1242" s="1014"/>
      <c r="AB1242" s="1014"/>
      <c r="AC1242" s="1014"/>
      <c r="AD1242" s="1014"/>
      <c r="AE1242" s="1014"/>
    </row>
    <row r="1243" spans="2:31">
      <c r="B1243" s="1014"/>
      <c r="C1243" s="1014"/>
      <c r="D1243" s="1014"/>
      <c r="E1243" s="1014"/>
      <c r="F1243" s="1014"/>
      <c r="G1243" s="1014"/>
      <c r="H1243" s="1014"/>
      <c r="I1243" s="1014"/>
      <c r="J1243" s="1014"/>
      <c r="K1243" s="1014"/>
      <c r="L1243" s="1014"/>
      <c r="M1243" s="1020"/>
      <c r="N1243" s="1017"/>
      <c r="O1243" s="1014"/>
      <c r="P1243" s="1014"/>
      <c r="Q1243" s="1014"/>
      <c r="R1243" s="1014"/>
      <c r="S1243" s="1014"/>
      <c r="T1243" s="1014"/>
      <c r="U1243" s="1014"/>
      <c r="V1243" s="1014"/>
      <c r="W1243" s="1014"/>
      <c r="X1243" s="1014"/>
      <c r="Y1243" s="1014"/>
      <c r="Z1243" s="1014"/>
      <c r="AA1243" s="1014"/>
      <c r="AB1243" s="1014"/>
      <c r="AC1243" s="1014"/>
      <c r="AD1243" s="1014"/>
      <c r="AE1243" s="1014"/>
    </row>
    <row r="1244" spans="2:31">
      <c r="B1244" s="1014"/>
      <c r="C1244" s="1014"/>
      <c r="D1244" s="1014"/>
      <c r="E1244" s="1014"/>
      <c r="F1244" s="1014"/>
      <c r="G1244" s="1014"/>
      <c r="H1244" s="1014"/>
      <c r="I1244" s="1014"/>
      <c r="J1244" s="1014"/>
      <c r="K1244" s="1014"/>
      <c r="L1244" s="1014"/>
      <c r="M1244" s="1020"/>
      <c r="N1244" s="1018"/>
      <c r="O1244" s="1014"/>
      <c r="P1244" s="1014"/>
      <c r="Q1244" s="1014"/>
      <c r="R1244" s="1014"/>
      <c r="S1244" s="1014"/>
      <c r="T1244" s="1014"/>
      <c r="U1244" s="1014"/>
      <c r="V1244" s="1014"/>
      <c r="W1244" s="1014"/>
      <c r="X1244" s="1014"/>
      <c r="Y1244" s="1014"/>
      <c r="Z1244" s="1014"/>
      <c r="AA1244" s="1014"/>
      <c r="AB1244" s="1014"/>
      <c r="AC1244" s="1014"/>
      <c r="AD1244" s="1014"/>
      <c r="AE1244" s="1014"/>
    </row>
    <row r="1245" spans="2:31">
      <c r="B1245" s="1014"/>
      <c r="C1245" s="1014"/>
      <c r="D1245" s="1014"/>
      <c r="E1245" s="1014"/>
      <c r="F1245" s="1014"/>
      <c r="G1245" s="1014"/>
      <c r="H1245" s="1014"/>
      <c r="I1245" s="1014"/>
      <c r="J1245" s="1014"/>
      <c r="K1245" s="1014"/>
      <c r="L1245" s="1014"/>
      <c r="M1245" s="1020"/>
      <c r="N1245" s="1017"/>
      <c r="O1245" s="1014"/>
      <c r="P1245" s="1014"/>
      <c r="Q1245" s="1014"/>
      <c r="R1245" s="1014"/>
      <c r="S1245" s="1014"/>
      <c r="T1245" s="1014"/>
      <c r="U1245" s="1014"/>
      <c r="V1245" s="1014"/>
      <c r="W1245" s="1014"/>
      <c r="X1245" s="1014"/>
      <c r="Y1245" s="1014"/>
      <c r="Z1245" s="1014"/>
      <c r="AA1245" s="1014"/>
      <c r="AB1245" s="1014"/>
      <c r="AC1245" s="1014"/>
      <c r="AD1245" s="1014"/>
      <c r="AE1245" s="1014"/>
    </row>
    <row r="1246" spans="2:31">
      <c r="B1246" s="1014"/>
      <c r="C1246" s="1014"/>
      <c r="D1246" s="1014"/>
      <c r="E1246" s="1014"/>
      <c r="F1246" s="1014"/>
      <c r="G1246" s="1014"/>
      <c r="H1246" s="1014"/>
      <c r="I1246" s="1014"/>
      <c r="J1246" s="1014"/>
      <c r="K1246" s="1014"/>
      <c r="L1246" s="1014"/>
      <c r="M1246" s="1020"/>
      <c r="N1246" s="1018"/>
      <c r="O1246" s="1014"/>
      <c r="P1246" s="1014"/>
      <c r="Q1246" s="1014"/>
      <c r="R1246" s="1014"/>
      <c r="S1246" s="1014"/>
      <c r="T1246" s="1014"/>
      <c r="U1246" s="1014"/>
      <c r="V1246" s="1014"/>
      <c r="W1246" s="1014"/>
      <c r="X1246" s="1014"/>
      <c r="Y1246" s="1014"/>
      <c r="Z1246" s="1014"/>
      <c r="AA1246" s="1014"/>
      <c r="AB1246" s="1014"/>
      <c r="AC1246" s="1014"/>
      <c r="AD1246" s="1014"/>
      <c r="AE1246" s="1014"/>
    </row>
    <row r="1247" spans="2:31">
      <c r="B1247" s="1014"/>
      <c r="C1247" s="1014"/>
      <c r="D1247" s="1014"/>
      <c r="E1247" s="1014"/>
      <c r="F1247" s="1014"/>
      <c r="G1247" s="1014"/>
      <c r="H1247" s="1014"/>
      <c r="I1247" s="1014"/>
      <c r="J1247" s="1014"/>
      <c r="K1247" s="1014"/>
      <c r="L1247" s="1014"/>
      <c r="M1247" s="1020"/>
      <c r="N1247" s="1017"/>
      <c r="O1247" s="1014"/>
      <c r="P1247" s="1014"/>
      <c r="Q1247" s="1014"/>
      <c r="R1247" s="1014"/>
      <c r="S1247" s="1014"/>
      <c r="T1247" s="1014"/>
      <c r="U1247" s="1014"/>
      <c r="V1247" s="1014"/>
      <c r="W1247" s="1014"/>
      <c r="X1247" s="1014"/>
      <c r="Y1247" s="1014"/>
      <c r="Z1247" s="1014"/>
      <c r="AA1247" s="1014"/>
      <c r="AB1247" s="1014"/>
      <c r="AC1247" s="1014"/>
      <c r="AD1247" s="1014"/>
      <c r="AE1247" s="1014"/>
    </row>
    <row r="1248" spans="2:31">
      <c r="B1248" s="1014"/>
      <c r="C1248" s="1014"/>
      <c r="D1248" s="1014"/>
      <c r="E1248" s="1014"/>
      <c r="F1248" s="1014"/>
      <c r="G1248" s="1014"/>
      <c r="H1248" s="1014"/>
      <c r="I1248" s="1014"/>
      <c r="J1248" s="1014"/>
      <c r="K1248" s="1014"/>
      <c r="L1248" s="1014"/>
      <c r="M1248" s="1020"/>
      <c r="N1248" s="1018"/>
      <c r="O1248" s="1014"/>
      <c r="P1248" s="1014"/>
      <c r="Q1248" s="1014"/>
      <c r="R1248" s="1014"/>
      <c r="S1248" s="1014"/>
      <c r="T1248" s="1014"/>
      <c r="U1248" s="1014"/>
      <c r="V1248" s="1014"/>
      <c r="W1248" s="1014"/>
      <c r="X1248" s="1014"/>
      <c r="Y1248" s="1014"/>
      <c r="Z1248" s="1014"/>
      <c r="AA1248" s="1014"/>
      <c r="AB1248" s="1014"/>
      <c r="AC1248" s="1014"/>
      <c r="AD1248" s="1014"/>
      <c r="AE1248" s="1014"/>
    </row>
    <row r="1249" spans="2:31">
      <c r="B1249" s="1014"/>
      <c r="C1249" s="1014"/>
      <c r="D1249" s="1014"/>
      <c r="E1249" s="1014"/>
      <c r="F1249" s="1014"/>
      <c r="G1249" s="1014"/>
      <c r="H1249" s="1014"/>
      <c r="I1249" s="1014"/>
      <c r="J1249" s="1014"/>
      <c r="K1249" s="1014"/>
      <c r="L1249" s="1014"/>
      <c r="M1249" s="1020"/>
      <c r="N1249" s="1017"/>
      <c r="O1249" s="1014"/>
      <c r="P1249" s="1014"/>
      <c r="Q1249" s="1014"/>
      <c r="R1249" s="1014"/>
      <c r="S1249" s="1014"/>
      <c r="T1249" s="1014"/>
      <c r="U1249" s="1014"/>
      <c r="V1249" s="1014"/>
      <c r="W1249" s="1014"/>
      <c r="X1249" s="1014"/>
      <c r="Y1249" s="1014"/>
      <c r="Z1249" s="1014"/>
      <c r="AA1249" s="1014"/>
      <c r="AB1249" s="1014"/>
      <c r="AC1249" s="1014"/>
      <c r="AD1249" s="1014"/>
      <c r="AE1249" s="1014"/>
    </row>
    <row r="1250" spans="2:31">
      <c r="B1250" s="1014"/>
      <c r="C1250" s="1014"/>
      <c r="D1250" s="1014"/>
      <c r="E1250" s="1014"/>
      <c r="F1250" s="1014"/>
      <c r="G1250" s="1014"/>
      <c r="H1250" s="1014"/>
      <c r="I1250" s="1014"/>
      <c r="J1250" s="1014"/>
      <c r="K1250" s="1014"/>
      <c r="L1250" s="1014"/>
      <c r="M1250" s="1020"/>
      <c r="N1250" s="1018"/>
      <c r="O1250" s="1014"/>
      <c r="P1250" s="1014"/>
      <c r="Q1250" s="1014"/>
      <c r="R1250" s="1014"/>
      <c r="S1250" s="1014"/>
      <c r="T1250" s="1014"/>
      <c r="U1250" s="1014"/>
      <c r="V1250" s="1014"/>
      <c r="W1250" s="1014"/>
      <c r="X1250" s="1014"/>
      <c r="Y1250" s="1014"/>
      <c r="Z1250" s="1014"/>
      <c r="AA1250" s="1014"/>
      <c r="AB1250" s="1014"/>
      <c r="AC1250" s="1014"/>
      <c r="AD1250" s="1014"/>
      <c r="AE1250" s="1014"/>
    </row>
    <row r="1251" spans="2:31">
      <c r="B1251" s="1014"/>
      <c r="C1251" s="1014"/>
      <c r="D1251" s="1014"/>
      <c r="E1251" s="1014"/>
      <c r="F1251" s="1014"/>
      <c r="G1251" s="1014"/>
      <c r="H1251" s="1014"/>
      <c r="I1251" s="1014"/>
      <c r="J1251" s="1014"/>
      <c r="K1251" s="1014"/>
      <c r="L1251" s="1014"/>
      <c r="M1251" s="1020"/>
      <c r="N1251" s="1017"/>
      <c r="O1251" s="1014"/>
      <c r="P1251" s="1014"/>
      <c r="Q1251" s="1014"/>
      <c r="R1251" s="1014"/>
      <c r="S1251" s="1014"/>
      <c r="T1251" s="1014"/>
      <c r="U1251" s="1014"/>
      <c r="V1251" s="1014"/>
      <c r="W1251" s="1014"/>
      <c r="X1251" s="1014"/>
      <c r="Y1251" s="1014"/>
      <c r="Z1251" s="1014"/>
      <c r="AA1251" s="1014"/>
      <c r="AB1251" s="1014"/>
      <c r="AC1251" s="1014"/>
      <c r="AD1251" s="1014"/>
      <c r="AE1251" s="1014"/>
    </row>
    <row r="1252" spans="2:31">
      <c r="B1252" s="1014"/>
      <c r="C1252" s="1014"/>
      <c r="D1252" s="1014"/>
      <c r="E1252" s="1014"/>
      <c r="F1252" s="1014"/>
      <c r="G1252" s="1014"/>
      <c r="H1252" s="1014"/>
      <c r="I1252" s="1014"/>
      <c r="J1252" s="1014"/>
      <c r="K1252" s="1014"/>
      <c r="L1252" s="1014"/>
      <c r="M1252" s="1020"/>
      <c r="N1252" s="1018"/>
      <c r="O1252" s="1014"/>
      <c r="P1252" s="1014"/>
      <c r="Q1252" s="1014"/>
      <c r="R1252" s="1014"/>
      <c r="S1252" s="1014"/>
      <c r="T1252" s="1014"/>
      <c r="U1252" s="1014"/>
      <c r="V1252" s="1014"/>
      <c r="W1252" s="1014"/>
      <c r="X1252" s="1014"/>
      <c r="Y1252" s="1014"/>
      <c r="Z1252" s="1014"/>
      <c r="AA1252" s="1014"/>
      <c r="AB1252" s="1014"/>
      <c r="AC1252" s="1014"/>
      <c r="AD1252" s="1014"/>
      <c r="AE1252" s="1014"/>
    </row>
    <row r="1253" spans="2:31">
      <c r="B1253" s="1014"/>
      <c r="C1253" s="1014"/>
      <c r="D1253" s="1014"/>
      <c r="E1253" s="1014"/>
      <c r="F1253" s="1014"/>
      <c r="G1253" s="1014"/>
      <c r="H1253" s="1014"/>
      <c r="I1253" s="1014"/>
      <c r="J1253" s="1014"/>
      <c r="K1253" s="1014"/>
      <c r="L1253" s="1014"/>
      <c r="M1253" s="1020"/>
      <c r="N1253" s="1017"/>
      <c r="O1253" s="1014"/>
      <c r="P1253" s="1014"/>
      <c r="Q1253" s="1014"/>
      <c r="R1253" s="1014"/>
      <c r="S1253" s="1014"/>
      <c r="T1253" s="1014"/>
      <c r="U1253" s="1014"/>
      <c r="V1253" s="1014"/>
      <c r="W1253" s="1014"/>
      <c r="X1253" s="1014"/>
      <c r="Y1253" s="1014"/>
      <c r="Z1253" s="1014"/>
      <c r="AA1253" s="1014"/>
      <c r="AB1253" s="1014"/>
      <c r="AC1253" s="1014"/>
      <c r="AD1253" s="1014"/>
      <c r="AE1253" s="1014"/>
    </row>
    <row r="1254" spans="2:31">
      <c r="B1254" s="1014"/>
      <c r="C1254" s="1014"/>
      <c r="D1254" s="1014"/>
      <c r="E1254" s="1014"/>
      <c r="F1254" s="1014"/>
      <c r="G1254" s="1014"/>
      <c r="H1254" s="1014"/>
      <c r="I1254" s="1014"/>
      <c r="J1254" s="1014"/>
      <c r="K1254" s="1014"/>
      <c r="L1254" s="1014"/>
      <c r="M1254" s="1020"/>
      <c r="N1254" s="1018"/>
      <c r="O1254" s="1014"/>
      <c r="P1254" s="1014"/>
      <c r="Q1254" s="1014"/>
      <c r="R1254" s="1014"/>
      <c r="S1254" s="1014"/>
      <c r="T1254" s="1014"/>
      <c r="U1254" s="1014"/>
      <c r="V1254" s="1014"/>
      <c r="W1254" s="1014"/>
      <c r="X1254" s="1014"/>
      <c r="Y1254" s="1014"/>
      <c r="Z1254" s="1014"/>
      <c r="AA1254" s="1014"/>
      <c r="AB1254" s="1014"/>
      <c r="AC1254" s="1014"/>
      <c r="AD1254" s="1014"/>
      <c r="AE1254" s="1014"/>
    </row>
    <row r="1255" spans="2:31">
      <c r="B1255" s="1014"/>
      <c r="C1255" s="1014"/>
      <c r="D1255" s="1014"/>
      <c r="E1255" s="1014"/>
      <c r="F1255" s="1014"/>
      <c r="G1255" s="1014"/>
      <c r="H1255" s="1014"/>
      <c r="I1255" s="1014"/>
      <c r="J1255" s="1014"/>
      <c r="K1255" s="1014"/>
      <c r="L1255" s="1014"/>
      <c r="M1255" s="1020"/>
      <c r="N1255" s="1017"/>
      <c r="O1255" s="1014"/>
      <c r="P1255" s="1014"/>
      <c r="Q1255" s="1014"/>
      <c r="R1255" s="1014"/>
      <c r="S1255" s="1014"/>
      <c r="T1255" s="1014"/>
      <c r="U1255" s="1014"/>
      <c r="V1255" s="1014"/>
      <c r="W1255" s="1014"/>
      <c r="X1255" s="1014"/>
      <c r="Y1255" s="1014"/>
      <c r="Z1255" s="1014"/>
      <c r="AA1255" s="1014"/>
      <c r="AB1255" s="1014"/>
      <c r="AC1255" s="1014"/>
      <c r="AD1255" s="1014"/>
      <c r="AE1255" s="1014"/>
    </row>
    <row r="1256" spans="2:31">
      <c r="B1256" s="1014"/>
      <c r="C1256" s="1014"/>
      <c r="D1256" s="1014"/>
      <c r="E1256" s="1014"/>
      <c r="F1256" s="1014"/>
      <c r="G1256" s="1014"/>
      <c r="H1256" s="1014"/>
      <c r="I1256" s="1014"/>
      <c r="J1256" s="1014"/>
      <c r="K1256" s="1014"/>
      <c r="L1256" s="1014"/>
      <c r="M1256" s="1020"/>
      <c r="N1256" s="1018"/>
      <c r="O1256" s="1014"/>
      <c r="P1256" s="1014"/>
      <c r="Q1256" s="1014"/>
      <c r="R1256" s="1014"/>
      <c r="S1256" s="1014"/>
      <c r="T1256" s="1014"/>
      <c r="U1256" s="1014"/>
      <c r="V1256" s="1014"/>
      <c r="W1256" s="1014"/>
      <c r="X1256" s="1014"/>
      <c r="Y1256" s="1014"/>
      <c r="Z1256" s="1014"/>
      <c r="AA1256" s="1014"/>
      <c r="AB1256" s="1014"/>
      <c r="AC1256" s="1014"/>
      <c r="AD1256" s="1014"/>
      <c r="AE1256" s="1014"/>
    </row>
    <row r="1257" spans="2:31">
      <c r="B1257" s="1014"/>
      <c r="C1257" s="1014"/>
      <c r="D1257" s="1014"/>
      <c r="E1257" s="1014"/>
      <c r="F1257" s="1014"/>
      <c r="G1257" s="1014"/>
      <c r="H1257" s="1014"/>
      <c r="I1257" s="1014"/>
      <c r="J1257" s="1014"/>
      <c r="K1257" s="1014"/>
      <c r="L1257" s="1014"/>
      <c r="M1257" s="1020"/>
      <c r="N1257" s="1017"/>
      <c r="O1257" s="1014"/>
      <c r="P1257" s="1014"/>
      <c r="Q1257" s="1014"/>
      <c r="R1257" s="1014"/>
      <c r="S1257" s="1014"/>
      <c r="T1257" s="1014"/>
      <c r="U1257" s="1014"/>
      <c r="V1257" s="1014"/>
      <c r="W1257" s="1014"/>
      <c r="X1257" s="1014"/>
      <c r="Y1257" s="1014"/>
      <c r="Z1257" s="1014"/>
      <c r="AA1257" s="1014"/>
      <c r="AB1257" s="1014"/>
      <c r="AC1257" s="1014"/>
      <c r="AD1257" s="1014"/>
      <c r="AE1257" s="1014"/>
    </row>
    <row r="1258" spans="2:31">
      <c r="B1258" s="1014"/>
      <c r="C1258" s="1014"/>
      <c r="D1258" s="1014"/>
      <c r="E1258" s="1014"/>
      <c r="F1258" s="1014"/>
      <c r="G1258" s="1014"/>
      <c r="H1258" s="1014"/>
      <c r="I1258" s="1014"/>
      <c r="J1258" s="1014"/>
      <c r="K1258" s="1014"/>
      <c r="L1258" s="1014"/>
      <c r="M1258" s="1020"/>
      <c r="N1258" s="1018"/>
      <c r="O1258" s="1014"/>
      <c r="P1258" s="1014"/>
      <c r="Q1258" s="1014"/>
      <c r="R1258" s="1014"/>
      <c r="S1258" s="1014"/>
      <c r="T1258" s="1014"/>
      <c r="U1258" s="1014"/>
      <c r="V1258" s="1014"/>
      <c r="W1258" s="1014"/>
      <c r="X1258" s="1014"/>
      <c r="Y1258" s="1014"/>
      <c r="Z1258" s="1014"/>
      <c r="AA1258" s="1014"/>
      <c r="AB1258" s="1014"/>
      <c r="AC1258" s="1014"/>
      <c r="AD1258" s="1014"/>
      <c r="AE1258" s="1014"/>
    </row>
    <row r="1259" spans="2:31">
      <c r="B1259" s="1014"/>
      <c r="C1259" s="1014"/>
      <c r="D1259" s="1014"/>
      <c r="E1259" s="1014"/>
      <c r="F1259" s="1014"/>
      <c r="G1259" s="1014"/>
      <c r="H1259" s="1014"/>
      <c r="I1259" s="1014"/>
      <c r="J1259" s="1014"/>
      <c r="K1259" s="1014"/>
      <c r="L1259" s="1014"/>
      <c r="M1259" s="1020"/>
      <c r="N1259" s="1017"/>
      <c r="O1259" s="1014"/>
      <c r="P1259" s="1014"/>
      <c r="Q1259" s="1014"/>
      <c r="R1259" s="1014"/>
      <c r="S1259" s="1014"/>
      <c r="T1259" s="1014"/>
      <c r="U1259" s="1014"/>
      <c r="V1259" s="1014"/>
      <c r="W1259" s="1014"/>
      <c r="X1259" s="1014"/>
      <c r="Y1259" s="1014"/>
      <c r="Z1259" s="1014"/>
      <c r="AA1259" s="1014"/>
      <c r="AB1259" s="1014"/>
      <c r="AC1259" s="1014"/>
      <c r="AD1259" s="1014"/>
      <c r="AE1259" s="1014"/>
    </row>
    <row r="1260" spans="2:31">
      <c r="B1260" s="1014"/>
      <c r="C1260" s="1014"/>
      <c r="D1260" s="1014"/>
      <c r="E1260" s="1014"/>
      <c r="F1260" s="1014"/>
      <c r="G1260" s="1014"/>
      <c r="H1260" s="1014"/>
      <c r="I1260" s="1014"/>
      <c r="J1260" s="1014"/>
      <c r="K1260" s="1014"/>
      <c r="L1260" s="1014"/>
      <c r="M1260" s="1020"/>
      <c r="N1260" s="1018"/>
      <c r="O1260" s="1014"/>
      <c r="P1260" s="1014"/>
      <c r="Q1260" s="1014"/>
      <c r="R1260" s="1014"/>
      <c r="S1260" s="1014"/>
      <c r="T1260" s="1014"/>
      <c r="U1260" s="1014"/>
      <c r="V1260" s="1014"/>
      <c r="W1260" s="1014"/>
      <c r="X1260" s="1014"/>
      <c r="Y1260" s="1014"/>
      <c r="Z1260" s="1014"/>
      <c r="AA1260" s="1014"/>
      <c r="AB1260" s="1014"/>
      <c r="AC1260" s="1014"/>
      <c r="AD1260" s="1014"/>
      <c r="AE1260" s="1014"/>
    </row>
    <row r="1261" spans="2:31">
      <c r="B1261" s="1014"/>
      <c r="C1261" s="1014"/>
      <c r="D1261" s="1014"/>
      <c r="E1261" s="1014"/>
      <c r="F1261" s="1014"/>
      <c r="G1261" s="1014"/>
      <c r="H1261" s="1014"/>
      <c r="I1261" s="1014"/>
      <c r="J1261" s="1014"/>
      <c r="K1261" s="1014"/>
      <c r="L1261" s="1014"/>
      <c r="M1261" s="1020"/>
      <c r="N1261" s="1017"/>
      <c r="O1261" s="1014"/>
      <c r="P1261" s="1014"/>
      <c r="Q1261" s="1014"/>
      <c r="R1261" s="1014"/>
      <c r="S1261" s="1014"/>
      <c r="T1261" s="1014"/>
      <c r="U1261" s="1014"/>
      <c r="V1261" s="1014"/>
      <c r="W1261" s="1014"/>
      <c r="X1261" s="1014"/>
      <c r="Y1261" s="1014"/>
      <c r="Z1261" s="1014"/>
      <c r="AA1261" s="1014"/>
      <c r="AB1261" s="1014"/>
      <c r="AC1261" s="1014"/>
      <c r="AD1261" s="1014"/>
      <c r="AE1261" s="1014"/>
    </row>
    <row r="1262" spans="2:31">
      <c r="B1262" s="1014"/>
      <c r="C1262" s="1014"/>
      <c r="D1262" s="1014"/>
      <c r="E1262" s="1014"/>
      <c r="F1262" s="1014"/>
      <c r="G1262" s="1014"/>
      <c r="H1262" s="1014"/>
      <c r="I1262" s="1014"/>
      <c r="J1262" s="1014"/>
      <c r="K1262" s="1014"/>
      <c r="L1262" s="1014"/>
      <c r="M1262" s="1020"/>
      <c r="N1262" s="1018"/>
      <c r="O1262" s="1014"/>
      <c r="P1262" s="1014"/>
      <c r="Q1262" s="1014"/>
      <c r="R1262" s="1014"/>
      <c r="S1262" s="1014"/>
      <c r="T1262" s="1014"/>
      <c r="U1262" s="1014"/>
      <c r="V1262" s="1014"/>
      <c r="W1262" s="1014"/>
      <c r="X1262" s="1014"/>
      <c r="Y1262" s="1014"/>
      <c r="Z1262" s="1014"/>
      <c r="AA1262" s="1014"/>
      <c r="AB1262" s="1014"/>
      <c r="AC1262" s="1014"/>
      <c r="AD1262" s="1014"/>
      <c r="AE1262" s="1014"/>
    </row>
    <row r="1263" spans="2:31">
      <c r="B1263" s="1014"/>
      <c r="C1263" s="1014"/>
      <c r="D1263" s="1014"/>
      <c r="E1263" s="1014"/>
      <c r="F1263" s="1014"/>
      <c r="G1263" s="1014"/>
      <c r="H1263" s="1014"/>
      <c r="I1263" s="1014"/>
      <c r="J1263" s="1014"/>
      <c r="K1263" s="1014"/>
      <c r="L1263" s="1014"/>
      <c r="M1263" s="1020"/>
      <c r="N1263" s="1018"/>
      <c r="O1263" s="1014"/>
      <c r="P1263" s="1014"/>
      <c r="Q1263" s="1014"/>
      <c r="R1263" s="1014"/>
      <c r="S1263" s="1014"/>
      <c r="T1263" s="1014"/>
      <c r="U1263" s="1014"/>
      <c r="V1263" s="1014"/>
      <c r="W1263" s="1014"/>
      <c r="X1263" s="1014"/>
      <c r="Y1263" s="1014"/>
      <c r="Z1263" s="1014"/>
      <c r="AA1263" s="1014"/>
      <c r="AB1263" s="1014"/>
      <c r="AC1263" s="1014"/>
      <c r="AD1263" s="1014"/>
      <c r="AE1263" s="1014"/>
    </row>
    <row r="1264" spans="2:31">
      <c r="B1264" s="1014"/>
      <c r="C1264" s="1014"/>
      <c r="D1264" s="1014"/>
      <c r="E1264" s="1014"/>
      <c r="F1264" s="1014"/>
      <c r="G1264" s="1014"/>
      <c r="H1264" s="1014"/>
      <c r="I1264" s="1014"/>
      <c r="J1264" s="1014"/>
      <c r="K1264" s="1014"/>
      <c r="L1264" s="1014"/>
      <c r="M1264" s="1020"/>
      <c r="N1264" s="1018"/>
      <c r="O1264" s="1014"/>
      <c r="P1264" s="1014"/>
      <c r="Q1264" s="1014"/>
      <c r="R1264" s="1014"/>
      <c r="S1264" s="1014"/>
      <c r="T1264" s="1014"/>
      <c r="U1264" s="1014"/>
      <c r="V1264" s="1014"/>
      <c r="W1264" s="1014"/>
      <c r="X1264" s="1014"/>
      <c r="Y1264" s="1014"/>
      <c r="Z1264" s="1014"/>
      <c r="AA1264" s="1014"/>
      <c r="AB1264" s="1014"/>
      <c r="AC1264" s="1014"/>
      <c r="AD1264" s="1014"/>
      <c r="AE1264" s="1014"/>
    </row>
    <row r="1265" spans="2:31">
      <c r="B1265" s="1014"/>
      <c r="C1265" s="1014"/>
      <c r="D1265" s="1014"/>
      <c r="E1265" s="1014"/>
      <c r="F1265" s="1014"/>
      <c r="G1265" s="1014"/>
      <c r="H1265" s="1014"/>
      <c r="I1265" s="1014"/>
      <c r="J1265" s="1014"/>
      <c r="K1265" s="1014"/>
      <c r="L1265" s="1014"/>
      <c r="M1265" s="1020"/>
      <c r="N1265" s="1017"/>
      <c r="O1265" s="1014"/>
      <c r="P1265" s="1014"/>
      <c r="Q1265" s="1014"/>
      <c r="R1265" s="1014"/>
      <c r="S1265" s="1014"/>
      <c r="T1265" s="1014"/>
      <c r="U1265" s="1014"/>
      <c r="V1265" s="1014"/>
      <c r="W1265" s="1014"/>
      <c r="X1265" s="1014"/>
      <c r="Y1265" s="1014"/>
      <c r="Z1265" s="1014"/>
      <c r="AA1265" s="1014"/>
      <c r="AB1265" s="1014"/>
      <c r="AC1265" s="1014"/>
      <c r="AD1265" s="1014"/>
      <c r="AE1265" s="1014"/>
    </row>
    <row r="1266" spans="2:31">
      <c r="B1266" s="1014"/>
      <c r="C1266" s="1014"/>
      <c r="D1266" s="1014"/>
      <c r="E1266" s="1014"/>
      <c r="F1266" s="1014"/>
      <c r="G1266" s="1014"/>
      <c r="H1266" s="1014"/>
      <c r="I1266" s="1014"/>
      <c r="J1266" s="1014"/>
      <c r="K1266" s="1014"/>
      <c r="L1266" s="1014"/>
      <c r="M1266" s="1020"/>
      <c r="N1266" s="1018"/>
      <c r="O1266" s="1014"/>
      <c r="P1266" s="1014"/>
      <c r="Q1266" s="1014"/>
      <c r="R1266" s="1014"/>
      <c r="S1266" s="1014"/>
      <c r="T1266" s="1014"/>
      <c r="U1266" s="1014"/>
      <c r="V1266" s="1014"/>
      <c r="W1266" s="1014"/>
      <c r="X1266" s="1014"/>
      <c r="Y1266" s="1014"/>
      <c r="Z1266" s="1014"/>
      <c r="AA1266" s="1014"/>
      <c r="AB1266" s="1014"/>
      <c r="AC1266" s="1014"/>
      <c r="AD1266" s="1014"/>
      <c r="AE1266" s="1014"/>
    </row>
    <row r="1267" spans="2:31">
      <c r="B1267" s="1014"/>
      <c r="C1267" s="1014"/>
      <c r="D1267" s="1014"/>
      <c r="E1267" s="1014"/>
      <c r="F1267" s="1014"/>
      <c r="G1267" s="1014"/>
      <c r="H1267" s="1014"/>
      <c r="I1267" s="1014"/>
      <c r="J1267" s="1014"/>
      <c r="K1267" s="1014"/>
      <c r="L1267" s="1014"/>
      <c r="M1267" s="1020"/>
      <c r="N1267" s="1017"/>
      <c r="O1267" s="1014"/>
      <c r="P1267" s="1014"/>
      <c r="Q1267" s="1014"/>
      <c r="R1267" s="1014"/>
      <c r="S1267" s="1014"/>
      <c r="T1267" s="1014"/>
      <c r="U1267" s="1014"/>
      <c r="V1267" s="1014"/>
      <c r="W1267" s="1014"/>
      <c r="X1267" s="1014"/>
      <c r="Y1267" s="1014"/>
      <c r="Z1267" s="1014"/>
      <c r="AA1267" s="1014"/>
      <c r="AB1267" s="1014"/>
      <c r="AC1267" s="1014"/>
      <c r="AD1267" s="1014"/>
      <c r="AE1267" s="1014"/>
    </row>
    <row r="1268" spans="2:31">
      <c r="B1268" s="1014"/>
      <c r="C1268" s="1014"/>
      <c r="D1268" s="1014"/>
      <c r="E1268" s="1014"/>
      <c r="F1268" s="1014"/>
      <c r="G1268" s="1014"/>
      <c r="H1268" s="1014"/>
      <c r="I1268" s="1014"/>
      <c r="J1268" s="1014"/>
      <c r="K1268" s="1014"/>
      <c r="L1268" s="1014"/>
      <c r="M1268" s="1020"/>
      <c r="N1268" s="1018"/>
      <c r="O1268" s="1014"/>
      <c r="P1268" s="1014"/>
      <c r="Q1268" s="1014"/>
      <c r="R1268" s="1014"/>
      <c r="S1268" s="1014"/>
      <c r="T1268" s="1014"/>
      <c r="U1268" s="1014"/>
      <c r="V1268" s="1014"/>
      <c r="W1268" s="1014"/>
      <c r="X1268" s="1014"/>
      <c r="Y1268" s="1014"/>
      <c r="Z1268" s="1014"/>
      <c r="AA1268" s="1014"/>
      <c r="AB1268" s="1014"/>
      <c r="AC1268" s="1014"/>
      <c r="AD1268" s="1014"/>
      <c r="AE1268" s="1014"/>
    </row>
    <row r="1269" spans="2:31">
      <c r="B1269" s="1014"/>
      <c r="C1269" s="1014"/>
      <c r="D1269" s="1014"/>
      <c r="E1269" s="1014"/>
      <c r="F1269" s="1014"/>
      <c r="G1269" s="1014"/>
      <c r="H1269" s="1014"/>
      <c r="I1269" s="1014"/>
      <c r="J1269" s="1014"/>
      <c r="K1269" s="1014"/>
      <c r="L1269" s="1014"/>
      <c r="M1269" s="1020"/>
      <c r="N1269" s="1017"/>
      <c r="O1269" s="1014"/>
      <c r="P1269" s="1014"/>
      <c r="Q1269" s="1014"/>
      <c r="R1269" s="1014"/>
      <c r="S1269" s="1014"/>
      <c r="T1269" s="1014"/>
      <c r="U1269" s="1014"/>
      <c r="V1269" s="1014"/>
      <c r="W1269" s="1014"/>
      <c r="X1269" s="1014"/>
      <c r="Y1269" s="1014"/>
      <c r="Z1269" s="1014"/>
      <c r="AA1269" s="1014"/>
      <c r="AB1269" s="1014"/>
      <c r="AC1269" s="1014"/>
      <c r="AD1269" s="1014"/>
      <c r="AE1269" s="1014"/>
    </row>
    <row r="1270" spans="2:31">
      <c r="B1270" s="1014"/>
      <c r="C1270" s="1014"/>
      <c r="D1270" s="1014"/>
      <c r="E1270" s="1014"/>
      <c r="F1270" s="1014"/>
      <c r="G1270" s="1014"/>
      <c r="H1270" s="1014"/>
      <c r="I1270" s="1014"/>
      <c r="J1270" s="1014"/>
      <c r="K1270" s="1014"/>
      <c r="L1270" s="1014"/>
      <c r="M1270" s="1020"/>
      <c r="N1270" s="1018"/>
      <c r="O1270" s="1014"/>
      <c r="P1270" s="1014"/>
      <c r="Q1270" s="1014"/>
      <c r="R1270" s="1014"/>
      <c r="S1270" s="1014"/>
      <c r="T1270" s="1014"/>
      <c r="U1270" s="1014"/>
      <c r="V1270" s="1014"/>
      <c r="W1270" s="1014"/>
      <c r="X1270" s="1014"/>
      <c r="Y1270" s="1014"/>
      <c r="Z1270" s="1014"/>
      <c r="AA1270" s="1014"/>
      <c r="AB1270" s="1014"/>
      <c r="AC1270" s="1014"/>
      <c r="AD1270" s="1014"/>
      <c r="AE1270" s="1014"/>
    </row>
    <row r="1271" spans="2:31">
      <c r="B1271" s="1014"/>
      <c r="C1271" s="1014"/>
      <c r="D1271" s="1014"/>
      <c r="E1271" s="1014"/>
      <c r="F1271" s="1014"/>
      <c r="G1271" s="1014"/>
      <c r="H1271" s="1014"/>
      <c r="I1271" s="1014"/>
      <c r="J1271" s="1014"/>
      <c r="K1271" s="1014"/>
      <c r="L1271" s="1014"/>
      <c r="M1271" s="1020"/>
      <c r="N1271" s="1017"/>
      <c r="O1271" s="1014"/>
      <c r="P1271" s="1014"/>
      <c r="Q1271" s="1014"/>
      <c r="R1271" s="1014"/>
      <c r="S1271" s="1014"/>
      <c r="T1271" s="1014"/>
      <c r="U1271" s="1014"/>
      <c r="V1271" s="1014"/>
      <c r="W1271" s="1014"/>
      <c r="X1271" s="1014"/>
      <c r="Y1271" s="1014"/>
      <c r="Z1271" s="1014"/>
      <c r="AA1271" s="1014"/>
      <c r="AB1271" s="1014"/>
      <c r="AC1271" s="1014"/>
      <c r="AD1271" s="1014"/>
      <c r="AE1271" s="1014"/>
    </row>
    <row r="1272" spans="2:31">
      <c r="B1272" s="1014"/>
      <c r="C1272" s="1014"/>
      <c r="D1272" s="1014"/>
      <c r="E1272" s="1014"/>
      <c r="F1272" s="1014"/>
      <c r="G1272" s="1014"/>
      <c r="H1272" s="1014"/>
      <c r="I1272" s="1014"/>
      <c r="J1272" s="1014"/>
      <c r="K1272" s="1014"/>
      <c r="L1272" s="1014"/>
      <c r="M1272" s="1020"/>
      <c r="N1272" s="1018"/>
      <c r="O1272" s="1014"/>
      <c r="P1272" s="1014"/>
      <c r="Q1272" s="1014"/>
      <c r="R1272" s="1014"/>
      <c r="S1272" s="1014"/>
      <c r="T1272" s="1014"/>
      <c r="U1272" s="1014"/>
      <c r="V1272" s="1014"/>
      <c r="W1272" s="1014"/>
      <c r="X1272" s="1014"/>
      <c r="Y1272" s="1014"/>
      <c r="Z1272" s="1014"/>
      <c r="AA1272" s="1014"/>
      <c r="AB1272" s="1014"/>
      <c r="AC1272" s="1014"/>
      <c r="AD1272" s="1014"/>
      <c r="AE1272" s="1014"/>
    </row>
    <row r="1273" spans="2:31">
      <c r="B1273" s="1014"/>
      <c r="C1273" s="1014"/>
      <c r="D1273" s="1014"/>
      <c r="E1273" s="1014"/>
      <c r="F1273" s="1014"/>
      <c r="G1273" s="1014"/>
      <c r="H1273" s="1014"/>
      <c r="I1273" s="1014"/>
      <c r="J1273" s="1014"/>
      <c r="K1273" s="1014"/>
      <c r="L1273" s="1014"/>
      <c r="M1273" s="1020"/>
      <c r="N1273" s="1017"/>
      <c r="O1273" s="1014"/>
      <c r="P1273" s="1014"/>
      <c r="Q1273" s="1014"/>
      <c r="R1273" s="1014"/>
      <c r="S1273" s="1014"/>
      <c r="T1273" s="1014"/>
      <c r="U1273" s="1014"/>
      <c r="V1273" s="1014"/>
      <c r="W1273" s="1014"/>
      <c r="X1273" s="1014"/>
      <c r="Y1273" s="1014"/>
      <c r="Z1273" s="1014"/>
      <c r="AA1273" s="1014"/>
      <c r="AB1273" s="1014"/>
      <c r="AC1273" s="1014"/>
      <c r="AD1273" s="1014"/>
      <c r="AE1273" s="1014"/>
    </row>
    <row r="1274" spans="2:31">
      <c r="B1274" s="1014"/>
      <c r="C1274" s="1014"/>
      <c r="D1274" s="1014"/>
      <c r="E1274" s="1014"/>
      <c r="F1274" s="1014"/>
      <c r="G1274" s="1014"/>
      <c r="H1274" s="1014"/>
      <c r="I1274" s="1014"/>
      <c r="J1274" s="1014"/>
      <c r="K1274" s="1014"/>
      <c r="L1274" s="1014"/>
      <c r="M1274" s="1020"/>
      <c r="N1274" s="1018"/>
      <c r="O1274" s="1014"/>
      <c r="P1274" s="1014"/>
      <c r="Q1274" s="1014"/>
      <c r="R1274" s="1014"/>
      <c r="S1274" s="1014"/>
      <c r="T1274" s="1014"/>
      <c r="U1274" s="1014"/>
      <c r="V1274" s="1014"/>
      <c r="W1274" s="1014"/>
      <c r="X1274" s="1014"/>
      <c r="Y1274" s="1014"/>
      <c r="Z1274" s="1014"/>
      <c r="AA1274" s="1014"/>
      <c r="AB1274" s="1014"/>
      <c r="AC1274" s="1014"/>
      <c r="AD1274" s="1014"/>
      <c r="AE1274" s="1014"/>
    </row>
    <row r="1275" spans="2:31">
      <c r="B1275" s="1014"/>
      <c r="C1275" s="1014"/>
      <c r="D1275" s="1014"/>
      <c r="E1275" s="1014"/>
      <c r="F1275" s="1014"/>
      <c r="G1275" s="1014"/>
      <c r="H1275" s="1014"/>
      <c r="I1275" s="1014"/>
      <c r="J1275" s="1014"/>
      <c r="K1275" s="1014"/>
      <c r="L1275" s="1014"/>
      <c r="M1275" s="1020"/>
      <c r="N1275" s="1017"/>
      <c r="O1275" s="1014"/>
      <c r="P1275" s="1014"/>
      <c r="Q1275" s="1014"/>
      <c r="R1275" s="1014"/>
      <c r="S1275" s="1014"/>
      <c r="T1275" s="1014"/>
      <c r="U1275" s="1014"/>
      <c r="V1275" s="1014"/>
      <c r="W1275" s="1014"/>
      <c r="X1275" s="1014"/>
      <c r="Y1275" s="1014"/>
      <c r="Z1275" s="1014"/>
      <c r="AA1275" s="1014"/>
      <c r="AB1275" s="1014"/>
      <c r="AC1275" s="1014"/>
      <c r="AD1275" s="1014"/>
      <c r="AE1275" s="1014"/>
    </row>
    <row r="1276" spans="2:31">
      <c r="B1276" s="1014"/>
      <c r="C1276" s="1014"/>
      <c r="D1276" s="1014"/>
      <c r="E1276" s="1014"/>
      <c r="F1276" s="1014"/>
      <c r="G1276" s="1014"/>
      <c r="H1276" s="1014"/>
      <c r="I1276" s="1014"/>
      <c r="J1276" s="1014"/>
      <c r="K1276" s="1014"/>
      <c r="L1276" s="1014"/>
      <c r="M1276" s="1020"/>
      <c r="N1276" s="1018"/>
      <c r="O1276" s="1014"/>
      <c r="P1276" s="1014"/>
      <c r="Q1276" s="1014"/>
      <c r="R1276" s="1014"/>
      <c r="S1276" s="1014"/>
      <c r="T1276" s="1014"/>
      <c r="U1276" s="1014"/>
      <c r="V1276" s="1014"/>
      <c r="W1276" s="1014"/>
      <c r="X1276" s="1014"/>
      <c r="Y1276" s="1014"/>
      <c r="Z1276" s="1014"/>
      <c r="AA1276" s="1014"/>
      <c r="AB1276" s="1014"/>
      <c r="AC1276" s="1014"/>
      <c r="AD1276" s="1014"/>
      <c r="AE1276" s="1014"/>
    </row>
    <row r="1277" spans="2:31">
      <c r="B1277" s="1014"/>
      <c r="C1277" s="1014"/>
      <c r="D1277" s="1014"/>
      <c r="E1277" s="1014"/>
      <c r="F1277" s="1014"/>
      <c r="G1277" s="1014"/>
      <c r="H1277" s="1014"/>
      <c r="I1277" s="1014"/>
      <c r="J1277" s="1014"/>
      <c r="K1277" s="1014"/>
      <c r="L1277" s="1014"/>
      <c r="M1277" s="1020"/>
      <c r="N1277" s="1017"/>
      <c r="O1277" s="1014"/>
      <c r="P1277" s="1014"/>
      <c r="Q1277" s="1014"/>
      <c r="R1277" s="1014"/>
      <c r="S1277" s="1014"/>
      <c r="T1277" s="1014"/>
      <c r="U1277" s="1014"/>
      <c r="V1277" s="1014"/>
      <c r="W1277" s="1014"/>
      <c r="X1277" s="1014"/>
      <c r="Y1277" s="1014"/>
      <c r="Z1277" s="1014"/>
      <c r="AA1277" s="1014"/>
      <c r="AB1277" s="1014"/>
      <c r="AC1277" s="1014"/>
      <c r="AD1277" s="1014"/>
      <c r="AE1277" s="1014"/>
    </row>
    <row r="1278" spans="2:31">
      <c r="B1278" s="1014"/>
      <c r="C1278" s="1014"/>
      <c r="D1278" s="1014"/>
      <c r="E1278" s="1014"/>
      <c r="F1278" s="1014"/>
      <c r="G1278" s="1014"/>
      <c r="H1278" s="1014"/>
      <c r="I1278" s="1014"/>
      <c r="J1278" s="1014"/>
      <c r="K1278" s="1014"/>
      <c r="L1278" s="1014"/>
      <c r="M1278" s="1020"/>
      <c r="N1278" s="1018"/>
      <c r="O1278" s="1014"/>
      <c r="P1278" s="1014"/>
      <c r="Q1278" s="1014"/>
      <c r="R1278" s="1014"/>
      <c r="S1278" s="1014"/>
      <c r="T1278" s="1014"/>
      <c r="U1278" s="1014"/>
      <c r="V1278" s="1014"/>
      <c r="W1278" s="1014"/>
      <c r="X1278" s="1014"/>
      <c r="Y1278" s="1014"/>
      <c r="Z1278" s="1014"/>
      <c r="AA1278" s="1014"/>
      <c r="AB1278" s="1014"/>
      <c r="AC1278" s="1014"/>
      <c r="AD1278" s="1014"/>
      <c r="AE1278" s="1014"/>
    </row>
    <row r="1279" spans="2:31">
      <c r="B1279" s="1014"/>
      <c r="C1279" s="1014"/>
      <c r="D1279" s="1014"/>
      <c r="E1279" s="1014"/>
      <c r="F1279" s="1014"/>
      <c r="G1279" s="1014"/>
      <c r="H1279" s="1014"/>
      <c r="I1279" s="1014"/>
      <c r="J1279" s="1014"/>
      <c r="K1279" s="1014"/>
      <c r="L1279" s="1014"/>
      <c r="M1279" s="1020"/>
      <c r="N1279" s="1017"/>
      <c r="O1279" s="1014"/>
      <c r="P1279" s="1014"/>
      <c r="Q1279" s="1014"/>
      <c r="R1279" s="1014"/>
      <c r="S1279" s="1014"/>
      <c r="T1279" s="1014"/>
      <c r="U1279" s="1014"/>
      <c r="V1279" s="1014"/>
      <c r="W1279" s="1014"/>
      <c r="X1279" s="1014"/>
      <c r="Y1279" s="1014"/>
      <c r="Z1279" s="1014"/>
      <c r="AA1279" s="1014"/>
      <c r="AB1279" s="1014"/>
      <c r="AC1279" s="1014"/>
      <c r="AD1279" s="1014"/>
      <c r="AE1279" s="1014"/>
    </row>
    <row r="1280" spans="2:31">
      <c r="B1280" s="1014"/>
      <c r="C1280" s="1014"/>
      <c r="D1280" s="1014"/>
      <c r="E1280" s="1014"/>
      <c r="F1280" s="1014"/>
      <c r="G1280" s="1014"/>
      <c r="H1280" s="1014"/>
      <c r="I1280" s="1014"/>
      <c r="J1280" s="1014"/>
      <c r="K1280" s="1014"/>
      <c r="L1280" s="1014"/>
      <c r="M1280" s="1020"/>
      <c r="N1280" s="1018"/>
      <c r="O1280" s="1014"/>
      <c r="P1280" s="1014"/>
      <c r="Q1280" s="1014"/>
      <c r="R1280" s="1014"/>
      <c r="S1280" s="1014"/>
      <c r="T1280" s="1014"/>
      <c r="U1280" s="1014"/>
      <c r="V1280" s="1014"/>
      <c r="W1280" s="1014"/>
      <c r="X1280" s="1014"/>
      <c r="Y1280" s="1014"/>
      <c r="Z1280" s="1014"/>
      <c r="AA1280" s="1014"/>
      <c r="AB1280" s="1014"/>
      <c r="AC1280" s="1014"/>
      <c r="AD1280" s="1014"/>
      <c r="AE1280" s="1014"/>
    </row>
    <row r="1281" spans="2:31">
      <c r="B1281" s="1014"/>
      <c r="C1281" s="1014"/>
      <c r="D1281" s="1014"/>
      <c r="E1281" s="1014"/>
      <c r="F1281" s="1014"/>
      <c r="G1281" s="1014"/>
      <c r="H1281" s="1014"/>
      <c r="I1281" s="1014"/>
      <c r="J1281" s="1014"/>
      <c r="K1281" s="1014"/>
      <c r="L1281" s="1014"/>
      <c r="M1281" s="1020"/>
      <c r="N1281" s="1017"/>
      <c r="O1281" s="1014"/>
      <c r="P1281" s="1014"/>
      <c r="Q1281" s="1014"/>
      <c r="R1281" s="1014"/>
      <c r="S1281" s="1014"/>
      <c r="T1281" s="1014"/>
      <c r="U1281" s="1014"/>
      <c r="V1281" s="1014"/>
      <c r="W1281" s="1014"/>
      <c r="X1281" s="1014"/>
      <c r="Y1281" s="1014"/>
      <c r="Z1281" s="1014"/>
      <c r="AA1281" s="1014"/>
      <c r="AB1281" s="1014"/>
      <c r="AC1281" s="1014"/>
      <c r="AD1281" s="1014"/>
      <c r="AE1281" s="1014"/>
    </row>
    <row r="1282" spans="2:31">
      <c r="B1282" s="1014"/>
      <c r="C1282" s="1014"/>
      <c r="D1282" s="1014"/>
      <c r="E1282" s="1014"/>
      <c r="F1282" s="1014"/>
      <c r="G1282" s="1014"/>
      <c r="H1282" s="1014"/>
      <c r="I1282" s="1014"/>
      <c r="J1282" s="1014"/>
      <c r="K1282" s="1014"/>
      <c r="L1282" s="1014"/>
      <c r="M1282" s="1020"/>
      <c r="N1282" s="1018"/>
      <c r="O1282" s="1014"/>
      <c r="P1282" s="1014"/>
      <c r="Q1282" s="1014"/>
      <c r="R1282" s="1014"/>
      <c r="S1282" s="1014"/>
      <c r="T1282" s="1014"/>
      <c r="U1282" s="1014"/>
      <c r="V1282" s="1014"/>
      <c r="W1282" s="1014"/>
      <c r="X1282" s="1014"/>
      <c r="Y1282" s="1014"/>
      <c r="Z1282" s="1014"/>
      <c r="AA1282" s="1014"/>
      <c r="AB1282" s="1014"/>
      <c r="AC1282" s="1014"/>
      <c r="AD1282" s="1014"/>
      <c r="AE1282" s="1014"/>
    </row>
    <row r="1283" spans="2:31">
      <c r="B1283" s="1014"/>
      <c r="C1283" s="1014"/>
      <c r="D1283" s="1014"/>
      <c r="E1283" s="1014"/>
      <c r="F1283" s="1014"/>
      <c r="G1283" s="1014"/>
      <c r="H1283" s="1014"/>
      <c r="I1283" s="1014"/>
      <c r="J1283" s="1014"/>
      <c r="K1283" s="1014"/>
      <c r="L1283" s="1014"/>
      <c r="M1283" s="1020"/>
      <c r="N1283" s="1018"/>
      <c r="O1283" s="1014"/>
      <c r="P1283" s="1014"/>
      <c r="Q1283" s="1014"/>
      <c r="R1283" s="1014"/>
      <c r="S1283" s="1014"/>
      <c r="T1283" s="1014"/>
      <c r="U1283" s="1014"/>
      <c r="V1283" s="1014"/>
      <c r="W1283" s="1014"/>
      <c r="X1283" s="1014"/>
      <c r="Y1283" s="1014"/>
      <c r="Z1283" s="1014"/>
      <c r="AA1283" s="1014"/>
      <c r="AB1283" s="1014"/>
      <c r="AC1283" s="1014"/>
      <c r="AD1283" s="1014"/>
      <c r="AE1283" s="1014"/>
    </row>
    <row r="1284" spans="2:31">
      <c r="B1284" s="1014"/>
      <c r="C1284" s="1014"/>
      <c r="D1284" s="1014"/>
      <c r="E1284" s="1014"/>
      <c r="F1284" s="1014"/>
      <c r="G1284" s="1014"/>
      <c r="H1284" s="1014"/>
      <c r="I1284" s="1014"/>
      <c r="J1284" s="1014"/>
      <c r="K1284" s="1014"/>
      <c r="L1284" s="1014"/>
      <c r="M1284" s="1020"/>
      <c r="N1284" s="1018"/>
      <c r="O1284" s="1014"/>
      <c r="P1284" s="1014"/>
      <c r="Q1284" s="1014"/>
      <c r="R1284" s="1014"/>
      <c r="S1284" s="1014"/>
      <c r="T1284" s="1014"/>
      <c r="U1284" s="1014"/>
      <c r="V1284" s="1014"/>
      <c r="W1284" s="1014"/>
      <c r="X1284" s="1014"/>
      <c r="Y1284" s="1014"/>
      <c r="Z1284" s="1014"/>
      <c r="AA1284" s="1014"/>
      <c r="AB1284" s="1014"/>
      <c r="AC1284" s="1014"/>
      <c r="AD1284" s="1014"/>
      <c r="AE1284" s="1014"/>
    </row>
    <row r="1285" spans="2:31">
      <c r="B1285" s="1014"/>
      <c r="C1285" s="1014"/>
      <c r="D1285" s="1014"/>
      <c r="E1285" s="1014"/>
      <c r="F1285" s="1014"/>
      <c r="G1285" s="1014"/>
      <c r="H1285" s="1014"/>
      <c r="I1285" s="1014"/>
      <c r="J1285" s="1014"/>
      <c r="K1285" s="1014"/>
      <c r="L1285" s="1014"/>
      <c r="M1285" s="1020"/>
      <c r="N1285" s="1017"/>
      <c r="O1285" s="1014"/>
      <c r="P1285" s="1014"/>
      <c r="Q1285" s="1014"/>
      <c r="R1285" s="1014"/>
      <c r="S1285" s="1014"/>
      <c r="T1285" s="1014"/>
      <c r="U1285" s="1014"/>
      <c r="V1285" s="1014"/>
      <c r="W1285" s="1014"/>
      <c r="X1285" s="1014"/>
      <c r="Y1285" s="1014"/>
      <c r="Z1285" s="1014"/>
      <c r="AA1285" s="1014"/>
      <c r="AB1285" s="1014"/>
      <c r="AC1285" s="1014"/>
      <c r="AD1285" s="1014"/>
      <c r="AE1285" s="1014"/>
    </row>
    <row r="1286" spans="2:31">
      <c r="B1286" s="1014"/>
      <c r="C1286" s="1014"/>
      <c r="D1286" s="1014"/>
      <c r="E1286" s="1014"/>
      <c r="F1286" s="1014"/>
      <c r="G1286" s="1014"/>
      <c r="H1286" s="1014"/>
      <c r="I1286" s="1014"/>
      <c r="J1286" s="1014"/>
      <c r="K1286" s="1014"/>
      <c r="L1286" s="1014"/>
      <c r="M1286" s="1020"/>
      <c r="N1286" s="1018"/>
      <c r="O1286" s="1014"/>
      <c r="P1286" s="1014"/>
      <c r="Q1286" s="1014"/>
      <c r="R1286" s="1014"/>
      <c r="S1286" s="1014"/>
      <c r="T1286" s="1014"/>
      <c r="U1286" s="1014"/>
      <c r="V1286" s="1014"/>
      <c r="W1286" s="1014"/>
      <c r="X1286" s="1014"/>
      <c r="Y1286" s="1014"/>
      <c r="Z1286" s="1014"/>
      <c r="AA1286" s="1014"/>
      <c r="AB1286" s="1014"/>
      <c r="AC1286" s="1014"/>
      <c r="AD1286" s="1014"/>
      <c r="AE1286" s="1014"/>
    </row>
    <row r="1287" spans="2:31">
      <c r="B1287" s="1014"/>
      <c r="C1287" s="1014"/>
      <c r="D1287" s="1014"/>
      <c r="E1287" s="1014"/>
      <c r="F1287" s="1014"/>
      <c r="G1287" s="1014"/>
      <c r="H1287" s="1014"/>
      <c r="I1287" s="1014"/>
      <c r="J1287" s="1014"/>
      <c r="K1287" s="1014"/>
      <c r="L1287" s="1014"/>
      <c r="M1287" s="1020"/>
      <c r="N1287" s="1017"/>
      <c r="O1287" s="1014"/>
      <c r="P1287" s="1014"/>
      <c r="Q1287" s="1014"/>
      <c r="R1287" s="1014"/>
      <c r="S1287" s="1014"/>
      <c r="T1287" s="1014"/>
      <c r="U1287" s="1014"/>
      <c r="V1287" s="1014"/>
      <c r="W1287" s="1014"/>
      <c r="X1287" s="1014"/>
      <c r="Y1287" s="1014"/>
      <c r="Z1287" s="1014"/>
      <c r="AA1287" s="1014"/>
      <c r="AB1287" s="1014"/>
      <c r="AC1287" s="1014"/>
      <c r="AD1287" s="1014"/>
      <c r="AE1287" s="1014"/>
    </row>
    <row r="1288" spans="2:31">
      <c r="B1288" s="1014"/>
      <c r="C1288" s="1014"/>
      <c r="D1288" s="1014"/>
      <c r="E1288" s="1014"/>
      <c r="F1288" s="1014"/>
      <c r="G1288" s="1014"/>
      <c r="H1288" s="1014"/>
      <c r="I1288" s="1014"/>
      <c r="J1288" s="1014"/>
      <c r="K1288" s="1014"/>
      <c r="L1288" s="1014"/>
      <c r="M1288" s="1020"/>
      <c r="N1288" s="1018"/>
      <c r="O1288" s="1014"/>
      <c r="P1288" s="1014"/>
      <c r="Q1288" s="1014"/>
      <c r="R1288" s="1014"/>
      <c r="S1288" s="1014"/>
      <c r="T1288" s="1014"/>
      <c r="U1288" s="1014"/>
      <c r="V1288" s="1014"/>
      <c r="W1288" s="1014"/>
      <c r="X1288" s="1014"/>
      <c r="Y1288" s="1014"/>
      <c r="Z1288" s="1014"/>
      <c r="AA1288" s="1014"/>
      <c r="AB1288" s="1014"/>
      <c r="AC1288" s="1014"/>
      <c r="AD1288" s="1014"/>
      <c r="AE1288" s="1014"/>
    </row>
    <row r="1289" spans="2:31">
      <c r="B1289" s="1014"/>
      <c r="C1289" s="1014"/>
      <c r="D1289" s="1014"/>
      <c r="E1289" s="1014"/>
      <c r="F1289" s="1014"/>
      <c r="G1289" s="1014"/>
      <c r="H1289" s="1014"/>
      <c r="I1289" s="1014"/>
      <c r="J1289" s="1014"/>
      <c r="K1289" s="1014"/>
      <c r="L1289" s="1014"/>
      <c r="M1289" s="1020"/>
      <c r="N1289" s="1018"/>
      <c r="O1289" s="1014"/>
      <c r="P1289" s="1014"/>
      <c r="Q1289" s="1014"/>
      <c r="R1289" s="1014"/>
      <c r="S1289" s="1014"/>
      <c r="T1289" s="1014"/>
      <c r="U1289" s="1014"/>
      <c r="V1289" s="1014"/>
      <c r="W1289" s="1014"/>
      <c r="X1289" s="1014"/>
      <c r="Y1289" s="1014"/>
      <c r="Z1289" s="1014"/>
      <c r="AA1289" s="1014"/>
      <c r="AB1289" s="1014"/>
      <c r="AC1289" s="1014"/>
      <c r="AD1289" s="1014"/>
      <c r="AE1289" s="1014"/>
    </row>
    <row r="1290" spans="2:31">
      <c r="B1290" s="1014"/>
      <c r="C1290" s="1014"/>
      <c r="D1290" s="1014"/>
      <c r="E1290" s="1014"/>
      <c r="F1290" s="1014"/>
      <c r="G1290" s="1014"/>
      <c r="H1290" s="1014"/>
      <c r="I1290" s="1014"/>
      <c r="J1290" s="1014"/>
      <c r="K1290" s="1014"/>
      <c r="L1290" s="1014"/>
      <c r="M1290" s="1020"/>
      <c r="N1290" s="1017"/>
      <c r="O1290" s="1014"/>
      <c r="P1290" s="1014"/>
      <c r="Q1290" s="1014"/>
      <c r="R1290" s="1014"/>
      <c r="S1290" s="1014"/>
      <c r="T1290" s="1014"/>
      <c r="U1290" s="1014"/>
      <c r="V1290" s="1014"/>
      <c r="W1290" s="1014"/>
      <c r="X1290" s="1014"/>
      <c r="Y1290" s="1014"/>
      <c r="Z1290" s="1014"/>
      <c r="AA1290" s="1014"/>
      <c r="AB1290" s="1014"/>
      <c r="AC1290" s="1014"/>
      <c r="AD1290" s="1014"/>
      <c r="AE1290" s="1014"/>
    </row>
    <row r="1291" spans="2:31">
      <c r="B1291" s="1014"/>
      <c r="C1291" s="1014"/>
      <c r="D1291" s="1014"/>
      <c r="E1291" s="1014"/>
      <c r="F1291" s="1014"/>
      <c r="G1291" s="1014"/>
      <c r="H1291" s="1014"/>
      <c r="I1291" s="1014"/>
      <c r="J1291" s="1014"/>
      <c r="K1291" s="1014"/>
      <c r="L1291" s="1014"/>
      <c r="M1291" s="1020"/>
      <c r="N1291" s="1018"/>
      <c r="O1291" s="1014"/>
      <c r="P1291" s="1014"/>
      <c r="Q1291" s="1014"/>
      <c r="R1291" s="1014"/>
      <c r="S1291" s="1014"/>
      <c r="T1291" s="1014"/>
      <c r="U1291" s="1014"/>
      <c r="V1291" s="1014"/>
      <c r="W1291" s="1014"/>
      <c r="X1291" s="1014"/>
      <c r="Y1291" s="1014"/>
      <c r="Z1291" s="1014"/>
      <c r="AA1291" s="1014"/>
      <c r="AB1291" s="1014"/>
      <c r="AC1291" s="1014"/>
      <c r="AD1291" s="1014"/>
      <c r="AE1291" s="1014"/>
    </row>
    <row r="1292" spans="2:31">
      <c r="B1292" s="1014"/>
      <c r="C1292" s="1014"/>
      <c r="D1292" s="1014"/>
      <c r="E1292" s="1014"/>
      <c r="F1292" s="1014"/>
      <c r="G1292" s="1014"/>
      <c r="H1292" s="1014"/>
      <c r="I1292" s="1014"/>
      <c r="J1292" s="1014"/>
      <c r="K1292" s="1014"/>
      <c r="L1292" s="1014"/>
      <c r="M1292" s="1020"/>
      <c r="N1292" s="1017"/>
      <c r="O1292" s="1014"/>
      <c r="P1292" s="1014"/>
      <c r="Q1292" s="1014"/>
      <c r="R1292" s="1014"/>
      <c r="S1292" s="1014"/>
      <c r="T1292" s="1014"/>
      <c r="U1292" s="1014"/>
      <c r="V1292" s="1014"/>
      <c r="W1292" s="1014"/>
      <c r="X1292" s="1014"/>
      <c r="Y1292" s="1014"/>
      <c r="Z1292" s="1014"/>
      <c r="AA1292" s="1014"/>
      <c r="AB1292" s="1014"/>
      <c r="AC1292" s="1014"/>
      <c r="AD1292" s="1014"/>
      <c r="AE1292" s="1014"/>
    </row>
    <row r="1293" spans="2:31">
      <c r="B1293" s="1014"/>
      <c r="C1293" s="1014"/>
      <c r="D1293" s="1014"/>
      <c r="E1293" s="1014"/>
      <c r="F1293" s="1014"/>
      <c r="G1293" s="1014"/>
      <c r="H1293" s="1014"/>
      <c r="I1293" s="1014"/>
      <c r="J1293" s="1014"/>
      <c r="K1293" s="1014"/>
      <c r="L1293" s="1014"/>
      <c r="M1293" s="1020"/>
      <c r="N1293" s="1018"/>
      <c r="O1293" s="1014"/>
      <c r="P1293" s="1014"/>
      <c r="Q1293" s="1014"/>
      <c r="R1293" s="1014"/>
      <c r="S1293" s="1014"/>
      <c r="T1293" s="1014"/>
      <c r="U1293" s="1014"/>
      <c r="V1293" s="1014"/>
      <c r="W1293" s="1014"/>
      <c r="X1293" s="1014"/>
      <c r="Y1293" s="1014"/>
      <c r="Z1293" s="1014"/>
      <c r="AA1293" s="1014"/>
      <c r="AB1293" s="1014"/>
      <c r="AC1293" s="1014"/>
      <c r="AD1293" s="1014"/>
      <c r="AE1293" s="1014"/>
    </row>
    <row r="1294" spans="2:31">
      <c r="B1294" s="1014"/>
      <c r="C1294" s="1014"/>
      <c r="D1294" s="1014"/>
      <c r="E1294" s="1014"/>
      <c r="F1294" s="1014"/>
      <c r="G1294" s="1014"/>
      <c r="H1294" s="1014"/>
      <c r="I1294" s="1014"/>
      <c r="J1294" s="1014"/>
      <c r="K1294" s="1014"/>
      <c r="L1294" s="1014"/>
      <c r="M1294" s="1020"/>
      <c r="N1294" s="1017"/>
      <c r="O1294" s="1014"/>
      <c r="P1294" s="1014"/>
      <c r="Q1294" s="1014"/>
      <c r="R1294" s="1014"/>
      <c r="S1294" s="1014"/>
      <c r="T1294" s="1014"/>
      <c r="U1294" s="1014"/>
      <c r="V1294" s="1014"/>
      <c r="W1294" s="1014"/>
      <c r="X1294" s="1014"/>
      <c r="Y1294" s="1014"/>
      <c r="Z1294" s="1014"/>
      <c r="AA1294" s="1014"/>
      <c r="AB1294" s="1014"/>
      <c r="AC1294" s="1014"/>
      <c r="AD1294" s="1014"/>
      <c r="AE1294" s="1014"/>
    </row>
    <row r="1295" spans="2:31">
      <c r="B1295" s="1014"/>
      <c r="C1295" s="1014"/>
      <c r="D1295" s="1014"/>
      <c r="E1295" s="1014"/>
      <c r="F1295" s="1014"/>
      <c r="G1295" s="1014"/>
      <c r="H1295" s="1014"/>
      <c r="I1295" s="1014"/>
      <c r="J1295" s="1014"/>
      <c r="K1295" s="1014"/>
      <c r="L1295" s="1014"/>
      <c r="M1295" s="1020"/>
      <c r="N1295" s="1018"/>
      <c r="O1295" s="1014"/>
      <c r="P1295" s="1014"/>
      <c r="Q1295" s="1014"/>
      <c r="R1295" s="1014"/>
      <c r="S1295" s="1014"/>
      <c r="T1295" s="1014"/>
      <c r="U1295" s="1014"/>
      <c r="V1295" s="1014"/>
      <c r="W1295" s="1014"/>
      <c r="X1295" s="1014"/>
      <c r="Y1295" s="1014"/>
      <c r="Z1295" s="1014"/>
      <c r="AA1295" s="1014"/>
      <c r="AB1295" s="1014"/>
      <c r="AC1295" s="1014"/>
      <c r="AD1295" s="1014"/>
      <c r="AE1295" s="1014"/>
    </row>
    <row r="1296" spans="2:31">
      <c r="B1296" s="1014"/>
      <c r="C1296" s="1014"/>
      <c r="D1296" s="1014"/>
      <c r="E1296" s="1014"/>
      <c r="F1296" s="1014"/>
      <c r="G1296" s="1014"/>
      <c r="H1296" s="1014"/>
      <c r="I1296" s="1014"/>
      <c r="J1296" s="1014"/>
      <c r="K1296" s="1014"/>
      <c r="L1296" s="1014"/>
      <c r="M1296" s="1020"/>
      <c r="N1296" s="1017"/>
      <c r="O1296" s="1014"/>
      <c r="P1296" s="1014"/>
      <c r="Q1296" s="1014"/>
      <c r="R1296" s="1014"/>
      <c r="S1296" s="1014"/>
      <c r="T1296" s="1014"/>
      <c r="U1296" s="1014"/>
      <c r="V1296" s="1014"/>
      <c r="W1296" s="1014"/>
      <c r="X1296" s="1014"/>
      <c r="Y1296" s="1014"/>
      <c r="Z1296" s="1014"/>
      <c r="AA1296" s="1014"/>
      <c r="AB1296" s="1014"/>
      <c r="AC1296" s="1014"/>
      <c r="AD1296" s="1014"/>
      <c r="AE1296" s="1014"/>
    </row>
    <row r="1297" spans="2:31">
      <c r="B1297" s="1014"/>
      <c r="C1297" s="1014"/>
      <c r="D1297" s="1014"/>
      <c r="E1297" s="1014"/>
      <c r="F1297" s="1014"/>
      <c r="G1297" s="1014"/>
      <c r="H1297" s="1014"/>
      <c r="I1297" s="1014"/>
      <c r="J1297" s="1014"/>
      <c r="K1297" s="1014"/>
      <c r="L1297" s="1014"/>
      <c r="M1297" s="1020"/>
      <c r="N1297" s="1018"/>
      <c r="O1297" s="1014"/>
      <c r="P1297" s="1014"/>
      <c r="Q1297" s="1014"/>
      <c r="R1297" s="1014"/>
      <c r="S1297" s="1014"/>
      <c r="T1297" s="1014"/>
      <c r="U1297" s="1014"/>
      <c r="V1297" s="1014"/>
      <c r="W1297" s="1014"/>
      <c r="X1297" s="1014"/>
      <c r="Y1297" s="1014"/>
      <c r="Z1297" s="1014"/>
      <c r="AA1297" s="1014"/>
      <c r="AB1297" s="1014"/>
      <c r="AC1297" s="1014"/>
      <c r="AD1297" s="1014"/>
      <c r="AE1297" s="1014"/>
    </row>
    <row r="1298" spans="2:31">
      <c r="B1298" s="1014"/>
      <c r="C1298" s="1014"/>
      <c r="D1298" s="1014"/>
      <c r="E1298" s="1014"/>
      <c r="F1298" s="1014"/>
      <c r="G1298" s="1014"/>
      <c r="H1298" s="1014"/>
      <c r="I1298" s="1014"/>
      <c r="J1298" s="1014"/>
      <c r="K1298" s="1014"/>
      <c r="L1298" s="1014"/>
      <c r="M1298" s="1020"/>
      <c r="N1298" s="1017"/>
      <c r="O1298" s="1014"/>
      <c r="P1298" s="1014"/>
      <c r="Q1298" s="1014"/>
      <c r="R1298" s="1014"/>
      <c r="S1298" s="1014"/>
      <c r="T1298" s="1014"/>
      <c r="U1298" s="1014"/>
      <c r="V1298" s="1014"/>
      <c r="W1298" s="1014"/>
      <c r="X1298" s="1014"/>
      <c r="Y1298" s="1014"/>
      <c r="Z1298" s="1014"/>
      <c r="AA1298" s="1014"/>
      <c r="AB1298" s="1014"/>
      <c r="AC1298" s="1014"/>
      <c r="AD1298" s="1014"/>
      <c r="AE1298" s="1014"/>
    </row>
    <row r="1299" spans="2:31">
      <c r="B1299" s="1014"/>
      <c r="C1299" s="1014"/>
      <c r="D1299" s="1014"/>
      <c r="E1299" s="1014"/>
      <c r="F1299" s="1014"/>
      <c r="G1299" s="1014"/>
      <c r="H1299" s="1014"/>
      <c r="I1299" s="1014"/>
      <c r="J1299" s="1014"/>
      <c r="K1299" s="1014"/>
      <c r="L1299" s="1014"/>
      <c r="M1299" s="1020"/>
      <c r="N1299" s="1018"/>
      <c r="O1299" s="1014"/>
      <c r="P1299" s="1014"/>
      <c r="Q1299" s="1014"/>
      <c r="R1299" s="1014"/>
      <c r="S1299" s="1014"/>
      <c r="T1299" s="1014"/>
      <c r="U1299" s="1014"/>
      <c r="V1299" s="1014"/>
      <c r="W1299" s="1014"/>
      <c r="X1299" s="1014"/>
      <c r="Y1299" s="1014"/>
      <c r="Z1299" s="1014"/>
      <c r="AA1299" s="1014"/>
      <c r="AB1299" s="1014"/>
      <c r="AC1299" s="1014"/>
      <c r="AD1299" s="1014"/>
      <c r="AE1299" s="1014"/>
    </row>
    <row r="1300" spans="2:31">
      <c r="B1300" s="1014"/>
      <c r="C1300" s="1014"/>
      <c r="D1300" s="1014"/>
      <c r="E1300" s="1014"/>
      <c r="F1300" s="1014"/>
      <c r="G1300" s="1014"/>
      <c r="H1300" s="1014"/>
      <c r="I1300" s="1014"/>
      <c r="J1300" s="1014"/>
      <c r="K1300" s="1014"/>
      <c r="L1300" s="1014"/>
      <c r="M1300" s="1020"/>
      <c r="N1300" s="1017"/>
      <c r="O1300" s="1014"/>
      <c r="P1300" s="1014"/>
      <c r="Q1300" s="1014"/>
      <c r="R1300" s="1014"/>
      <c r="S1300" s="1014"/>
      <c r="T1300" s="1014"/>
      <c r="U1300" s="1014"/>
      <c r="V1300" s="1014"/>
      <c r="W1300" s="1014"/>
      <c r="X1300" s="1014"/>
      <c r="Y1300" s="1014"/>
      <c r="Z1300" s="1014"/>
      <c r="AA1300" s="1014"/>
      <c r="AB1300" s="1014"/>
      <c r="AC1300" s="1014"/>
      <c r="AD1300" s="1014"/>
      <c r="AE1300" s="1014"/>
    </row>
    <row r="1301" spans="2:31">
      <c r="B1301" s="1014"/>
      <c r="C1301" s="1014"/>
      <c r="D1301" s="1014"/>
      <c r="E1301" s="1014"/>
      <c r="F1301" s="1014"/>
      <c r="G1301" s="1014"/>
      <c r="H1301" s="1014"/>
      <c r="I1301" s="1014"/>
      <c r="J1301" s="1014"/>
      <c r="K1301" s="1014"/>
      <c r="L1301" s="1014"/>
      <c r="M1301" s="1020"/>
      <c r="N1301" s="1018"/>
      <c r="O1301" s="1014"/>
      <c r="P1301" s="1014"/>
      <c r="Q1301" s="1014"/>
      <c r="R1301" s="1014"/>
      <c r="S1301" s="1014"/>
      <c r="T1301" s="1014"/>
      <c r="U1301" s="1014"/>
      <c r="V1301" s="1014"/>
      <c r="W1301" s="1014"/>
      <c r="X1301" s="1014"/>
      <c r="Y1301" s="1014"/>
      <c r="Z1301" s="1014"/>
      <c r="AA1301" s="1014"/>
      <c r="AB1301" s="1014"/>
      <c r="AC1301" s="1014"/>
      <c r="AD1301" s="1014"/>
      <c r="AE1301" s="1014"/>
    </row>
    <row r="1302" spans="2:31">
      <c r="B1302" s="1014"/>
      <c r="C1302" s="1014"/>
      <c r="D1302" s="1014"/>
      <c r="E1302" s="1014"/>
      <c r="F1302" s="1014"/>
      <c r="G1302" s="1014"/>
      <c r="H1302" s="1014"/>
      <c r="I1302" s="1014"/>
      <c r="J1302" s="1014"/>
      <c r="K1302" s="1014"/>
      <c r="L1302" s="1014"/>
      <c r="M1302" s="1020"/>
      <c r="N1302" s="1017"/>
      <c r="O1302" s="1014"/>
      <c r="P1302" s="1014"/>
      <c r="Q1302" s="1014"/>
      <c r="R1302" s="1014"/>
      <c r="S1302" s="1014"/>
      <c r="T1302" s="1014"/>
      <c r="U1302" s="1014"/>
      <c r="V1302" s="1014"/>
      <c r="W1302" s="1014"/>
      <c r="X1302" s="1014"/>
      <c r="Y1302" s="1014"/>
      <c r="Z1302" s="1014"/>
      <c r="AA1302" s="1014"/>
      <c r="AB1302" s="1014"/>
      <c r="AC1302" s="1014"/>
      <c r="AD1302" s="1014"/>
      <c r="AE1302" s="1014"/>
    </row>
    <row r="1303" spans="2:31">
      <c r="B1303" s="1014"/>
      <c r="C1303" s="1014"/>
      <c r="D1303" s="1014"/>
      <c r="E1303" s="1014"/>
      <c r="F1303" s="1014"/>
      <c r="G1303" s="1014"/>
      <c r="H1303" s="1014"/>
      <c r="I1303" s="1014"/>
      <c r="J1303" s="1014"/>
      <c r="K1303" s="1014"/>
      <c r="L1303" s="1014"/>
      <c r="M1303" s="1020"/>
      <c r="N1303" s="1018"/>
      <c r="O1303" s="1014"/>
      <c r="P1303" s="1014"/>
      <c r="Q1303" s="1014"/>
      <c r="R1303" s="1014"/>
      <c r="S1303" s="1014"/>
      <c r="T1303" s="1014"/>
      <c r="U1303" s="1014"/>
      <c r="V1303" s="1014"/>
      <c r="W1303" s="1014"/>
      <c r="X1303" s="1014"/>
      <c r="Y1303" s="1014"/>
      <c r="Z1303" s="1014"/>
      <c r="AA1303" s="1014"/>
      <c r="AB1303" s="1014"/>
      <c r="AC1303" s="1014"/>
      <c r="AD1303" s="1014"/>
      <c r="AE1303" s="1014"/>
    </row>
    <row r="1304" spans="2:31">
      <c r="B1304" s="1014"/>
      <c r="C1304" s="1014"/>
      <c r="D1304" s="1014"/>
      <c r="E1304" s="1014"/>
      <c r="F1304" s="1014"/>
      <c r="G1304" s="1014"/>
      <c r="H1304" s="1014"/>
      <c r="I1304" s="1014"/>
      <c r="J1304" s="1014"/>
      <c r="K1304" s="1014"/>
      <c r="L1304" s="1014"/>
      <c r="M1304" s="1020"/>
      <c r="N1304" s="1017"/>
      <c r="O1304" s="1014"/>
      <c r="P1304" s="1014"/>
      <c r="Q1304" s="1014"/>
      <c r="R1304" s="1014"/>
      <c r="S1304" s="1014"/>
      <c r="T1304" s="1014"/>
      <c r="U1304" s="1014"/>
      <c r="V1304" s="1014"/>
      <c r="W1304" s="1014"/>
      <c r="X1304" s="1014"/>
      <c r="Y1304" s="1014"/>
      <c r="Z1304" s="1014"/>
      <c r="AA1304" s="1014"/>
      <c r="AB1304" s="1014"/>
      <c r="AC1304" s="1014"/>
      <c r="AD1304" s="1014"/>
      <c r="AE1304" s="1014"/>
    </row>
    <row r="1305" spans="2:31">
      <c r="B1305" s="1014"/>
      <c r="C1305" s="1014"/>
      <c r="D1305" s="1014"/>
      <c r="E1305" s="1014"/>
      <c r="F1305" s="1014"/>
      <c r="G1305" s="1014"/>
      <c r="H1305" s="1014"/>
      <c r="I1305" s="1014"/>
      <c r="J1305" s="1014"/>
      <c r="K1305" s="1014"/>
      <c r="L1305" s="1014"/>
      <c r="M1305" s="1020"/>
      <c r="N1305" s="1018"/>
      <c r="O1305" s="1014"/>
      <c r="P1305" s="1014"/>
      <c r="Q1305" s="1014"/>
      <c r="R1305" s="1014"/>
      <c r="S1305" s="1014"/>
      <c r="T1305" s="1014"/>
      <c r="U1305" s="1014"/>
      <c r="V1305" s="1014"/>
      <c r="W1305" s="1014"/>
      <c r="X1305" s="1014"/>
      <c r="Y1305" s="1014"/>
      <c r="Z1305" s="1014"/>
      <c r="AA1305" s="1014"/>
      <c r="AB1305" s="1014"/>
      <c r="AC1305" s="1014"/>
      <c r="AD1305" s="1014"/>
      <c r="AE1305" s="1014"/>
    </row>
    <row r="1306" spans="2:31">
      <c r="B1306" s="1014"/>
      <c r="C1306" s="1014"/>
      <c r="D1306" s="1014"/>
      <c r="E1306" s="1014"/>
      <c r="F1306" s="1014"/>
      <c r="G1306" s="1014"/>
      <c r="H1306" s="1014"/>
      <c r="I1306" s="1014"/>
      <c r="J1306" s="1014"/>
      <c r="K1306" s="1014"/>
      <c r="L1306" s="1014"/>
      <c r="M1306" s="1020"/>
      <c r="N1306" s="1017"/>
      <c r="O1306" s="1014"/>
      <c r="P1306" s="1014"/>
      <c r="Q1306" s="1014"/>
      <c r="R1306" s="1014"/>
      <c r="S1306" s="1014"/>
      <c r="T1306" s="1014"/>
      <c r="U1306" s="1014"/>
      <c r="V1306" s="1014"/>
      <c r="W1306" s="1014"/>
      <c r="X1306" s="1014"/>
      <c r="Y1306" s="1014"/>
      <c r="Z1306" s="1014"/>
      <c r="AA1306" s="1014"/>
      <c r="AB1306" s="1014"/>
      <c r="AC1306" s="1014"/>
      <c r="AD1306" s="1014"/>
      <c r="AE1306" s="1014"/>
    </row>
    <row r="1307" spans="2:31">
      <c r="B1307" s="1014"/>
      <c r="C1307" s="1014"/>
      <c r="D1307" s="1014"/>
      <c r="E1307" s="1014"/>
      <c r="F1307" s="1014"/>
      <c r="G1307" s="1014"/>
      <c r="H1307" s="1014"/>
      <c r="I1307" s="1014"/>
      <c r="J1307" s="1014"/>
      <c r="K1307" s="1014"/>
      <c r="L1307" s="1014"/>
      <c r="M1307" s="1020"/>
      <c r="N1307" s="1018"/>
      <c r="O1307" s="1014"/>
      <c r="P1307" s="1014"/>
      <c r="Q1307" s="1014"/>
      <c r="R1307" s="1014"/>
      <c r="S1307" s="1014"/>
      <c r="T1307" s="1014"/>
      <c r="U1307" s="1014"/>
      <c r="V1307" s="1014"/>
      <c r="W1307" s="1014"/>
      <c r="X1307" s="1014"/>
      <c r="Y1307" s="1014"/>
      <c r="Z1307" s="1014"/>
      <c r="AA1307" s="1014"/>
      <c r="AB1307" s="1014"/>
      <c r="AC1307" s="1014"/>
      <c r="AD1307" s="1014"/>
      <c r="AE1307" s="1014"/>
    </row>
    <row r="1308" spans="2:31">
      <c r="B1308" s="1014"/>
      <c r="C1308" s="1014"/>
      <c r="D1308" s="1014"/>
      <c r="E1308" s="1014"/>
      <c r="F1308" s="1014"/>
      <c r="G1308" s="1014"/>
      <c r="H1308" s="1014"/>
      <c r="I1308" s="1014"/>
      <c r="J1308" s="1014"/>
      <c r="K1308" s="1014"/>
      <c r="L1308" s="1014"/>
      <c r="M1308" s="1020"/>
      <c r="N1308" s="1017"/>
      <c r="O1308" s="1014"/>
      <c r="P1308" s="1014"/>
      <c r="Q1308" s="1014"/>
      <c r="R1308" s="1014"/>
      <c r="S1308" s="1014"/>
      <c r="T1308" s="1014"/>
      <c r="U1308" s="1014"/>
      <c r="V1308" s="1014"/>
      <c r="W1308" s="1014"/>
      <c r="X1308" s="1014"/>
      <c r="Y1308" s="1014"/>
      <c r="Z1308" s="1014"/>
      <c r="AA1308" s="1014"/>
      <c r="AB1308" s="1014"/>
      <c r="AC1308" s="1014"/>
      <c r="AD1308" s="1014"/>
      <c r="AE1308" s="1014"/>
    </row>
    <row r="1309" spans="2:31">
      <c r="B1309" s="1014"/>
      <c r="C1309" s="1014"/>
      <c r="D1309" s="1014"/>
      <c r="E1309" s="1014"/>
      <c r="F1309" s="1014"/>
      <c r="G1309" s="1014"/>
      <c r="H1309" s="1014"/>
      <c r="I1309" s="1014"/>
      <c r="J1309" s="1014"/>
      <c r="K1309" s="1014"/>
      <c r="L1309" s="1014"/>
      <c r="M1309" s="1020"/>
      <c r="N1309" s="1018"/>
      <c r="O1309" s="1014"/>
      <c r="P1309" s="1014"/>
      <c r="Q1309" s="1014"/>
      <c r="R1309" s="1014"/>
      <c r="S1309" s="1014"/>
      <c r="T1309" s="1014"/>
      <c r="U1309" s="1014"/>
      <c r="V1309" s="1014"/>
      <c r="W1309" s="1014"/>
      <c r="X1309" s="1014"/>
      <c r="Y1309" s="1014"/>
      <c r="Z1309" s="1014"/>
      <c r="AA1309" s="1014"/>
      <c r="AB1309" s="1014"/>
      <c r="AC1309" s="1014"/>
      <c r="AD1309" s="1014"/>
      <c r="AE1309" s="1014"/>
    </row>
    <row r="1310" spans="2:31">
      <c r="B1310" s="1014"/>
      <c r="C1310" s="1014"/>
      <c r="D1310" s="1014"/>
      <c r="E1310" s="1014"/>
      <c r="F1310" s="1014"/>
      <c r="G1310" s="1014"/>
      <c r="H1310" s="1014"/>
      <c r="I1310" s="1014"/>
      <c r="J1310" s="1014"/>
      <c r="K1310" s="1014"/>
      <c r="L1310" s="1014"/>
      <c r="M1310" s="1020"/>
      <c r="N1310" s="1017"/>
      <c r="O1310" s="1014"/>
      <c r="P1310" s="1014"/>
      <c r="Q1310" s="1014"/>
      <c r="R1310" s="1014"/>
      <c r="S1310" s="1014"/>
      <c r="T1310" s="1014"/>
      <c r="U1310" s="1014"/>
      <c r="V1310" s="1014"/>
      <c r="W1310" s="1014"/>
      <c r="X1310" s="1014"/>
      <c r="Y1310" s="1014"/>
      <c r="Z1310" s="1014"/>
      <c r="AA1310" s="1014"/>
      <c r="AB1310" s="1014"/>
      <c r="AC1310" s="1014"/>
      <c r="AD1310" s="1014"/>
      <c r="AE1310" s="1014"/>
    </row>
    <row r="1311" spans="2:31">
      <c r="B1311" s="1014"/>
      <c r="C1311" s="1014"/>
      <c r="D1311" s="1014"/>
      <c r="E1311" s="1014"/>
      <c r="F1311" s="1014"/>
      <c r="G1311" s="1014"/>
      <c r="H1311" s="1014"/>
      <c r="I1311" s="1014"/>
      <c r="J1311" s="1014"/>
      <c r="K1311" s="1014"/>
      <c r="L1311" s="1014"/>
      <c r="M1311" s="1020"/>
      <c r="N1311" s="1018"/>
      <c r="O1311" s="1014"/>
      <c r="P1311" s="1014"/>
      <c r="Q1311" s="1014"/>
      <c r="R1311" s="1014"/>
      <c r="S1311" s="1014"/>
      <c r="T1311" s="1014"/>
      <c r="U1311" s="1014"/>
      <c r="V1311" s="1014"/>
      <c r="W1311" s="1014"/>
      <c r="X1311" s="1014"/>
      <c r="Y1311" s="1014"/>
      <c r="Z1311" s="1014"/>
      <c r="AA1311" s="1014"/>
      <c r="AB1311" s="1014"/>
      <c r="AC1311" s="1014"/>
      <c r="AD1311" s="1014"/>
      <c r="AE1311" s="1014"/>
    </row>
    <row r="1312" spans="2:31">
      <c r="B1312" s="1014"/>
      <c r="C1312" s="1014"/>
      <c r="D1312" s="1014"/>
      <c r="E1312" s="1014"/>
      <c r="F1312" s="1014"/>
      <c r="G1312" s="1014"/>
      <c r="H1312" s="1014"/>
      <c r="I1312" s="1014"/>
      <c r="J1312" s="1014"/>
      <c r="K1312" s="1014"/>
      <c r="L1312" s="1014"/>
      <c r="M1312" s="1020"/>
      <c r="N1312" s="1017"/>
      <c r="O1312" s="1014"/>
      <c r="P1312" s="1014"/>
      <c r="Q1312" s="1014"/>
      <c r="R1312" s="1014"/>
      <c r="S1312" s="1014"/>
      <c r="T1312" s="1014"/>
      <c r="U1312" s="1014"/>
      <c r="V1312" s="1014"/>
      <c r="W1312" s="1014"/>
      <c r="X1312" s="1014"/>
      <c r="Y1312" s="1014"/>
      <c r="Z1312" s="1014"/>
      <c r="AA1312" s="1014"/>
      <c r="AB1312" s="1014"/>
      <c r="AC1312" s="1014"/>
      <c r="AD1312" s="1014"/>
      <c r="AE1312" s="1014"/>
    </row>
    <row r="1313" spans="2:31">
      <c r="B1313" s="1014"/>
      <c r="C1313" s="1014"/>
      <c r="D1313" s="1014"/>
      <c r="E1313" s="1014"/>
      <c r="F1313" s="1014"/>
      <c r="G1313" s="1014"/>
      <c r="H1313" s="1014"/>
      <c r="I1313" s="1014"/>
      <c r="J1313" s="1014"/>
      <c r="K1313" s="1014"/>
      <c r="L1313" s="1014"/>
      <c r="M1313" s="1020"/>
      <c r="N1313" s="1018"/>
      <c r="O1313" s="1014"/>
      <c r="P1313" s="1014"/>
      <c r="Q1313" s="1014"/>
      <c r="R1313" s="1014"/>
      <c r="S1313" s="1014"/>
      <c r="T1313" s="1014"/>
      <c r="U1313" s="1014"/>
      <c r="V1313" s="1014"/>
      <c r="W1313" s="1014"/>
      <c r="X1313" s="1014"/>
      <c r="Y1313" s="1014"/>
      <c r="Z1313" s="1014"/>
      <c r="AA1313" s="1014"/>
      <c r="AB1313" s="1014"/>
      <c r="AC1313" s="1014"/>
      <c r="AD1313" s="1014"/>
      <c r="AE1313" s="1014"/>
    </row>
    <row r="1314" spans="2:31">
      <c r="B1314" s="1014"/>
      <c r="C1314" s="1014"/>
      <c r="D1314" s="1014"/>
      <c r="E1314" s="1014"/>
      <c r="F1314" s="1014"/>
      <c r="G1314" s="1014"/>
      <c r="H1314" s="1014"/>
      <c r="I1314" s="1014"/>
      <c r="J1314" s="1014"/>
      <c r="K1314" s="1014"/>
      <c r="L1314" s="1014"/>
      <c r="M1314" s="1020"/>
      <c r="N1314" s="1017"/>
      <c r="O1314" s="1014"/>
      <c r="P1314" s="1014"/>
      <c r="Q1314" s="1014"/>
      <c r="R1314" s="1014"/>
      <c r="S1314" s="1014"/>
      <c r="T1314" s="1014"/>
      <c r="U1314" s="1014"/>
      <c r="V1314" s="1014"/>
      <c r="W1314" s="1014"/>
      <c r="X1314" s="1014"/>
      <c r="Y1314" s="1014"/>
      <c r="Z1314" s="1014"/>
      <c r="AA1314" s="1014"/>
      <c r="AB1314" s="1014"/>
      <c r="AC1314" s="1014"/>
      <c r="AD1314" s="1014"/>
      <c r="AE1314" s="1014"/>
    </row>
    <row r="1315" spans="2:31">
      <c r="B1315" s="1014"/>
      <c r="C1315" s="1014"/>
      <c r="D1315" s="1014"/>
      <c r="E1315" s="1014"/>
      <c r="F1315" s="1014"/>
      <c r="G1315" s="1014"/>
      <c r="H1315" s="1014"/>
      <c r="I1315" s="1014"/>
      <c r="J1315" s="1014"/>
      <c r="K1315" s="1014"/>
      <c r="L1315" s="1014"/>
      <c r="M1315" s="1020"/>
      <c r="N1315" s="1018"/>
      <c r="O1315" s="1014"/>
      <c r="P1315" s="1014"/>
      <c r="Q1315" s="1014"/>
      <c r="R1315" s="1014"/>
      <c r="S1315" s="1014"/>
      <c r="T1315" s="1014"/>
      <c r="U1315" s="1014"/>
      <c r="V1315" s="1014"/>
      <c r="W1315" s="1014"/>
      <c r="X1315" s="1014"/>
      <c r="Y1315" s="1014"/>
      <c r="Z1315" s="1014"/>
      <c r="AA1315" s="1014"/>
      <c r="AB1315" s="1014"/>
      <c r="AC1315" s="1014"/>
      <c r="AD1315" s="1014"/>
      <c r="AE1315" s="1014"/>
    </row>
    <row r="1316" spans="2:31">
      <c r="B1316" s="1014"/>
      <c r="C1316" s="1014"/>
      <c r="D1316" s="1014"/>
      <c r="E1316" s="1014"/>
      <c r="F1316" s="1014"/>
      <c r="G1316" s="1014"/>
      <c r="H1316" s="1014"/>
      <c r="I1316" s="1014"/>
      <c r="J1316" s="1014"/>
      <c r="K1316" s="1014"/>
      <c r="L1316" s="1014"/>
      <c r="M1316" s="1020"/>
      <c r="N1316" s="1017"/>
      <c r="O1316" s="1014"/>
      <c r="P1316" s="1014"/>
      <c r="Q1316" s="1014"/>
      <c r="R1316" s="1014"/>
      <c r="S1316" s="1014"/>
      <c r="T1316" s="1014"/>
      <c r="U1316" s="1014"/>
      <c r="V1316" s="1014"/>
      <c r="W1316" s="1014"/>
      <c r="X1316" s="1014"/>
      <c r="Y1316" s="1014"/>
      <c r="Z1316" s="1014"/>
      <c r="AA1316" s="1014"/>
      <c r="AB1316" s="1014"/>
      <c r="AC1316" s="1014"/>
      <c r="AD1316" s="1014"/>
      <c r="AE1316" s="1014"/>
    </row>
    <row r="1317" spans="2:31">
      <c r="B1317" s="1014"/>
      <c r="C1317" s="1014"/>
      <c r="D1317" s="1014"/>
      <c r="E1317" s="1014"/>
      <c r="F1317" s="1014"/>
      <c r="G1317" s="1014"/>
      <c r="H1317" s="1014"/>
      <c r="I1317" s="1014"/>
      <c r="J1317" s="1014"/>
      <c r="K1317" s="1014"/>
      <c r="L1317" s="1014"/>
      <c r="M1317" s="1020"/>
      <c r="N1317" s="1018"/>
      <c r="O1317" s="1014"/>
      <c r="P1317" s="1014"/>
      <c r="Q1317" s="1014"/>
      <c r="R1317" s="1014"/>
      <c r="S1317" s="1014"/>
      <c r="T1317" s="1014"/>
      <c r="U1317" s="1014"/>
      <c r="V1317" s="1014"/>
      <c r="W1317" s="1014"/>
      <c r="X1317" s="1014"/>
      <c r="Y1317" s="1014"/>
      <c r="Z1317" s="1014"/>
      <c r="AA1317" s="1014"/>
      <c r="AB1317" s="1014"/>
      <c r="AC1317" s="1014"/>
      <c r="AD1317" s="1014"/>
      <c r="AE1317" s="1014"/>
    </row>
    <row r="1318" spans="2:31">
      <c r="B1318" s="1014"/>
      <c r="C1318" s="1014"/>
      <c r="D1318" s="1014"/>
      <c r="E1318" s="1014"/>
      <c r="F1318" s="1014"/>
      <c r="G1318" s="1014"/>
      <c r="H1318" s="1014"/>
      <c r="I1318" s="1014"/>
      <c r="J1318" s="1014"/>
      <c r="K1318" s="1014"/>
      <c r="L1318" s="1014"/>
      <c r="M1318" s="1020"/>
      <c r="N1318" s="1017"/>
      <c r="O1318" s="1014"/>
      <c r="P1318" s="1014"/>
      <c r="Q1318" s="1014"/>
      <c r="R1318" s="1014"/>
      <c r="S1318" s="1014"/>
      <c r="T1318" s="1014"/>
      <c r="U1318" s="1014"/>
      <c r="V1318" s="1014"/>
      <c r="W1318" s="1014"/>
      <c r="X1318" s="1014"/>
      <c r="Y1318" s="1014"/>
      <c r="Z1318" s="1014"/>
      <c r="AA1318" s="1014"/>
      <c r="AB1318" s="1014"/>
      <c r="AC1318" s="1014"/>
      <c r="AD1318" s="1014"/>
      <c r="AE1318" s="1014"/>
    </row>
    <row r="1319" spans="2:31">
      <c r="B1319" s="1014"/>
      <c r="C1319" s="1014"/>
      <c r="D1319" s="1014"/>
      <c r="E1319" s="1014"/>
      <c r="F1319" s="1014"/>
      <c r="G1319" s="1014"/>
      <c r="H1319" s="1014"/>
      <c r="I1319" s="1014"/>
      <c r="J1319" s="1014"/>
      <c r="K1319" s="1014"/>
      <c r="L1319" s="1014"/>
      <c r="M1319" s="1020"/>
      <c r="N1319" s="1018"/>
      <c r="O1319" s="1014"/>
      <c r="P1319" s="1014"/>
      <c r="Q1319" s="1014"/>
      <c r="R1319" s="1014"/>
      <c r="S1319" s="1014"/>
      <c r="T1319" s="1014"/>
      <c r="U1319" s="1014"/>
      <c r="V1319" s="1014"/>
      <c r="W1319" s="1014"/>
      <c r="X1319" s="1014"/>
      <c r="Y1319" s="1014"/>
      <c r="Z1319" s="1014"/>
      <c r="AA1319" s="1014"/>
      <c r="AB1319" s="1014"/>
      <c r="AC1319" s="1014"/>
      <c r="AD1319" s="1014"/>
      <c r="AE1319" s="1014"/>
    </row>
    <row r="1320" spans="2:31">
      <c r="B1320" s="1014"/>
      <c r="C1320" s="1014"/>
      <c r="D1320" s="1014"/>
      <c r="E1320" s="1014"/>
      <c r="F1320" s="1014"/>
      <c r="G1320" s="1014"/>
      <c r="H1320" s="1014"/>
      <c r="I1320" s="1014"/>
      <c r="J1320" s="1014"/>
      <c r="K1320" s="1014"/>
      <c r="L1320" s="1014"/>
      <c r="M1320" s="1020"/>
      <c r="N1320" s="1017"/>
      <c r="O1320" s="1014"/>
      <c r="P1320" s="1014"/>
      <c r="Q1320" s="1014"/>
      <c r="R1320" s="1014"/>
      <c r="S1320" s="1014"/>
      <c r="T1320" s="1014"/>
      <c r="U1320" s="1014"/>
      <c r="V1320" s="1014"/>
      <c r="W1320" s="1014"/>
      <c r="X1320" s="1014"/>
      <c r="Y1320" s="1014"/>
      <c r="Z1320" s="1014"/>
      <c r="AA1320" s="1014"/>
      <c r="AB1320" s="1014"/>
      <c r="AC1320" s="1014"/>
      <c r="AD1320" s="1014"/>
      <c r="AE1320" s="1014"/>
    </row>
    <row r="1321" spans="2:31">
      <c r="B1321" s="1014"/>
      <c r="C1321" s="1014"/>
      <c r="D1321" s="1014"/>
      <c r="E1321" s="1014"/>
      <c r="F1321" s="1014"/>
      <c r="G1321" s="1014"/>
      <c r="H1321" s="1014"/>
      <c r="I1321" s="1014"/>
      <c r="J1321" s="1014"/>
      <c r="K1321" s="1014"/>
      <c r="L1321" s="1014"/>
      <c r="M1321" s="1020"/>
      <c r="N1321" s="1018"/>
      <c r="O1321" s="1014"/>
      <c r="P1321" s="1014"/>
      <c r="Q1321" s="1014"/>
      <c r="R1321" s="1014"/>
      <c r="S1321" s="1014"/>
      <c r="T1321" s="1014"/>
      <c r="U1321" s="1014"/>
      <c r="V1321" s="1014"/>
      <c r="W1321" s="1014"/>
      <c r="X1321" s="1014"/>
      <c r="Y1321" s="1014"/>
      <c r="Z1321" s="1014"/>
      <c r="AA1321" s="1014"/>
      <c r="AB1321" s="1014"/>
      <c r="AC1321" s="1014"/>
      <c r="AD1321" s="1014"/>
      <c r="AE1321" s="1014"/>
    </row>
    <row r="1322" spans="2:31">
      <c r="B1322" s="1014"/>
      <c r="C1322" s="1014"/>
      <c r="D1322" s="1014"/>
      <c r="E1322" s="1014"/>
      <c r="F1322" s="1014"/>
      <c r="G1322" s="1014"/>
      <c r="H1322" s="1014"/>
      <c r="I1322" s="1014"/>
      <c r="J1322" s="1014"/>
      <c r="K1322" s="1014"/>
      <c r="L1322" s="1014"/>
      <c r="M1322" s="1020"/>
      <c r="N1322" s="1017"/>
      <c r="O1322" s="1014"/>
      <c r="P1322" s="1014"/>
      <c r="Q1322" s="1014"/>
      <c r="R1322" s="1014"/>
      <c r="S1322" s="1014"/>
      <c r="T1322" s="1014"/>
      <c r="U1322" s="1014"/>
      <c r="V1322" s="1014"/>
      <c r="W1322" s="1014"/>
      <c r="X1322" s="1014"/>
      <c r="Y1322" s="1014"/>
      <c r="Z1322" s="1014"/>
      <c r="AA1322" s="1014"/>
      <c r="AB1322" s="1014"/>
      <c r="AC1322" s="1014"/>
      <c r="AD1322" s="1014"/>
      <c r="AE1322" s="1014"/>
    </row>
    <row r="1323" spans="2:31">
      <c r="B1323" s="1014"/>
      <c r="C1323" s="1014"/>
      <c r="D1323" s="1014"/>
      <c r="E1323" s="1014"/>
      <c r="F1323" s="1014"/>
      <c r="G1323" s="1014"/>
      <c r="H1323" s="1014"/>
      <c r="I1323" s="1014"/>
      <c r="J1323" s="1014"/>
      <c r="K1323" s="1014"/>
      <c r="L1323" s="1014"/>
      <c r="M1323" s="1020"/>
      <c r="N1323" s="1018"/>
      <c r="O1323" s="1014"/>
      <c r="P1323" s="1014"/>
      <c r="Q1323" s="1014"/>
      <c r="R1323" s="1014"/>
      <c r="S1323" s="1014"/>
      <c r="T1323" s="1014"/>
      <c r="U1323" s="1014"/>
      <c r="V1323" s="1014"/>
      <c r="W1323" s="1014"/>
      <c r="X1323" s="1014"/>
      <c r="Y1323" s="1014"/>
      <c r="Z1323" s="1014"/>
      <c r="AA1323" s="1014"/>
      <c r="AB1323" s="1014"/>
      <c r="AC1323" s="1014"/>
      <c r="AD1323" s="1014"/>
      <c r="AE1323" s="1014"/>
    </row>
    <row r="1324" spans="2:31">
      <c r="B1324" s="1014"/>
      <c r="C1324" s="1014"/>
      <c r="D1324" s="1014"/>
      <c r="E1324" s="1014"/>
      <c r="F1324" s="1014"/>
      <c r="G1324" s="1014"/>
      <c r="H1324" s="1014"/>
      <c r="I1324" s="1014"/>
      <c r="J1324" s="1014"/>
      <c r="K1324" s="1014"/>
      <c r="L1324" s="1014"/>
      <c r="M1324" s="1020"/>
      <c r="N1324" s="1017"/>
      <c r="O1324" s="1014"/>
      <c r="P1324" s="1014"/>
      <c r="Q1324" s="1014"/>
      <c r="R1324" s="1014"/>
      <c r="S1324" s="1014"/>
      <c r="T1324" s="1014"/>
      <c r="U1324" s="1014"/>
      <c r="V1324" s="1014"/>
      <c r="W1324" s="1014"/>
      <c r="X1324" s="1014"/>
      <c r="Y1324" s="1014"/>
      <c r="Z1324" s="1014"/>
      <c r="AA1324" s="1014"/>
      <c r="AB1324" s="1014"/>
      <c r="AC1324" s="1014"/>
      <c r="AD1324" s="1014"/>
      <c r="AE1324" s="1014"/>
    </row>
    <row r="1325" spans="2:31">
      <c r="B1325" s="1014"/>
      <c r="C1325" s="1014"/>
      <c r="D1325" s="1014"/>
      <c r="E1325" s="1014"/>
      <c r="F1325" s="1014"/>
      <c r="G1325" s="1014"/>
      <c r="H1325" s="1014"/>
      <c r="I1325" s="1014"/>
      <c r="J1325" s="1014"/>
      <c r="K1325" s="1014"/>
      <c r="L1325" s="1014"/>
      <c r="M1325" s="1020"/>
      <c r="N1325" s="1018"/>
      <c r="O1325" s="1014"/>
      <c r="P1325" s="1014"/>
      <c r="Q1325" s="1014"/>
      <c r="R1325" s="1014"/>
      <c r="S1325" s="1014"/>
      <c r="T1325" s="1014"/>
      <c r="U1325" s="1014"/>
      <c r="V1325" s="1014"/>
      <c r="W1325" s="1014"/>
      <c r="X1325" s="1014"/>
      <c r="Y1325" s="1014"/>
      <c r="Z1325" s="1014"/>
      <c r="AA1325" s="1014"/>
      <c r="AB1325" s="1014"/>
      <c r="AC1325" s="1014"/>
      <c r="AD1325" s="1014"/>
      <c r="AE1325" s="1014"/>
    </row>
    <row r="1326" spans="2:31">
      <c r="B1326" s="1014"/>
      <c r="C1326" s="1014"/>
      <c r="D1326" s="1014"/>
      <c r="E1326" s="1014"/>
      <c r="F1326" s="1014"/>
      <c r="G1326" s="1014"/>
      <c r="H1326" s="1014"/>
      <c r="I1326" s="1014"/>
      <c r="J1326" s="1014"/>
      <c r="K1326" s="1014"/>
      <c r="L1326" s="1014"/>
      <c r="M1326" s="1020"/>
      <c r="N1326" s="1017"/>
      <c r="O1326" s="1014"/>
      <c r="P1326" s="1014"/>
      <c r="Q1326" s="1014"/>
      <c r="R1326" s="1014"/>
      <c r="S1326" s="1014"/>
      <c r="T1326" s="1014"/>
      <c r="U1326" s="1014"/>
      <c r="V1326" s="1014"/>
      <c r="W1326" s="1014"/>
      <c r="X1326" s="1014"/>
      <c r="Y1326" s="1014"/>
      <c r="Z1326" s="1014"/>
      <c r="AA1326" s="1014"/>
      <c r="AB1326" s="1014"/>
      <c r="AC1326" s="1014"/>
      <c r="AD1326" s="1014"/>
      <c r="AE1326" s="1014"/>
    </row>
    <row r="1327" spans="2:31">
      <c r="B1327" s="1014"/>
      <c r="C1327" s="1014"/>
      <c r="D1327" s="1014"/>
      <c r="E1327" s="1014"/>
      <c r="F1327" s="1014"/>
      <c r="G1327" s="1014"/>
      <c r="H1327" s="1014"/>
      <c r="I1327" s="1014"/>
      <c r="J1327" s="1014"/>
      <c r="K1327" s="1014"/>
      <c r="L1327" s="1014"/>
      <c r="M1327" s="1020"/>
      <c r="N1327" s="1018"/>
      <c r="O1327" s="1014"/>
      <c r="P1327" s="1014"/>
      <c r="Q1327" s="1014"/>
      <c r="R1327" s="1014"/>
      <c r="S1327" s="1014"/>
      <c r="T1327" s="1014"/>
      <c r="U1327" s="1014"/>
      <c r="V1327" s="1014"/>
      <c r="W1327" s="1014"/>
      <c r="X1327" s="1014"/>
      <c r="Y1327" s="1014"/>
      <c r="Z1327" s="1014"/>
      <c r="AA1327" s="1014"/>
      <c r="AB1327" s="1014"/>
      <c r="AC1327" s="1014"/>
      <c r="AD1327" s="1014"/>
      <c r="AE1327" s="1014"/>
    </row>
    <row r="1328" spans="2:31">
      <c r="B1328" s="1014"/>
      <c r="C1328" s="1014"/>
      <c r="D1328" s="1014"/>
      <c r="E1328" s="1014"/>
      <c r="F1328" s="1014"/>
      <c r="G1328" s="1014"/>
      <c r="H1328" s="1014"/>
      <c r="I1328" s="1014"/>
      <c r="J1328" s="1014"/>
      <c r="K1328" s="1014"/>
      <c r="L1328" s="1014"/>
      <c r="M1328" s="1020"/>
      <c r="N1328" s="1017"/>
      <c r="O1328" s="1014"/>
      <c r="P1328" s="1014"/>
      <c r="Q1328" s="1014"/>
      <c r="R1328" s="1014"/>
      <c r="S1328" s="1014"/>
      <c r="T1328" s="1014"/>
      <c r="U1328" s="1014"/>
      <c r="V1328" s="1014"/>
      <c r="W1328" s="1014"/>
      <c r="X1328" s="1014"/>
      <c r="Y1328" s="1014"/>
      <c r="Z1328" s="1014"/>
      <c r="AA1328" s="1014"/>
      <c r="AB1328" s="1014"/>
      <c r="AC1328" s="1014"/>
      <c r="AD1328" s="1014"/>
      <c r="AE1328" s="1014"/>
    </row>
    <row r="1329" spans="2:31">
      <c r="B1329" s="1014"/>
      <c r="C1329" s="1014"/>
      <c r="D1329" s="1014"/>
      <c r="E1329" s="1014"/>
      <c r="F1329" s="1014"/>
      <c r="G1329" s="1014"/>
      <c r="H1329" s="1014"/>
      <c r="I1329" s="1014"/>
      <c r="J1329" s="1014"/>
      <c r="K1329" s="1014"/>
      <c r="L1329" s="1014"/>
      <c r="M1329" s="1020"/>
      <c r="N1329" s="1018"/>
      <c r="O1329" s="1014"/>
      <c r="P1329" s="1014"/>
      <c r="Q1329" s="1014"/>
      <c r="R1329" s="1014"/>
      <c r="S1329" s="1014"/>
      <c r="T1329" s="1014"/>
      <c r="U1329" s="1014"/>
      <c r="V1329" s="1014"/>
      <c r="W1329" s="1014"/>
      <c r="X1329" s="1014"/>
      <c r="Y1329" s="1014"/>
      <c r="Z1329" s="1014"/>
      <c r="AA1329" s="1014"/>
      <c r="AB1329" s="1014"/>
      <c r="AC1329" s="1014"/>
      <c r="AD1329" s="1014"/>
      <c r="AE1329" s="1014"/>
    </row>
    <row r="1330" spans="2:31">
      <c r="B1330" s="1014"/>
      <c r="C1330" s="1014"/>
      <c r="D1330" s="1014"/>
      <c r="E1330" s="1014"/>
      <c r="F1330" s="1014"/>
      <c r="G1330" s="1014"/>
      <c r="H1330" s="1014"/>
      <c r="I1330" s="1014"/>
      <c r="J1330" s="1014"/>
      <c r="K1330" s="1014"/>
      <c r="L1330" s="1014"/>
      <c r="M1330" s="1020"/>
      <c r="N1330" s="1017"/>
      <c r="O1330" s="1014"/>
      <c r="P1330" s="1014"/>
      <c r="Q1330" s="1014"/>
      <c r="R1330" s="1014"/>
      <c r="S1330" s="1014"/>
      <c r="T1330" s="1014"/>
      <c r="U1330" s="1014"/>
      <c r="V1330" s="1014"/>
      <c r="W1330" s="1014"/>
      <c r="X1330" s="1014"/>
      <c r="Y1330" s="1014"/>
      <c r="Z1330" s="1014"/>
      <c r="AA1330" s="1014"/>
      <c r="AB1330" s="1014"/>
      <c r="AC1330" s="1014"/>
      <c r="AD1330" s="1014"/>
      <c r="AE1330" s="1014"/>
    </row>
    <row r="1331" spans="2:31">
      <c r="B1331" s="1014"/>
      <c r="C1331" s="1014"/>
      <c r="D1331" s="1014"/>
      <c r="E1331" s="1014"/>
      <c r="F1331" s="1014"/>
      <c r="G1331" s="1014"/>
      <c r="H1331" s="1014"/>
      <c r="I1331" s="1014"/>
      <c r="J1331" s="1014"/>
      <c r="K1331" s="1014"/>
      <c r="L1331" s="1014"/>
      <c r="M1331" s="1020"/>
      <c r="N1331" s="1018"/>
      <c r="O1331" s="1014"/>
      <c r="P1331" s="1014"/>
      <c r="Q1331" s="1014"/>
      <c r="R1331" s="1014"/>
      <c r="S1331" s="1014"/>
      <c r="T1331" s="1014"/>
      <c r="U1331" s="1014"/>
      <c r="V1331" s="1014"/>
      <c r="W1331" s="1014"/>
      <c r="X1331" s="1014"/>
      <c r="Y1331" s="1014"/>
      <c r="Z1331" s="1014"/>
      <c r="AA1331" s="1014"/>
      <c r="AB1331" s="1014"/>
      <c r="AC1331" s="1014"/>
      <c r="AD1331" s="1014"/>
      <c r="AE1331" s="1014"/>
    </row>
    <row r="1332" spans="2:31">
      <c r="B1332" s="1014"/>
      <c r="C1332" s="1014"/>
      <c r="D1332" s="1014"/>
      <c r="E1332" s="1014"/>
      <c r="F1332" s="1014"/>
      <c r="G1332" s="1014"/>
      <c r="H1332" s="1014"/>
      <c r="I1332" s="1014"/>
      <c r="J1332" s="1014"/>
      <c r="K1332" s="1014"/>
      <c r="L1332" s="1014"/>
      <c r="M1332" s="1020"/>
      <c r="N1332" s="1018"/>
      <c r="O1332" s="1014"/>
      <c r="P1332" s="1014"/>
      <c r="Q1332" s="1014"/>
      <c r="R1332" s="1014"/>
      <c r="S1332" s="1014"/>
      <c r="T1332" s="1014"/>
      <c r="U1332" s="1014"/>
      <c r="V1332" s="1014"/>
      <c r="W1332" s="1014"/>
      <c r="X1332" s="1014"/>
      <c r="Y1332" s="1014"/>
      <c r="Z1332" s="1014"/>
      <c r="AA1332" s="1014"/>
      <c r="AB1332" s="1014"/>
      <c r="AC1332" s="1014"/>
      <c r="AD1332" s="1014"/>
      <c r="AE1332" s="1014"/>
    </row>
    <row r="1333" spans="2:31">
      <c r="B1333" s="1014"/>
      <c r="C1333" s="1014"/>
      <c r="D1333" s="1014"/>
      <c r="E1333" s="1014"/>
      <c r="F1333" s="1014"/>
      <c r="G1333" s="1014"/>
      <c r="H1333" s="1014"/>
      <c r="I1333" s="1014"/>
      <c r="J1333" s="1014"/>
      <c r="K1333" s="1014"/>
      <c r="L1333" s="1014"/>
      <c r="M1333" s="1020"/>
      <c r="N1333" s="1017"/>
      <c r="O1333" s="1014"/>
      <c r="P1333" s="1014"/>
      <c r="Q1333" s="1014"/>
      <c r="R1333" s="1014"/>
      <c r="S1333" s="1014"/>
      <c r="T1333" s="1014"/>
      <c r="U1333" s="1014"/>
      <c r="V1333" s="1014"/>
      <c r="W1333" s="1014"/>
      <c r="X1333" s="1014"/>
      <c r="Y1333" s="1014"/>
      <c r="Z1333" s="1014"/>
      <c r="AA1333" s="1014"/>
      <c r="AB1333" s="1014"/>
      <c r="AC1333" s="1014"/>
      <c r="AD1333" s="1014"/>
      <c r="AE1333" s="1014"/>
    </row>
    <row r="1334" spans="2:31">
      <c r="B1334" s="1014"/>
      <c r="C1334" s="1014"/>
      <c r="D1334" s="1014"/>
      <c r="E1334" s="1014"/>
      <c r="F1334" s="1014"/>
      <c r="G1334" s="1014"/>
      <c r="H1334" s="1014"/>
      <c r="I1334" s="1014"/>
      <c r="J1334" s="1014"/>
      <c r="K1334" s="1014"/>
      <c r="L1334" s="1014"/>
      <c r="M1334" s="1020"/>
      <c r="N1334" s="1018"/>
      <c r="O1334" s="1014"/>
      <c r="P1334" s="1014"/>
      <c r="Q1334" s="1014"/>
      <c r="R1334" s="1014"/>
      <c r="S1334" s="1014"/>
      <c r="T1334" s="1014"/>
      <c r="U1334" s="1014"/>
      <c r="V1334" s="1014"/>
      <c r="W1334" s="1014"/>
      <c r="X1334" s="1014"/>
      <c r="Y1334" s="1014"/>
      <c r="Z1334" s="1014"/>
      <c r="AA1334" s="1014"/>
      <c r="AB1334" s="1014"/>
      <c r="AC1334" s="1014"/>
      <c r="AD1334" s="1014"/>
      <c r="AE1334" s="1014"/>
    </row>
    <row r="1335" spans="2:31">
      <c r="B1335" s="1014"/>
      <c r="C1335" s="1014"/>
      <c r="D1335" s="1014"/>
      <c r="E1335" s="1014"/>
      <c r="F1335" s="1014"/>
      <c r="G1335" s="1014"/>
      <c r="H1335" s="1014"/>
      <c r="I1335" s="1014"/>
      <c r="J1335" s="1014"/>
      <c r="K1335" s="1014"/>
      <c r="L1335" s="1014"/>
      <c r="M1335" s="1020"/>
      <c r="N1335" s="1017"/>
      <c r="O1335" s="1014"/>
      <c r="P1335" s="1014"/>
      <c r="Q1335" s="1014"/>
      <c r="R1335" s="1014"/>
      <c r="S1335" s="1014"/>
      <c r="T1335" s="1014"/>
      <c r="U1335" s="1014"/>
      <c r="V1335" s="1014"/>
      <c r="W1335" s="1014"/>
      <c r="X1335" s="1014"/>
      <c r="Y1335" s="1014"/>
      <c r="Z1335" s="1014"/>
      <c r="AA1335" s="1014"/>
      <c r="AB1335" s="1014"/>
      <c r="AC1335" s="1014"/>
      <c r="AD1335" s="1014"/>
      <c r="AE1335" s="1014"/>
    </row>
    <row r="1336" spans="2:31">
      <c r="B1336" s="1014"/>
      <c r="C1336" s="1014"/>
      <c r="D1336" s="1014"/>
      <c r="E1336" s="1014"/>
      <c r="F1336" s="1014"/>
      <c r="G1336" s="1014"/>
      <c r="H1336" s="1014"/>
      <c r="I1336" s="1014"/>
      <c r="J1336" s="1014"/>
      <c r="K1336" s="1014"/>
      <c r="L1336" s="1014"/>
      <c r="M1336" s="1020"/>
      <c r="N1336" s="1018"/>
      <c r="O1336" s="1014"/>
      <c r="P1336" s="1014"/>
      <c r="Q1336" s="1014"/>
      <c r="R1336" s="1014"/>
      <c r="S1336" s="1014"/>
      <c r="T1336" s="1014"/>
      <c r="U1336" s="1014"/>
      <c r="V1336" s="1014"/>
      <c r="W1336" s="1014"/>
      <c r="X1336" s="1014"/>
      <c r="Y1336" s="1014"/>
      <c r="Z1336" s="1014"/>
      <c r="AA1336" s="1014"/>
      <c r="AB1336" s="1014"/>
      <c r="AC1336" s="1014"/>
      <c r="AD1336" s="1014"/>
      <c r="AE1336" s="1014"/>
    </row>
    <row r="1337" spans="2:31">
      <c r="B1337" s="1014"/>
      <c r="C1337" s="1014"/>
      <c r="D1337" s="1014"/>
      <c r="E1337" s="1014"/>
      <c r="F1337" s="1014"/>
      <c r="G1337" s="1014"/>
      <c r="H1337" s="1014"/>
      <c r="I1337" s="1014"/>
      <c r="J1337" s="1014"/>
      <c r="K1337" s="1014"/>
      <c r="L1337" s="1014"/>
      <c r="M1337" s="1020"/>
      <c r="N1337" s="1018"/>
      <c r="O1337" s="1014"/>
      <c r="P1337" s="1014"/>
      <c r="Q1337" s="1014"/>
      <c r="R1337" s="1014"/>
      <c r="S1337" s="1014"/>
      <c r="T1337" s="1014"/>
      <c r="U1337" s="1014"/>
      <c r="V1337" s="1014"/>
      <c r="W1337" s="1014"/>
      <c r="X1337" s="1014"/>
      <c r="Y1337" s="1014"/>
      <c r="Z1337" s="1014"/>
      <c r="AA1337" s="1014"/>
      <c r="AB1337" s="1014"/>
      <c r="AC1337" s="1014"/>
      <c r="AD1337" s="1014"/>
      <c r="AE1337" s="1014"/>
    </row>
    <row r="1338" spans="2:31">
      <c r="B1338" s="1014"/>
      <c r="C1338" s="1014"/>
      <c r="D1338" s="1014"/>
      <c r="E1338" s="1014"/>
      <c r="F1338" s="1014"/>
      <c r="G1338" s="1014"/>
      <c r="H1338" s="1014"/>
      <c r="I1338" s="1014"/>
      <c r="J1338" s="1014"/>
      <c r="K1338" s="1014"/>
      <c r="L1338" s="1014"/>
      <c r="M1338" s="1020"/>
      <c r="N1338" s="1017"/>
      <c r="O1338" s="1014"/>
      <c r="P1338" s="1014"/>
      <c r="Q1338" s="1014"/>
      <c r="R1338" s="1014"/>
      <c r="S1338" s="1014"/>
      <c r="T1338" s="1014"/>
      <c r="U1338" s="1014"/>
      <c r="V1338" s="1014"/>
      <c r="W1338" s="1014"/>
      <c r="X1338" s="1014"/>
      <c r="Y1338" s="1014"/>
      <c r="Z1338" s="1014"/>
      <c r="AA1338" s="1014"/>
      <c r="AB1338" s="1014"/>
      <c r="AC1338" s="1014"/>
      <c r="AD1338" s="1014"/>
      <c r="AE1338" s="1014"/>
    </row>
    <row r="1339" spans="2:31">
      <c r="B1339" s="1014"/>
      <c r="C1339" s="1014"/>
      <c r="D1339" s="1014"/>
      <c r="E1339" s="1014"/>
      <c r="F1339" s="1014"/>
      <c r="G1339" s="1014"/>
      <c r="H1339" s="1014"/>
      <c r="I1339" s="1014"/>
      <c r="J1339" s="1014"/>
      <c r="K1339" s="1014"/>
      <c r="L1339" s="1014"/>
      <c r="M1339" s="1020"/>
      <c r="N1339" s="1018"/>
      <c r="O1339" s="1014"/>
      <c r="P1339" s="1014"/>
      <c r="Q1339" s="1014"/>
      <c r="R1339" s="1014"/>
      <c r="S1339" s="1014"/>
      <c r="T1339" s="1014"/>
      <c r="U1339" s="1014"/>
      <c r="V1339" s="1014"/>
      <c r="W1339" s="1014"/>
      <c r="X1339" s="1014"/>
      <c r="Y1339" s="1014"/>
      <c r="Z1339" s="1014"/>
      <c r="AA1339" s="1014"/>
      <c r="AB1339" s="1014"/>
      <c r="AC1339" s="1014"/>
      <c r="AD1339" s="1014"/>
      <c r="AE1339" s="1014"/>
    </row>
    <row r="1340" spans="2:31">
      <c r="B1340" s="1014"/>
      <c r="C1340" s="1014"/>
      <c r="D1340" s="1014"/>
      <c r="E1340" s="1014"/>
      <c r="F1340" s="1014"/>
      <c r="G1340" s="1014"/>
      <c r="H1340" s="1014"/>
      <c r="I1340" s="1014"/>
      <c r="J1340" s="1014"/>
      <c r="K1340" s="1014"/>
      <c r="L1340" s="1014"/>
      <c r="M1340" s="1020"/>
      <c r="N1340" s="1017"/>
      <c r="O1340" s="1014"/>
      <c r="P1340" s="1014"/>
      <c r="Q1340" s="1014"/>
      <c r="R1340" s="1014"/>
      <c r="S1340" s="1014"/>
      <c r="T1340" s="1014"/>
      <c r="U1340" s="1014"/>
      <c r="V1340" s="1014"/>
      <c r="W1340" s="1014"/>
      <c r="X1340" s="1014"/>
      <c r="Y1340" s="1014"/>
      <c r="Z1340" s="1014"/>
      <c r="AA1340" s="1014"/>
      <c r="AB1340" s="1014"/>
      <c r="AC1340" s="1014"/>
      <c r="AD1340" s="1014"/>
      <c r="AE1340" s="1014"/>
    </row>
    <row r="1341" spans="2:31">
      <c r="B1341" s="1014"/>
      <c r="C1341" s="1014"/>
      <c r="D1341" s="1014"/>
      <c r="E1341" s="1014"/>
      <c r="F1341" s="1014"/>
      <c r="G1341" s="1014"/>
      <c r="H1341" s="1014"/>
      <c r="I1341" s="1014"/>
      <c r="J1341" s="1014"/>
      <c r="K1341" s="1014"/>
      <c r="L1341" s="1014"/>
      <c r="M1341" s="1016"/>
      <c r="N1341" s="1018"/>
      <c r="O1341" s="1014"/>
      <c r="P1341" s="1014"/>
      <c r="Q1341" s="1014"/>
      <c r="R1341" s="1014"/>
      <c r="S1341" s="1014"/>
      <c r="T1341" s="1014"/>
      <c r="U1341" s="1014"/>
      <c r="V1341" s="1014"/>
      <c r="W1341" s="1014"/>
      <c r="X1341" s="1014"/>
      <c r="Y1341" s="1014"/>
      <c r="Z1341" s="1014"/>
      <c r="AA1341" s="1014"/>
      <c r="AB1341" s="1014"/>
      <c r="AC1341" s="1014"/>
      <c r="AD1341" s="1014"/>
      <c r="AE1341" s="1014"/>
    </row>
    <row r="1342" spans="2:31">
      <c r="B1342" s="1014"/>
      <c r="C1342" s="1014"/>
      <c r="D1342" s="1014"/>
      <c r="E1342" s="1014"/>
      <c r="F1342" s="1014"/>
      <c r="G1342" s="1014"/>
      <c r="H1342" s="1014"/>
      <c r="I1342" s="1014"/>
      <c r="J1342" s="1014"/>
      <c r="K1342" s="1014"/>
      <c r="L1342" s="1014"/>
      <c r="M1342" s="1016"/>
      <c r="N1342" s="1017"/>
      <c r="O1342" s="1014"/>
      <c r="P1342" s="1014"/>
      <c r="Q1342" s="1014"/>
      <c r="R1342" s="1014"/>
      <c r="S1342" s="1014"/>
      <c r="T1342" s="1014"/>
      <c r="U1342" s="1014"/>
      <c r="V1342" s="1014"/>
      <c r="W1342" s="1014"/>
      <c r="X1342" s="1014"/>
      <c r="Y1342" s="1014"/>
      <c r="Z1342" s="1014"/>
      <c r="AA1342" s="1014"/>
      <c r="AB1342" s="1014"/>
      <c r="AC1342" s="1014"/>
      <c r="AD1342" s="1014"/>
      <c r="AE1342" s="1014"/>
    </row>
    <row r="1343" spans="2:31">
      <c r="B1343" s="1014"/>
      <c r="C1343" s="1014"/>
      <c r="D1343" s="1014"/>
      <c r="E1343" s="1014"/>
      <c r="F1343" s="1014"/>
      <c r="G1343" s="1014"/>
      <c r="H1343" s="1014"/>
      <c r="I1343" s="1014"/>
      <c r="J1343" s="1014"/>
      <c r="K1343" s="1014"/>
      <c r="L1343" s="1014"/>
      <c r="M1343" s="1016"/>
      <c r="N1343" s="1018"/>
      <c r="O1343" s="1014"/>
      <c r="P1343" s="1014"/>
      <c r="Q1343" s="1014"/>
      <c r="R1343" s="1014"/>
      <c r="S1343" s="1014"/>
      <c r="T1343" s="1014"/>
      <c r="U1343" s="1014"/>
      <c r="V1343" s="1014"/>
      <c r="W1343" s="1014"/>
      <c r="X1343" s="1014"/>
      <c r="Y1343" s="1014"/>
      <c r="Z1343" s="1014"/>
      <c r="AA1343" s="1014"/>
      <c r="AB1343" s="1014"/>
      <c r="AC1343" s="1014"/>
      <c r="AD1343" s="1014"/>
      <c r="AE1343" s="1014"/>
    </row>
    <row r="1344" spans="2:31">
      <c r="B1344" s="1014"/>
      <c r="C1344" s="1014"/>
      <c r="D1344" s="1014"/>
      <c r="E1344" s="1014"/>
      <c r="F1344" s="1014"/>
      <c r="G1344" s="1014"/>
      <c r="H1344" s="1014"/>
      <c r="I1344" s="1014"/>
      <c r="J1344" s="1014"/>
      <c r="K1344" s="1014"/>
      <c r="L1344" s="1014"/>
      <c r="M1344" s="1016"/>
      <c r="N1344" s="1017"/>
      <c r="O1344" s="1014"/>
      <c r="P1344" s="1014"/>
      <c r="Q1344" s="1014"/>
      <c r="R1344" s="1014"/>
      <c r="S1344" s="1014"/>
      <c r="T1344" s="1014"/>
      <c r="U1344" s="1014"/>
      <c r="V1344" s="1014"/>
      <c r="W1344" s="1014"/>
      <c r="X1344" s="1014"/>
      <c r="Y1344" s="1014"/>
      <c r="Z1344" s="1014"/>
      <c r="AA1344" s="1014"/>
      <c r="AB1344" s="1014"/>
      <c r="AC1344" s="1014"/>
      <c r="AD1344" s="1014"/>
      <c r="AE1344" s="1014"/>
    </row>
    <row r="1345" spans="2:31">
      <c r="B1345" s="1014"/>
      <c r="C1345" s="1014"/>
      <c r="D1345" s="1014"/>
      <c r="E1345" s="1014"/>
      <c r="F1345" s="1014"/>
      <c r="G1345" s="1014"/>
      <c r="H1345" s="1014"/>
      <c r="I1345" s="1014"/>
      <c r="J1345" s="1014"/>
      <c r="K1345" s="1014"/>
      <c r="L1345" s="1014"/>
      <c r="M1345" s="1016"/>
      <c r="N1345" s="1018"/>
      <c r="O1345" s="1014"/>
      <c r="P1345" s="1014"/>
      <c r="Q1345" s="1014"/>
      <c r="R1345" s="1014"/>
      <c r="S1345" s="1014"/>
      <c r="T1345" s="1014"/>
      <c r="U1345" s="1014"/>
      <c r="V1345" s="1014"/>
      <c r="W1345" s="1014"/>
      <c r="X1345" s="1014"/>
      <c r="Y1345" s="1014"/>
      <c r="Z1345" s="1014"/>
      <c r="AA1345" s="1014"/>
      <c r="AB1345" s="1014"/>
      <c r="AC1345" s="1014"/>
      <c r="AD1345" s="1014"/>
      <c r="AE1345" s="1014"/>
    </row>
    <row r="1346" spans="2:31">
      <c r="B1346" s="1014"/>
      <c r="C1346" s="1014"/>
      <c r="D1346" s="1014"/>
      <c r="E1346" s="1014"/>
      <c r="F1346" s="1014"/>
      <c r="G1346" s="1014"/>
      <c r="H1346" s="1014"/>
      <c r="I1346" s="1014"/>
      <c r="J1346" s="1014"/>
      <c r="K1346" s="1014"/>
      <c r="L1346" s="1014"/>
      <c r="M1346" s="1016"/>
      <c r="N1346" s="1017"/>
      <c r="O1346" s="1014"/>
      <c r="P1346" s="1014"/>
      <c r="Q1346" s="1014"/>
      <c r="R1346" s="1014"/>
      <c r="S1346" s="1014"/>
      <c r="T1346" s="1014"/>
      <c r="U1346" s="1014"/>
      <c r="V1346" s="1014"/>
      <c r="W1346" s="1014"/>
      <c r="X1346" s="1014"/>
      <c r="Y1346" s="1014"/>
      <c r="Z1346" s="1014"/>
      <c r="AA1346" s="1014"/>
      <c r="AB1346" s="1014"/>
      <c r="AC1346" s="1014"/>
      <c r="AD1346" s="1014"/>
      <c r="AE1346" s="1014"/>
    </row>
    <row r="1347" spans="2:31">
      <c r="B1347" s="1014"/>
      <c r="C1347" s="1014"/>
      <c r="D1347" s="1014"/>
      <c r="E1347" s="1014"/>
      <c r="F1347" s="1014"/>
      <c r="G1347" s="1014"/>
      <c r="H1347" s="1014"/>
      <c r="I1347" s="1014"/>
      <c r="J1347" s="1014"/>
      <c r="K1347" s="1014"/>
      <c r="L1347" s="1014"/>
      <c r="M1347" s="1016"/>
      <c r="N1347" s="1018"/>
      <c r="O1347" s="1014"/>
      <c r="P1347" s="1014"/>
      <c r="Q1347" s="1014"/>
      <c r="R1347" s="1014"/>
      <c r="S1347" s="1014"/>
      <c r="T1347" s="1014"/>
      <c r="U1347" s="1014"/>
      <c r="V1347" s="1014"/>
      <c r="W1347" s="1014"/>
      <c r="X1347" s="1014"/>
      <c r="Y1347" s="1014"/>
      <c r="Z1347" s="1014"/>
      <c r="AA1347" s="1014"/>
      <c r="AB1347" s="1014"/>
      <c r="AC1347" s="1014"/>
      <c r="AD1347" s="1014"/>
      <c r="AE1347" s="1014"/>
    </row>
    <row r="1348" spans="2:31">
      <c r="B1348" s="1014"/>
      <c r="C1348" s="1014"/>
      <c r="D1348" s="1014"/>
      <c r="E1348" s="1014"/>
      <c r="F1348" s="1014"/>
      <c r="G1348" s="1014"/>
      <c r="H1348" s="1014"/>
      <c r="I1348" s="1014"/>
      <c r="J1348" s="1014"/>
      <c r="K1348" s="1014"/>
      <c r="L1348" s="1014"/>
      <c r="M1348" s="1016"/>
      <c r="N1348" s="1017"/>
      <c r="O1348" s="1014"/>
      <c r="P1348" s="1014"/>
      <c r="Q1348" s="1014"/>
      <c r="R1348" s="1014"/>
      <c r="S1348" s="1014"/>
      <c r="T1348" s="1014"/>
      <c r="U1348" s="1014"/>
      <c r="V1348" s="1014"/>
      <c r="W1348" s="1014"/>
      <c r="X1348" s="1014"/>
      <c r="Y1348" s="1014"/>
      <c r="Z1348" s="1014"/>
      <c r="AA1348" s="1014"/>
      <c r="AB1348" s="1014"/>
      <c r="AC1348" s="1014"/>
      <c r="AD1348" s="1014"/>
      <c r="AE1348" s="1014"/>
    </row>
    <row r="1349" spans="2:31">
      <c r="B1349" s="1014"/>
      <c r="C1349" s="1014"/>
      <c r="D1349" s="1014"/>
      <c r="E1349" s="1014"/>
      <c r="F1349" s="1014"/>
      <c r="G1349" s="1014"/>
      <c r="H1349" s="1014"/>
      <c r="I1349" s="1014"/>
      <c r="J1349" s="1014"/>
      <c r="K1349" s="1014"/>
      <c r="L1349" s="1014"/>
      <c r="M1349" s="1016"/>
      <c r="N1349" s="1018"/>
      <c r="O1349" s="1014"/>
      <c r="P1349" s="1014"/>
      <c r="Q1349" s="1014"/>
      <c r="R1349" s="1014"/>
      <c r="S1349" s="1014"/>
      <c r="T1349" s="1014"/>
      <c r="U1349" s="1014"/>
      <c r="V1349" s="1014"/>
      <c r="W1349" s="1014"/>
      <c r="X1349" s="1014"/>
      <c r="Y1349" s="1014"/>
      <c r="Z1349" s="1014"/>
      <c r="AA1349" s="1014"/>
      <c r="AB1349" s="1014"/>
      <c r="AC1349" s="1014"/>
      <c r="AD1349" s="1014"/>
      <c r="AE1349" s="1014"/>
    </row>
    <row r="1350" spans="2:31">
      <c r="B1350" s="1014"/>
      <c r="C1350" s="1014"/>
      <c r="D1350" s="1014"/>
      <c r="E1350" s="1014"/>
      <c r="F1350" s="1014"/>
      <c r="G1350" s="1014"/>
      <c r="H1350" s="1014"/>
      <c r="I1350" s="1014"/>
      <c r="J1350" s="1014"/>
      <c r="K1350" s="1014"/>
      <c r="L1350" s="1014"/>
      <c r="M1350" s="1016"/>
      <c r="N1350" s="1017"/>
      <c r="O1350" s="1014"/>
      <c r="P1350" s="1014"/>
      <c r="Q1350" s="1014"/>
      <c r="R1350" s="1014"/>
      <c r="S1350" s="1014"/>
      <c r="T1350" s="1014"/>
      <c r="U1350" s="1014"/>
      <c r="V1350" s="1014"/>
      <c r="W1350" s="1014"/>
      <c r="X1350" s="1014"/>
      <c r="Y1350" s="1014"/>
      <c r="Z1350" s="1014"/>
      <c r="AA1350" s="1014"/>
      <c r="AB1350" s="1014"/>
      <c r="AC1350" s="1014"/>
      <c r="AD1350" s="1014"/>
      <c r="AE1350" s="1014"/>
    </row>
    <row r="1351" spans="2:31">
      <c r="B1351" s="1014"/>
      <c r="C1351" s="1014"/>
      <c r="D1351" s="1014"/>
      <c r="E1351" s="1014"/>
      <c r="F1351" s="1014"/>
      <c r="G1351" s="1014"/>
      <c r="H1351" s="1014"/>
      <c r="I1351" s="1014"/>
      <c r="J1351" s="1014"/>
      <c r="K1351" s="1014"/>
      <c r="L1351" s="1014"/>
      <c r="M1351" s="1016"/>
      <c r="N1351" s="1018"/>
      <c r="O1351" s="1014"/>
      <c r="P1351" s="1014"/>
      <c r="Q1351" s="1014"/>
      <c r="R1351" s="1014"/>
      <c r="S1351" s="1014"/>
      <c r="T1351" s="1014"/>
      <c r="U1351" s="1014"/>
      <c r="V1351" s="1014"/>
      <c r="W1351" s="1014"/>
      <c r="X1351" s="1014"/>
      <c r="Y1351" s="1014"/>
      <c r="Z1351" s="1014"/>
      <c r="AA1351" s="1014"/>
      <c r="AB1351" s="1014"/>
      <c r="AC1351" s="1014"/>
      <c r="AD1351" s="1014"/>
      <c r="AE1351" s="1014"/>
    </row>
    <row r="1352" spans="2:31">
      <c r="B1352" s="1014"/>
      <c r="C1352" s="1014"/>
      <c r="D1352" s="1014"/>
      <c r="E1352" s="1014"/>
      <c r="F1352" s="1014"/>
      <c r="G1352" s="1014"/>
      <c r="H1352" s="1014"/>
      <c r="I1352" s="1014"/>
      <c r="J1352" s="1014"/>
      <c r="K1352" s="1014"/>
      <c r="L1352" s="1014"/>
      <c r="M1352" s="1016"/>
      <c r="N1352" s="1017"/>
      <c r="O1352" s="1014"/>
      <c r="P1352" s="1014"/>
      <c r="Q1352" s="1014"/>
      <c r="R1352" s="1014"/>
      <c r="S1352" s="1014"/>
      <c r="T1352" s="1014"/>
      <c r="U1352" s="1014"/>
      <c r="V1352" s="1014"/>
      <c r="W1352" s="1014"/>
      <c r="X1352" s="1014"/>
      <c r="Y1352" s="1014"/>
      <c r="Z1352" s="1014"/>
      <c r="AA1352" s="1014"/>
      <c r="AB1352" s="1014"/>
      <c r="AC1352" s="1014"/>
      <c r="AD1352" s="1014"/>
      <c r="AE1352" s="1014"/>
    </row>
    <row r="1353" spans="2:31">
      <c r="B1353" s="1014"/>
      <c r="C1353" s="1014"/>
      <c r="D1353" s="1014"/>
      <c r="E1353" s="1014"/>
      <c r="F1353" s="1014"/>
      <c r="G1353" s="1014"/>
      <c r="H1353" s="1014"/>
      <c r="I1353" s="1014"/>
      <c r="J1353" s="1014"/>
      <c r="K1353" s="1014"/>
      <c r="L1353" s="1014"/>
      <c r="M1353" s="1016"/>
      <c r="N1353" s="1018"/>
      <c r="O1353" s="1014"/>
      <c r="P1353" s="1014"/>
      <c r="Q1353" s="1014"/>
      <c r="R1353" s="1014"/>
      <c r="S1353" s="1014"/>
      <c r="T1353" s="1014"/>
      <c r="U1353" s="1014"/>
      <c r="V1353" s="1014"/>
      <c r="W1353" s="1014"/>
      <c r="X1353" s="1014"/>
      <c r="Y1353" s="1014"/>
      <c r="Z1353" s="1014"/>
      <c r="AA1353" s="1014"/>
      <c r="AB1353" s="1014"/>
      <c r="AC1353" s="1014"/>
      <c r="AD1353" s="1014"/>
      <c r="AE1353" s="1014"/>
    </row>
    <row r="1354" spans="2:31">
      <c r="B1354" s="1014"/>
      <c r="C1354" s="1014"/>
      <c r="D1354" s="1014"/>
      <c r="E1354" s="1014"/>
      <c r="F1354" s="1014"/>
      <c r="G1354" s="1014"/>
      <c r="H1354" s="1014"/>
      <c r="I1354" s="1014"/>
      <c r="J1354" s="1014"/>
      <c r="K1354" s="1014"/>
      <c r="L1354" s="1014"/>
      <c r="M1354" s="1016"/>
      <c r="N1354" s="1017"/>
      <c r="O1354" s="1014"/>
      <c r="P1354" s="1014"/>
      <c r="Q1354" s="1014"/>
      <c r="R1354" s="1014"/>
      <c r="S1354" s="1014"/>
      <c r="T1354" s="1014"/>
      <c r="U1354" s="1014"/>
      <c r="V1354" s="1014"/>
      <c r="W1354" s="1014"/>
      <c r="X1354" s="1014"/>
      <c r="Y1354" s="1014"/>
      <c r="Z1354" s="1014"/>
      <c r="AA1354" s="1014"/>
      <c r="AB1354" s="1014"/>
      <c r="AC1354" s="1014"/>
      <c r="AD1354" s="1014"/>
      <c r="AE1354" s="1014"/>
    </row>
    <row r="1355" spans="2:31">
      <c r="B1355" s="1014"/>
      <c r="C1355" s="1014"/>
      <c r="D1355" s="1014"/>
      <c r="E1355" s="1014"/>
      <c r="F1355" s="1014"/>
      <c r="G1355" s="1014"/>
      <c r="H1355" s="1014"/>
      <c r="I1355" s="1014"/>
      <c r="J1355" s="1014"/>
      <c r="K1355" s="1014"/>
      <c r="L1355" s="1014"/>
      <c r="M1355" s="1016"/>
      <c r="N1355" s="1018"/>
      <c r="O1355" s="1014"/>
      <c r="P1355" s="1014"/>
      <c r="Q1355" s="1014"/>
      <c r="R1355" s="1014"/>
      <c r="S1355" s="1014"/>
      <c r="T1355" s="1014"/>
      <c r="U1355" s="1014"/>
      <c r="V1355" s="1014"/>
      <c r="W1355" s="1014"/>
      <c r="X1355" s="1014"/>
      <c r="Y1355" s="1014"/>
      <c r="Z1355" s="1014"/>
      <c r="AA1355" s="1014"/>
      <c r="AB1355" s="1014"/>
      <c r="AC1355" s="1014"/>
      <c r="AD1355" s="1014"/>
      <c r="AE1355" s="1014"/>
    </row>
    <row r="1356" spans="2:31">
      <c r="B1356" s="1014"/>
      <c r="C1356" s="1014"/>
      <c r="D1356" s="1014"/>
      <c r="E1356" s="1014"/>
      <c r="F1356" s="1014"/>
      <c r="G1356" s="1014"/>
      <c r="H1356" s="1014"/>
      <c r="I1356" s="1014"/>
      <c r="J1356" s="1014"/>
      <c r="K1356" s="1014"/>
      <c r="L1356" s="1014"/>
      <c r="M1356" s="1016"/>
      <c r="N1356" s="1017"/>
      <c r="O1356" s="1014"/>
      <c r="P1356" s="1014"/>
      <c r="Q1356" s="1014"/>
      <c r="R1356" s="1014"/>
      <c r="S1356" s="1014"/>
      <c r="T1356" s="1014"/>
      <c r="U1356" s="1014"/>
      <c r="V1356" s="1014"/>
      <c r="W1356" s="1014"/>
      <c r="X1356" s="1014"/>
      <c r="Y1356" s="1014"/>
      <c r="Z1356" s="1014"/>
      <c r="AA1356" s="1014"/>
      <c r="AB1356" s="1014"/>
      <c r="AC1356" s="1014"/>
      <c r="AD1356" s="1014"/>
      <c r="AE1356" s="1014"/>
    </row>
    <row r="1357" spans="2:31">
      <c r="B1357" s="1014"/>
      <c r="C1357" s="1014"/>
      <c r="D1357" s="1014"/>
      <c r="E1357" s="1014"/>
      <c r="F1357" s="1014"/>
      <c r="G1357" s="1014"/>
      <c r="H1357" s="1014"/>
      <c r="I1357" s="1014"/>
      <c r="J1357" s="1014"/>
      <c r="K1357" s="1014"/>
      <c r="L1357" s="1014"/>
      <c r="M1357" s="1016"/>
      <c r="N1357" s="1018"/>
      <c r="O1357" s="1014"/>
      <c r="P1357" s="1014"/>
      <c r="Q1357" s="1014"/>
      <c r="R1357" s="1014"/>
      <c r="S1357" s="1014"/>
      <c r="T1357" s="1014"/>
      <c r="U1357" s="1014"/>
      <c r="V1357" s="1014"/>
      <c r="W1357" s="1014"/>
      <c r="X1357" s="1014"/>
      <c r="Y1357" s="1014"/>
      <c r="Z1357" s="1014"/>
      <c r="AA1357" s="1014"/>
      <c r="AB1357" s="1014"/>
      <c r="AC1357" s="1014"/>
      <c r="AD1357" s="1014"/>
      <c r="AE1357" s="1014"/>
    </row>
    <row r="1358" spans="2:31">
      <c r="B1358" s="1014"/>
      <c r="C1358" s="1014"/>
      <c r="D1358" s="1014"/>
      <c r="E1358" s="1014"/>
      <c r="F1358" s="1014"/>
      <c r="G1358" s="1014"/>
      <c r="H1358" s="1014"/>
      <c r="I1358" s="1014"/>
      <c r="J1358" s="1014"/>
      <c r="K1358" s="1014"/>
      <c r="L1358" s="1014"/>
      <c r="M1358" s="1016"/>
      <c r="N1358" s="1017"/>
      <c r="O1358" s="1014"/>
      <c r="P1358" s="1014"/>
      <c r="Q1358" s="1014"/>
      <c r="R1358" s="1014"/>
      <c r="S1358" s="1014"/>
      <c r="T1358" s="1014"/>
      <c r="U1358" s="1014"/>
      <c r="V1358" s="1014"/>
      <c r="W1358" s="1014"/>
      <c r="X1358" s="1014"/>
      <c r="Y1358" s="1014"/>
      <c r="Z1358" s="1014"/>
      <c r="AA1358" s="1014"/>
      <c r="AB1358" s="1014"/>
      <c r="AC1358" s="1014"/>
      <c r="AD1358" s="1014"/>
      <c r="AE1358" s="1014"/>
    </row>
    <row r="1359" spans="2:31">
      <c r="B1359" s="1014"/>
      <c r="C1359" s="1014"/>
      <c r="D1359" s="1014"/>
      <c r="E1359" s="1014"/>
      <c r="F1359" s="1014"/>
      <c r="G1359" s="1014"/>
      <c r="H1359" s="1014"/>
      <c r="I1359" s="1014"/>
      <c r="J1359" s="1014"/>
      <c r="K1359" s="1014"/>
      <c r="L1359" s="1014"/>
      <c r="M1359" s="1016"/>
      <c r="N1359" s="1018"/>
      <c r="O1359" s="1014"/>
      <c r="P1359" s="1014"/>
      <c r="Q1359" s="1014"/>
      <c r="R1359" s="1014"/>
      <c r="S1359" s="1014"/>
      <c r="T1359" s="1014"/>
      <c r="U1359" s="1014"/>
      <c r="V1359" s="1014"/>
      <c r="W1359" s="1014"/>
      <c r="X1359" s="1014"/>
      <c r="Y1359" s="1014"/>
      <c r="Z1359" s="1014"/>
      <c r="AA1359" s="1014"/>
      <c r="AB1359" s="1014"/>
      <c r="AC1359" s="1014"/>
      <c r="AD1359" s="1014"/>
      <c r="AE1359" s="1014"/>
    </row>
    <row r="1360" spans="2:31">
      <c r="B1360" s="1014"/>
      <c r="C1360" s="1014"/>
      <c r="D1360" s="1014"/>
      <c r="E1360" s="1014"/>
      <c r="F1360" s="1014"/>
      <c r="G1360" s="1014"/>
      <c r="H1360" s="1014"/>
      <c r="I1360" s="1014"/>
      <c r="J1360" s="1014"/>
      <c r="K1360" s="1014"/>
      <c r="L1360" s="1014"/>
      <c r="M1360" s="1016"/>
      <c r="N1360" s="1017"/>
      <c r="O1360" s="1014"/>
      <c r="P1360" s="1014"/>
      <c r="Q1360" s="1014"/>
      <c r="R1360" s="1014"/>
      <c r="S1360" s="1014"/>
      <c r="T1360" s="1014"/>
      <c r="U1360" s="1014"/>
      <c r="V1360" s="1014"/>
      <c r="W1360" s="1014"/>
      <c r="X1360" s="1014"/>
      <c r="Y1360" s="1014"/>
      <c r="Z1360" s="1014"/>
      <c r="AA1360" s="1014"/>
      <c r="AB1360" s="1014"/>
      <c r="AC1360" s="1014"/>
      <c r="AD1360" s="1014"/>
      <c r="AE1360" s="1014"/>
    </row>
    <row r="1361" spans="2:31">
      <c r="B1361" s="1014"/>
      <c r="C1361" s="1014"/>
      <c r="D1361" s="1014"/>
      <c r="E1361" s="1014"/>
      <c r="F1361" s="1014"/>
      <c r="G1361" s="1014"/>
      <c r="H1361" s="1014"/>
      <c r="I1361" s="1014"/>
      <c r="J1361" s="1014"/>
      <c r="K1361" s="1014"/>
      <c r="L1361" s="1014"/>
      <c r="M1361" s="1016"/>
      <c r="N1361" s="1018"/>
      <c r="O1361" s="1014"/>
      <c r="P1361" s="1014"/>
      <c r="Q1361" s="1014"/>
      <c r="R1361" s="1014"/>
      <c r="S1361" s="1014"/>
      <c r="T1361" s="1014"/>
      <c r="U1361" s="1014"/>
      <c r="V1361" s="1014"/>
      <c r="W1361" s="1014"/>
      <c r="X1361" s="1014"/>
      <c r="Y1361" s="1014"/>
      <c r="Z1361" s="1014"/>
      <c r="AA1361" s="1014"/>
      <c r="AB1361" s="1014"/>
      <c r="AC1361" s="1014"/>
      <c r="AD1361" s="1014"/>
      <c r="AE1361" s="1014"/>
    </row>
    <row r="1362" spans="2:31">
      <c r="B1362" s="1014"/>
      <c r="C1362" s="1014"/>
      <c r="D1362" s="1014"/>
      <c r="E1362" s="1014"/>
      <c r="F1362" s="1014"/>
      <c r="G1362" s="1014"/>
      <c r="H1362" s="1014"/>
      <c r="I1362" s="1014"/>
      <c r="J1362" s="1014"/>
      <c r="K1362" s="1014"/>
      <c r="L1362" s="1014"/>
      <c r="M1362" s="1016"/>
      <c r="N1362" s="1017"/>
      <c r="O1362" s="1014"/>
      <c r="P1362" s="1014"/>
      <c r="Q1362" s="1014"/>
      <c r="R1362" s="1014"/>
      <c r="S1362" s="1014"/>
      <c r="T1362" s="1014"/>
      <c r="U1362" s="1014"/>
      <c r="V1362" s="1014"/>
      <c r="W1362" s="1014"/>
      <c r="X1362" s="1014"/>
      <c r="Y1362" s="1014"/>
      <c r="Z1362" s="1014"/>
      <c r="AA1362" s="1014"/>
      <c r="AB1362" s="1014"/>
      <c r="AC1362" s="1014"/>
      <c r="AD1362" s="1014"/>
      <c r="AE1362" s="1014"/>
    </row>
    <row r="1363" spans="2:31">
      <c r="B1363" s="1014"/>
      <c r="C1363" s="1014"/>
      <c r="D1363" s="1014"/>
      <c r="E1363" s="1014"/>
      <c r="F1363" s="1014"/>
      <c r="G1363" s="1014"/>
      <c r="H1363" s="1014"/>
      <c r="I1363" s="1014"/>
      <c r="J1363" s="1014"/>
      <c r="K1363" s="1014"/>
      <c r="L1363" s="1014"/>
      <c r="M1363" s="1016"/>
      <c r="N1363" s="1018"/>
      <c r="O1363" s="1014"/>
      <c r="P1363" s="1014"/>
      <c r="Q1363" s="1014"/>
      <c r="R1363" s="1014"/>
      <c r="S1363" s="1014"/>
      <c r="T1363" s="1014"/>
      <c r="U1363" s="1014"/>
      <c r="V1363" s="1014"/>
      <c r="W1363" s="1014"/>
      <c r="X1363" s="1014"/>
      <c r="Y1363" s="1014"/>
      <c r="Z1363" s="1014"/>
      <c r="AA1363" s="1014"/>
      <c r="AB1363" s="1014"/>
      <c r="AC1363" s="1014"/>
      <c r="AD1363" s="1014"/>
      <c r="AE1363" s="1014"/>
    </row>
    <row r="1364" spans="2:31">
      <c r="B1364" s="1014"/>
      <c r="C1364" s="1014"/>
      <c r="D1364" s="1014"/>
      <c r="E1364" s="1014"/>
      <c r="F1364" s="1014"/>
      <c r="G1364" s="1014"/>
      <c r="H1364" s="1014"/>
      <c r="I1364" s="1014"/>
      <c r="J1364" s="1014"/>
      <c r="K1364" s="1014"/>
      <c r="L1364" s="1014"/>
      <c r="M1364" s="1016"/>
      <c r="N1364" s="1017"/>
      <c r="O1364" s="1014"/>
      <c r="P1364" s="1014"/>
      <c r="Q1364" s="1014"/>
      <c r="R1364" s="1014"/>
      <c r="S1364" s="1014"/>
      <c r="T1364" s="1014"/>
      <c r="U1364" s="1014"/>
      <c r="V1364" s="1014"/>
      <c r="W1364" s="1014"/>
      <c r="X1364" s="1014"/>
      <c r="Y1364" s="1014"/>
      <c r="Z1364" s="1014"/>
      <c r="AA1364" s="1014"/>
      <c r="AB1364" s="1014"/>
      <c r="AC1364" s="1014"/>
      <c r="AD1364" s="1014"/>
      <c r="AE1364" s="1014"/>
    </row>
    <row r="1365" spans="2:31">
      <c r="B1365" s="1014"/>
      <c r="C1365" s="1014"/>
      <c r="D1365" s="1014"/>
      <c r="E1365" s="1014"/>
      <c r="F1365" s="1014"/>
      <c r="G1365" s="1014"/>
      <c r="H1365" s="1014"/>
      <c r="I1365" s="1014"/>
      <c r="J1365" s="1014"/>
      <c r="K1365" s="1014"/>
      <c r="L1365" s="1014"/>
      <c r="M1365" s="1016"/>
      <c r="N1365" s="1018"/>
      <c r="O1365" s="1014"/>
      <c r="P1365" s="1014"/>
      <c r="Q1365" s="1014"/>
      <c r="R1365" s="1014"/>
      <c r="S1365" s="1014"/>
      <c r="T1365" s="1014"/>
      <c r="U1365" s="1014"/>
      <c r="V1365" s="1014"/>
      <c r="W1365" s="1014"/>
      <c r="X1365" s="1014"/>
      <c r="Y1365" s="1014"/>
      <c r="Z1365" s="1014"/>
      <c r="AA1365" s="1014"/>
      <c r="AB1365" s="1014"/>
      <c r="AC1365" s="1014"/>
      <c r="AD1365" s="1014"/>
      <c r="AE1365" s="1014"/>
    </row>
    <row r="1366" spans="2:31">
      <c r="B1366" s="1014"/>
      <c r="C1366" s="1014"/>
      <c r="D1366" s="1014"/>
      <c r="E1366" s="1014"/>
      <c r="F1366" s="1014"/>
      <c r="G1366" s="1014"/>
      <c r="H1366" s="1014"/>
      <c r="I1366" s="1014"/>
      <c r="J1366" s="1014"/>
      <c r="K1366" s="1014"/>
      <c r="L1366" s="1014"/>
      <c r="M1366" s="1016"/>
      <c r="N1366" s="1017"/>
      <c r="O1366" s="1014"/>
      <c r="P1366" s="1014"/>
      <c r="Q1366" s="1014"/>
      <c r="R1366" s="1014"/>
      <c r="S1366" s="1014"/>
      <c r="T1366" s="1014"/>
      <c r="U1366" s="1014"/>
      <c r="V1366" s="1014"/>
      <c r="W1366" s="1014"/>
      <c r="X1366" s="1014"/>
      <c r="Y1366" s="1014"/>
      <c r="Z1366" s="1014"/>
      <c r="AA1366" s="1014"/>
      <c r="AB1366" s="1014"/>
      <c r="AC1366" s="1014"/>
      <c r="AD1366" s="1014"/>
      <c r="AE1366" s="1014"/>
    </row>
    <row r="1367" spans="2:31">
      <c r="B1367" s="1014"/>
      <c r="C1367" s="1014"/>
      <c r="D1367" s="1014"/>
      <c r="E1367" s="1014"/>
      <c r="F1367" s="1014"/>
      <c r="G1367" s="1014"/>
      <c r="H1367" s="1014"/>
      <c r="I1367" s="1014"/>
      <c r="J1367" s="1014"/>
      <c r="K1367" s="1014"/>
      <c r="L1367" s="1014"/>
      <c r="M1367" s="1016"/>
      <c r="N1367" s="1018"/>
      <c r="O1367" s="1014"/>
      <c r="P1367" s="1014"/>
      <c r="Q1367" s="1014"/>
      <c r="R1367" s="1014"/>
      <c r="S1367" s="1014"/>
      <c r="T1367" s="1014"/>
      <c r="U1367" s="1014"/>
      <c r="V1367" s="1014"/>
      <c r="W1367" s="1014"/>
      <c r="X1367" s="1014"/>
      <c r="Y1367" s="1014"/>
      <c r="Z1367" s="1014"/>
      <c r="AA1367" s="1014"/>
      <c r="AB1367" s="1014"/>
      <c r="AC1367" s="1014"/>
      <c r="AD1367" s="1014"/>
      <c r="AE1367" s="1014"/>
    </row>
    <row r="1368" spans="2:31">
      <c r="B1368" s="1014"/>
      <c r="C1368" s="1014"/>
      <c r="D1368" s="1014"/>
      <c r="E1368" s="1014"/>
      <c r="F1368" s="1014"/>
      <c r="G1368" s="1014"/>
      <c r="H1368" s="1014"/>
      <c r="I1368" s="1014"/>
      <c r="J1368" s="1014"/>
      <c r="K1368" s="1014"/>
      <c r="L1368" s="1014"/>
      <c r="M1368" s="1016"/>
      <c r="N1368" s="1017"/>
      <c r="O1368" s="1014"/>
      <c r="P1368" s="1014"/>
      <c r="Q1368" s="1014"/>
      <c r="R1368" s="1014"/>
      <c r="S1368" s="1014"/>
      <c r="T1368" s="1014"/>
      <c r="U1368" s="1014"/>
      <c r="V1368" s="1014"/>
      <c r="W1368" s="1014"/>
      <c r="X1368" s="1014"/>
      <c r="Y1368" s="1014"/>
      <c r="Z1368" s="1014"/>
      <c r="AA1368" s="1014"/>
      <c r="AB1368" s="1014"/>
      <c r="AC1368" s="1014"/>
      <c r="AD1368" s="1014"/>
      <c r="AE1368" s="1014"/>
    </row>
    <row r="1369" spans="2:31">
      <c r="B1369" s="1014"/>
      <c r="C1369" s="1014"/>
      <c r="D1369" s="1014"/>
      <c r="E1369" s="1014"/>
      <c r="F1369" s="1014"/>
      <c r="G1369" s="1014"/>
      <c r="H1369" s="1014"/>
      <c r="I1369" s="1014"/>
      <c r="J1369" s="1014"/>
      <c r="K1369" s="1014"/>
      <c r="L1369" s="1014"/>
      <c r="M1369" s="1016"/>
      <c r="N1369" s="1018"/>
      <c r="O1369" s="1014"/>
      <c r="P1369" s="1014"/>
      <c r="Q1369" s="1014"/>
      <c r="R1369" s="1014"/>
      <c r="S1369" s="1014"/>
      <c r="T1369" s="1014"/>
      <c r="U1369" s="1014"/>
      <c r="V1369" s="1014"/>
      <c r="W1369" s="1014"/>
      <c r="X1369" s="1014"/>
      <c r="Y1369" s="1014"/>
      <c r="Z1369" s="1014"/>
      <c r="AA1369" s="1014"/>
      <c r="AB1369" s="1014"/>
      <c r="AC1369" s="1014"/>
      <c r="AD1369" s="1014"/>
      <c r="AE1369" s="1014"/>
    </row>
    <row r="1370" spans="2:31">
      <c r="B1370" s="1014"/>
      <c r="C1370" s="1014"/>
      <c r="D1370" s="1014"/>
      <c r="E1370" s="1014"/>
      <c r="F1370" s="1014"/>
      <c r="G1370" s="1014"/>
      <c r="H1370" s="1014"/>
      <c r="I1370" s="1014"/>
      <c r="J1370" s="1014"/>
      <c r="K1370" s="1014"/>
      <c r="L1370" s="1014"/>
      <c r="M1370" s="1016"/>
      <c r="N1370" s="1017"/>
      <c r="O1370" s="1014"/>
      <c r="P1370" s="1014"/>
      <c r="Q1370" s="1014"/>
      <c r="R1370" s="1014"/>
      <c r="S1370" s="1014"/>
      <c r="T1370" s="1014"/>
      <c r="U1370" s="1014"/>
      <c r="V1370" s="1014"/>
      <c r="W1370" s="1014"/>
      <c r="X1370" s="1014"/>
      <c r="Y1370" s="1014"/>
      <c r="Z1370" s="1014"/>
      <c r="AA1370" s="1014"/>
      <c r="AB1370" s="1014"/>
      <c r="AC1370" s="1014"/>
      <c r="AD1370" s="1014"/>
      <c r="AE1370" s="1014"/>
    </row>
    <row r="1371" spans="2:31">
      <c r="B1371" s="1014"/>
      <c r="C1371" s="1014"/>
      <c r="D1371" s="1014"/>
      <c r="E1371" s="1014"/>
      <c r="F1371" s="1014"/>
      <c r="G1371" s="1014"/>
      <c r="H1371" s="1014"/>
      <c r="I1371" s="1014"/>
      <c r="J1371" s="1014"/>
      <c r="K1371" s="1014"/>
      <c r="L1371" s="1014"/>
      <c r="M1371" s="1016"/>
      <c r="N1371" s="1018"/>
      <c r="O1371" s="1014"/>
      <c r="P1371" s="1014"/>
      <c r="Q1371" s="1014"/>
      <c r="R1371" s="1014"/>
      <c r="S1371" s="1014"/>
      <c r="T1371" s="1014"/>
      <c r="U1371" s="1014"/>
      <c r="V1371" s="1014"/>
      <c r="W1371" s="1014"/>
      <c r="X1371" s="1014"/>
      <c r="Y1371" s="1014"/>
      <c r="Z1371" s="1014"/>
      <c r="AA1371" s="1014"/>
      <c r="AB1371" s="1014"/>
      <c r="AC1371" s="1014"/>
      <c r="AD1371" s="1014"/>
      <c r="AE1371" s="1014"/>
    </row>
    <row r="1372" spans="2:31">
      <c r="B1372" s="1014"/>
      <c r="C1372" s="1014"/>
      <c r="D1372" s="1014"/>
      <c r="E1372" s="1014"/>
      <c r="F1372" s="1014"/>
      <c r="G1372" s="1014"/>
      <c r="H1372" s="1014"/>
      <c r="I1372" s="1014"/>
      <c r="J1372" s="1014"/>
      <c r="K1372" s="1014"/>
      <c r="L1372" s="1014"/>
      <c r="M1372" s="1016"/>
      <c r="N1372" s="1017"/>
      <c r="O1372" s="1014"/>
      <c r="P1372" s="1014"/>
      <c r="Q1372" s="1014"/>
      <c r="R1372" s="1014"/>
      <c r="S1372" s="1014"/>
      <c r="T1372" s="1014"/>
      <c r="U1372" s="1014"/>
      <c r="V1372" s="1014"/>
      <c r="W1372" s="1014"/>
      <c r="X1372" s="1014"/>
      <c r="Y1372" s="1014"/>
      <c r="Z1372" s="1014"/>
      <c r="AA1372" s="1014"/>
      <c r="AB1372" s="1014"/>
      <c r="AC1372" s="1014"/>
      <c r="AD1372" s="1014"/>
      <c r="AE1372" s="1014"/>
    </row>
    <row r="1373" spans="2:31">
      <c r="B1373" s="1014"/>
      <c r="C1373" s="1014"/>
      <c r="D1373" s="1014"/>
      <c r="E1373" s="1014"/>
      <c r="F1373" s="1014"/>
      <c r="G1373" s="1014"/>
      <c r="H1373" s="1014"/>
      <c r="I1373" s="1014"/>
      <c r="J1373" s="1014"/>
      <c r="K1373" s="1014"/>
      <c r="L1373" s="1014"/>
      <c r="M1373" s="1016"/>
      <c r="N1373" s="1018"/>
      <c r="O1373" s="1014"/>
      <c r="P1373" s="1014"/>
      <c r="Q1373" s="1014"/>
      <c r="R1373" s="1014"/>
      <c r="S1373" s="1014"/>
      <c r="T1373" s="1014"/>
      <c r="U1373" s="1014"/>
      <c r="V1373" s="1014"/>
      <c r="W1373" s="1014"/>
      <c r="X1373" s="1014"/>
      <c r="Y1373" s="1014"/>
      <c r="Z1373" s="1014"/>
      <c r="AA1373" s="1014"/>
      <c r="AB1373" s="1014"/>
      <c r="AC1373" s="1014"/>
      <c r="AD1373" s="1014"/>
      <c r="AE1373" s="1014"/>
    </row>
    <row r="1374" spans="2:31">
      <c r="B1374" s="1014"/>
      <c r="C1374" s="1014"/>
      <c r="D1374" s="1014"/>
      <c r="E1374" s="1014"/>
      <c r="F1374" s="1014"/>
      <c r="G1374" s="1014"/>
      <c r="H1374" s="1014"/>
      <c r="I1374" s="1014"/>
      <c r="J1374" s="1014"/>
      <c r="K1374" s="1014"/>
      <c r="L1374" s="1014"/>
      <c r="M1374" s="1016"/>
      <c r="N1374" s="1018"/>
      <c r="O1374" s="1014"/>
      <c r="P1374" s="1014"/>
      <c r="Q1374" s="1014"/>
      <c r="R1374" s="1014"/>
      <c r="S1374" s="1014"/>
      <c r="T1374" s="1014"/>
      <c r="U1374" s="1014"/>
      <c r="V1374" s="1014"/>
      <c r="W1374" s="1014"/>
      <c r="X1374" s="1014"/>
      <c r="Y1374" s="1014"/>
      <c r="Z1374" s="1014"/>
      <c r="AA1374" s="1014"/>
      <c r="AB1374" s="1014"/>
      <c r="AC1374" s="1014"/>
      <c r="AD1374" s="1014"/>
      <c r="AE1374" s="1014"/>
    </row>
    <row r="1375" spans="2:31">
      <c r="B1375" s="1014"/>
      <c r="C1375" s="1014"/>
      <c r="D1375" s="1014"/>
      <c r="E1375" s="1014"/>
      <c r="F1375" s="1014"/>
      <c r="G1375" s="1014"/>
      <c r="H1375" s="1014"/>
      <c r="I1375" s="1014"/>
      <c r="J1375" s="1014"/>
      <c r="K1375" s="1014"/>
      <c r="L1375" s="1014"/>
      <c r="M1375" s="1016"/>
      <c r="N1375" s="1017"/>
      <c r="O1375" s="1014"/>
      <c r="P1375" s="1014"/>
      <c r="Q1375" s="1014"/>
      <c r="R1375" s="1014"/>
      <c r="S1375" s="1014"/>
      <c r="T1375" s="1014"/>
      <c r="U1375" s="1014"/>
      <c r="V1375" s="1014"/>
      <c r="W1375" s="1014"/>
      <c r="X1375" s="1014"/>
      <c r="Y1375" s="1014"/>
      <c r="Z1375" s="1014"/>
      <c r="AA1375" s="1014"/>
      <c r="AB1375" s="1014"/>
      <c r="AC1375" s="1014"/>
      <c r="AD1375" s="1014"/>
      <c r="AE1375" s="1014"/>
    </row>
    <row r="1376" spans="2:31">
      <c r="B1376" s="1014"/>
      <c r="C1376" s="1014"/>
      <c r="D1376" s="1014"/>
      <c r="E1376" s="1014"/>
      <c r="F1376" s="1014"/>
      <c r="G1376" s="1014"/>
      <c r="H1376" s="1014"/>
      <c r="I1376" s="1014"/>
      <c r="J1376" s="1014"/>
      <c r="K1376" s="1014"/>
      <c r="L1376" s="1014"/>
      <c r="M1376" s="1016"/>
      <c r="N1376" s="1018"/>
      <c r="O1376" s="1014"/>
      <c r="P1376" s="1014"/>
      <c r="Q1376" s="1014"/>
      <c r="R1376" s="1014"/>
      <c r="S1376" s="1014"/>
      <c r="T1376" s="1014"/>
      <c r="U1376" s="1014"/>
      <c r="V1376" s="1014"/>
      <c r="W1376" s="1014"/>
      <c r="X1376" s="1014"/>
      <c r="Y1376" s="1014"/>
      <c r="Z1376" s="1014"/>
      <c r="AA1376" s="1014"/>
      <c r="AB1376" s="1014"/>
      <c r="AC1376" s="1014"/>
      <c r="AD1376" s="1014"/>
      <c r="AE1376" s="1014"/>
    </row>
    <row r="1377" spans="2:31">
      <c r="B1377" s="1014"/>
      <c r="C1377" s="1014"/>
      <c r="D1377" s="1014"/>
      <c r="E1377" s="1014"/>
      <c r="F1377" s="1014"/>
      <c r="G1377" s="1014"/>
      <c r="H1377" s="1014"/>
      <c r="I1377" s="1014"/>
      <c r="J1377" s="1014"/>
      <c r="K1377" s="1014"/>
      <c r="L1377" s="1014"/>
      <c r="M1377" s="1016"/>
      <c r="N1377" s="1017"/>
      <c r="O1377" s="1014"/>
      <c r="P1377" s="1014"/>
      <c r="Q1377" s="1014"/>
      <c r="R1377" s="1014"/>
      <c r="S1377" s="1014"/>
      <c r="T1377" s="1014"/>
      <c r="U1377" s="1014"/>
      <c r="V1377" s="1014"/>
      <c r="W1377" s="1014"/>
      <c r="X1377" s="1014"/>
      <c r="Y1377" s="1014"/>
      <c r="Z1377" s="1014"/>
      <c r="AA1377" s="1014"/>
      <c r="AB1377" s="1014"/>
      <c r="AC1377" s="1014"/>
      <c r="AD1377" s="1014"/>
      <c r="AE1377" s="1014"/>
    </row>
    <row r="1378" spans="2:31">
      <c r="B1378" s="1014"/>
      <c r="C1378" s="1014"/>
      <c r="D1378" s="1014"/>
      <c r="E1378" s="1014"/>
      <c r="F1378" s="1014"/>
      <c r="G1378" s="1014"/>
      <c r="H1378" s="1014"/>
      <c r="I1378" s="1014"/>
      <c r="J1378" s="1014"/>
      <c r="K1378" s="1014"/>
      <c r="L1378" s="1014"/>
      <c r="M1378" s="1016"/>
      <c r="N1378" s="1018"/>
      <c r="O1378" s="1014"/>
      <c r="P1378" s="1014"/>
      <c r="Q1378" s="1014"/>
      <c r="R1378" s="1014"/>
      <c r="S1378" s="1014"/>
      <c r="T1378" s="1014"/>
      <c r="U1378" s="1014"/>
      <c r="V1378" s="1014"/>
      <c r="W1378" s="1014"/>
      <c r="X1378" s="1014"/>
      <c r="Y1378" s="1014"/>
      <c r="Z1378" s="1014"/>
      <c r="AA1378" s="1014"/>
      <c r="AB1378" s="1014"/>
      <c r="AC1378" s="1014"/>
      <c r="AD1378" s="1014"/>
      <c r="AE1378" s="1014"/>
    </row>
    <row r="1379" spans="2:31">
      <c r="B1379" s="1014"/>
      <c r="C1379" s="1014"/>
      <c r="D1379" s="1014"/>
      <c r="E1379" s="1014"/>
      <c r="F1379" s="1014"/>
      <c r="G1379" s="1014"/>
      <c r="H1379" s="1014"/>
      <c r="I1379" s="1014"/>
      <c r="J1379" s="1014"/>
      <c r="K1379" s="1014"/>
      <c r="L1379" s="1014"/>
      <c r="M1379" s="1016"/>
      <c r="N1379" s="1017"/>
      <c r="O1379" s="1014"/>
      <c r="P1379" s="1014"/>
      <c r="Q1379" s="1014"/>
      <c r="R1379" s="1014"/>
      <c r="S1379" s="1014"/>
      <c r="T1379" s="1014"/>
      <c r="U1379" s="1014"/>
      <c r="V1379" s="1014"/>
      <c r="W1379" s="1014"/>
      <c r="X1379" s="1014"/>
      <c r="Y1379" s="1014"/>
      <c r="Z1379" s="1014"/>
      <c r="AA1379" s="1014"/>
      <c r="AB1379" s="1014"/>
      <c r="AC1379" s="1014"/>
      <c r="AD1379" s="1014"/>
      <c r="AE1379" s="1014"/>
    </row>
    <row r="1380" spans="2:31">
      <c r="B1380" s="1014"/>
      <c r="C1380" s="1014"/>
      <c r="D1380" s="1014"/>
      <c r="E1380" s="1014"/>
      <c r="F1380" s="1014"/>
      <c r="G1380" s="1014"/>
      <c r="H1380" s="1014"/>
      <c r="I1380" s="1014"/>
      <c r="J1380" s="1014"/>
      <c r="K1380" s="1014"/>
      <c r="L1380" s="1014"/>
      <c r="M1380" s="1016"/>
      <c r="N1380" s="1018"/>
      <c r="O1380" s="1014"/>
      <c r="P1380" s="1014"/>
      <c r="Q1380" s="1014"/>
      <c r="R1380" s="1014"/>
      <c r="S1380" s="1014"/>
      <c r="T1380" s="1014"/>
      <c r="U1380" s="1014"/>
      <c r="V1380" s="1014"/>
      <c r="W1380" s="1014"/>
      <c r="X1380" s="1014"/>
      <c r="Y1380" s="1014"/>
      <c r="Z1380" s="1014"/>
      <c r="AA1380" s="1014"/>
      <c r="AB1380" s="1014"/>
      <c r="AC1380" s="1014"/>
      <c r="AD1380" s="1014"/>
      <c r="AE1380" s="1014"/>
    </row>
    <row r="1381" spans="2:31">
      <c r="B1381" s="1014"/>
      <c r="C1381" s="1014"/>
      <c r="D1381" s="1014"/>
      <c r="E1381" s="1014"/>
      <c r="F1381" s="1014"/>
      <c r="G1381" s="1014"/>
      <c r="H1381" s="1014"/>
      <c r="I1381" s="1014"/>
      <c r="J1381" s="1014"/>
      <c r="K1381" s="1014"/>
      <c r="L1381" s="1014"/>
      <c r="M1381" s="1016"/>
      <c r="N1381" s="1017"/>
      <c r="O1381" s="1014"/>
      <c r="P1381" s="1014"/>
      <c r="Q1381" s="1014"/>
      <c r="R1381" s="1014"/>
      <c r="S1381" s="1014"/>
      <c r="T1381" s="1014"/>
      <c r="U1381" s="1014"/>
      <c r="V1381" s="1014"/>
      <c r="W1381" s="1014"/>
      <c r="X1381" s="1014"/>
      <c r="Y1381" s="1014"/>
      <c r="Z1381" s="1014"/>
      <c r="AA1381" s="1014"/>
      <c r="AB1381" s="1014"/>
      <c r="AC1381" s="1014"/>
      <c r="AD1381" s="1014"/>
      <c r="AE1381" s="1014"/>
    </row>
    <row r="1382" spans="2:31">
      <c r="B1382" s="1014"/>
      <c r="C1382" s="1014"/>
      <c r="D1382" s="1014"/>
      <c r="E1382" s="1014"/>
      <c r="F1382" s="1014"/>
      <c r="G1382" s="1014"/>
      <c r="H1382" s="1014"/>
      <c r="I1382" s="1014"/>
      <c r="J1382" s="1014"/>
      <c r="K1382" s="1014"/>
      <c r="L1382" s="1014"/>
      <c r="M1382" s="1016"/>
      <c r="N1382" s="1018"/>
      <c r="O1382" s="1014"/>
      <c r="P1382" s="1014"/>
      <c r="Q1382" s="1014"/>
      <c r="R1382" s="1014"/>
      <c r="S1382" s="1014"/>
      <c r="T1382" s="1014"/>
      <c r="U1382" s="1014"/>
      <c r="V1382" s="1014"/>
      <c r="W1382" s="1014"/>
      <c r="X1382" s="1014"/>
      <c r="Y1382" s="1014"/>
      <c r="Z1382" s="1014"/>
      <c r="AA1382" s="1014"/>
      <c r="AB1382" s="1014"/>
      <c r="AC1382" s="1014"/>
      <c r="AD1382" s="1014"/>
      <c r="AE1382" s="1014"/>
    </row>
    <row r="1383" spans="2:31">
      <c r="B1383" s="1014"/>
      <c r="C1383" s="1014"/>
      <c r="D1383" s="1014"/>
      <c r="E1383" s="1014"/>
      <c r="F1383" s="1014"/>
      <c r="G1383" s="1014"/>
      <c r="H1383" s="1014"/>
      <c r="I1383" s="1014"/>
      <c r="J1383" s="1014"/>
      <c r="K1383" s="1014"/>
      <c r="L1383" s="1014"/>
      <c r="M1383" s="1016"/>
      <c r="N1383" s="1017"/>
      <c r="O1383" s="1014"/>
      <c r="P1383" s="1014"/>
      <c r="Q1383" s="1014"/>
      <c r="R1383" s="1014"/>
      <c r="S1383" s="1014"/>
      <c r="T1383" s="1014"/>
      <c r="U1383" s="1014"/>
      <c r="V1383" s="1014"/>
      <c r="W1383" s="1014"/>
      <c r="X1383" s="1014"/>
      <c r="Y1383" s="1014"/>
      <c r="Z1383" s="1014"/>
      <c r="AA1383" s="1014"/>
      <c r="AB1383" s="1014"/>
      <c r="AC1383" s="1014"/>
      <c r="AD1383" s="1014"/>
      <c r="AE1383" s="1014"/>
    </row>
    <row r="1384" spans="2:31">
      <c r="B1384" s="1014"/>
      <c r="C1384" s="1014"/>
      <c r="D1384" s="1014"/>
      <c r="E1384" s="1014"/>
      <c r="F1384" s="1014"/>
      <c r="G1384" s="1014"/>
      <c r="H1384" s="1014"/>
      <c r="I1384" s="1014"/>
      <c r="J1384" s="1014"/>
      <c r="K1384" s="1014"/>
      <c r="L1384" s="1014"/>
      <c r="M1384" s="1016"/>
      <c r="N1384" s="1018"/>
      <c r="O1384" s="1014"/>
      <c r="P1384" s="1014"/>
      <c r="Q1384" s="1014"/>
      <c r="R1384" s="1014"/>
      <c r="S1384" s="1014"/>
      <c r="T1384" s="1014"/>
      <c r="U1384" s="1014"/>
      <c r="V1384" s="1014"/>
      <c r="W1384" s="1014"/>
      <c r="X1384" s="1014"/>
      <c r="Y1384" s="1014"/>
      <c r="Z1384" s="1014"/>
      <c r="AA1384" s="1014"/>
      <c r="AB1384" s="1014"/>
      <c r="AC1384" s="1014"/>
      <c r="AD1384" s="1014"/>
      <c r="AE1384" s="1014"/>
    </row>
    <row r="1385" spans="2:31">
      <c r="B1385" s="1014"/>
      <c r="C1385" s="1014"/>
      <c r="D1385" s="1014"/>
      <c r="E1385" s="1014"/>
      <c r="F1385" s="1014"/>
      <c r="G1385" s="1014"/>
      <c r="H1385" s="1014"/>
      <c r="I1385" s="1014"/>
      <c r="J1385" s="1014"/>
      <c r="K1385" s="1014"/>
      <c r="L1385" s="1014"/>
      <c r="M1385" s="1016"/>
      <c r="N1385" s="1017"/>
      <c r="O1385" s="1014"/>
      <c r="P1385" s="1014"/>
      <c r="Q1385" s="1014"/>
      <c r="R1385" s="1014"/>
      <c r="S1385" s="1014"/>
      <c r="T1385" s="1014"/>
      <c r="U1385" s="1014"/>
      <c r="V1385" s="1014"/>
      <c r="W1385" s="1014"/>
      <c r="X1385" s="1014"/>
      <c r="Y1385" s="1014"/>
      <c r="Z1385" s="1014"/>
      <c r="AA1385" s="1014"/>
      <c r="AB1385" s="1014"/>
      <c r="AC1385" s="1014"/>
      <c r="AD1385" s="1014"/>
      <c r="AE1385" s="1014"/>
    </row>
    <row r="1386" spans="2:31">
      <c r="B1386" s="1014"/>
      <c r="C1386" s="1014"/>
      <c r="D1386" s="1014"/>
      <c r="E1386" s="1014"/>
      <c r="F1386" s="1014"/>
      <c r="G1386" s="1014"/>
      <c r="H1386" s="1014"/>
      <c r="I1386" s="1014"/>
      <c r="J1386" s="1014"/>
      <c r="K1386" s="1014"/>
      <c r="L1386" s="1014"/>
      <c r="M1386" s="1016"/>
      <c r="N1386" s="1018"/>
      <c r="O1386" s="1014"/>
      <c r="P1386" s="1014"/>
      <c r="Q1386" s="1014"/>
      <c r="R1386" s="1014"/>
      <c r="S1386" s="1014"/>
      <c r="T1386" s="1014"/>
      <c r="U1386" s="1014"/>
      <c r="V1386" s="1014"/>
      <c r="W1386" s="1014"/>
      <c r="X1386" s="1014"/>
      <c r="Y1386" s="1014"/>
      <c r="Z1386" s="1014"/>
      <c r="AA1386" s="1014"/>
      <c r="AB1386" s="1014"/>
      <c r="AC1386" s="1014"/>
      <c r="AD1386" s="1014"/>
      <c r="AE1386" s="1014"/>
    </row>
    <row r="1387" spans="2:31">
      <c r="B1387" s="1014"/>
      <c r="C1387" s="1014"/>
      <c r="D1387" s="1014"/>
      <c r="E1387" s="1014"/>
      <c r="F1387" s="1014"/>
      <c r="G1387" s="1014"/>
      <c r="H1387" s="1014"/>
      <c r="I1387" s="1014"/>
      <c r="J1387" s="1014"/>
      <c r="K1387" s="1014"/>
      <c r="L1387" s="1014"/>
      <c r="M1387" s="1016"/>
      <c r="N1387" s="1017"/>
      <c r="O1387" s="1014"/>
      <c r="P1387" s="1014"/>
      <c r="Q1387" s="1014"/>
      <c r="R1387" s="1014"/>
      <c r="S1387" s="1014"/>
      <c r="T1387" s="1014"/>
      <c r="U1387" s="1014"/>
      <c r="V1387" s="1014"/>
      <c r="W1387" s="1014"/>
      <c r="X1387" s="1014"/>
      <c r="Y1387" s="1014"/>
      <c r="Z1387" s="1014"/>
      <c r="AA1387" s="1014"/>
      <c r="AB1387" s="1014"/>
      <c r="AC1387" s="1014"/>
      <c r="AD1387" s="1014"/>
      <c r="AE1387" s="1014"/>
    </row>
    <row r="1388" spans="2:31">
      <c r="B1388" s="1014"/>
      <c r="C1388" s="1014"/>
      <c r="D1388" s="1014"/>
      <c r="E1388" s="1014"/>
      <c r="F1388" s="1014"/>
      <c r="G1388" s="1014"/>
      <c r="H1388" s="1014"/>
      <c r="I1388" s="1014"/>
      <c r="J1388" s="1014"/>
      <c r="K1388" s="1014"/>
      <c r="L1388" s="1014"/>
      <c r="M1388" s="1016"/>
      <c r="N1388" s="1018"/>
      <c r="O1388" s="1014"/>
      <c r="P1388" s="1014"/>
      <c r="Q1388" s="1014"/>
      <c r="R1388" s="1014"/>
      <c r="S1388" s="1014"/>
      <c r="T1388" s="1014"/>
      <c r="U1388" s="1014"/>
      <c r="V1388" s="1014"/>
      <c r="W1388" s="1014"/>
      <c r="X1388" s="1014"/>
      <c r="Y1388" s="1014"/>
      <c r="Z1388" s="1014"/>
      <c r="AA1388" s="1014"/>
      <c r="AB1388" s="1014"/>
      <c r="AC1388" s="1014"/>
      <c r="AD1388" s="1014"/>
      <c r="AE1388" s="1014"/>
    </row>
    <row r="1389" spans="2:31">
      <c r="B1389" s="1014"/>
      <c r="C1389" s="1014"/>
      <c r="D1389" s="1014"/>
      <c r="E1389" s="1014"/>
      <c r="F1389" s="1014"/>
      <c r="G1389" s="1014"/>
      <c r="H1389" s="1014"/>
      <c r="I1389" s="1014"/>
      <c r="J1389" s="1014"/>
      <c r="K1389" s="1014"/>
      <c r="L1389" s="1014"/>
      <c r="M1389" s="1016"/>
      <c r="N1389" s="1017"/>
      <c r="O1389" s="1014"/>
      <c r="P1389" s="1014"/>
      <c r="Q1389" s="1014"/>
      <c r="R1389" s="1014"/>
      <c r="S1389" s="1014"/>
      <c r="T1389" s="1014"/>
      <c r="U1389" s="1014"/>
      <c r="V1389" s="1014"/>
      <c r="W1389" s="1014"/>
      <c r="X1389" s="1014"/>
      <c r="Y1389" s="1014"/>
      <c r="Z1389" s="1014"/>
      <c r="AA1389" s="1014"/>
      <c r="AB1389" s="1014"/>
      <c r="AC1389" s="1014"/>
      <c r="AD1389" s="1014"/>
      <c r="AE1389" s="1014"/>
    </row>
    <row r="1390" spans="2:31">
      <c r="B1390" s="1014"/>
      <c r="C1390" s="1014"/>
      <c r="D1390" s="1014"/>
      <c r="E1390" s="1014"/>
      <c r="F1390" s="1014"/>
      <c r="G1390" s="1014"/>
      <c r="H1390" s="1014"/>
      <c r="I1390" s="1014"/>
      <c r="J1390" s="1014"/>
      <c r="K1390" s="1014"/>
      <c r="L1390" s="1014"/>
      <c r="M1390" s="1016"/>
      <c r="N1390" s="1018"/>
      <c r="O1390" s="1014"/>
      <c r="P1390" s="1014"/>
      <c r="Q1390" s="1014"/>
      <c r="R1390" s="1014"/>
      <c r="S1390" s="1014"/>
      <c r="T1390" s="1014"/>
      <c r="U1390" s="1014"/>
      <c r="V1390" s="1014"/>
      <c r="W1390" s="1014"/>
      <c r="X1390" s="1014"/>
      <c r="Y1390" s="1014"/>
      <c r="Z1390" s="1014"/>
      <c r="AA1390" s="1014"/>
      <c r="AB1390" s="1014"/>
      <c r="AC1390" s="1014"/>
      <c r="AD1390" s="1014"/>
      <c r="AE1390" s="1014"/>
    </row>
    <row r="1391" spans="2:31">
      <c r="B1391" s="1014"/>
      <c r="C1391" s="1014"/>
      <c r="D1391" s="1014"/>
      <c r="E1391" s="1014"/>
      <c r="F1391" s="1014"/>
      <c r="G1391" s="1014"/>
      <c r="H1391" s="1014"/>
      <c r="I1391" s="1014"/>
      <c r="J1391" s="1014"/>
      <c r="K1391" s="1014"/>
      <c r="L1391" s="1014"/>
      <c r="M1391" s="1016"/>
      <c r="N1391" s="1017"/>
      <c r="O1391" s="1014"/>
      <c r="P1391" s="1014"/>
      <c r="Q1391" s="1014"/>
      <c r="R1391" s="1014"/>
      <c r="S1391" s="1014"/>
      <c r="T1391" s="1014"/>
      <c r="U1391" s="1014"/>
      <c r="V1391" s="1014"/>
      <c r="W1391" s="1014"/>
      <c r="X1391" s="1014"/>
      <c r="Y1391" s="1014"/>
      <c r="Z1391" s="1014"/>
      <c r="AA1391" s="1014"/>
      <c r="AB1391" s="1014"/>
      <c r="AC1391" s="1014"/>
      <c r="AD1391" s="1014"/>
      <c r="AE1391" s="1014"/>
    </row>
    <row r="1392" spans="2:31">
      <c r="B1392" s="1014"/>
      <c r="C1392" s="1014"/>
      <c r="D1392" s="1014"/>
      <c r="E1392" s="1014"/>
      <c r="F1392" s="1014"/>
      <c r="G1392" s="1014"/>
      <c r="H1392" s="1014"/>
      <c r="I1392" s="1014"/>
      <c r="J1392" s="1014"/>
      <c r="K1392" s="1014"/>
      <c r="L1392" s="1014"/>
      <c r="M1392" s="1016"/>
      <c r="N1392" s="1018"/>
      <c r="O1392" s="1014"/>
      <c r="P1392" s="1014"/>
      <c r="Q1392" s="1014"/>
      <c r="R1392" s="1014"/>
      <c r="S1392" s="1014"/>
      <c r="T1392" s="1014"/>
      <c r="U1392" s="1014"/>
      <c r="V1392" s="1014"/>
      <c r="W1392" s="1014"/>
      <c r="X1392" s="1014"/>
      <c r="Y1392" s="1014"/>
      <c r="Z1392" s="1014"/>
      <c r="AA1392" s="1014"/>
      <c r="AB1392" s="1014"/>
      <c r="AC1392" s="1014"/>
      <c r="AD1392" s="1014"/>
      <c r="AE1392" s="1014"/>
    </row>
    <row r="1393" spans="2:31">
      <c r="B1393" s="1014"/>
      <c r="C1393" s="1014"/>
      <c r="D1393" s="1014"/>
      <c r="E1393" s="1014"/>
      <c r="F1393" s="1014"/>
      <c r="G1393" s="1014"/>
      <c r="H1393" s="1014"/>
      <c r="I1393" s="1014"/>
      <c r="J1393" s="1014"/>
      <c r="K1393" s="1014"/>
      <c r="L1393" s="1014"/>
      <c r="M1393" s="1016"/>
      <c r="N1393" s="1017"/>
      <c r="O1393" s="1014"/>
      <c r="P1393" s="1014"/>
      <c r="Q1393" s="1014"/>
      <c r="R1393" s="1014"/>
      <c r="S1393" s="1014"/>
      <c r="T1393" s="1014"/>
      <c r="U1393" s="1014"/>
      <c r="V1393" s="1014"/>
      <c r="W1393" s="1014"/>
      <c r="X1393" s="1014"/>
      <c r="Y1393" s="1014"/>
      <c r="Z1393" s="1014"/>
      <c r="AA1393" s="1014"/>
      <c r="AB1393" s="1014"/>
      <c r="AC1393" s="1014"/>
      <c r="AD1393" s="1014"/>
      <c r="AE1393" s="1014"/>
    </row>
    <row r="1394" spans="2:31">
      <c r="B1394" s="1014"/>
      <c r="C1394" s="1014"/>
      <c r="D1394" s="1014"/>
      <c r="E1394" s="1014"/>
      <c r="F1394" s="1014"/>
      <c r="G1394" s="1014"/>
      <c r="H1394" s="1014"/>
      <c r="I1394" s="1014"/>
      <c r="J1394" s="1014"/>
      <c r="K1394" s="1014"/>
      <c r="L1394" s="1014"/>
      <c r="M1394" s="1016"/>
      <c r="N1394" s="1018"/>
      <c r="O1394" s="1014"/>
      <c r="P1394" s="1014"/>
      <c r="Q1394" s="1014"/>
      <c r="R1394" s="1014"/>
      <c r="S1394" s="1014"/>
      <c r="T1394" s="1014"/>
      <c r="U1394" s="1014"/>
      <c r="V1394" s="1014"/>
      <c r="W1394" s="1014"/>
      <c r="X1394" s="1014"/>
      <c r="Y1394" s="1014"/>
      <c r="Z1394" s="1014"/>
      <c r="AA1394" s="1014"/>
      <c r="AB1394" s="1014"/>
      <c r="AC1394" s="1014"/>
      <c r="AD1394" s="1014"/>
      <c r="AE1394" s="1014"/>
    </row>
    <row r="1395" spans="2:31">
      <c r="B1395" s="1014"/>
      <c r="C1395" s="1014"/>
      <c r="D1395" s="1014"/>
      <c r="E1395" s="1014"/>
      <c r="F1395" s="1014"/>
      <c r="G1395" s="1014"/>
      <c r="H1395" s="1014"/>
      <c r="I1395" s="1014"/>
      <c r="J1395" s="1014"/>
      <c r="K1395" s="1014"/>
      <c r="L1395" s="1014"/>
      <c r="M1395" s="1016"/>
      <c r="N1395" s="1017"/>
      <c r="O1395" s="1014"/>
      <c r="P1395" s="1014"/>
      <c r="Q1395" s="1014"/>
      <c r="R1395" s="1014"/>
      <c r="S1395" s="1014"/>
      <c r="T1395" s="1014"/>
      <c r="U1395" s="1014"/>
      <c r="V1395" s="1014"/>
      <c r="W1395" s="1014"/>
      <c r="X1395" s="1014"/>
      <c r="Y1395" s="1014"/>
      <c r="Z1395" s="1014"/>
      <c r="AA1395" s="1014"/>
      <c r="AB1395" s="1014"/>
      <c r="AC1395" s="1014"/>
      <c r="AD1395" s="1014"/>
      <c r="AE1395" s="1014"/>
    </row>
    <row r="1396" spans="2:31">
      <c r="B1396" s="1014"/>
      <c r="C1396" s="1014"/>
      <c r="D1396" s="1014"/>
      <c r="E1396" s="1014"/>
      <c r="F1396" s="1014"/>
      <c r="G1396" s="1014"/>
      <c r="H1396" s="1014"/>
      <c r="I1396" s="1014"/>
      <c r="J1396" s="1014"/>
      <c r="K1396" s="1014"/>
      <c r="L1396" s="1014"/>
      <c r="M1396" s="1016"/>
      <c r="N1396" s="1018"/>
      <c r="O1396" s="1014"/>
      <c r="P1396" s="1014"/>
      <c r="Q1396" s="1014"/>
      <c r="R1396" s="1014"/>
      <c r="S1396" s="1014"/>
      <c r="T1396" s="1014"/>
      <c r="U1396" s="1014"/>
      <c r="V1396" s="1014"/>
      <c r="W1396" s="1014"/>
      <c r="X1396" s="1014"/>
      <c r="Y1396" s="1014"/>
      <c r="Z1396" s="1014"/>
      <c r="AA1396" s="1014"/>
      <c r="AB1396" s="1014"/>
      <c r="AC1396" s="1014"/>
      <c r="AD1396" s="1014"/>
      <c r="AE1396" s="1014"/>
    </row>
    <row r="1397" spans="2:31">
      <c r="B1397" s="1014"/>
      <c r="C1397" s="1014"/>
      <c r="D1397" s="1014"/>
      <c r="E1397" s="1014"/>
      <c r="F1397" s="1014"/>
      <c r="G1397" s="1014"/>
      <c r="H1397" s="1014"/>
      <c r="I1397" s="1014"/>
      <c r="J1397" s="1014"/>
      <c r="K1397" s="1014"/>
      <c r="L1397" s="1014"/>
      <c r="M1397" s="1016"/>
      <c r="N1397" s="1017"/>
      <c r="O1397" s="1014"/>
      <c r="P1397" s="1014"/>
      <c r="Q1397" s="1014"/>
      <c r="R1397" s="1014"/>
      <c r="S1397" s="1014"/>
      <c r="T1397" s="1014"/>
      <c r="U1397" s="1014"/>
      <c r="V1397" s="1014"/>
      <c r="W1397" s="1014"/>
      <c r="X1397" s="1014"/>
      <c r="Y1397" s="1014"/>
      <c r="Z1397" s="1014"/>
      <c r="AA1397" s="1014"/>
      <c r="AB1397" s="1014"/>
      <c r="AC1397" s="1014"/>
      <c r="AD1397" s="1014"/>
      <c r="AE1397" s="1014"/>
    </row>
    <row r="1398" spans="2:31">
      <c r="B1398" s="1014"/>
      <c r="C1398" s="1014"/>
      <c r="D1398" s="1014"/>
      <c r="E1398" s="1014"/>
      <c r="F1398" s="1014"/>
      <c r="G1398" s="1014"/>
      <c r="H1398" s="1014"/>
      <c r="I1398" s="1014"/>
      <c r="J1398" s="1014"/>
      <c r="K1398" s="1014"/>
      <c r="L1398" s="1014"/>
      <c r="M1398" s="1016"/>
      <c r="N1398" s="1018"/>
      <c r="O1398" s="1014"/>
      <c r="P1398" s="1014"/>
      <c r="Q1398" s="1014"/>
      <c r="R1398" s="1014"/>
      <c r="S1398" s="1014"/>
      <c r="T1398" s="1014"/>
      <c r="U1398" s="1014"/>
      <c r="V1398" s="1014"/>
      <c r="W1398" s="1014"/>
      <c r="X1398" s="1014"/>
      <c r="Y1398" s="1014"/>
      <c r="Z1398" s="1014"/>
      <c r="AA1398" s="1014"/>
      <c r="AB1398" s="1014"/>
      <c r="AC1398" s="1014"/>
      <c r="AD1398" s="1014"/>
      <c r="AE1398" s="1014"/>
    </row>
    <row r="1399" spans="2:31">
      <c r="B1399" s="1014"/>
      <c r="C1399" s="1014"/>
      <c r="D1399" s="1014"/>
      <c r="E1399" s="1014"/>
      <c r="F1399" s="1014"/>
      <c r="G1399" s="1014"/>
      <c r="H1399" s="1014"/>
      <c r="I1399" s="1014"/>
      <c r="J1399" s="1014"/>
      <c r="K1399" s="1014"/>
      <c r="L1399" s="1014"/>
      <c r="M1399" s="1016"/>
      <c r="N1399" s="1017"/>
      <c r="O1399" s="1014"/>
      <c r="P1399" s="1014"/>
      <c r="Q1399" s="1014"/>
      <c r="R1399" s="1014"/>
      <c r="S1399" s="1014"/>
      <c r="T1399" s="1014"/>
      <c r="U1399" s="1014"/>
      <c r="V1399" s="1014"/>
      <c r="W1399" s="1014"/>
      <c r="X1399" s="1014"/>
      <c r="Y1399" s="1014"/>
      <c r="Z1399" s="1014"/>
      <c r="AA1399" s="1014"/>
      <c r="AB1399" s="1014"/>
      <c r="AC1399" s="1014"/>
      <c r="AD1399" s="1014"/>
      <c r="AE1399" s="1014"/>
    </row>
    <row r="1400" spans="2:31">
      <c r="B1400" s="1014"/>
      <c r="C1400" s="1014"/>
      <c r="D1400" s="1014"/>
      <c r="E1400" s="1014"/>
      <c r="F1400" s="1014"/>
      <c r="G1400" s="1014"/>
      <c r="H1400" s="1014"/>
      <c r="I1400" s="1014"/>
      <c r="J1400" s="1014"/>
      <c r="K1400" s="1014"/>
      <c r="L1400" s="1014"/>
      <c r="M1400" s="1016"/>
      <c r="N1400" s="1018"/>
      <c r="O1400" s="1014"/>
      <c r="P1400" s="1014"/>
      <c r="Q1400" s="1014"/>
      <c r="R1400" s="1014"/>
      <c r="S1400" s="1014"/>
      <c r="T1400" s="1014"/>
      <c r="U1400" s="1014"/>
      <c r="V1400" s="1014"/>
      <c r="W1400" s="1014"/>
      <c r="X1400" s="1014"/>
      <c r="Y1400" s="1014"/>
      <c r="Z1400" s="1014"/>
      <c r="AA1400" s="1014"/>
      <c r="AB1400" s="1014"/>
      <c r="AC1400" s="1014"/>
      <c r="AD1400" s="1014"/>
      <c r="AE1400" s="1014"/>
    </row>
    <row r="1401" spans="2:31">
      <c r="B1401" s="1014"/>
      <c r="C1401" s="1014"/>
      <c r="D1401" s="1014"/>
      <c r="E1401" s="1014"/>
      <c r="F1401" s="1014"/>
      <c r="G1401" s="1014"/>
      <c r="H1401" s="1014"/>
      <c r="I1401" s="1014"/>
      <c r="J1401" s="1014"/>
      <c r="K1401" s="1014"/>
      <c r="L1401" s="1014"/>
      <c r="M1401" s="1016"/>
      <c r="N1401" s="1017"/>
      <c r="O1401" s="1014"/>
      <c r="P1401" s="1014"/>
      <c r="Q1401" s="1014"/>
      <c r="R1401" s="1014"/>
      <c r="S1401" s="1014"/>
      <c r="T1401" s="1014"/>
      <c r="U1401" s="1014"/>
      <c r="V1401" s="1014"/>
      <c r="W1401" s="1014"/>
      <c r="X1401" s="1014"/>
      <c r="Y1401" s="1014"/>
      <c r="Z1401" s="1014"/>
      <c r="AA1401" s="1014"/>
      <c r="AB1401" s="1014"/>
      <c r="AC1401" s="1014"/>
      <c r="AD1401" s="1014"/>
      <c r="AE1401" s="1014"/>
    </row>
    <row r="1402" spans="2:31">
      <c r="B1402" s="1014"/>
      <c r="C1402" s="1014"/>
      <c r="D1402" s="1014"/>
      <c r="E1402" s="1014"/>
      <c r="F1402" s="1014"/>
      <c r="G1402" s="1014"/>
      <c r="H1402" s="1014"/>
      <c r="I1402" s="1014"/>
      <c r="J1402" s="1014"/>
      <c r="K1402" s="1014"/>
      <c r="L1402" s="1014"/>
      <c r="M1402" s="1016"/>
      <c r="N1402" s="1018"/>
      <c r="O1402" s="1014"/>
      <c r="P1402" s="1014"/>
      <c r="Q1402" s="1014"/>
      <c r="R1402" s="1014"/>
      <c r="S1402" s="1014"/>
      <c r="T1402" s="1014"/>
      <c r="U1402" s="1014"/>
      <c r="V1402" s="1014"/>
      <c r="W1402" s="1014"/>
      <c r="X1402" s="1014"/>
      <c r="Y1402" s="1014"/>
      <c r="Z1402" s="1014"/>
      <c r="AA1402" s="1014"/>
      <c r="AB1402" s="1014"/>
      <c r="AC1402" s="1014"/>
      <c r="AD1402" s="1014"/>
      <c r="AE1402" s="1014"/>
    </row>
    <row r="1403" spans="2:31">
      <c r="B1403" s="1014"/>
      <c r="C1403" s="1014"/>
      <c r="D1403" s="1014"/>
      <c r="E1403" s="1014"/>
      <c r="F1403" s="1014"/>
      <c r="G1403" s="1014"/>
      <c r="H1403" s="1014"/>
      <c r="I1403" s="1014"/>
      <c r="J1403" s="1014"/>
      <c r="K1403" s="1014"/>
      <c r="L1403" s="1014"/>
      <c r="M1403" s="1016"/>
      <c r="N1403" s="1017"/>
      <c r="O1403" s="1014"/>
      <c r="P1403" s="1014"/>
      <c r="Q1403" s="1014"/>
      <c r="R1403" s="1014"/>
      <c r="S1403" s="1014"/>
      <c r="T1403" s="1014"/>
      <c r="U1403" s="1014"/>
      <c r="V1403" s="1014"/>
      <c r="W1403" s="1014"/>
      <c r="X1403" s="1014"/>
      <c r="Y1403" s="1014"/>
      <c r="Z1403" s="1014"/>
      <c r="AA1403" s="1014"/>
      <c r="AB1403" s="1014"/>
      <c r="AC1403" s="1014"/>
      <c r="AD1403" s="1014"/>
      <c r="AE1403" s="1014"/>
    </row>
    <row r="1404" spans="2:31">
      <c r="B1404" s="1014"/>
      <c r="C1404" s="1014"/>
      <c r="D1404" s="1014"/>
      <c r="E1404" s="1014"/>
      <c r="F1404" s="1014"/>
      <c r="G1404" s="1014"/>
      <c r="H1404" s="1014"/>
      <c r="I1404" s="1014"/>
      <c r="J1404" s="1014"/>
      <c r="K1404" s="1014"/>
      <c r="L1404" s="1014"/>
      <c r="M1404" s="1016"/>
      <c r="N1404" s="1018"/>
      <c r="O1404" s="1014"/>
      <c r="P1404" s="1014"/>
      <c r="Q1404" s="1014"/>
      <c r="R1404" s="1014"/>
      <c r="S1404" s="1014"/>
      <c r="T1404" s="1014"/>
      <c r="U1404" s="1014"/>
      <c r="V1404" s="1014"/>
      <c r="W1404" s="1014"/>
      <c r="X1404" s="1014"/>
      <c r="Y1404" s="1014"/>
      <c r="Z1404" s="1014"/>
      <c r="AA1404" s="1014"/>
      <c r="AB1404" s="1014"/>
      <c r="AC1404" s="1014"/>
      <c r="AD1404" s="1014"/>
      <c r="AE1404" s="1014"/>
    </row>
    <row r="1405" spans="2:31">
      <c r="B1405" s="1014"/>
      <c r="C1405" s="1014"/>
      <c r="D1405" s="1014"/>
      <c r="E1405" s="1014"/>
      <c r="F1405" s="1014"/>
      <c r="G1405" s="1014"/>
      <c r="H1405" s="1014"/>
      <c r="I1405" s="1014"/>
      <c r="J1405" s="1014"/>
      <c r="K1405" s="1014"/>
      <c r="L1405" s="1014"/>
      <c r="M1405" s="1016"/>
      <c r="N1405" s="1017"/>
      <c r="O1405" s="1014"/>
      <c r="P1405" s="1014"/>
      <c r="Q1405" s="1014"/>
      <c r="R1405" s="1014"/>
      <c r="S1405" s="1014"/>
      <c r="T1405" s="1014"/>
      <c r="U1405" s="1014"/>
      <c r="V1405" s="1014"/>
      <c r="W1405" s="1014"/>
      <c r="X1405" s="1014"/>
      <c r="Y1405" s="1014"/>
      <c r="Z1405" s="1014"/>
      <c r="AA1405" s="1014"/>
      <c r="AB1405" s="1014"/>
      <c r="AC1405" s="1014"/>
      <c r="AD1405" s="1014"/>
      <c r="AE1405" s="1014"/>
    </row>
    <row r="1406" spans="2:31">
      <c r="B1406" s="1014"/>
      <c r="C1406" s="1014"/>
      <c r="D1406" s="1014"/>
      <c r="E1406" s="1014"/>
      <c r="F1406" s="1014"/>
      <c r="G1406" s="1014"/>
      <c r="H1406" s="1014"/>
      <c r="I1406" s="1014"/>
      <c r="J1406" s="1014"/>
      <c r="K1406" s="1014"/>
      <c r="L1406" s="1014"/>
      <c r="M1406" s="1016"/>
      <c r="N1406" s="1018"/>
      <c r="O1406" s="1014"/>
      <c r="P1406" s="1014"/>
      <c r="Q1406" s="1014"/>
      <c r="R1406" s="1014"/>
      <c r="S1406" s="1014"/>
      <c r="T1406" s="1014"/>
      <c r="U1406" s="1014"/>
      <c r="V1406" s="1014"/>
      <c r="W1406" s="1014"/>
      <c r="X1406" s="1014"/>
      <c r="Y1406" s="1014"/>
      <c r="Z1406" s="1014"/>
      <c r="AA1406" s="1014"/>
      <c r="AB1406" s="1014"/>
      <c r="AC1406" s="1014"/>
      <c r="AD1406" s="1014"/>
      <c r="AE1406" s="1014"/>
    </row>
    <row r="1407" spans="2:31">
      <c r="B1407" s="1014"/>
      <c r="C1407" s="1014"/>
      <c r="D1407" s="1014"/>
      <c r="E1407" s="1014"/>
      <c r="F1407" s="1014"/>
      <c r="G1407" s="1014"/>
      <c r="H1407" s="1014"/>
      <c r="I1407" s="1014"/>
      <c r="J1407" s="1014"/>
      <c r="K1407" s="1014"/>
      <c r="L1407" s="1014"/>
      <c r="M1407" s="1016"/>
      <c r="N1407" s="1017"/>
      <c r="O1407" s="1014"/>
      <c r="P1407" s="1014"/>
      <c r="Q1407" s="1014"/>
      <c r="R1407" s="1014"/>
      <c r="S1407" s="1014"/>
      <c r="T1407" s="1014"/>
      <c r="U1407" s="1014"/>
      <c r="V1407" s="1014"/>
      <c r="W1407" s="1014"/>
      <c r="X1407" s="1014"/>
      <c r="Y1407" s="1014"/>
      <c r="Z1407" s="1014"/>
      <c r="AA1407" s="1014"/>
      <c r="AB1407" s="1014"/>
      <c r="AC1407" s="1014"/>
      <c r="AD1407" s="1014"/>
      <c r="AE1407" s="1014"/>
    </row>
    <row r="1408" spans="2:31">
      <c r="B1408" s="1014"/>
      <c r="C1408" s="1014"/>
      <c r="D1408" s="1014"/>
      <c r="E1408" s="1014"/>
      <c r="F1408" s="1014"/>
      <c r="G1408" s="1014"/>
      <c r="H1408" s="1014"/>
      <c r="I1408" s="1014"/>
      <c r="J1408" s="1014"/>
      <c r="K1408" s="1014"/>
      <c r="L1408" s="1014"/>
      <c r="M1408" s="1016"/>
      <c r="N1408" s="1018"/>
      <c r="O1408" s="1014"/>
      <c r="P1408" s="1014"/>
      <c r="Q1408" s="1014"/>
      <c r="R1408" s="1014"/>
      <c r="S1408" s="1014"/>
      <c r="T1408" s="1014"/>
      <c r="U1408" s="1014"/>
      <c r="V1408" s="1014"/>
      <c r="W1408" s="1014"/>
      <c r="X1408" s="1014"/>
      <c r="Y1408" s="1014"/>
      <c r="Z1408" s="1014"/>
      <c r="AA1408" s="1014"/>
      <c r="AB1408" s="1014"/>
      <c r="AC1408" s="1014"/>
      <c r="AD1408" s="1014"/>
      <c r="AE1408" s="1014"/>
    </row>
    <row r="1409" spans="2:31">
      <c r="B1409" s="1014"/>
      <c r="C1409" s="1014"/>
      <c r="D1409" s="1014"/>
      <c r="E1409" s="1014"/>
      <c r="F1409" s="1014"/>
      <c r="G1409" s="1014"/>
      <c r="H1409" s="1014"/>
      <c r="I1409" s="1014"/>
      <c r="J1409" s="1014"/>
      <c r="K1409" s="1014"/>
      <c r="L1409" s="1014"/>
      <c r="M1409" s="1016"/>
      <c r="N1409" s="1017"/>
      <c r="O1409" s="1014"/>
      <c r="P1409" s="1014"/>
      <c r="Q1409" s="1014"/>
      <c r="R1409" s="1014"/>
      <c r="S1409" s="1014"/>
      <c r="T1409" s="1014"/>
      <c r="U1409" s="1014"/>
      <c r="V1409" s="1014"/>
      <c r="W1409" s="1014"/>
      <c r="X1409" s="1014"/>
      <c r="Y1409" s="1014"/>
      <c r="Z1409" s="1014"/>
      <c r="AA1409" s="1014"/>
      <c r="AB1409" s="1014"/>
      <c r="AC1409" s="1014"/>
      <c r="AD1409" s="1014"/>
      <c r="AE1409" s="1014"/>
    </row>
    <row r="1410" spans="2:31">
      <c r="B1410" s="1014"/>
      <c r="C1410" s="1014"/>
      <c r="D1410" s="1014"/>
      <c r="E1410" s="1014"/>
      <c r="F1410" s="1014"/>
      <c r="G1410" s="1014"/>
      <c r="H1410" s="1014"/>
      <c r="I1410" s="1014"/>
      <c r="J1410" s="1014"/>
      <c r="K1410" s="1014"/>
      <c r="L1410" s="1014"/>
      <c r="M1410" s="1016"/>
      <c r="N1410" s="1018"/>
      <c r="O1410" s="1014"/>
      <c r="P1410" s="1014"/>
      <c r="Q1410" s="1014"/>
      <c r="R1410" s="1014"/>
      <c r="S1410" s="1014"/>
      <c r="T1410" s="1014"/>
      <c r="U1410" s="1014"/>
      <c r="V1410" s="1014"/>
      <c r="W1410" s="1014"/>
      <c r="X1410" s="1014"/>
      <c r="Y1410" s="1014"/>
      <c r="Z1410" s="1014"/>
      <c r="AA1410" s="1014"/>
      <c r="AB1410" s="1014"/>
      <c r="AC1410" s="1014"/>
      <c r="AD1410" s="1014"/>
      <c r="AE1410" s="1014"/>
    </row>
    <row r="1411" spans="2:31">
      <c r="B1411" s="1014"/>
      <c r="C1411" s="1014"/>
      <c r="D1411" s="1014"/>
      <c r="E1411" s="1014"/>
      <c r="F1411" s="1014"/>
      <c r="G1411" s="1014"/>
      <c r="H1411" s="1014"/>
      <c r="I1411" s="1014"/>
      <c r="J1411" s="1014"/>
      <c r="K1411" s="1014"/>
      <c r="L1411" s="1014"/>
      <c r="M1411" s="1016"/>
      <c r="N1411" s="1017"/>
      <c r="O1411" s="1014"/>
      <c r="P1411" s="1014"/>
      <c r="Q1411" s="1014"/>
      <c r="R1411" s="1014"/>
      <c r="S1411" s="1014"/>
      <c r="T1411" s="1014"/>
      <c r="U1411" s="1014"/>
      <c r="V1411" s="1014"/>
      <c r="W1411" s="1014"/>
      <c r="X1411" s="1014"/>
      <c r="Y1411" s="1014"/>
      <c r="Z1411" s="1014"/>
      <c r="AA1411" s="1014"/>
      <c r="AB1411" s="1014"/>
      <c r="AC1411" s="1014"/>
      <c r="AD1411" s="1014"/>
      <c r="AE1411" s="1014"/>
    </row>
    <row r="1412" spans="2:31">
      <c r="B1412" s="1014"/>
      <c r="C1412" s="1014"/>
      <c r="D1412" s="1014"/>
      <c r="E1412" s="1014"/>
      <c r="F1412" s="1014"/>
      <c r="G1412" s="1014"/>
      <c r="H1412" s="1014"/>
      <c r="I1412" s="1014"/>
      <c r="J1412" s="1014"/>
      <c r="K1412" s="1014"/>
      <c r="L1412" s="1014"/>
      <c r="M1412" s="1016"/>
      <c r="N1412" s="1018"/>
      <c r="O1412" s="1014"/>
      <c r="P1412" s="1014"/>
      <c r="Q1412" s="1014"/>
      <c r="R1412" s="1014"/>
      <c r="S1412" s="1014"/>
      <c r="T1412" s="1014"/>
      <c r="U1412" s="1014"/>
      <c r="V1412" s="1014"/>
      <c r="W1412" s="1014"/>
      <c r="X1412" s="1014"/>
      <c r="Y1412" s="1014"/>
      <c r="Z1412" s="1014"/>
      <c r="AA1412" s="1014"/>
      <c r="AB1412" s="1014"/>
      <c r="AC1412" s="1014"/>
      <c r="AD1412" s="1014"/>
      <c r="AE1412" s="1014"/>
    </row>
    <row r="1413" spans="2:31">
      <c r="B1413" s="1014"/>
      <c r="C1413" s="1014"/>
      <c r="D1413" s="1014"/>
      <c r="E1413" s="1014"/>
      <c r="F1413" s="1014"/>
      <c r="G1413" s="1014"/>
      <c r="H1413" s="1014"/>
      <c r="I1413" s="1014"/>
      <c r="J1413" s="1014"/>
      <c r="K1413" s="1014"/>
      <c r="L1413" s="1014"/>
      <c r="M1413" s="1016"/>
      <c r="N1413" s="1017"/>
      <c r="O1413" s="1014"/>
      <c r="P1413" s="1014"/>
      <c r="Q1413" s="1014"/>
      <c r="R1413" s="1014"/>
      <c r="S1413" s="1014"/>
      <c r="T1413" s="1014"/>
      <c r="U1413" s="1014"/>
      <c r="V1413" s="1014"/>
      <c r="W1413" s="1014"/>
      <c r="X1413" s="1014"/>
      <c r="Y1413" s="1014"/>
      <c r="Z1413" s="1014"/>
      <c r="AA1413" s="1014"/>
      <c r="AB1413" s="1014"/>
      <c r="AC1413" s="1014"/>
      <c r="AD1413" s="1014"/>
      <c r="AE1413" s="1014"/>
    </row>
    <row r="1414" spans="2:31">
      <c r="B1414" s="1014"/>
      <c r="C1414" s="1014"/>
      <c r="D1414" s="1014"/>
      <c r="E1414" s="1014"/>
      <c r="F1414" s="1014"/>
      <c r="G1414" s="1014"/>
      <c r="H1414" s="1014"/>
      <c r="I1414" s="1014"/>
      <c r="J1414" s="1014"/>
      <c r="K1414" s="1014"/>
      <c r="L1414" s="1014"/>
      <c r="M1414" s="1016"/>
      <c r="N1414" s="1018"/>
      <c r="O1414" s="1014"/>
      <c r="P1414" s="1014"/>
      <c r="Q1414" s="1014"/>
      <c r="R1414" s="1014"/>
      <c r="S1414" s="1014"/>
      <c r="T1414" s="1014"/>
      <c r="U1414" s="1014"/>
      <c r="V1414" s="1014"/>
      <c r="W1414" s="1014"/>
      <c r="X1414" s="1014"/>
      <c r="Y1414" s="1014"/>
      <c r="Z1414" s="1014"/>
      <c r="AA1414" s="1014"/>
      <c r="AB1414" s="1014"/>
      <c r="AC1414" s="1014"/>
      <c r="AD1414" s="1014"/>
      <c r="AE1414" s="1014"/>
    </row>
    <row r="1415" spans="2:31">
      <c r="B1415" s="1014"/>
      <c r="C1415" s="1014"/>
      <c r="D1415" s="1014"/>
      <c r="E1415" s="1014"/>
      <c r="F1415" s="1014"/>
      <c r="G1415" s="1014"/>
      <c r="H1415" s="1014"/>
      <c r="I1415" s="1014"/>
      <c r="J1415" s="1014"/>
      <c r="K1415" s="1014"/>
      <c r="L1415" s="1014"/>
      <c r="M1415" s="1016"/>
      <c r="N1415" s="1017"/>
      <c r="O1415" s="1014"/>
      <c r="P1415" s="1014"/>
      <c r="Q1415" s="1014"/>
      <c r="R1415" s="1014"/>
      <c r="S1415" s="1014"/>
      <c r="T1415" s="1014"/>
      <c r="U1415" s="1014"/>
      <c r="V1415" s="1014"/>
      <c r="W1415" s="1014"/>
      <c r="X1415" s="1014"/>
      <c r="Y1415" s="1014"/>
      <c r="Z1415" s="1014"/>
      <c r="AA1415" s="1014"/>
      <c r="AB1415" s="1014"/>
      <c r="AC1415" s="1014"/>
      <c r="AD1415" s="1014"/>
      <c r="AE1415" s="1014"/>
    </row>
    <row r="1416" spans="2:31">
      <c r="B1416" s="1014"/>
      <c r="C1416" s="1014"/>
      <c r="D1416" s="1014"/>
      <c r="E1416" s="1014"/>
      <c r="F1416" s="1014"/>
      <c r="G1416" s="1014"/>
      <c r="H1416" s="1014"/>
      <c r="I1416" s="1014"/>
      <c r="J1416" s="1014"/>
      <c r="K1416" s="1014"/>
      <c r="L1416" s="1014"/>
      <c r="M1416" s="1016"/>
      <c r="N1416" s="1018"/>
      <c r="O1416" s="1014"/>
      <c r="P1416" s="1014"/>
      <c r="Q1416" s="1014"/>
      <c r="R1416" s="1014"/>
      <c r="S1416" s="1014"/>
      <c r="T1416" s="1014"/>
      <c r="U1416" s="1014"/>
      <c r="V1416" s="1014"/>
      <c r="W1416" s="1014"/>
      <c r="X1416" s="1014"/>
      <c r="Y1416" s="1014"/>
      <c r="Z1416" s="1014"/>
      <c r="AA1416" s="1014"/>
      <c r="AB1416" s="1014"/>
      <c r="AC1416" s="1014"/>
      <c r="AD1416" s="1014"/>
      <c r="AE1416" s="1014"/>
    </row>
    <row r="1417" spans="2:31">
      <c r="B1417" s="1014"/>
      <c r="C1417" s="1014"/>
      <c r="D1417" s="1014"/>
      <c r="E1417" s="1014"/>
      <c r="F1417" s="1014"/>
      <c r="G1417" s="1014"/>
      <c r="H1417" s="1014"/>
      <c r="I1417" s="1014"/>
      <c r="J1417" s="1014"/>
      <c r="K1417" s="1014"/>
      <c r="L1417" s="1014"/>
      <c r="M1417" s="1016"/>
      <c r="N1417" s="1017"/>
      <c r="O1417" s="1014"/>
      <c r="P1417" s="1014"/>
      <c r="Q1417" s="1014"/>
      <c r="R1417" s="1014"/>
      <c r="S1417" s="1014"/>
      <c r="T1417" s="1014"/>
      <c r="U1417" s="1014"/>
      <c r="V1417" s="1014"/>
      <c r="W1417" s="1014"/>
      <c r="X1417" s="1014"/>
      <c r="Y1417" s="1014"/>
      <c r="Z1417" s="1014"/>
      <c r="AA1417" s="1014"/>
      <c r="AB1417" s="1014"/>
      <c r="AC1417" s="1014"/>
      <c r="AD1417" s="1014"/>
      <c r="AE1417" s="1014"/>
    </row>
    <row r="1418" spans="2:31">
      <c r="B1418" s="1014"/>
      <c r="C1418" s="1014"/>
      <c r="D1418" s="1014"/>
      <c r="E1418" s="1014"/>
      <c r="F1418" s="1014"/>
      <c r="G1418" s="1014"/>
      <c r="H1418" s="1014"/>
      <c r="I1418" s="1014"/>
      <c r="J1418" s="1014"/>
      <c r="K1418" s="1014"/>
      <c r="L1418" s="1014"/>
      <c r="M1418" s="1016"/>
      <c r="N1418" s="1018"/>
      <c r="O1418" s="1014"/>
      <c r="P1418" s="1014"/>
      <c r="Q1418" s="1014"/>
      <c r="R1418" s="1014"/>
      <c r="S1418" s="1014"/>
      <c r="T1418" s="1014"/>
      <c r="U1418" s="1014"/>
      <c r="V1418" s="1014"/>
      <c r="W1418" s="1014"/>
      <c r="X1418" s="1014"/>
      <c r="Y1418" s="1014"/>
      <c r="Z1418" s="1014"/>
      <c r="AA1418" s="1014"/>
      <c r="AB1418" s="1014"/>
      <c r="AC1418" s="1014"/>
      <c r="AD1418" s="1014"/>
      <c r="AE1418" s="1014"/>
    </row>
    <row r="1419" spans="2:31">
      <c r="B1419" s="1014"/>
      <c r="C1419" s="1014"/>
      <c r="D1419" s="1014"/>
      <c r="E1419" s="1014"/>
      <c r="F1419" s="1014"/>
      <c r="G1419" s="1014"/>
      <c r="H1419" s="1014"/>
      <c r="I1419" s="1014"/>
      <c r="J1419" s="1014"/>
      <c r="K1419" s="1014"/>
      <c r="L1419" s="1014"/>
      <c r="M1419" s="1016"/>
      <c r="N1419" s="1017"/>
      <c r="O1419" s="1014"/>
      <c r="P1419" s="1014"/>
      <c r="Q1419" s="1014"/>
      <c r="R1419" s="1014"/>
      <c r="S1419" s="1014"/>
      <c r="T1419" s="1014"/>
      <c r="U1419" s="1014"/>
      <c r="V1419" s="1014"/>
      <c r="W1419" s="1014"/>
      <c r="X1419" s="1014"/>
      <c r="Y1419" s="1014"/>
      <c r="Z1419" s="1014"/>
      <c r="AA1419" s="1014"/>
      <c r="AB1419" s="1014"/>
      <c r="AC1419" s="1014"/>
      <c r="AD1419" s="1014"/>
      <c r="AE1419" s="1014"/>
    </row>
    <row r="1420" spans="2:31">
      <c r="B1420" s="1014"/>
      <c r="C1420" s="1014"/>
      <c r="D1420" s="1014"/>
      <c r="E1420" s="1014"/>
      <c r="F1420" s="1014"/>
      <c r="G1420" s="1014"/>
      <c r="H1420" s="1014"/>
      <c r="I1420" s="1014"/>
      <c r="J1420" s="1014"/>
      <c r="K1420" s="1014"/>
      <c r="L1420" s="1014"/>
      <c r="M1420" s="1016"/>
      <c r="N1420" s="1018"/>
      <c r="O1420" s="1014"/>
      <c r="P1420" s="1014"/>
      <c r="Q1420" s="1014"/>
      <c r="R1420" s="1014"/>
      <c r="S1420" s="1014"/>
      <c r="T1420" s="1014"/>
      <c r="U1420" s="1014"/>
      <c r="V1420" s="1014"/>
      <c r="W1420" s="1014"/>
      <c r="X1420" s="1014"/>
      <c r="Y1420" s="1014"/>
      <c r="Z1420" s="1014"/>
      <c r="AA1420" s="1014"/>
      <c r="AB1420" s="1014"/>
      <c r="AC1420" s="1014"/>
      <c r="AD1420" s="1014"/>
      <c r="AE1420" s="1014"/>
    </row>
    <row r="1421" spans="2:31">
      <c r="B1421" s="1014"/>
      <c r="C1421" s="1014"/>
      <c r="D1421" s="1014"/>
      <c r="E1421" s="1014"/>
      <c r="F1421" s="1014"/>
      <c r="G1421" s="1014"/>
      <c r="H1421" s="1014"/>
      <c r="I1421" s="1014"/>
      <c r="J1421" s="1014"/>
      <c r="K1421" s="1014"/>
      <c r="L1421" s="1014"/>
      <c r="M1421" s="1016"/>
      <c r="N1421" s="1017"/>
      <c r="O1421" s="1014"/>
      <c r="P1421" s="1014"/>
      <c r="Q1421" s="1014"/>
      <c r="R1421" s="1014"/>
      <c r="S1421" s="1014"/>
      <c r="T1421" s="1014"/>
      <c r="U1421" s="1014"/>
      <c r="V1421" s="1014"/>
      <c r="W1421" s="1014"/>
      <c r="X1421" s="1014"/>
      <c r="Y1421" s="1014"/>
      <c r="Z1421" s="1014"/>
      <c r="AA1421" s="1014"/>
      <c r="AB1421" s="1014"/>
      <c r="AC1421" s="1014"/>
      <c r="AD1421" s="1014"/>
      <c r="AE1421" s="1014"/>
    </row>
    <row r="1422" spans="2:31">
      <c r="B1422" s="1014"/>
      <c r="C1422" s="1014"/>
      <c r="D1422" s="1014"/>
      <c r="E1422" s="1014"/>
      <c r="F1422" s="1014"/>
      <c r="G1422" s="1014"/>
      <c r="H1422" s="1014"/>
      <c r="I1422" s="1014"/>
      <c r="J1422" s="1014"/>
      <c r="K1422" s="1014"/>
      <c r="L1422" s="1014"/>
      <c r="M1422" s="1016"/>
      <c r="N1422" s="1018"/>
      <c r="O1422" s="1014"/>
      <c r="P1422" s="1014"/>
      <c r="Q1422" s="1014"/>
      <c r="R1422" s="1014"/>
      <c r="S1422" s="1014"/>
      <c r="T1422" s="1014"/>
      <c r="U1422" s="1014"/>
      <c r="V1422" s="1014"/>
      <c r="W1422" s="1014"/>
      <c r="X1422" s="1014"/>
      <c r="Y1422" s="1014"/>
      <c r="Z1422" s="1014"/>
      <c r="AA1422" s="1014"/>
      <c r="AB1422" s="1014"/>
      <c r="AC1422" s="1014"/>
      <c r="AD1422" s="1014"/>
      <c r="AE1422" s="1014"/>
    </row>
    <row r="1423" spans="2:31">
      <c r="B1423" s="1014"/>
      <c r="C1423" s="1014"/>
      <c r="D1423" s="1014"/>
      <c r="E1423" s="1014"/>
      <c r="F1423" s="1014"/>
      <c r="G1423" s="1014"/>
      <c r="H1423" s="1014"/>
      <c r="I1423" s="1014"/>
      <c r="J1423" s="1014"/>
      <c r="K1423" s="1014"/>
      <c r="L1423" s="1014"/>
      <c r="M1423" s="1016"/>
      <c r="N1423" s="1017"/>
      <c r="O1423" s="1014"/>
      <c r="P1423" s="1014"/>
      <c r="Q1423" s="1014"/>
      <c r="R1423" s="1014"/>
      <c r="S1423" s="1014"/>
      <c r="T1423" s="1014"/>
      <c r="U1423" s="1014"/>
      <c r="V1423" s="1014"/>
      <c r="W1423" s="1014"/>
      <c r="X1423" s="1014"/>
      <c r="Y1423" s="1014"/>
      <c r="Z1423" s="1014"/>
      <c r="AA1423" s="1014"/>
      <c r="AB1423" s="1014"/>
      <c r="AC1423" s="1014"/>
      <c r="AD1423" s="1014"/>
      <c r="AE1423" s="1014"/>
    </row>
    <row r="1424" spans="2:31">
      <c r="B1424" s="1014"/>
      <c r="C1424" s="1014"/>
      <c r="D1424" s="1014"/>
      <c r="E1424" s="1014"/>
      <c r="F1424" s="1014"/>
      <c r="G1424" s="1014"/>
      <c r="H1424" s="1014"/>
      <c r="I1424" s="1014"/>
      <c r="J1424" s="1014"/>
      <c r="K1424" s="1014"/>
      <c r="L1424" s="1014"/>
      <c r="M1424" s="1016"/>
      <c r="N1424" s="1018"/>
      <c r="O1424" s="1014"/>
      <c r="P1424" s="1014"/>
      <c r="Q1424" s="1014"/>
      <c r="R1424" s="1014"/>
      <c r="S1424" s="1014"/>
      <c r="T1424" s="1014"/>
      <c r="U1424" s="1014"/>
      <c r="V1424" s="1014"/>
      <c r="W1424" s="1014"/>
      <c r="X1424" s="1014"/>
      <c r="Y1424" s="1014"/>
      <c r="Z1424" s="1014"/>
      <c r="AA1424" s="1014"/>
      <c r="AB1424" s="1014"/>
      <c r="AC1424" s="1014"/>
      <c r="AD1424" s="1014"/>
      <c r="AE1424" s="1014"/>
    </row>
    <row r="1425" spans="2:31">
      <c r="B1425" s="1014"/>
      <c r="C1425" s="1014"/>
      <c r="D1425" s="1014"/>
      <c r="E1425" s="1014"/>
      <c r="F1425" s="1014"/>
      <c r="G1425" s="1014"/>
      <c r="H1425" s="1014"/>
      <c r="I1425" s="1014"/>
      <c r="J1425" s="1014"/>
      <c r="K1425" s="1014"/>
      <c r="L1425" s="1014"/>
      <c r="M1425" s="1016"/>
      <c r="N1425" s="1017"/>
      <c r="O1425" s="1014"/>
      <c r="P1425" s="1014"/>
      <c r="Q1425" s="1014"/>
      <c r="R1425" s="1014"/>
      <c r="S1425" s="1014"/>
      <c r="T1425" s="1014"/>
      <c r="U1425" s="1014"/>
      <c r="V1425" s="1014"/>
      <c r="W1425" s="1014"/>
      <c r="X1425" s="1014"/>
      <c r="Y1425" s="1014"/>
      <c r="Z1425" s="1014"/>
      <c r="AA1425" s="1014"/>
      <c r="AB1425" s="1014"/>
      <c r="AC1425" s="1014"/>
      <c r="AD1425" s="1014"/>
      <c r="AE1425" s="1014"/>
    </row>
    <row r="1426" spans="2:31">
      <c r="B1426" s="1014"/>
      <c r="C1426" s="1014"/>
      <c r="D1426" s="1014"/>
      <c r="E1426" s="1014"/>
      <c r="F1426" s="1014"/>
      <c r="G1426" s="1014"/>
      <c r="H1426" s="1014"/>
      <c r="I1426" s="1014"/>
      <c r="J1426" s="1014"/>
      <c r="K1426" s="1014"/>
      <c r="L1426" s="1014"/>
      <c r="M1426" s="1016"/>
      <c r="N1426" s="1018"/>
      <c r="O1426" s="1014"/>
      <c r="P1426" s="1014"/>
      <c r="Q1426" s="1014"/>
      <c r="R1426" s="1014"/>
      <c r="S1426" s="1014"/>
      <c r="T1426" s="1014"/>
      <c r="U1426" s="1014"/>
      <c r="V1426" s="1014"/>
      <c r="W1426" s="1014"/>
      <c r="X1426" s="1014"/>
      <c r="Y1426" s="1014"/>
      <c r="Z1426" s="1014"/>
      <c r="AA1426" s="1014"/>
      <c r="AB1426" s="1014"/>
      <c r="AC1426" s="1014"/>
      <c r="AD1426" s="1014"/>
      <c r="AE1426" s="1014"/>
    </row>
    <row r="1427" spans="2:31">
      <c r="B1427" s="1014"/>
      <c r="C1427" s="1014"/>
      <c r="D1427" s="1014"/>
      <c r="E1427" s="1014"/>
      <c r="F1427" s="1014"/>
      <c r="G1427" s="1014"/>
      <c r="H1427" s="1014"/>
      <c r="I1427" s="1014"/>
      <c r="J1427" s="1014"/>
      <c r="K1427" s="1014"/>
      <c r="L1427" s="1014"/>
      <c r="M1427" s="1016"/>
      <c r="N1427" s="1017"/>
      <c r="O1427" s="1014"/>
      <c r="P1427" s="1014"/>
      <c r="Q1427" s="1014"/>
      <c r="R1427" s="1014"/>
      <c r="S1427" s="1014"/>
      <c r="T1427" s="1014"/>
      <c r="U1427" s="1014"/>
      <c r="V1427" s="1014"/>
      <c r="W1427" s="1014"/>
      <c r="X1427" s="1014"/>
      <c r="Y1427" s="1014"/>
      <c r="Z1427" s="1014"/>
      <c r="AA1427" s="1014"/>
      <c r="AB1427" s="1014"/>
      <c r="AC1427" s="1014"/>
      <c r="AD1427" s="1014"/>
      <c r="AE1427" s="1014"/>
    </row>
    <row r="1428" spans="2:31">
      <c r="B1428" s="1014"/>
      <c r="C1428" s="1014"/>
      <c r="D1428" s="1014"/>
      <c r="E1428" s="1014"/>
      <c r="F1428" s="1014"/>
      <c r="G1428" s="1014"/>
      <c r="H1428" s="1014"/>
      <c r="I1428" s="1014"/>
      <c r="J1428" s="1014"/>
      <c r="K1428" s="1014"/>
      <c r="L1428" s="1014"/>
      <c r="M1428" s="1016"/>
      <c r="N1428" s="1018"/>
      <c r="O1428" s="1014"/>
      <c r="P1428" s="1014"/>
      <c r="Q1428" s="1014"/>
      <c r="R1428" s="1014"/>
      <c r="S1428" s="1014"/>
      <c r="T1428" s="1014"/>
      <c r="U1428" s="1014"/>
      <c r="V1428" s="1014"/>
      <c r="W1428" s="1014"/>
      <c r="X1428" s="1014"/>
      <c r="Y1428" s="1014"/>
      <c r="Z1428" s="1014"/>
      <c r="AA1428" s="1014"/>
      <c r="AB1428" s="1014"/>
      <c r="AC1428" s="1014"/>
      <c r="AD1428" s="1014"/>
      <c r="AE1428" s="1014"/>
    </row>
    <row r="1429" spans="2:31">
      <c r="B1429" s="1014"/>
      <c r="C1429" s="1014"/>
      <c r="D1429" s="1014"/>
      <c r="E1429" s="1014"/>
      <c r="F1429" s="1014"/>
      <c r="G1429" s="1014"/>
      <c r="H1429" s="1014"/>
      <c r="I1429" s="1014"/>
      <c r="J1429" s="1014"/>
      <c r="K1429" s="1014"/>
      <c r="L1429" s="1014"/>
      <c r="M1429" s="1016"/>
      <c r="N1429" s="1017"/>
      <c r="O1429" s="1014"/>
      <c r="P1429" s="1014"/>
      <c r="Q1429" s="1014"/>
      <c r="R1429" s="1014"/>
      <c r="S1429" s="1014"/>
      <c r="T1429" s="1014"/>
      <c r="U1429" s="1014"/>
      <c r="V1429" s="1014"/>
      <c r="W1429" s="1014"/>
      <c r="X1429" s="1014"/>
      <c r="Y1429" s="1014"/>
      <c r="Z1429" s="1014"/>
      <c r="AA1429" s="1014"/>
      <c r="AB1429" s="1014"/>
      <c r="AC1429" s="1014"/>
      <c r="AD1429" s="1014"/>
      <c r="AE1429" s="1014"/>
    </row>
    <row r="1430" spans="2:31">
      <c r="B1430" s="1014"/>
      <c r="C1430" s="1014"/>
      <c r="D1430" s="1014"/>
      <c r="E1430" s="1014"/>
      <c r="F1430" s="1014"/>
      <c r="G1430" s="1014"/>
      <c r="H1430" s="1014"/>
      <c r="I1430" s="1014"/>
      <c r="J1430" s="1014"/>
      <c r="K1430" s="1014"/>
      <c r="L1430" s="1014"/>
      <c r="M1430" s="1016"/>
      <c r="N1430" s="1018"/>
      <c r="O1430" s="1014"/>
      <c r="P1430" s="1014"/>
      <c r="Q1430" s="1014"/>
      <c r="R1430" s="1014"/>
      <c r="S1430" s="1014"/>
      <c r="T1430" s="1014"/>
      <c r="U1430" s="1014"/>
      <c r="V1430" s="1014"/>
      <c r="W1430" s="1014"/>
      <c r="X1430" s="1014"/>
      <c r="Y1430" s="1014"/>
      <c r="Z1430" s="1014"/>
      <c r="AA1430" s="1014"/>
      <c r="AB1430" s="1014"/>
      <c r="AC1430" s="1014"/>
      <c r="AD1430" s="1014"/>
      <c r="AE1430" s="1014"/>
    </row>
    <row r="1431" spans="2:31">
      <c r="B1431" s="1014"/>
      <c r="C1431" s="1014"/>
      <c r="D1431" s="1014"/>
      <c r="E1431" s="1014"/>
      <c r="F1431" s="1014"/>
      <c r="G1431" s="1014"/>
      <c r="H1431" s="1014"/>
      <c r="I1431" s="1014"/>
      <c r="J1431" s="1014"/>
      <c r="K1431" s="1014"/>
      <c r="L1431" s="1014"/>
      <c r="M1431" s="1016"/>
      <c r="N1431" s="1017"/>
      <c r="O1431" s="1014"/>
      <c r="P1431" s="1014"/>
      <c r="Q1431" s="1014"/>
      <c r="R1431" s="1014"/>
      <c r="S1431" s="1014"/>
      <c r="T1431" s="1014"/>
      <c r="U1431" s="1014"/>
      <c r="V1431" s="1014"/>
      <c r="W1431" s="1014"/>
      <c r="X1431" s="1014"/>
      <c r="Y1431" s="1014"/>
      <c r="Z1431" s="1014"/>
      <c r="AA1431" s="1014"/>
      <c r="AB1431" s="1014"/>
      <c r="AC1431" s="1014"/>
      <c r="AD1431" s="1014"/>
      <c r="AE1431" s="1014"/>
    </row>
    <row r="1432" spans="2:31">
      <c r="B1432" s="1014"/>
      <c r="C1432" s="1014"/>
      <c r="D1432" s="1014"/>
      <c r="E1432" s="1014"/>
      <c r="F1432" s="1014"/>
      <c r="G1432" s="1014"/>
      <c r="H1432" s="1014"/>
      <c r="I1432" s="1014"/>
      <c r="J1432" s="1014"/>
      <c r="K1432" s="1014"/>
      <c r="L1432" s="1014"/>
      <c r="M1432" s="1016"/>
      <c r="N1432" s="1018"/>
      <c r="O1432" s="1014"/>
      <c r="P1432" s="1014"/>
      <c r="Q1432" s="1014"/>
      <c r="R1432" s="1014"/>
      <c r="S1432" s="1014"/>
      <c r="T1432" s="1014"/>
      <c r="U1432" s="1014"/>
      <c r="V1432" s="1014"/>
      <c r="W1432" s="1014"/>
      <c r="X1432" s="1014"/>
      <c r="Y1432" s="1014"/>
      <c r="Z1432" s="1014"/>
      <c r="AA1432" s="1014"/>
      <c r="AB1432" s="1014"/>
      <c r="AC1432" s="1014"/>
      <c r="AD1432" s="1014"/>
      <c r="AE1432" s="1014"/>
    </row>
    <row r="1433" spans="2:31">
      <c r="B1433" s="1014"/>
      <c r="C1433" s="1014"/>
      <c r="D1433" s="1014"/>
      <c r="E1433" s="1014"/>
      <c r="F1433" s="1014"/>
      <c r="G1433" s="1014"/>
      <c r="H1433" s="1014"/>
      <c r="I1433" s="1014"/>
      <c r="J1433" s="1014"/>
      <c r="K1433" s="1014"/>
      <c r="L1433" s="1014"/>
      <c r="M1433" s="1016"/>
      <c r="N1433" s="1018"/>
      <c r="O1433" s="1014"/>
      <c r="P1433" s="1014"/>
      <c r="Q1433" s="1014"/>
      <c r="R1433" s="1014"/>
      <c r="S1433" s="1014"/>
      <c r="T1433" s="1014"/>
      <c r="U1433" s="1014"/>
      <c r="V1433" s="1014"/>
      <c r="W1433" s="1014"/>
      <c r="X1433" s="1014"/>
      <c r="Y1433" s="1014"/>
      <c r="Z1433" s="1014"/>
      <c r="AA1433" s="1014"/>
      <c r="AB1433" s="1014"/>
      <c r="AC1433" s="1014"/>
      <c r="AD1433" s="1014"/>
      <c r="AE1433" s="1014"/>
    </row>
    <row r="1434" spans="2:31">
      <c r="B1434" s="1014"/>
      <c r="C1434" s="1014"/>
      <c r="D1434" s="1014"/>
      <c r="E1434" s="1014"/>
      <c r="F1434" s="1014"/>
      <c r="G1434" s="1014"/>
      <c r="H1434" s="1014"/>
      <c r="I1434" s="1014"/>
      <c r="J1434" s="1014"/>
      <c r="K1434" s="1014"/>
      <c r="L1434" s="1014"/>
      <c r="M1434" s="1016"/>
      <c r="N1434" s="1017"/>
      <c r="O1434" s="1014"/>
      <c r="P1434" s="1014"/>
      <c r="Q1434" s="1014"/>
      <c r="R1434" s="1014"/>
      <c r="S1434" s="1014"/>
      <c r="T1434" s="1014"/>
      <c r="U1434" s="1014"/>
      <c r="V1434" s="1014"/>
      <c r="W1434" s="1014"/>
      <c r="X1434" s="1014"/>
      <c r="Y1434" s="1014"/>
      <c r="Z1434" s="1014"/>
      <c r="AA1434" s="1014"/>
      <c r="AB1434" s="1014"/>
      <c r="AC1434" s="1014"/>
      <c r="AD1434" s="1014"/>
      <c r="AE1434" s="1014"/>
    </row>
    <row r="1435" spans="2:31">
      <c r="B1435" s="1014"/>
      <c r="C1435" s="1014"/>
      <c r="D1435" s="1014"/>
      <c r="E1435" s="1014"/>
      <c r="F1435" s="1014"/>
      <c r="G1435" s="1014"/>
      <c r="H1435" s="1014"/>
      <c r="I1435" s="1014"/>
      <c r="J1435" s="1014"/>
      <c r="K1435" s="1014"/>
      <c r="L1435" s="1014"/>
      <c r="M1435" s="1016"/>
      <c r="N1435" s="1018"/>
      <c r="O1435" s="1014"/>
      <c r="P1435" s="1014"/>
      <c r="Q1435" s="1014"/>
      <c r="R1435" s="1014"/>
      <c r="S1435" s="1014"/>
      <c r="T1435" s="1014"/>
      <c r="U1435" s="1014"/>
      <c r="V1435" s="1014"/>
      <c r="W1435" s="1014"/>
      <c r="X1435" s="1014"/>
      <c r="Y1435" s="1014"/>
      <c r="Z1435" s="1014"/>
      <c r="AA1435" s="1014"/>
      <c r="AB1435" s="1014"/>
      <c r="AC1435" s="1014"/>
      <c r="AD1435" s="1014"/>
      <c r="AE1435" s="1014"/>
    </row>
    <row r="1436" spans="2:31">
      <c r="B1436" s="1014"/>
      <c r="C1436" s="1014"/>
      <c r="D1436" s="1014"/>
      <c r="E1436" s="1014"/>
      <c r="F1436" s="1014"/>
      <c r="G1436" s="1014"/>
      <c r="H1436" s="1014"/>
      <c r="I1436" s="1014"/>
      <c r="J1436" s="1014"/>
      <c r="K1436" s="1014"/>
      <c r="L1436" s="1014"/>
      <c r="M1436" s="1016"/>
      <c r="N1436" s="1018"/>
      <c r="O1436" s="1014"/>
      <c r="P1436" s="1014"/>
      <c r="Q1436" s="1014"/>
      <c r="R1436" s="1014"/>
      <c r="S1436" s="1014"/>
      <c r="T1436" s="1014"/>
      <c r="U1436" s="1014"/>
      <c r="V1436" s="1014"/>
      <c r="W1436" s="1014"/>
      <c r="X1436" s="1014"/>
      <c r="Y1436" s="1014"/>
      <c r="Z1436" s="1014"/>
      <c r="AA1436" s="1014"/>
      <c r="AB1436" s="1014"/>
      <c r="AC1436" s="1014"/>
      <c r="AD1436" s="1014"/>
      <c r="AE1436" s="1014"/>
    </row>
    <row r="1437" spans="2:31">
      <c r="B1437" s="1014"/>
      <c r="C1437" s="1014"/>
      <c r="D1437" s="1014"/>
      <c r="E1437" s="1014"/>
      <c r="F1437" s="1014"/>
      <c r="G1437" s="1014"/>
      <c r="H1437" s="1014"/>
      <c r="I1437" s="1014"/>
      <c r="J1437" s="1014"/>
      <c r="K1437" s="1014"/>
      <c r="L1437" s="1014"/>
      <c r="M1437" s="1016"/>
      <c r="N1437" s="1018"/>
      <c r="O1437" s="1014"/>
      <c r="P1437" s="1014"/>
      <c r="Q1437" s="1014"/>
      <c r="R1437" s="1014"/>
      <c r="S1437" s="1014"/>
      <c r="T1437" s="1014"/>
      <c r="U1437" s="1014"/>
      <c r="V1437" s="1014"/>
      <c r="W1437" s="1014"/>
      <c r="X1437" s="1014"/>
      <c r="Y1437" s="1014"/>
      <c r="Z1437" s="1014"/>
      <c r="AA1437" s="1014"/>
      <c r="AB1437" s="1014"/>
      <c r="AC1437" s="1014"/>
      <c r="AD1437" s="1014"/>
      <c r="AE1437" s="1014"/>
    </row>
    <row r="1438" spans="2:31">
      <c r="B1438" s="1014"/>
      <c r="C1438" s="1014"/>
      <c r="D1438" s="1014"/>
      <c r="E1438" s="1014"/>
      <c r="F1438" s="1014"/>
      <c r="G1438" s="1014"/>
      <c r="H1438" s="1014"/>
      <c r="I1438" s="1014"/>
      <c r="J1438" s="1014"/>
      <c r="K1438" s="1014"/>
      <c r="L1438" s="1014"/>
      <c r="M1438" s="1016"/>
      <c r="N1438" s="1018"/>
      <c r="O1438" s="1014"/>
      <c r="P1438" s="1014"/>
      <c r="Q1438" s="1014"/>
      <c r="R1438" s="1014"/>
      <c r="S1438" s="1014"/>
      <c r="T1438" s="1014"/>
      <c r="U1438" s="1014"/>
      <c r="V1438" s="1014"/>
      <c r="W1438" s="1014"/>
      <c r="X1438" s="1014"/>
      <c r="Y1438" s="1014"/>
      <c r="Z1438" s="1014"/>
      <c r="AA1438" s="1014"/>
      <c r="AB1438" s="1014"/>
      <c r="AC1438" s="1014"/>
      <c r="AD1438" s="1014"/>
      <c r="AE1438" s="1014"/>
    </row>
    <row r="1439" spans="2:31">
      <c r="B1439" s="1014"/>
      <c r="C1439" s="1014"/>
      <c r="D1439" s="1014"/>
      <c r="E1439" s="1014"/>
      <c r="F1439" s="1014"/>
      <c r="G1439" s="1014"/>
      <c r="H1439" s="1014"/>
      <c r="I1439" s="1014"/>
      <c r="J1439" s="1014"/>
      <c r="K1439" s="1014"/>
      <c r="L1439" s="1014"/>
      <c r="M1439" s="1016"/>
      <c r="N1439" s="1017"/>
      <c r="O1439" s="1014"/>
      <c r="P1439" s="1014"/>
      <c r="Q1439" s="1014"/>
      <c r="R1439" s="1014"/>
      <c r="S1439" s="1014"/>
      <c r="T1439" s="1014"/>
      <c r="U1439" s="1014"/>
      <c r="V1439" s="1014"/>
      <c r="W1439" s="1014"/>
      <c r="X1439" s="1014"/>
      <c r="Y1439" s="1014"/>
      <c r="Z1439" s="1014"/>
      <c r="AA1439" s="1014"/>
      <c r="AB1439" s="1014"/>
      <c r="AC1439" s="1014"/>
      <c r="AD1439" s="1014"/>
      <c r="AE1439" s="1014"/>
    </row>
    <row r="1440" spans="2:31">
      <c r="B1440" s="1014"/>
      <c r="C1440" s="1014"/>
      <c r="D1440" s="1014"/>
      <c r="E1440" s="1014"/>
      <c r="F1440" s="1014"/>
      <c r="G1440" s="1014"/>
      <c r="H1440" s="1014"/>
      <c r="I1440" s="1014"/>
      <c r="J1440" s="1014"/>
      <c r="K1440" s="1014"/>
      <c r="L1440" s="1014"/>
      <c r="M1440" s="1016"/>
      <c r="N1440" s="1018"/>
      <c r="O1440" s="1014"/>
      <c r="P1440" s="1014"/>
      <c r="Q1440" s="1014"/>
      <c r="R1440" s="1014"/>
      <c r="S1440" s="1014"/>
      <c r="T1440" s="1014"/>
      <c r="U1440" s="1014"/>
      <c r="V1440" s="1014"/>
      <c r="W1440" s="1014"/>
      <c r="X1440" s="1014"/>
      <c r="Y1440" s="1014"/>
      <c r="Z1440" s="1014"/>
      <c r="AA1440" s="1014"/>
      <c r="AB1440" s="1014"/>
      <c r="AC1440" s="1014"/>
      <c r="AD1440" s="1014"/>
      <c r="AE1440" s="1014"/>
    </row>
    <row r="1441" spans="2:31">
      <c r="B1441" s="1014"/>
      <c r="C1441" s="1014"/>
      <c r="D1441" s="1014"/>
      <c r="E1441" s="1014"/>
      <c r="F1441" s="1014"/>
      <c r="G1441" s="1014"/>
      <c r="H1441" s="1014"/>
      <c r="I1441" s="1014"/>
      <c r="J1441" s="1014"/>
      <c r="K1441" s="1014"/>
      <c r="L1441" s="1014"/>
      <c r="M1441" s="1016"/>
      <c r="N1441" s="1017"/>
      <c r="O1441" s="1014"/>
      <c r="P1441" s="1014"/>
      <c r="Q1441" s="1014"/>
      <c r="R1441" s="1014"/>
      <c r="S1441" s="1014"/>
      <c r="T1441" s="1014"/>
      <c r="U1441" s="1014"/>
      <c r="V1441" s="1014"/>
      <c r="W1441" s="1014"/>
      <c r="X1441" s="1014"/>
      <c r="Y1441" s="1014"/>
      <c r="Z1441" s="1014"/>
      <c r="AA1441" s="1014"/>
      <c r="AB1441" s="1014"/>
      <c r="AC1441" s="1014"/>
      <c r="AD1441" s="1014"/>
      <c r="AE1441" s="1014"/>
    </row>
    <row r="1442" spans="2:31">
      <c r="B1442" s="1014"/>
      <c r="C1442" s="1014"/>
      <c r="D1442" s="1014"/>
      <c r="E1442" s="1014"/>
      <c r="F1442" s="1014"/>
      <c r="G1442" s="1014"/>
      <c r="H1442" s="1014"/>
      <c r="I1442" s="1014"/>
      <c r="J1442" s="1014"/>
      <c r="K1442" s="1014"/>
      <c r="L1442" s="1014"/>
      <c r="M1442" s="1016"/>
      <c r="N1442" s="1018"/>
      <c r="O1442" s="1014"/>
      <c r="P1442" s="1014"/>
      <c r="Q1442" s="1014"/>
      <c r="R1442" s="1014"/>
      <c r="S1442" s="1014"/>
      <c r="T1442" s="1014"/>
      <c r="U1442" s="1014"/>
      <c r="V1442" s="1014"/>
      <c r="W1442" s="1014"/>
      <c r="X1442" s="1014"/>
      <c r="Y1442" s="1014"/>
      <c r="Z1442" s="1014"/>
      <c r="AA1442" s="1014"/>
      <c r="AB1442" s="1014"/>
      <c r="AC1442" s="1014"/>
      <c r="AD1442" s="1014"/>
      <c r="AE1442" s="1014"/>
    </row>
    <row r="1443" spans="2:31">
      <c r="B1443" s="1014"/>
      <c r="C1443" s="1014"/>
      <c r="D1443" s="1014"/>
      <c r="E1443" s="1014"/>
      <c r="F1443" s="1014"/>
      <c r="G1443" s="1014"/>
      <c r="H1443" s="1014"/>
      <c r="I1443" s="1014"/>
      <c r="J1443" s="1014"/>
      <c r="K1443" s="1014"/>
      <c r="L1443" s="1014"/>
      <c r="M1443" s="1016"/>
      <c r="N1443" s="1017"/>
      <c r="O1443" s="1014"/>
      <c r="P1443" s="1014"/>
      <c r="Q1443" s="1014"/>
      <c r="R1443" s="1014"/>
      <c r="S1443" s="1014"/>
      <c r="T1443" s="1014"/>
      <c r="U1443" s="1014"/>
      <c r="V1443" s="1014"/>
      <c r="W1443" s="1014"/>
      <c r="X1443" s="1014"/>
      <c r="Y1443" s="1014"/>
      <c r="Z1443" s="1014"/>
      <c r="AA1443" s="1014"/>
      <c r="AB1443" s="1014"/>
      <c r="AC1443" s="1014"/>
      <c r="AD1443" s="1014"/>
      <c r="AE1443" s="1014"/>
    </row>
    <row r="1444" spans="2:31">
      <c r="B1444" s="1014"/>
      <c r="C1444" s="1014"/>
      <c r="D1444" s="1014"/>
      <c r="E1444" s="1014"/>
      <c r="F1444" s="1014"/>
      <c r="G1444" s="1014"/>
      <c r="H1444" s="1014"/>
      <c r="I1444" s="1014"/>
      <c r="J1444" s="1014"/>
      <c r="K1444" s="1014"/>
      <c r="L1444" s="1014"/>
      <c r="M1444" s="1016"/>
      <c r="N1444" s="1018"/>
      <c r="O1444" s="1014"/>
      <c r="P1444" s="1014"/>
      <c r="Q1444" s="1014"/>
      <c r="R1444" s="1014"/>
      <c r="S1444" s="1014"/>
      <c r="T1444" s="1014"/>
      <c r="U1444" s="1014"/>
      <c r="V1444" s="1014"/>
      <c r="W1444" s="1014"/>
      <c r="X1444" s="1014"/>
      <c r="Y1444" s="1014"/>
      <c r="Z1444" s="1014"/>
      <c r="AA1444" s="1014"/>
      <c r="AB1444" s="1014"/>
      <c r="AC1444" s="1014"/>
      <c r="AD1444" s="1014"/>
      <c r="AE1444" s="1014"/>
    </row>
    <row r="1445" spans="2:31">
      <c r="B1445" s="1014"/>
      <c r="C1445" s="1014"/>
      <c r="D1445" s="1014"/>
      <c r="E1445" s="1014"/>
      <c r="F1445" s="1014"/>
      <c r="G1445" s="1014"/>
      <c r="H1445" s="1014"/>
      <c r="I1445" s="1014"/>
      <c r="J1445" s="1014"/>
      <c r="K1445" s="1014"/>
      <c r="L1445" s="1014"/>
      <c r="M1445" s="1016"/>
      <c r="N1445" s="1017"/>
      <c r="O1445" s="1014"/>
      <c r="P1445" s="1014"/>
      <c r="Q1445" s="1014"/>
      <c r="R1445" s="1014"/>
      <c r="S1445" s="1014"/>
      <c r="T1445" s="1014"/>
      <c r="U1445" s="1014"/>
      <c r="V1445" s="1014"/>
      <c r="W1445" s="1014"/>
      <c r="X1445" s="1014"/>
      <c r="Y1445" s="1014"/>
      <c r="Z1445" s="1014"/>
      <c r="AA1445" s="1014"/>
      <c r="AB1445" s="1014"/>
      <c r="AC1445" s="1014"/>
      <c r="AD1445" s="1014"/>
      <c r="AE1445" s="1014"/>
    </row>
    <row r="1446" spans="2:31">
      <c r="B1446" s="1014"/>
      <c r="C1446" s="1014"/>
      <c r="D1446" s="1014"/>
      <c r="E1446" s="1014"/>
      <c r="F1446" s="1014"/>
      <c r="G1446" s="1014"/>
      <c r="H1446" s="1014"/>
      <c r="I1446" s="1014"/>
      <c r="J1446" s="1014"/>
      <c r="K1446" s="1014"/>
      <c r="L1446" s="1014"/>
      <c r="M1446" s="1016"/>
      <c r="N1446" s="1018"/>
      <c r="O1446" s="1014"/>
      <c r="P1446" s="1014"/>
      <c r="Q1446" s="1014"/>
      <c r="R1446" s="1014"/>
      <c r="S1446" s="1014"/>
      <c r="T1446" s="1014"/>
      <c r="U1446" s="1014"/>
      <c r="V1446" s="1014"/>
      <c r="W1446" s="1014"/>
      <c r="X1446" s="1014"/>
      <c r="Y1446" s="1014"/>
      <c r="Z1446" s="1014"/>
      <c r="AA1446" s="1014"/>
      <c r="AB1446" s="1014"/>
      <c r="AC1446" s="1014"/>
      <c r="AD1446" s="1014"/>
      <c r="AE1446" s="1014"/>
    </row>
    <row r="1447" spans="2:31">
      <c r="B1447" s="1014"/>
      <c r="C1447" s="1014"/>
      <c r="D1447" s="1014"/>
      <c r="E1447" s="1014"/>
      <c r="F1447" s="1014"/>
      <c r="G1447" s="1014"/>
      <c r="H1447" s="1014"/>
      <c r="I1447" s="1014"/>
      <c r="J1447" s="1014"/>
      <c r="K1447" s="1014"/>
      <c r="L1447" s="1014"/>
      <c r="M1447" s="1016"/>
      <c r="N1447" s="1017"/>
      <c r="O1447" s="1014"/>
      <c r="P1447" s="1014"/>
      <c r="Q1447" s="1014"/>
      <c r="R1447" s="1014"/>
      <c r="S1447" s="1014"/>
      <c r="T1447" s="1014"/>
      <c r="U1447" s="1014"/>
      <c r="V1447" s="1014"/>
      <c r="W1447" s="1014"/>
      <c r="X1447" s="1014"/>
      <c r="Y1447" s="1014"/>
      <c r="Z1447" s="1014"/>
      <c r="AA1447" s="1014"/>
      <c r="AB1447" s="1014"/>
      <c r="AC1447" s="1014"/>
      <c r="AD1447" s="1014"/>
      <c r="AE1447" s="1014"/>
    </row>
    <row r="1448" spans="2:31">
      <c r="B1448" s="1014"/>
      <c r="C1448" s="1014"/>
      <c r="D1448" s="1014"/>
      <c r="E1448" s="1014"/>
      <c r="F1448" s="1014"/>
      <c r="G1448" s="1014"/>
      <c r="H1448" s="1014"/>
      <c r="I1448" s="1014"/>
      <c r="J1448" s="1014"/>
      <c r="K1448" s="1014"/>
      <c r="L1448" s="1014"/>
      <c r="M1448" s="1016"/>
      <c r="N1448" s="1018"/>
      <c r="O1448" s="1014"/>
      <c r="P1448" s="1014"/>
      <c r="Q1448" s="1014"/>
      <c r="R1448" s="1014"/>
      <c r="S1448" s="1014"/>
      <c r="T1448" s="1014"/>
      <c r="U1448" s="1014"/>
      <c r="V1448" s="1014"/>
      <c r="W1448" s="1014"/>
      <c r="X1448" s="1014"/>
      <c r="Y1448" s="1014"/>
      <c r="Z1448" s="1014"/>
      <c r="AA1448" s="1014"/>
      <c r="AB1448" s="1014"/>
      <c r="AC1448" s="1014"/>
      <c r="AD1448" s="1014"/>
      <c r="AE1448" s="1014"/>
    </row>
    <row r="1449" spans="2:31">
      <c r="B1449" s="1014"/>
      <c r="C1449" s="1014"/>
      <c r="D1449" s="1014"/>
      <c r="E1449" s="1014"/>
      <c r="F1449" s="1014"/>
      <c r="G1449" s="1014"/>
      <c r="H1449" s="1014"/>
      <c r="I1449" s="1014"/>
      <c r="J1449" s="1014"/>
      <c r="K1449" s="1014"/>
      <c r="L1449" s="1014"/>
      <c r="M1449" s="1016"/>
      <c r="N1449" s="1017"/>
      <c r="O1449" s="1014"/>
      <c r="P1449" s="1014"/>
      <c r="Q1449" s="1014"/>
      <c r="R1449" s="1014"/>
      <c r="S1449" s="1014"/>
      <c r="T1449" s="1014"/>
      <c r="U1449" s="1014"/>
      <c r="V1449" s="1014"/>
      <c r="W1449" s="1014"/>
      <c r="X1449" s="1014"/>
      <c r="Y1449" s="1014"/>
      <c r="Z1449" s="1014"/>
      <c r="AA1449" s="1014"/>
      <c r="AB1449" s="1014"/>
      <c r="AC1449" s="1014"/>
      <c r="AD1449" s="1014"/>
      <c r="AE1449" s="1014"/>
    </row>
    <row r="1450" spans="2:31">
      <c r="B1450" s="1014"/>
      <c r="C1450" s="1014"/>
      <c r="D1450" s="1014"/>
      <c r="E1450" s="1014"/>
      <c r="F1450" s="1014"/>
      <c r="G1450" s="1014"/>
      <c r="H1450" s="1014"/>
      <c r="I1450" s="1014"/>
      <c r="J1450" s="1014"/>
      <c r="K1450" s="1014"/>
      <c r="L1450" s="1014"/>
      <c r="M1450" s="1016"/>
      <c r="N1450" s="1018"/>
      <c r="O1450" s="1014"/>
      <c r="P1450" s="1014"/>
      <c r="Q1450" s="1014"/>
      <c r="R1450" s="1014"/>
      <c r="S1450" s="1014"/>
      <c r="T1450" s="1014"/>
      <c r="U1450" s="1014"/>
      <c r="V1450" s="1014"/>
      <c r="W1450" s="1014"/>
      <c r="X1450" s="1014"/>
      <c r="Y1450" s="1014"/>
      <c r="Z1450" s="1014"/>
      <c r="AA1450" s="1014"/>
      <c r="AB1450" s="1014"/>
      <c r="AC1450" s="1014"/>
      <c r="AD1450" s="1014"/>
      <c r="AE1450" s="1014"/>
    </row>
    <row r="1451" spans="2:31">
      <c r="B1451" s="1014"/>
      <c r="C1451" s="1014"/>
      <c r="D1451" s="1014"/>
      <c r="E1451" s="1014"/>
      <c r="F1451" s="1014"/>
      <c r="G1451" s="1014"/>
      <c r="H1451" s="1014"/>
      <c r="I1451" s="1014"/>
      <c r="J1451" s="1014"/>
      <c r="K1451" s="1014"/>
      <c r="L1451" s="1014"/>
      <c r="M1451" s="1016"/>
      <c r="N1451" s="1017"/>
      <c r="O1451" s="1014"/>
      <c r="P1451" s="1014"/>
      <c r="Q1451" s="1014"/>
      <c r="R1451" s="1014"/>
      <c r="S1451" s="1014"/>
      <c r="T1451" s="1014"/>
      <c r="U1451" s="1014"/>
      <c r="V1451" s="1014"/>
      <c r="W1451" s="1014"/>
      <c r="X1451" s="1014"/>
      <c r="Y1451" s="1014"/>
      <c r="Z1451" s="1014"/>
      <c r="AA1451" s="1014"/>
      <c r="AB1451" s="1014"/>
      <c r="AC1451" s="1014"/>
      <c r="AD1451" s="1014"/>
      <c r="AE1451" s="1014"/>
    </row>
    <row r="1452" spans="2:31">
      <c r="B1452" s="1014"/>
      <c r="C1452" s="1014"/>
      <c r="D1452" s="1014"/>
      <c r="E1452" s="1014"/>
      <c r="F1452" s="1014"/>
      <c r="G1452" s="1014"/>
      <c r="H1452" s="1014"/>
      <c r="I1452" s="1014"/>
      <c r="J1452" s="1014"/>
      <c r="K1452" s="1014"/>
      <c r="L1452" s="1014"/>
      <c r="M1452" s="1016"/>
      <c r="N1452" s="1018"/>
      <c r="O1452" s="1014"/>
      <c r="P1452" s="1014"/>
      <c r="Q1452" s="1014"/>
      <c r="R1452" s="1014"/>
      <c r="S1452" s="1014"/>
      <c r="T1452" s="1014"/>
      <c r="U1452" s="1014"/>
      <c r="V1452" s="1014"/>
      <c r="W1452" s="1014"/>
      <c r="X1452" s="1014"/>
      <c r="Y1452" s="1014"/>
      <c r="Z1452" s="1014"/>
      <c r="AA1452" s="1014"/>
      <c r="AB1452" s="1014"/>
      <c r="AC1452" s="1014"/>
      <c r="AD1452" s="1014"/>
      <c r="AE1452" s="1014"/>
    </row>
    <row r="1453" spans="2:31">
      <c r="B1453" s="1014"/>
      <c r="C1453" s="1014"/>
      <c r="D1453" s="1014"/>
      <c r="E1453" s="1014"/>
      <c r="F1453" s="1014"/>
      <c r="G1453" s="1014"/>
      <c r="H1453" s="1014"/>
      <c r="I1453" s="1014"/>
      <c r="J1453" s="1014"/>
      <c r="K1453" s="1014"/>
      <c r="L1453" s="1014"/>
      <c r="M1453" s="1016"/>
      <c r="N1453" s="1017"/>
      <c r="O1453" s="1014"/>
      <c r="P1453" s="1014"/>
      <c r="Q1453" s="1014"/>
      <c r="R1453" s="1014"/>
      <c r="S1453" s="1014"/>
      <c r="T1453" s="1014"/>
      <c r="U1453" s="1014"/>
      <c r="V1453" s="1014"/>
      <c r="W1453" s="1014"/>
      <c r="X1453" s="1014"/>
      <c r="Y1453" s="1014"/>
      <c r="Z1453" s="1014"/>
      <c r="AA1453" s="1014"/>
      <c r="AB1453" s="1014"/>
      <c r="AC1453" s="1014"/>
      <c r="AD1453" s="1014"/>
      <c r="AE1453" s="1014"/>
    </row>
    <row r="1454" spans="2:31">
      <c r="B1454" s="1014"/>
      <c r="C1454" s="1014"/>
      <c r="D1454" s="1014"/>
      <c r="E1454" s="1014"/>
      <c r="F1454" s="1014"/>
      <c r="G1454" s="1014"/>
      <c r="H1454" s="1014"/>
      <c r="I1454" s="1014"/>
      <c r="J1454" s="1014"/>
      <c r="K1454" s="1014"/>
      <c r="L1454" s="1014"/>
      <c r="M1454" s="1016"/>
      <c r="N1454" s="1018"/>
      <c r="O1454" s="1014"/>
      <c r="P1454" s="1014"/>
      <c r="Q1454" s="1014"/>
      <c r="R1454" s="1014"/>
      <c r="S1454" s="1014"/>
      <c r="T1454" s="1014"/>
      <c r="U1454" s="1014"/>
      <c r="V1454" s="1014"/>
      <c r="W1454" s="1014"/>
      <c r="X1454" s="1014"/>
      <c r="Y1454" s="1014"/>
      <c r="Z1454" s="1014"/>
      <c r="AA1454" s="1014"/>
      <c r="AB1454" s="1014"/>
      <c r="AC1454" s="1014"/>
      <c r="AD1454" s="1014"/>
      <c r="AE1454" s="1014"/>
    </row>
    <row r="1455" spans="2:31">
      <c r="B1455" s="1014"/>
      <c r="C1455" s="1014"/>
      <c r="D1455" s="1014"/>
      <c r="E1455" s="1014"/>
      <c r="F1455" s="1014"/>
      <c r="G1455" s="1014"/>
      <c r="H1455" s="1014"/>
      <c r="I1455" s="1014"/>
      <c r="J1455" s="1014"/>
      <c r="K1455" s="1014"/>
      <c r="L1455" s="1014"/>
      <c r="M1455" s="1016"/>
      <c r="N1455" s="1017"/>
      <c r="O1455" s="1014"/>
      <c r="P1455" s="1014"/>
      <c r="Q1455" s="1014"/>
      <c r="R1455" s="1014"/>
      <c r="S1455" s="1014"/>
      <c r="T1455" s="1014"/>
      <c r="U1455" s="1014"/>
      <c r="V1455" s="1014"/>
      <c r="W1455" s="1014"/>
      <c r="X1455" s="1014"/>
      <c r="Y1455" s="1014"/>
      <c r="Z1455" s="1014"/>
      <c r="AA1455" s="1014"/>
      <c r="AB1455" s="1014"/>
      <c r="AC1455" s="1014"/>
      <c r="AD1455" s="1014"/>
      <c r="AE1455" s="1014"/>
    </row>
    <row r="1456" spans="2:31">
      <c r="B1456" s="1014"/>
      <c r="C1456" s="1014"/>
      <c r="D1456" s="1014"/>
      <c r="E1456" s="1014"/>
      <c r="F1456" s="1014"/>
      <c r="G1456" s="1014"/>
      <c r="H1456" s="1014"/>
      <c r="I1456" s="1014"/>
      <c r="J1456" s="1014"/>
      <c r="K1456" s="1014"/>
      <c r="L1456" s="1014"/>
      <c r="M1456" s="1016"/>
      <c r="N1456" s="1018"/>
      <c r="O1456" s="1014"/>
      <c r="P1456" s="1014"/>
      <c r="Q1456" s="1014"/>
      <c r="R1456" s="1014"/>
      <c r="S1456" s="1014"/>
      <c r="T1456" s="1014"/>
      <c r="U1456" s="1014"/>
      <c r="V1456" s="1014"/>
      <c r="W1456" s="1014"/>
      <c r="X1456" s="1014"/>
      <c r="Y1456" s="1014"/>
      <c r="Z1456" s="1014"/>
      <c r="AA1456" s="1014"/>
      <c r="AB1456" s="1014"/>
      <c r="AC1456" s="1014"/>
      <c r="AD1456" s="1014"/>
      <c r="AE1456" s="1014"/>
    </row>
    <row r="1457" spans="2:31">
      <c r="B1457" s="1014"/>
      <c r="C1457" s="1014"/>
      <c r="D1457" s="1014"/>
      <c r="E1457" s="1014"/>
      <c r="F1457" s="1014"/>
      <c r="G1457" s="1014"/>
      <c r="H1457" s="1014"/>
      <c r="I1457" s="1014"/>
      <c r="J1457" s="1014"/>
      <c r="K1457" s="1014"/>
      <c r="L1457" s="1014"/>
      <c r="M1457" s="1016"/>
      <c r="N1457" s="1018"/>
      <c r="O1457" s="1014"/>
      <c r="P1457" s="1014"/>
      <c r="Q1457" s="1014"/>
      <c r="R1457" s="1014"/>
      <c r="S1457" s="1014"/>
      <c r="T1457" s="1014"/>
      <c r="U1457" s="1014"/>
      <c r="V1457" s="1014"/>
      <c r="W1457" s="1014"/>
      <c r="X1457" s="1014"/>
      <c r="Y1457" s="1014"/>
      <c r="Z1457" s="1014"/>
      <c r="AA1457" s="1014"/>
      <c r="AB1457" s="1014"/>
      <c r="AC1457" s="1014"/>
      <c r="AD1457" s="1014"/>
      <c r="AE1457" s="1014"/>
    </row>
    <row r="1458" spans="2:31">
      <c r="B1458" s="1014"/>
      <c r="C1458" s="1014"/>
      <c r="D1458" s="1014"/>
      <c r="E1458" s="1014"/>
      <c r="F1458" s="1014"/>
      <c r="G1458" s="1014"/>
      <c r="H1458" s="1014"/>
      <c r="I1458" s="1014"/>
      <c r="J1458" s="1014"/>
      <c r="K1458" s="1014"/>
      <c r="L1458" s="1014"/>
      <c r="M1458" s="1016"/>
      <c r="N1458" s="1017"/>
      <c r="O1458" s="1014"/>
      <c r="P1458" s="1014"/>
      <c r="Q1458" s="1014"/>
      <c r="R1458" s="1014"/>
      <c r="S1458" s="1014"/>
      <c r="T1458" s="1014"/>
      <c r="U1458" s="1014"/>
      <c r="V1458" s="1014"/>
      <c r="W1458" s="1014"/>
      <c r="X1458" s="1014"/>
      <c r="Y1458" s="1014"/>
      <c r="Z1458" s="1014"/>
      <c r="AA1458" s="1014"/>
      <c r="AB1458" s="1014"/>
      <c r="AC1458" s="1014"/>
      <c r="AD1458" s="1014"/>
      <c r="AE1458" s="1014"/>
    </row>
    <row r="1459" spans="2:31">
      <c r="B1459" s="1014"/>
      <c r="C1459" s="1014"/>
      <c r="D1459" s="1014"/>
      <c r="E1459" s="1014"/>
      <c r="F1459" s="1014"/>
      <c r="G1459" s="1014"/>
      <c r="H1459" s="1014"/>
      <c r="I1459" s="1014"/>
      <c r="J1459" s="1014"/>
      <c r="K1459" s="1014"/>
      <c r="L1459" s="1014"/>
      <c r="M1459" s="1016"/>
      <c r="N1459" s="1018"/>
      <c r="O1459" s="1014"/>
      <c r="P1459" s="1014"/>
      <c r="Q1459" s="1014"/>
      <c r="R1459" s="1014"/>
      <c r="S1459" s="1014"/>
      <c r="T1459" s="1014"/>
      <c r="U1459" s="1014"/>
      <c r="V1459" s="1014"/>
      <c r="W1459" s="1014"/>
      <c r="X1459" s="1014"/>
      <c r="Y1459" s="1014"/>
      <c r="Z1459" s="1014"/>
      <c r="AA1459" s="1014"/>
      <c r="AB1459" s="1014"/>
      <c r="AC1459" s="1014"/>
      <c r="AD1459" s="1014"/>
      <c r="AE1459" s="1014"/>
    </row>
    <row r="1460" spans="2:31">
      <c r="B1460" s="1014"/>
      <c r="C1460" s="1014"/>
      <c r="D1460" s="1014"/>
      <c r="E1460" s="1014"/>
      <c r="F1460" s="1014"/>
      <c r="G1460" s="1014"/>
      <c r="H1460" s="1014"/>
      <c r="I1460" s="1014"/>
      <c r="J1460" s="1014"/>
      <c r="K1460" s="1014"/>
      <c r="L1460" s="1014"/>
      <c r="M1460" s="1016"/>
      <c r="N1460" s="1017"/>
      <c r="O1460" s="1014"/>
      <c r="P1460" s="1014"/>
      <c r="Q1460" s="1014"/>
      <c r="R1460" s="1014"/>
      <c r="S1460" s="1014"/>
      <c r="T1460" s="1014"/>
      <c r="U1460" s="1014"/>
      <c r="V1460" s="1014"/>
      <c r="W1460" s="1014"/>
      <c r="X1460" s="1014"/>
      <c r="Y1460" s="1014"/>
      <c r="Z1460" s="1014"/>
      <c r="AA1460" s="1014"/>
      <c r="AB1460" s="1014"/>
      <c r="AC1460" s="1014"/>
      <c r="AD1460" s="1014"/>
      <c r="AE1460" s="1014"/>
    </row>
    <row r="1461" spans="2:31">
      <c r="B1461" s="1014"/>
      <c r="C1461" s="1014"/>
      <c r="D1461" s="1014"/>
      <c r="E1461" s="1014"/>
      <c r="F1461" s="1014"/>
      <c r="G1461" s="1014"/>
      <c r="H1461" s="1014"/>
      <c r="I1461" s="1014"/>
      <c r="J1461" s="1014"/>
      <c r="K1461" s="1014"/>
      <c r="L1461" s="1014"/>
      <c r="M1461" s="1016"/>
      <c r="N1461" s="1018"/>
      <c r="O1461" s="1014"/>
      <c r="P1461" s="1014"/>
      <c r="Q1461" s="1014"/>
      <c r="R1461" s="1014"/>
      <c r="S1461" s="1014"/>
      <c r="T1461" s="1014"/>
      <c r="U1461" s="1014"/>
      <c r="V1461" s="1014"/>
      <c r="W1461" s="1014"/>
      <c r="X1461" s="1014"/>
      <c r="Y1461" s="1014"/>
      <c r="Z1461" s="1014"/>
      <c r="AA1461" s="1014"/>
      <c r="AB1461" s="1014"/>
      <c r="AC1461" s="1014"/>
      <c r="AD1461" s="1014"/>
      <c r="AE1461" s="1014"/>
    </row>
    <row r="1462" spans="2:31">
      <c r="B1462" s="1014"/>
      <c r="C1462" s="1014"/>
      <c r="D1462" s="1014"/>
      <c r="E1462" s="1014"/>
      <c r="F1462" s="1014"/>
      <c r="G1462" s="1014"/>
      <c r="H1462" s="1014"/>
      <c r="I1462" s="1014"/>
      <c r="J1462" s="1014"/>
      <c r="K1462" s="1014"/>
      <c r="L1462" s="1014"/>
      <c r="M1462" s="1016"/>
      <c r="N1462" s="1017"/>
      <c r="O1462" s="1014"/>
      <c r="P1462" s="1014"/>
      <c r="Q1462" s="1014"/>
      <c r="R1462" s="1014"/>
      <c r="S1462" s="1014"/>
      <c r="T1462" s="1014"/>
      <c r="U1462" s="1014"/>
      <c r="V1462" s="1014"/>
      <c r="W1462" s="1014"/>
      <c r="X1462" s="1014"/>
      <c r="Y1462" s="1014"/>
      <c r="Z1462" s="1014"/>
      <c r="AA1462" s="1014"/>
      <c r="AB1462" s="1014"/>
      <c r="AC1462" s="1014"/>
      <c r="AD1462" s="1014"/>
      <c r="AE1462" s="1014"/>
    </row>
    <row r="1463" spans="2:31">
      <c r="B1463" s="1014"/>
      <c r="C1463" s="1014"/>
      <c r="D1463" s="1014"/>
      <c r="E1463" s="1014"/>
      <c r="F1463" s="1014"/>
      <c r="G1463" s="1014"/>
      <c r="H1463" s="1014"/>
      <c r="I1463" s="1014"/>
      <c r="J1463" s="1014"/>
      <c r="K1463" s="1014"/>
      <c r="L1463" s="1014"/>
      <c r="M1463" s="1016"/>
      <c r="N1463" s="1018"/>
      <c r="O1463" s="1014"/>
      <c r="P1463" s="1014"/>
      <c r="Q1463" s="1014"/>
      <c r="R1463" s="1014"/>
      <c r="S1463" s="1014"/>
      <c r="T1463" s="1014"/>
      <c r="U1463" s="1014"/>
      <c r="V1463" s="1014"/>
      <c r="W1463" s="1014"/>
      <c r="X1463" s="1014"/>
      <c r="Y1463" s="1014"/>
      <c r="Z1463" s="1014"/>
      <c r="AA1463" s="1014"/>
      <c r="AB1463" s="1014"/>
      <c r="AC1463" s="1014"/>
      <c r="AD1463" s="1014"/>
      <c r="AE1463" s="1014"/>
    </row>
    <row r="1464" spans="2:31">
      <c r="B1464" s="1014"/>
      <c r="C1464" s="1014"/>
      <c r="D1464" s="1014"/>
      <c r="E1464" s="1014"/>
      <c r="F1464" s="1014"/>
      <c r="G1464" s="1014"/>
      <c r="H1464" s="1014"/>
      <c r="I1464" s="1014"/>
      <c r="J1464" s="1014"/>
      <c r="K1464" s="1014"/>
      <c r="L1464" s="1014"/>
      <c r="M1464" s="1016"/>
      <c r="N1464" s="1018"/>
      <c r="O1464" s="1014"/>
      <c r="P1464" s="1014"/>
      <c r="Q1464" s="1014"/>
      <c r="R1464" s="1014"/>
      <c r="S1464" s="1014"/>
      <c r="T1464" s="1014"/>
      <c r="U1464" s="1014"/>
      <c r="V1464" s="1014"/>
      <c r="W1464" s="1014"/>
      <c r="X1464" s="1014"/>
      <c r="Y1464" s="1014"/>
      <c r="Z1464" s="1014"/>
      <c r="AA1464" s="1014"/>
      <c r="AB1464" s="1014"/>
      <c r="AC1464" s="1014"/>
      <c r="AD1464" s="1014"/>
      <c r="AE1464" s="1014"/>
    </row>
    <row r="1465" spans="2:31">
      <c r="B1465" s="1014"/>
      <c r="C1465" s="1014"/>
      <c r="D1465" s="1014"/>
      <c r="E1465" s="1014"/>
      <c r="F1465" s="1014"/>
      <c r="G1465" s="1014"/>
      <c r="H1465" s="1014"/>
      <c r="I1465" s="1014"/>
      <c r="J1465" s="1014"/>
      <c r="K1465" s="1014"/>
      <c r="L1465" s="1014"/>
      <c r="M1465" s="1016"/>
      <c r="N1465" s="1017"/>
      <c r="O1465" s="1014"/>
      <c r="P1465" s="1014"/>
      <c r="Q1465" s="1014"/>
      <c r="R1465" s="1014"/>
      <c r="S1465" s="1014"/>
      <c r="T1465" s="1014"/>
      <c r="U1465" s="1014"/>
      <c r="V1465" s="1014"/>
      <c r="W1465" s="1014"/>
      <c r="X1465" s="1014"/>
      <c r="Y1465" s="1014"/>
      <c r="Z1465" s="1014"/>
      <c r="AA1465" s="1014"/>
      <c r="AB1465" s="1014"/>
      <c r="AC1465" s="1014"/>
      <c r="AD1465" s="1014"/>
      <c r="AE1465" s="1014"/>
    </row>
    <row r="1466" spans="2:31">
      <c r="B1466" s="1014"/>
      <c r="C1466" s="1014"/>
      <c r="D1466" s="1014"/>
      <c r="E1466" s="1014"/>
      <c r="F1466" s="1014"/>
      <c r="G1466" s="1014"/>
      <c r="H1466" s="1014"/>
      <c r="I1466" s="1014"/>
      <c r="J1466" s="1014"/>
      <c r="K1466" s="1014"/>
      <c r="L1466" s="1014"/>
      <c r="M1466" s="1016"/>
      <c r="N1466" s="1018"/>
      <c r="O1466" s="1014"/>
      <c r="P1466" s="1014"/>
      <c r="Q1466" s="1014"/>
      <c r="R1466" s="1014"/>
      <c r="S1466" s="1014"/>
      <c r="T1466" s="1014"/>
      <c r="U1466" s="1014"/>
      <c r="V1466" s="1014"/>
      <c r="W1466" s="1014"/>
      <c r="X1466" s="1014"/>
      <c r="Y1466" s="1014"/>
      <c r="Z1466" s="1014"/>
      <c r="AA1466" s="1014"/>
      <c r="AB1466" s="1014"/>
      <c r="AC1466" s="1014"/>
      <c r="AD1466" s="1014"/>
      <c r="AE1466" s="1014"/>
    </row>
    <row r="1467" spans="2:31">
      <c r="B1467" s="1014"/>
      <c r="C1467" s="1014"/>
      <c r="D1467" s="1014"/>
      <c r="E1467" s="1014"/>
      <c r="F1467" s="1014"/>
      <c r="G1467" s="1014"/>
      <c r="H1467" s="1014"/>
      <c r="I1467" s="1014"/>
      <c r="J1467" s="1014"/>
      <c r="K1467" s="1014"/>
      <c r="L1467" s="1014"/>
      <c r="M1467" s="1016"/>
      <c r="N1467" s="1017"/>
      <c r="O1467" s="1014"/>
      <c r="P1467" s="1014"/>
      <c r="Q1467" s="1014"/>
      <c r="R1467" s="1014"/>
      <c r="S1467" s="1014"/>
      <c r="T1467" s="1014"/>
      <c r="U1467" s="1014"/>
      <c r="V1467" s="1014"/>
      <c r="W1467" s="1014"/>
      <c r="X1467" s="1014"/>
      <c r="Y1467" s="1014"/>
      <c r="Z1467" s="1014"/>
      <c r="AA1467" s="1014"/>
      <c r="AB1467" s="1014"/>
      <c r="AC1467" s="1014"/>
      <c r="AD1467" s="1014"/>
      <c r="AE1467" s="1014"/>
    </row>
    <row r="1468" spans="2:31">
      <c r="B1468" s="1014"/>
      <c r="C1468" s="1014"/>
      <c r="D1468" s="1014"/>
      <c r="E1468" s="1014"/>
      <c r="F1468" s="1014"/>
      <c r="G1468" s="1014"/>
      <c r="H1468" s="1014"/>
      <c r="I1468" s="1014"/>
      <c r="J1468" s="1014"/>
      <c r="K1468" s="1014"/>
      <c r="L1468" s="1014"/>
      <c r="M1468" s="1016"/>
      <c r="N1468" s="1018"/>
      <c r="O1468" s="1014"/>
      <c r="P1468" s="1014"/>
      <c r="Q1468" s="1014"/>
      <c r="R1468" s="1014"/>
      <c r="S1468" s="1014"/>
      <c r="T1468" s="1014"/>
      <c r="U1468" s="1014"/>
      <c r="V1468" s="1014"/>
      <c r="W1468" s="1014"/>
      <c r="X1468" s="1014"/>
      <c r="Y1468" s="1014"/>
      <c r="Z1468" s="1014"/>
      <c r="AA1468" s="1014"/>
      <c r="AB1468" s="1014"/>
      <c r="AC1468" s="1014"/>
      <c r="AD1468" s="1014"/>
      <c r="AE1468" s="1014"/>
    </row>
    <row r="1469" spans="2:31">
      <c r="B1469" s="1014"/>
      <c r="C1469" s="1014"/>
      <c r="D1469" s="1014"/>
      <c r="E1469" s="1014"/>
      <c r="F1469" s="1014"/>
      <c r="G1469" s="1014"/>
      <c r="H1469" s="1014"/>
      <c r="I1469" s="1014"/>
      <c r="J1469" s="1014"/>
      <c r="K1469" s="1014"/>
      <c r="L1469" s="1014"/>
      <c r="M1469" s="1016"/>
      <c r="N1469" s="1017"/>
      <c r="O1469" s="1014"/>
      <c r="P1469" s="1014"/>
      <c r="Q1469" s="1014"/>
      <c r="R1469" s="1014"/>
      <c r="S1469" s="1014"/>
      <c r="T1469" s="1014"/>
      <c r="U1469" s="1014"/>
      <c r="V1469" s="1014"/>
      <c r="W1469" s="1014"/>
      <c r="X1469" s="1014"/>
      <c r="Y1469" s="1014"/>
      <c r="Z1469" s="1014"/>
      <c r="AA1469" s="1014"/>
      <c r="AB1469" s="1014"/>
      <c r="AC1469" s="1014"/>
      <c r="AD1469" s="1014"/>
      <c r="AE1469" s="1014"/>
    </row>
    <row r="1470" spans="2:31">
      <c r="B1470" s="1014"/>
      <c r="C1470" s="1014"/>
      <c r="D1470" s="1014"/>
      <c r="E1470" s="1014"/>
      <c r="F1470" s="1014"/>
      <c r="G1470" s="1014"/>
      <c r="H1470" s="1014"/>
      <c r="I1470" s="1014"/>
      <c r="J1470" s="1014"/>
      <c r="K1470" s="1014"/>
      <c r="L1470" s="1014"/>
      <c r="M1470" s="1016"/>
      <c r="N1470" s="1018"/>
      <c r="O1470" s="1014"/>
      <c r="P1470" s="1014"/>
      <c r="Q1470" s="1014"/>
      <c r="R1470" s="1014"/>
      <c r="S1470" s="1014"/>
      <c r="T1470" s="1014"/>
      <c r="U1470" s="1014"/>
      <c r="V1470" s="1014"/>
      <c r="W1470" s="1014"/>
      <c r="X1470" s="1014"/>
      <c r="Y1470" s="1014"/>
      <c r="Z1470" s="1014"/>
      <c r="AA1470" s="1014"/>
      <c r="AB1470" s="1014"/>
      <c r="AC1470" s="1014"/>
      <c r="AD1470" s="1014"/>
      <c r="AE1470" s="1014"/>
    </row>
    <row r="1471" spans="2:31">
      <c r="B1471" s="1014"/>
      <c r="C1471" s="1014"/>
      <c r="D1471" s="1014"/>
      <c r="E1471" s="1014"/>
      <c r="F1471" s="1014"/>
      <c r="G1471" s="1014"/>
      <c r="H1471" s="1014"/>
      <c r="I1471" s="1014"/>
      <c r="J1471" s="1014"/>
      <c r="K1471" s="1014"/>
      <c r="L1471" s="1014"/>
      <c r="M1471" s="1016"/>
      <c r="N1471" s="1018"/>
      <c r="O1471" s="1014"/>
      <c r="P1471" s="1014"/>
      <c r="Q1471" s="1014"/>
      <c r="R1471" s="1014"/>
      <c r="S1471" s="1014"/>
      <c r="T1471" s="1014"/>
      <c r="U1471" s="1014"/>
      <c r="V1471" s="1014"/>
      <c r="W1471" s="1014"/>
      <c r="X1471" s="1014"/>
      <c r="Y1471" s="1014"/>
      <c r="Z1471" s="1014"/>
      <c r="AA1471" s="1014"/>
      <c r="AB1471" s="1014"/>
      <c r="AC1471" s="1014"/>
      <c r="AD1471" s="1014"/>
      <c r="AE1471" s="1014"/>
    </row>
    <row r="1472" spans="2:31">
      <c r="B1472" s="1014"/>
      <c r="C1472" s="1014"/>
      <c r="D1472" s="1014"/>
      <c r="E1472" s="1014"/>
      <c r="F1472" s="1014"/>
      <c r="G1472" s="1014"/>
      <c r="H1472" s="1014"/>
      <c r="I1472" s="1014"/>
      <c r="J1472" s="1014"/>
      <c r="K1472" s="1014"/>
      <c r="L1472" s="1014"/>
      <c r="M1472" s="1016"/>
      <c r="N1472" s="1018"/>
      <c r="O1472" s="1014"/>
      <c r="P1472" s="1014"/>
      <c r="Q1472" s="1014"/>
      <c r="R1472" s="1014"/>
      <c r="S1472" s="1014"/>
      <c r="T1472" s="1014"/>
      <c r="U1472" s="1014"/>
      <c r="V1472" s="1014"/>
      <c r="W1472" s="1014"/>
      <c r="X1472" s="1014"/>
      <c r="Y1472" s="1014"/>
      <c r="Z1472" s="1014"/>
      <c r="AA1472" s="1014"/>
      <c r="AB1472" s="1014"/>
      <c r="AC1472" s="1014"/>
      <c r="AD1472" s="1014"/>
      <c r="AE1472" s="1014"/>
    </row>
    <row r="1473" spans="2:31">
      <c r="B1473" s="1014"/>
      <c r="C1473" s="1014"/>
      <c r="D1473" s="1014"/>
      <c r="E1473" s="1014"/>
      <c r="F1473" s="1014"/>
      <c r="G1473" s="1014"/>
      <c r="H1473" s="1014"/>
      <c r="I1473" s="1014"/>
      <c r="J1473" s="1014"/>
      <c r="K1473" s="1014"/>
      <c r="L1473" s="1014"/>
      <c r="M1473" s="1016"/>
      <c r="N1473" s="1018"/>
      <c r="O1473" s="1014"/>
      <c r="P1473" s="1014"/>
      <c r="Q1473" s="1014"/>
      <c r="R1473" s="1014"/>
      <c r="S1473" s="1014"/>
      <c r="T1473" s="1014"/>
      <c r="U1473" s="1014"/>
      <c r="V1473" s="1014"/>
      <c r="W1473" s="1014"/>
      <c r="X1473" s="1014"/>
      <c r="Y1473" s="1014"/>
      <c r="Z1473" s="1014"/>
      <c r="AA1473" s="1014"/>
      <c r="AB1473" s="1014"/>
      <c r="AC1473" s="1014"/>
      <c r="AD1473" s="1014"/>
      <c r="AE1473" s="1014"/>
    </row>
    <row r="1474" spans="2:31">
      <c r="B1474" s="1014"/>
      <c r="C1474" s="1014"/>
      <c r="D1474" s="1014"/>
      <c r="E1474" s="1014"/>
      <c r="F1474" s="1014"/>
      <c r="G1474" s="1014"/>
      <c r="H1474" s="1014"/>
      <c r="I1474" s="1014"/>
      <c r="J1474" s="1014"/>
      <c r="K1474" s="1014"/>
      <c r="L1474" s="1014"/>
      <c r="M1474" s="1016"/>
      <c r="N1474" s="1017"/>
      <c r="O1474" s="1014"/>
      <c r="P1474" s="1014"/>
      <c r="Q1474" s="1014"/>
      <c r="R1474" s="1014"/>
      <c r="S1474" s="1014"/>
      <c r="T1474" s="1014"/>
      <c r="U1474" s="1014"/>
      <c r="V1474" s="1014"/>
      <c r="W1474" s="1014"/>
      <c r="X1474" s="1014"/>
      <c r="Y1474" s="1014"/>
      <c r="Z1474" s="1014"/>
      <c r="AA1474" s="1014"/>
      <c r="AB1474" s="1014"/>
      <c r="AC1474" s="1014"/>
      <c r="AD1474" s="1014"/>
      <c r="AE1474" s="1014"/>
    </row>
    <row r="1475" spans="2:31">
      <c r="B1475" s="1014"/>
      <c r="C1475" s="1014"/>
      <c r="D1475" s="1014"/>
      <c r="E1475" s="1014"/>
      <c r="F1475" s="1014"/>
      <c r="G1475" s="1014"/>
      <c r="H1475" s="1014"/>
      <c r="I1475" s="1014"/>
      <c r="J1475" s="1014"/>
      <c r="K1475" s="1014"/>
      <c r="L1475" s="1014"/>
      <c r="M1475" s="1016"/>
      <c r="N1475" s="1018"/>
      <c r="O1475" s="1014"/>
      <c r="P1475" s="1014"/>
      <c r="Q1475" s="1014"/>
      <c r="R1475" s="1014"/>
      <c r="S1475" s="1014"/>
      <c r="T1475" s="1014"/>
      <c r="U1475" s="1014"/>
      <c r="V1475" s="1014"/>
      <c r="W1475" s="1014"/>
      <c r="X1475" s="1014"/>
      <c r="Y1475" s="1014"/>
      <c r="Z1475" s="1014"/>
      <c r="AA1475" s="1014"/>
      <c r="AB1475" s="1014"/>
      <c r="AC1475" s="1014"/>
      <c r="AD1475" s="1014"/>
      <c r="AE1475" s="1014"/>
    </row>
    <row r="1476" spans="2:31">
      <c r="B1476" s="1014"/>
      <c r="C1476" s="1014"/>
      <c r="D1476" s="1014"/>
      <c r="E1476" s="1014"/>
      <c r="F1476" s="1014"/>
      <c r="G1476" s="1014"/>
      <c r="H1476" s="1014"/>
      <c r="I1476" s="1014"/>
      <c r="J1476" s="1014"/>
      <c r="K1476" s="1014"/>
      <c r="L1476" s="1014"/>
      <c r="M1476" s="1016"/>
      <c r="N1476" s="1018"/>
      <c r="O1476" s="1014"/>
      <c r="P1476" s="1014"/>
      <c r="Q1476" s="1014"/>
      <c r="R1476" s="1014"/>
      <c r="S1476" s="1014"/>
      <c r="T1476" s="1014"/>
      <c r="U1476" s="1014"/>
      <c r="V1476" s="1014"/>
      <c r="W1476" s="1014"/>
      <c r="X1476" s="1014"/>
      <c r="Y1476" s="1014"/>
      <c r="Z1476" s="1014"/>
      <c r="AA1476" s="1014"/>
      <c r="AB1476" s="1014"/>
      <c r="AC1476" s="1014"/>
      <c r="AD1476" s="1014"/>
      <c r="AE1476" s="1014"/>
    </row>
    <row r="1477" spans="2:31">
      <c r="B1477" s="1014"/>
      <c r="C1477" s="1014"/>
      <c r="D1477" s="1014"/>
      <c r="E1477" s="1014"/>
      <c r="F1477" s="1014"/>
      <c r="G1477" s="1014"/>
      <c r="H1477" s="1014"/>
      <c r="I1477" s="1014"/>
      <c r="J1477" s="1014"/>
      <c r="K1477" s="1014"/>
      <c r="L1477" s="1014"/>
      <c r="M1477" s="1016"/>
      <c r="N1477" s="1017"/>
      <c r="O1477" s="1014"/>
      <c r="P1477" s="1014"/>
      <c r="Q1477" s="1014"/>
      <c r="R1477" s="1014"/>
      <c r="S1477" s="1014"/>
      <c r="T1477" s="1014"/>
      <c r="U1477" s="1014"/>
      <c r="V1477" s="1014"/>
      <c r="W1477" s="1014"/>
      <c r="X1477" s="1014"/>
      <c r="Y1477" s="1014"/>
      <c r="Z1477" s="1014"/>
      <c r="AA1477" s="1014"/>
      <c r="AB1477" s="1014"/>
      <c r="AC1477" s="1014"/>
      <c r="AD1477" s="1014"/>
      <c r="AE1477" s="1014"/>
    </row>
    <row r="1478" spans="2:31">
      <c r="B1478" s="1014"/>
      <c r="C1478" s="1014"/>
      <c r="D1478" s="1014"/>
      <c r="E1478" s="1014"/>
      <c r="F1478" s="1014"/>
      <c r="G1478" s="1014"/>
      <c r="H1478" s="1014"/>
      <c r="I1478" s="1014"/>
      <c r="J1478" s="1014"/>
      <c r="K1478" s="1014"/>
      <c r="L1478" s="1014"/>
      <c r="M1478" s="1016"/>
      <c r="N1478" s="1018"/>
      <c r="O1478" s="1014"/>
      <c r="P1478" s="1014"/>
      <c r="Q1478" s="1014"/>
      <c r="R1478" s="1014"/>
      <c r="S1478" s="1014"/>
      <c r="T1478" s="1014"/>
      <c r="U1478" s="1014"/>
      <c r="V1478" s="1014"/>
      <c r="W1478" s="1014"/>
      <c r="X1478" s="1014"/>
      <c r="Y1478" s="1014"/>
      <c r="Z1478" s="1014"/>
      <c r="AA1478" s="1014"/>
      <c r="AB1478" s="1014"/>
      <c r="AC1478" s="1014"/>
      <c r="AD1478" s="1014"/>
      <c r="AE1478" s="1014"/>
    </row>
    <row r="1479" spans="2:31">
      <c r="B1479" s="1014"/>
      <c r="C1479" s="1014"/>
      <c r="D1479" s="1014"/>
      <c r="E1479" s="1014"/>
      <c r="F1479" s="1014"/>
      <c r="G1479" s="1014"/>
      <c r="H1479" s="1014"/>
      <c r="I1479" s="1014"/>
      <c r="J1479" s="1014"/>
      <c r="K1479" s="1014"/>
      <c r="L1479" s="1014"/>
      <c r="M1479" s="1016"/>
      <c r="N1479" s="1018"/>
      <c r="O1479" s="1014"/>
      <c r="P1479" s="1014"/>
      <c r="Q1479" s="1014"/>
      <c r="R1479" s="1014"/>
      <c r="S1479" s="1014"/>
      <c r="T1479" s="1014"/>
      <c r="U1479" s="1014"/>
      <c r="V1479" s="1014"/>
      <c r="W1479" s="1014"/>
      <c r="X1479" s="1014"/>
      <c r="Y1479" s="1014"/>
      <c r="Z1479" s="1014"/>
      <c r="AA1479" s="1014"/>
      <c r="AB1479" s="1014"/>
      <c r="AC1479" s="1014"/>
      <c r="AD1479" s="1014"/>
      <c r="AE1479" s="1014"/>
    </row>
    <row r="1480" spans="2:31">
      <c r="B1480" s="1014"/>
      <c r="C1480" s="1014"/>
      <c r="D1480" s="1014"/>
      <c r="E1480" s="1014"/>
      <c r="F1480" s="1014"/>
      <c r="G1480" s="1014"/>
      <c r="H1480" s="1014"/>
      <c r="I1480" s="1014"/>
      <c r="J1480" s="1014"/>
      <c r="K1480" s="1014"/>
      <c r="L1480" s="1014"/>
      <c r="M1480" s="1016"/>
      <c r="N1480" s="1017"/>
      <c r="O1480" s="1014"/>
      <c r="P1480" s="1014"/>
      <c r="Q1480" s="1014"/>
      <c r="R1480" s="1014"/>
      <c r="S1480" s="1014"/>
      <c r="T1480" s="1014"/>
      <c r="U1480" s="1014"/>
      <c r="V1480" s="1014"/>
      <c r="W1480" s="1014"/>
      <c r="X1480" s="1014"/>
      <c r="Y1480" s="1014"/>
      <c r="Z1480" s="1014"/>
      <c r="AA1480" s="1014"/>
      <c r="AB1480" s="1014"/>
      <c r="AC1480" s="1014"/>
      <c r="AD1480" s="1014"/>
      <c r="AE1480" s="1014"/>
    </row>
    <row r="1481" spans="2:31">
      <c r="B1481" s="1014"/>
      <c r="C1481" s="1014"/>
      <c r="D1481" s="1014"/>
      <c r="E1481" s="1014"/>
      <c r="F1481" s="1014"/>
      <c r="G1481" s="1014"/>
      <c r="H1481" s="1014"/>
      <c r="I1481" s="1014"/>
      <c r="J1481" s="1014"/>
      <c r="K1481" s="1014"/>
      <c r="L1481" s="1014"/>
      <c r="M1481" s="1016"/>
      <c r="N1481" s="1018"/>
      <c r="O1481" s="1014"/>
      <c r="P1481" s="1014"/>
      <c r="Q1481" s="1014"/>
      <c r="R1481" s="1014"/>
      <c r="S1481" s="1014"/>
      <c r="T1481" s="1014"/>
      <c r="U1481" s="1014"/>
      <c r="V1481" s="1014"/>
      <c r="W1481" s="1014"/>
      <c r="X1481" s="1014"/>
      <c r="Y1481" s="1014"/>
      <c r="Z1481" s="1014"/>
      <c r="AA1481" s="1014"/>
      <c r="AB1481" s="1014"/>
      <c r="AC1481" s="1014"/>
      <c r="AD1481" s="1014"/>
      <c r="AE1481" s="1014"/>
    </row>
    <row r="1482" spans="2:31">
      <c r="B1482" s="1014"/>
      <c r="C1482" s="1014"/>
      <c r="D1482" s="1014"/>
      <c r="E1482" s="1014"/>
      <c r="F1482" s="1014"/>
      <c r="G1482" s="1014"/>
      <c r="H1482" s="1014"/>
      <c r="I1482" s="1014"/>
      <c r="J1482" s="1014"/>
      <c r="K1482" s="1014"/>
      <c r="L1482" s="1014"/>
      <c r="M1482" s="1016"/>
      <c r="N1482" s="1018"/>
      <c r="O1482" s="1014"/>
      <c r="P1482" s="1014"/>
      <c r="Q1482" s="1014"/>
      <c r="R1482" s="1014"/>
      <c r="S1482" s="1014"/>
      <c r="T1482" s="1014"/>
      <c r="U1482" s="1014"/>
      <c r="V1482" s="1014"/>
      <c r="W1482" s="1014"/>
      <c r="X1482" s="1014"/>
      <c r="Y1482" s="1014"/>
      <c r="Z1482" s="1014"/>
      <c r="AA1482" s="1014"/>
      <c r="AB1482" s="1014"/>
      <c r="AC1482" s="1014"/>
      <c r="AD1482" s="1014"/>
      <c r="AE1482" s="1014"/>
    </row>
    <row r="1483" spans="2:31">
      <c r="B1483" s="1014"/>
      <c r="C1483" s="1014"/>
      <c r="D1483" s="1014"/>
      <c r="E1483" s="1014"/>
      <c r="F1483" s="1014"/>
      <c r="G1483" s="1014"/>
      <c r="H1483" s="1014"/>
      <c r="I1483" s="1014"/>
      <c r="J1483" s="1014"/>
      <c r="K1483" s="1014"/>
      <c r="L1483" s="1014"/>
      <c r="M1483" s="1016"/>
      <c r="N1483" s="1018"/>
      <c r="O1483" s="1014"/>
      <c r="P1483" s="1014"/>
      <c r="Q1483" s="1014"/>
      <c r="R1483" s="1014"/>
      <c r="S1483" s="1014"/>
      <c r="T1483" s="1014"/>
      <c r="U1483" s="1014"/>
      <c r="V1483" s="1014"/>
      <c r="W1483" s="1014"/>
      <c r="X1483" s="1014"/>
      <c r="Y1483" s="1014"/>
      <c r="Z1483" s="1014"/>
      <c r="AA1483" s="1014"/>
      <c r="AB1483" s="1014"/>
      <c r="AC1483" s="1014"/>
      <c r="AD1483" s="1014"/>
      <c r="AE1483" s="1014"/>
    </row>
    <row r="1484" spans="2:31">
      <c r="B1484" s="1014"/>
      <c r="C1484" s="1014"/>
      <c r="D1484" s="1014"/>
      <c r="E1484" s="1014"/>
      <c r="F1484" s="1014"/>
      <c r="G1484" s="1014"/>
      <c r="H1484" s="1014"/>
      <c r="I1484" s="1014"/>
      <c r="J1484" s="1014"/>
      <c r="K1484" s="1014"/>
      <c r="L1484" s="1014"/>
      <c r="M1484" s="1016"/>
      <c r="N1484" s="1018"/>
      <c r="O1484" s="1014"/>
      <c r="P1484" s="1014"/>
      <c r="Q1484" s="1014"/>
      <c r="R1484" s="1014"/>
      <c r="S1484" s="1014"/>
      <c r="T1484" s="1014"/>
      <c r="U1484" s="1014"/>
      <c r="V1484" s="1014"/>
      <c r="W1484" s="1014"/>
      <c r="X1484" s="1014"/>
      <c r="Y1484" s="1014"/>
      <c r="Z1484" s="1014"/>
      <c r="AA1484" s="1014"/>
      <c r="AB1484" s="1014"/>
      <c r="AC1484" s="1014"/>
      <c r="AD1484" s="1014"/>
      <c r="AE1484" s="1014"/>
    </row>
    <row r="1485" spans="2:31">
      <c r="B1485" s="1014"/>
      <c r="C1485" s="1014"/>
      <c r="D1485" s="1014"/>
      <c r="E1485" s="1014"/>
      <c r="F1485" s="1014"/>
      <c r="G1485" s="1014"/>
      <c r="H1485" s="1014"/>
      <c r="I1485" s="1014"/>
      <c r="J1485" s="1014"/>
      <c r="K1485" s="1014"/>
      <c r="L1485" s="1014"/>
      <c r="M1485" s="1016"/>
      <c r="N1485" s="1018"/>
      <c r="O1485" s="1014"/>
      <c r="P1485" s="1014"/>
      <c r="Q1485" s="1014"/>
      <c r="R1485" s="1014"/>
      <c r="S1485" s="1014"/>
      <c r="T1485" s="1014"/>
      <c r="U1485" s="1014"/>
      <c r="V1485" s="1014"/>
      <c r="W1485" s="1014"/>
      <c r="X1485" s="1014"/>
      <c r="Y1485" s="1014"/>
      <c r="Z1485" s="1014"/>
      <c r="AA1485" s="1014"/>
      <c r="AB1485" s="1014"/>
      <c r="AC1485" s="1014"/>
      <c r="AD1485" s="1014"/>
      <c r="AE1485" s="1014"/>
    </row>
    <row r="1486" spans="2:31">
      <c r="B1486" s="1014"/>
      <c r="C1486" s="1014"/>
      <c r="D1486" s="1014"/>
      <c r="E1486" s="1014"/>
      <c r="F1486" s="1014"/>
      <c r="G1486" s="1014"/>
      <c r="H1486" s="1014"/>
      <c r="I1486" s="1014"/>
      <c r="J1486" s="1014"/>
      <c r="K1486" s="1014"/>
      <c r="L1486" s="1014"/>
      <c r="M1486" s="1016"/>
      <c r="N1486" s="1018"/>
      <c r="O1486" s="1014"/>
      <c r="P1486" s="1014"/>
      <c r="Q1486" s="1014"/>
      <c r="R1486" s="1014"/>
      <c r="S1486" s="1014"/>
      <c r="T1486" s="1014"/>
      <c r="U1486" s="1014"/>
      <c r="V1486" s="1014"/>
      <c r="W1486" s="1014"/>
      <c r="X1486" s="1014"/>
      <c r="Y1486" s="1014"/>
      <c r="Z1486" s="1014"/>
      <c r="AA1486" s="1014"/>
      <c r="AB1486" s="1014"/>
      <c r="AC1486" s="1014"/>
      <c r="AD1486" s="1014"/>
      <c r="AE1486" s="1014"/>
    </row>
    <row r="1487" spans="2:31">
      <c r="B1487" s="1014"/>
      <c r="C1487" s="1014"/>
      <c r="D1487" s="1014"/>
      <c r="E1487" s="1014"/>
      <c r="F1487" s="1014"/>
      <c r="G1487" s="1014"/>
      <c r="H1487" s="1014"/>
      <c r="I1487" s="1014"/>
      <c r="J1487" s="1014"/>
      <c r="K1487" s="1014"/>
      <c r="L1487" s="1014"/>
      <c r="M1487" s="1016"/>
      <c r="N1487" s="1018"/>
      <c r="O1487" s="1014"/>
      <c r="P1487" s="1014"/>
      <c r="Q1487" s="1014"/>
      <c r="R1487" s="1014"/>
      <c r="S1487" s="1014"/>
      <c r="T1487" s="1014"/>
      <c r="U1487" s="1014"/>
      <c r="V1487" s="1014"/>
      <c r="W1487" s="1014"/>
      <c r="X1487" s="1014"/>
      <c r="Y1487" s="1014"/>
      <c r="Z1487" s="1014"/>
      <c r="AA1487" s="1014"/>
      <c r="AB1487" s="1014"/>
      <c r="AC1487" s="1014"/>
      <c r="AD1487" s="1014"/>
      <c r="AE1487" s="1014"/>
    </row>
    <row r="1488" spans="2:31">
      <c r="B1488" s="1014"/>
      <c r="C1488" s="1014"/>
      <c r="D1488" s="1014"/>
      <c r="E1488" s="1014"/>
      <c r="F1488" s="1014"/>
      <c r="G1488" s="1014"/>
      <c r="H1488" s="1014"/>
      <c r="I1488" s="1014"/>
      <c r="J1488" s="1014"/>
      <c r="K1488" s="1014"/>
      <c r="L1488" s="1014"/>
      <c r="M1488" s="1016"/>
      <c r="N1488" s="1018"/>
      <c r="O1488" s="1014"/>
      <c r="P1488" s="1014"/>
      <c r="Q1488" s="1014"/>
      <c r="R1488" s="1014"/>
      <c r="S1488" s="1014"/>
      <c r="T1488" s="1014"/>
      <c r="U1488" s="1014"/>
      <c r="V1488" s="1014"/>
      <c r="W1488" s="1014"/>
      <c r="X1488" s="1014"/>
      <c r="Y1488" s="1014"/>
      <c r="Z1488" s="1014"/>
      <c r="AA1488" s="1014"/>
      <c r="AB1488" s="1014"/>
      <c r="AC1488" s="1014"/>
      <c r="AD1488" s="1014"/>
      <c r="AE1488" s="1014"/>
    </row>
    <row r="1489" spans="2:31">
      <c r="B1489" s="1014"/>
      <c r="C1489" s="1014"/>
      <c r="D1489" s="1014"/>
      <c r="E1489" s="1014"/>
      <c r="F1489" s="1014"/>
      <c r="G1489" s="1014"/>
      <c r="H1489" s="1014"/>
      <c r="I1489" s="1014"/>
      <c r="J1489" s="1014"/>
      <c r="K1489" s="1014"/>
      <c r="L1489" s="1014"/>
      <c r="M1489" s="1016"/>
      <c r="N1489" s="1018"/>
      <c r="O1489" s="1014"/>
      <c r="P1489" s="1014"/>
      <c r="Q1489" s="1014"/>
      <c r="R1489" s="1014"/>
      <c r="S1489" s="1014"/>
      <c r="T1489" s="1014"/>
      <c r="U1489" s="1014"/>
      <c r="V1489" s="1014"/>
      <c r="W1489" s="1014"/>
      <c r="X1489" s="1014"/>
      <c r="Y1489" s="1014"/>
      <c r="Z1489" s="1014"/>
      <c r="AA1489" s="1014"/>
      <c r="AB1489" s="1014"/>
      <c r="AC1489" s="1014"/>
      <c r="AD1489" s="1014"/>
      <c r="AE1489" s="1014"/>
    </row>
    <row r="1490" spans="2:31">
      <c r="B1490" s="1014"/>
      <c r="C1490" s="1014"/>
      <c r="D1490" s="1014"/>
      <c r="E1490" s="1014"/>
      <c r="F1490" s="1014"/>
      <c r="G1490" s="1014"/>
      <c r="H1490" s="1014"/>
      <c r="I1490" s="1014"/>
      <c r="J1490" s="1014"/>
      <c r="K1490" s="1014"/>
      <c r="L1490" s="1014"/>
      <c r="M1490" s="1016"/>
      <c r="N1490" s="1018"/>
      <c r="O1490" s="1014"/>
      <c r="P1490" s="1014"/>
      <c r="Q1490" s="1014"/>
      <c r="R1490" s="1014"/>
      <c r="S1490" s="1014"/>
      <c r="T1490" s="1014"/>
      <c r="U1490" s="1014"/>
      <c r="V1490" s="1014"/>
      <c r="W1490" s="1014"/>
      <c r="X1490" s="1014"/>
      <c r="Y1490" s="1014"/>
      <c r="Z1490" s="1014"/>
      <c r="AA1490" s="1014"/>
      <c r="AB1490" s="1014"/>
      <c r="AC1490" s="1014"/>
      <c r="AD1490" s="1014"/>
      <c r="AE1490" s="1014"/>
    </row>
    <row r="1491" spans="2:31">
      <c r="B1491" s="1014"/>
      <c r="C1491" s="1014"/>
      <c r="D1491" s="1014"/>
      <c r="E1491" s="1014"/>
      <c r="F1491" s="1014"/>
      <c r="G1491" s="1014"/>
      <c r="H1491" s="1014"/>
      <c r="I1491" s="1014"/>
      <c r="J1491" s="1014"/>
      <c r="K1491" s="1014"/>
      <c r="L1491" s="1014"/>
      <c r="M1491" s="1016"/>
      <c r="N1491" s="1018"/>
      <c r="O1491" s="1014"/>
      <c r="P1491" s="1014"/>
      <c r="Q1491" s="1014"/>
      <c r="R1491" s="1014"/>
      <c r="S1491" s="1014"/>
      <c r="T1491" s="1014"/>
      <c r="U1491" s="1014"/>
      <c r="V1491" s="1014"/>
      <c r="W1491" s="1014"/>
      <c r="X1491" s="1014"/>
      <c r="Y1491" s="1014"/>
      <c r="Z1491" s="1014"/>
      <c r="AA1491" s="1014"/>
      <c r="AB1491" s="1014"/>
      <c r="AC1491" s="1014"/>
      <c r="AD1491" s="1014"/>
      <c r="AE1491" s="1014"/>
    </row>
    <row r="1492" spans="2:31">
      <c r="B1492" s="1014"/>
      <c r="C1492" s="1014"/>
      <c r="D1492" s="1014"/>
      <c r="E1492" s="1014"/>
      <c r="F1492" s="1014"/>
      <c r="G1492" s="1014"/>
      <c r="H1492" s="1014"/>
      <c r="I1492" s="1014"/>
      <c r="J1492" s="1014"/>
      <c r="K1492" s="1014"/>
      <c r="L1492" s="1014"/>
      <c r="M1492" s="1016"/>
      <c r="N1492" s="1018"/>
      <c r="O1492" s="1014"/>
      <c r="P1492" s="1014"/>
      <c r="Q1492" s="1014"/>
      <c r="R1492" s="1014"/>
      <c r="S1492" s="1014"/>
      <c r="T1492" s="1014"/>
      <c r="U1492" s="1014"/>
      <c r="V1492" s="1014"/>
      <c r="W1492" s="1014"/>
      <c r="X1492" s="1014"/>
      <c r="Y1492" s="1014"/>
      <c r="Z1492" s="1014"/>
      <c r="AA1492" s="1014"/>
      <c r="AB1492" s="1014"/>
      <c r="AC1492" s="1014"/>
      <c r="AD1492" s="1014"/>
      <c r="AE1492" s="1014"/>
    </row>
    <row r="1493" spans="2:31">
      <c r="B1493" s="1014"/>
      <c r="C1493" s="1014"/>
      <c r="D1493" s="1014"/>
      <c r="E1493" s="1014"/>
      <c r="F1493" s="1014"/>
      <c r="G1493" s="1014"/>
      <c r="H1493" s="1014"/>
      <c r="I1493" s="1014"/>
      <c r="J1493" s="1014"/>
      <c r="K1493" s="1014"/>
      <c r="L1493" s="1014"/>
      <c r="M1493" s="1016"/>
      <c r="N1493" s="1018"/>
      <c r="O1493" s="1014"/>
      <c r="P1493" s="1014"/>
      <c r="Q1493" s="1014"/>
      <c r="R1493" s="1014"/>
      <c r="S1493" s="1014"/>
      <c r="T1493" s="1014"/>
      <c r="U1493" s="1014"/>
      <c r="V1493" s="1014"/>
      <c r="W1493" s="1014"/>
      <c r="X1493" s="1014"/>
      <c r="Y1493" s="1014"/>
      <c r="Z1493" s="1014"/>
      <c r="AA1493" s="1014"/>
      <c r="AB1493" s="1014"/>
      <c r="AC1493" s="1014"/>
      <c r="AD1493" s="1014"/>
      <c r="AE1493" s="1014"/>
    </row>
    <row r="1494" spans="2:31">
      <c r="B1494" s="1014"/>
      <c r="C1494" s="1014"/>
      <c r="D1494" s="1014"/>
      <c r="E1494" s="1014"/>
      <c r="F1494" s="1014"/>
      <c r="G1494" s="1014"/>
      <c r="H1494" s="1014"/>
      <c r="I1494" s="1014"/>
      <c r="J1494" s="1014"/>
      <c r="K1494" s="1014"/>
      <c r="L1494" s="1014"/>
      <c r="M1494" s="1016"/>
      <c r="N1494" s="1017"/>
      <c r="O1494" s="1014"/>
      <c r="P1494" s="1014"/>
      <c r="Q1494" s="1014"/>
      <c r="R1494" s="1014"/>
      <c r="S1494" s="1014"/>
      <c r="T1494" s="1014"/>
      <c r="U1494" s="1014"/>
      <c r="V1494" s="1014"/>
      <c r="W1494" s="1014"/>
      <c r="X1494" s="1014"/>
      <c r="Y1494" s="1014"/>
      <c r="Z1494" s="1014"/>
      <c r="AA1494" s="1014"/>
      <c r="AB1494" s="1014"/>
      <c r="AC1494" s="1014"/>
      <c r="AD1494" s="1014"/>
      <c r="AE1494" s="1014"/>
    </row>
    <row r="1495" spans="2:31">
      <c r="B1495" s="1014"/>
      <c r="C1495" s="1014"/>
      <c r="D1495" s="1014"/>
      <c r="E1495" s="1014"/>
      <c r="F1495" s="1014"/>
      <c r="G1495" s="1014"/>
      <c r="H1495" s="1014"/>
      <c r="I1495" s="1014"/>
      <c r="J1495" s="1014"/>
      <c r="K1495" s="1014"/>
      <c r="L1495" s="1014"/>
      <c r="M1495" s="1016"/>
      <c r="N1495" s="1018"/>
      <c r="O1495" s="1014"/>
      <c r="P1495" s="1014"/>
      <c r="Q1495" s="1014"/>
      <c r="R1495" s="1014"/>
      <c r="S1495" s="1014"/>
      <c r="T1495" s="1014"/>
      <c r="U1495" s="1014"/>
      <c r="V1495" s="1014"/>
      <c r="W1495" s="1014"/>
      <c r="X1495" s="1014"/>
      <c r="Y1495" s="1014"/>
      <c r="Z1495" s="1014"/>
      <c r="AA1495" s="1014"/>
      <c r="AB1495" s="1014"/>
      <c r="AC1495" s="1014"/>
      <c r="AD1495" s="1014"/>
      <c r="AE1495" s="1014"/>
    </row>
    <row r="1496" spans="2:31">
      <c r="B1496" s="1014"/>
      <c r="C1496" s="1014"/>
      <c r="D1496" s="1014"/>
      <c r="E1496" s="1014"/>
      <c r="F1496" s="1014"/>
      <c r="G1496" s="1014"/>
      <c r="H1496" s="1014"/>
      <c r="I1496" s="1014"/>
      <c r="J1496" s="1014"/>
      <c r="K1496" s="1014"/>
      <c r="L1496" s="1014"/>
      <c r="M1496" s="1016"/>
      <c r="N1496" s="1018"/>
      <c r="O1496" s="1014"/>
      <c r="P1496" s="1014"/>
      <c r="Q1496" s="1014"/>
      <c r="R1496" s="1014"/>
      <c r="S1496" s="1014"/>
      <c r="T1496" s="1014"/>
      <c r="U1496" s="1014"/>
      <c r="V1496" s="1014"/>
      <c r="W1496" s="1014"/>
      <c r="X1496" s="1014"/>
      <c r="Y1496" s="1014"/>
      <c r="Z1496" s="1014"/>
      <c r="AA1496" s="1014"/>
      <c r="AB1496" s="1014"/>
      <c r="AC1496" s="1014"/>
      <c r="AD1496" s="1014"/>
      <c r="AE1496" s="1014"/>
    </row>
    <row r="1497" spans="2:31">
      <c r="B1497" s="1014"/>
      <c r="C1497" s="1014"/>
      <c r="D1497" s="1014"/>
      <c r="E1497" s="1014"/>
      <c r="F1497" s="1014"/>
      <c r="G1497" s="1014"/>
      <c r="H1497" s="1014"/>
      <c r="I1497" s="1014"/>
      <c r="J1497" s="1014"/>
      <c r="K1497" s="1014"/>
      <c r="L1497" s="1014"/>
      <c r="M1497" s="1016"/>
      <c r="N1497" s="1018"/>
      <c r="O1497" s="1014"/>
      <c r="P1497" s="1014"/>
      <c r="Q1497" s="1014"/>
      <c r="R1497" s="1014"/>
      <c r="S1497" s="1014"/>
      <c r="T1497" s="1014"/>
      <c r="U1497" s="1014"/>
      <c r="V1497" s="1014"/>
      <c r="W1497" s="1014"/>
      <c r="X1497" s="1014"/>
      <c r="Y1497" s="1014"/>
      <c r="Z1497" s="1014"/>
      <c r="AA1497" s="1014"/>
      <c r="AB1497" s="1014"/>
      <c r="AC1497" s="1014"/>
      <c r="AD1497" s="1014"/>
      <c r="AE1497" s="1014"/>
    </row>
    <row r="1498" spans="2:31">
      <c r="B1498" s="1014"/>
      <c r="C1498" s="1014"/>
      <c r="D1498" s="1014"/>
      <c r="E1498" s="1014"/>
      <c r="F1498" s="1014"/>
      <c r="G1498" s="1014"/>
      <c r="H1498" s="1014"/>
      <c r="I1498" s="1014"/>
      <c r="J1498" s="1014"/>
      <c r="K1498" s="1014"/>
      <c r="L1498" s="1014"/>
      <c r="M1498" s="1016"/>
      <c r="N1498" s="1018"/>
      <c r="O1498" s="1014"/>
      <c r="P1498" s="1014"/>
      <c r="Q1498" s="1014"/>
      <c r="R1498" s="1014"/>
      <c r="S1498" s="1014"/>
      <c r="T1498" s="1014"/>
      <c r="U1498" s="1014"/>
      <c r="V1498" s="1014"/>
      <c r="W1498" s="1014"/>
      <c r="X1498" s="1014"/>
      <c r="Y1498" s="1014"/>
      <c r="Z1498" s="1014"/>
      <c r="AA1498" s="1014"/>
      <c r="AB1498" s="1014"/>
      <c r="AC1498" s="1014"/>
      <c r="AD1498" s="1014"/>
      <c r="AE1498" s="1014"/>
    </row>
    <row r="1499" spans="2:31">
      <c r="B1499" s="1014"/>
      <c r="C1499" s="1014"/>
      <c r="D1499" s="1014"/>
      <c r="E1499" s="1014"/>
      <c r="F1499" s="1014"/>
      <c r="G1499" s="1014"/>
      <c r="H1499" s="1014"/>
      <c r="I1499" s="1014"/>
      <c r="J1499" s="1014"/>
      <c r="K1499" s="1014"/>
      <c r="L1499" s="1014"/>
      <c r="M1499" s="1016"/>
      <c r="N1499" s="1018"/>
      <c r="O1499" s="1014"/>
      <c r="P1499" s="1014"/>
      <c r="Q1499" s="1014"/>
      <c r="R1499" s="1014"/>
      <c r="S1499" s="1014"/>
      <c r="T1499" s="1014"/>
      <c r="U1499" s="1014"/>
      <c r="V1499" s="1014"/>
      <c r="W1499" s="1014"/>
      <c r="X1499" s="1014"/>
      <c r="Y1499" s="1014"/>
      <c r="Z1499" s="1014"/>
      <c r="AA1499" s="1014"/>
      <c r="AB1499" s="1014"/>
      <c r="AC1499" s="1014"/>
      <c r="AD1499" s="1014"/>
      <c r="AE1499" s="1014"/>
    </row>
    <row r="1500" spans="2:31">
      <c r="B1500" s="1014"/>
      <c r="C1500" s="1014"/>
      <c r="D1500" s="1014"/>
      <c r="E1500" s="1014"/>
      <c r="F1500" s="1014"/>
      <c r="G1500" s="1014"/>
      <c r="H1500" s="1014"/>
      <c r="I1500" s="1014"/>
      <c r="J1500" s="1014"/>
      <c r="K1500" s="1014"/>
      <c r="L1500" s="1014"/>
      <c r="M1500" s="1016"/>
      <c r="N1500" s="1018"/>
      <c r="O1500" s="1014"/>
      <c r="P1500" s="1014"/>
      <c r="Q1500" s="1014"/>
      <c r="R1500" s="1014"/>
      <c r="S1500" s="1014"/>
      <c r="T1500" s="1014"/>
      <c r="U1500" s="1014"/>
      <c r="V1500" s="1014"/>
      <c r="W1500" s="1014"/>
      <c r="X1500" s="1014"/>
      <c r="Y1500" s="1014"/>
      <c r="Z1500" s="1014"/>
      <c r="AA1500" s="1014"/>
      <c r="AB1500" s="1014"/>
      <c r="AC1500" s="1014"/>
      <c r="AD1500" s="1014"/>
      <c r="AE1500" s="1014"/>
    </row>
    <row r="1501" spans="2:31">
      <c r="B1501" s="1014"/>
      <c r="C1501" s="1014"/>
      <c r="D1501" s="1014"/>
      <c r="E1501" s="1014"/>
      <c r="F1501" s="1014"/>
      <c r="G1501" s="1014"/>
      <c r="H1501" s="1014"/>
      <c r="I1501" s="1014"/>
      <c r="J1501" s="1014"/>
      <c r="K1501" s="1014"/>
      <c r="L1501" s="1014"/>
      <c r="M1501" s="1016"/>
      <c r="N1501" s="1017"/>
      <c r="O1501" s="1014"/>
      <c r="P1501" s="1014"/>
      <c r="Q1501" s="1014"/>
      <c r="R1501" s="1014"/>
      <c r="S1501" s="1014"/>
      <c r="T1501" s="1014"/>
      <c r="U1501" s="1014"/>
      <c r="V1501" s="1014"/>
      <c r="W1501" s="1014"/>
      <c r="X1501" s="1014"/>
      <c r="Y1501" s="1014"/>
      <c r="Z1501" s="1014"/>
      <c r="AA1501" s="1014"/>
      <c r="AB1501" s="1014"/>
      <c r="AC1501" s="1014"/>
      <c r="AD1501" s="1014"/>
      <c r="AE1501" s="1014"/>
    </row>
    <row r="1502" spans="2:31">
      <c r="B1502" s="1014"/>
      <c r="C1502" s="1014"/>
      <c r="D1502" s="1014"/>
      <c r="E1502" s="1014"/>
      <c r="F1502" s="1014"/>
      <c r="G1502" s="1014"/>
      <c r="H1502" s="1014"/>
      <c r="I1502" s="1014"/>
      <c r="J1502" s="1014"/>
      <c r="K1502" s="1014"/>
      <c r="L1502" s="1014"/>
      <c r="M1502" s="1016"/>
      <c r="N1502" s="1018"/>
      <c r="O1502" s="1014"/>
      <c r="P1502" s="1014"/>
      <c r="Q1502" s="1014"/>
      <c r="R1502" s="1014"/>
      <c r="S1502" s="1014"/>
      <c r="T1502" s="1014"/>
      <c r="U1502" s="1014"/>
      <c r="V1502" s="1014"/>
      <c r="W1502" s="1014"/>
      <c r="X1502" s="1014"/>
      <c r="Y1502" s="1014"/>
      <c r="Z1502" s="1014"/>
      <c r="AA1502" s="1014"/>
      <c r="AB1502" s="1014"/>
      <c r="AC1502" s="1014"/>
      <c r="AD1502" s="1014"/>
      <c r="AE1502" s="1014"/>
    </row>
    <row r="1503" spans="2:31">
      <c r="B1503" s="1014"/>
      <c r="C1503" s="1014"/>
      <c r="D1503" s="1014"/>
      <c r="E1503" s="1014"/>
      <c r="F1503" s="1014"/>
      <c r="G1503" s="1014"/>
      <c r="H1503" s="1014"/>
      <c r="I1503" s="1014"/>
      <c r="J1503" s="1014"/>
      <c r="K1503" s="1014"/>
      <c r="L1503" s="1014"/>
      <c r="M1503" s="1016"/>
      <c r="N1503" s="1018"/>
      <c r="O1503" s="1014"/>
      <c r="P1503" s="1014"/>
      <c r="Q1503" s="1014"/>
      <c r="R1503" s="1014"/>
      <c r="S1503" s="1014"/>
      <c r="T1503" s="1014"/>
      <c r="U1503" s="1014"/>
      <c r="V1503" s="1014"/>
      <c r="W1503" s="1014"/>
      <c r="X1503" s="1014"/>
      <c r="Y1503" s="1014"/>
      <c r="Z1503" s="1014"/>
      <c r="AA1503" s="1014"/>
      <c r="AB1503" s="1014"/>
      <c r="AC1503" s="1014"/>
      <c r="AD1503" s="1014"/>
      <c r="AE1503" s="1014"/>
    </row>
    <row r="1504" spans="2:31">
      <c r="B1504" s="1014"/>
      <c r="C1504" s="1014"/>
      <c r="D1504" s="1014"/>
      <c r="E1504" s="1014"/>
      <c r="F1504" s="1014"/>
      <c r="G1504" s="1014"/>
      <c r="H1504" s="1014"/>
      <c r="I1504" s="1014"/>
      <c r="J1504" s="1014"/>
      <c r="K1504" s="1014"/>
      <c r="L1504" s="1014"/>
      <c r="M1504" s="1016"/>
      <c r="N1504" s="1018"/>
      <c r="O1504" s="1014"/>
      <c r="P1504" s="1014"/>
      <c r="Q1504" s="1014"/>
      <c r="R1504" s="1014"/>
      <c r="S1504" s="1014"/>
      <c r="T1504" s="1014"/>
      <c r="U1504" s="1014"/>
      <c r="V1504" s="1014"/>
      <c r="W1504" s="1014"/>
      <c r="X1504" s="1014"/>
      <c r="Y1504" s="1014"/>
      <c r="Z1504" s="1014"/>
      <c r="AA1504" s="1014"/>
      <c r="AB1504" s="1014"/>
      <c r="AC1504" s="1014"/>
      <c r="AD1504" s="1014"/>
      <c r="AE1504" s="1014"/>
    </row>
    <row r="1505" spans="2:31">
      <c r="B1505" s="1014"/>
      <c r="C1505" s="1014"/>
      <c r="D1505" s="1014"/>
      <c r="E1505" s="1014"/>
      <c r="F1505" s="1014"/>
      <c r="G1505" s="1014"/>
      <c r="H1505" s="1014"/>
      <c r="I1505" s="1014"/>
      <c r="J1505" s="1014"/>
      <c r="K1505" s="1014"/>
      <c r="L1505" s="1014"/>
      <c r="M1505" s="1016"/>
      <c r="N1505" s="1017"/>
      <c r="O1505" s="1014"/>
      <c r="P1505" s="1014"/>
      <c r="Q1505" s="1014"/>
      <c r="R1505" s="1014"/>
      <c r="S1505" s="1014"/>
      <c r="T1505" s="1014"/>
      <c r="U1505" s="1014"/>
      <c r="V1505" s="1014"/>
      <c r="W1505" s="1014"/>
      <c r="X1505" s="1014"/>
      <c r="Y1505" s="1014"/>
      <c r="Z1505" s="1014"/>
      <c r="AA1505" s="1014"/>
      <c r="AB1505" s="1014"/>
      <c r="AC1505" s="1014"/>
      <c r="AD1505" s="1014"/>
      <c r="AE1505" s="1014"/>
    </row>
    <row r="1506" spans="2:31">
      <c r="B1506" s="1014"/>
      <c r="C1506" s="1014"/>
      <c r="D1506" s="1014"/>
      <c r="E1506" s="1014"/>
      <c r="F1506" s="1014"/>
      <c r="G1506" s="1014"/>
      <c r="H1506" s="1014"/>
      <c r="I1506" s="1014"/>
      <c r="J1506" s="1014"/>
      <c r="K1506" s="1014"/>
      <c r="L1506" s="1014"/>
      <c r="M1506" s="1016"/>
      <c r="N1506" s="1018"/>
      <c r="O1506" s="1014"/>
      <c r="P1506" s="1014"/>
      <c r="Q1506" s="1014"/>
      <c r="R1506" s="1014"/>
      <c r="S1506" s="1014"/>
      <c r="T1506" s="1014"/>
      <c r="U1506" s="1014"/>
      <c r="V1506" s="1014"/>
      <c r="W1506" s="1014"/>
      <c r="X1506" s="1014"/>
      <c r="Y1506" s="1014"/>
      <c r="Z1506" s="1014"/>
      <c r="AA1506" s="1014"/>
      <c r="AB1506" s="1014"/>
      <c r="AC1506" s="1014"/>
      <c r="AD1506" s="1014"/>
      <c r="AE1506" s="1014"/>
    </row>
    <row r="1507" spans="2:31">
      <c r="B1507" s="1014"/>
      <c r="C1507" s="1014"/>
      <c r="D1507" s="1014"/>
      <c r="E1507" s="1014"/>
      <c r="F1507" s="1014"/>
      <c r="G1507" s="1014"/>
      <c r="H1507" s="1014"/>
      <c r="I1507" s="1014"/>
      <c r="J1507" s="1014"/>
      <c r="K1507" s="1014"/>
      <c r="L1507" s="1014"/>
      <c r="M1507" s="1016"/>
      <c r="N1507" s="1017"/>
      <c r="O1507" s="1014"/>
      <c r="P1507" s="1014"/>
      <c r="Q1507" s="1014"/>
      <c r="R1507" s="1014"/>
      <c r="S1507" s="1014"/>
      <c r="T1507" s="1014"/>
      <c r="U1507" s="1014"/>
      <c r="V1507" s="1014"/>
      <c r="W1507" s="1014"/>
      <c r="X1507" s="1014"/>
      <c r="Y1507" s="1014"/>
      <c r="Z1507" s="1014"/>
      <c r="AA1507" s="1014"/>
      <c r="AB1507" s="1014"/>
      <c r="AC1507" s="1014"/>
      <c r="AD1507" s="1014"/>
      <c r="AE1507" s="1014"/>
    </row>
    <row r="1508" spans="2:31">
      <c r="B1508" s="1014"/>
      <c r="C1508" s="1014"/>
      <c r="D1508" s="1014"/>
      <c r="E1508" s="1014"/>
      <c r="F1508" s="1014"/>
      <c r="G1508" s="1014"/>
      <c r="H1508" s="1014"/>
      <c r="I1508" s="1014"/>
      <c r="J1508" s="1014"/>
      <c r="K1508" s="1014"/>
      <c r="L1508" s="1014"/>
      <c r="M1508" s="1016"/>
      <c r="N1508" s="1018"/>
      <c r="O1508" s="1014"/>
      <c r="P1508" s="1014"/>
      <c r="Q1508" s="1014"/>
      <c r="R1508" s="1014"/>
      <c r="S1508" s="1014"/>
      <c r="T1508" s="1014"/>
      <c r="U1508" s="1014"/>
      <c r="V1508" s="1014"/>
      <c r="W1508" s="1014"/>
      <c r="X1508" s="1014"/>
      <c r="Y1508" s="1014"/>
      <c r="Z1508" s="1014"/>
      <c r="AA1508" s="1014"/>
      <c r="AB1508" s="1014"/>
      <c r="AC1508" s="1014"/>
      <c r="AD1508" s="1014"/>
      <c r="AE1508" s="1014"/>
    </row>
    <row r="1509" spans="2:31">
      <c r="B1509" s="1014"/>
      <c r="C1509" s="1014"/>
      <c r="D1509" s="1014"/>
      <c r="E1509" s="1014"/>
      <c r="F1509" s="1014"/>
      <c r="G1509" s="1014"/>
      <c r="H1509" s="1014"/>
      <c r="I1509" s="1014"/>
      <c r="J1509" s="1014"/>
      <c r="K1509" s="1014"/>
      <c r="L1509" s="1014"/>
      <c r="M1509" s="1016"/>
      <c r="N1509" s="1017"/>
      <c r="O1509" s="1014"/>
      <c r="P1509" s="1014"/>
      <c r="Q1509" s="1014"/>
      <c r="R1509" s="1014"/>
      <c r="S1509" s="1014"/>
      <c r="T1509" s="1014"/>
      <c r="U1509" s="1014"/>
      <c r="V1509" s="1014"/>
      <c r="W1509" s="1014"/>
      <c r="X1509" s="1014"/>
      <c r="Y1509" s="1014"/>
      <c r="Z1509" s="1014"/>
      <c r="AA1509" s="1014"/>
      <c r="AB1509" s="1014"/>
      <c r="AC1509" s="1014"/>
      <c r="AD1509" s="1014"/>
      <c r="AE1509" s="1014"/>
    </row>
    <row r="1510" spans="2:31">
      <c r="B1510" s="1020"/>
      <c r="C1510" s="1014"/>
      <c r="D1510" s="1014"/>
      <c r="E1510" s="1014"/>
      <c r="F1510" s="1014"/>
      <c r="G1510" s="1014"/>
      <c r="H1510" s="1014"/>
      <c r="I1510" s="1014"/>
      <c r="J1510" s="1014"/>
      <c r="K1510" s="1014"/>
      <c r="L1510" s="1014"/>
      <c r="M1510" s="1016"/>
      <c r="N1510" s="1018"/>
      <c r="O1510" s="1014"/>
      <c r="P1510" s="1014"/>
      <c r="Q1510" s="1014"/>
      <c r="R1510" s="1014"/>
      <c r="S1510" s="1014"/>
      <c r="T1510" s="1014"/>
      <c r="U1510" s="1014"/>
      <c r="V1510" s="1014"/>
      <c r="W1510" s="1014"/>
      <c r="X1510" s="1014"/>
      <c r="Y1510" s="1014"/>
      <c r="Z1510" s="1014"/>
      <c r="AA1510" s="1014"/>
      <c r="AB1510" s="1014"/>
      <c r="AC1510" s="1014"/>
      <c r="AD1510" s="1014"/>
      <c r="AE1510" s="1014"/>
    </row>
    <row r="1511" spans="2:31">
      <c r="B1511" s="1020"/>
      <c r="C1511" s="1020"/>
      <c r="D1511" s="1020"/>
      <c r="E1511" s="1020"/>
      <c r="F1511" s="1020"/>
      <c r="G1511" s="1020"/>
      <c r="H1511" s="1020"/>
      <c r="I1511" s="1020"/>
      <c r="J1511" s="1014"/>
      <c r="K1511" s="1014"/>
      <c r="L1511" s="1020"/>
      <c r="M1511" s="1016"/>
      <c r="N1511" s="1017"/>
      <c r="O1511" s="1020"/>
      <c r="P1511" s="1020"/>
      <c r="Q1511" s="1020"/>
      <c r="R1511" s="1020"/>
      <c r="S1511" s="1020"/>
      <c r="T1511" s="1020"/>
      <c r="U1511" s="1020"/>
      <c r="V1511" s="1020"/>
      <c r="W1511" s="1020"/>
      <c r="X1511" s="1020"/>
      <c r="Y1511" s="1014"/>
      <c r="Z1511" s="1020"/>
      <c r="AA1511" s="1014"/>
      <c r="AB1511" s="1020"/>
      <c r="AC1511" s="1020"/>
      <c r="AD1511" s="1020"/>
      <c r="AE1511" s="1020"/>
    </row>
    <row r="1512" spans="2:31">
      <c r="B1512" s="1020"/>
      <c r="C1512" s="1020"/>
      <c r="D1512" s="1020"/>
      <c r="E1512" s="1020"/>
      <c r="F1512" s="1020"/>
      <c r="G1512" s="1020"/>
      <c r="H1512" s="1020"/>
      <c r="I1512" s="1020"/>
      <c r="J1512" s="1014"/>
      <c r="K1512" s="1014"/>
      <c r="L1512" s="1020"/>
      <c r="M1512" s="1016"/>
      <c r="N1512" s="1018"/>
      <c r="O1512" s="1020"/>
      <c r="P1512" s="1020"/>
      <c r="Q1512" s="1020"/>
      <c r="R1512" s="1020"/>
      <c r="S1512" s="1020"/>
      <c r="T1512" s="1020"/>
      <c r="U1512" s="1020"/>
      <c r="V1512" s="1020"/>
      <c r="W1512" s="1020"/>
      <c r="X1512" s="1020"/>
      <c r="Y1512" s="1014"/>
      <c r="Z1512" s="1020"/>
      <c r="AA1512" s="1014"/>
      <c r="AB1512" s="1020"/>
      <c r="AC1512" s="1020"/>
      <c r="AD1512" s="1020"/>
      <c r="AE1512" s="1020"/>
    </row>
    <row r="1513" spans="2:31">
      <c r="B1513" s="1020"/>
      <c r="C1513" s="1020"/>
      <c r="D1513" s="1020"/>
      <c r="E1513" s="1020"/>
      <c r="F1513" s="1020"/>
      <c r="G1513" s="1020"/>
      <c r="H1513" s="1020"/>
      <c r="I1513" s="1020"/>
      <c r="J1513" s="1014"/>
      <c r="K1513" s="1014"/>
      <c r="L1513" s="1020"/>
      <c r="M1513" s="1016"/>
      <c r="N1513" s="1018"/>
      <c r="O1513" s="1020"/>
      <c r="P1513" s="1020"/>
      <c r="Q1513" s="1020"/>
      <c r="R1513" s="1020"/>
      <c r="S1513" s="1020"/>
      <c r="T1513" s="1020"/>
      <c r="U1513" s="1020"/>
      <c r="V1513" s="1020"/>
      <c r="W1513" s="1020"/>
      <c r="X1513" s="1020"/>
      <c r="Y1513" s="1014"/>
      <c r="Z1513" s="1020"/>
      <c r="AA1513" s="1014"/>
      <c r="AB1513" s="1020"/>
      <c r="AC1513" s="1020"/>
      <c r="AD1513" s="1020"/>
      <c r="AE1513" s="1020"/>
    </row>
    <row r="1514" spans="2:31">
      <c r="B1514" s="1020"/>
      <c r="C1514" s="1020"/>
      <c r="D1514" s="1020"/>
      <c r="E1514" s="1020"/>
      <c r="F1514" s="1020"/>
      <c r="G1514" s="1020"/>
      <c r="H1514" s="1020"/>
      <c r="I1514" s="1020"/>
      <c r="J1514" s="1014"/>
      <c r="K1514" s="1014"/>
      <c r="L1514" s="1020"/>
      <c r="M1514" s="1016"/>
      <c r="N1514" s="1018"/>
      <c r="O1514" s="1020"/>
      <c r="P1514" s="1020"/>
      <c r="Q1514" s="1020"/>
      <c r="R1514" s="1020"/>
      <c r="S1514" s="1020"/>
      <c r="T1514" s="1020"/>
      <c r="U1514" s="1020"/>
      <c r="V1514" s="1020"/>
      <c r="W1514" s="1020"/>
      <c r="X1514" s="1020"/>
      <c r="Y1514" s="1014"/>
      <c r="Z1514" s="1020"/>
      <c r="AA1514" s="1014"/>
      <c r="AB1514" s="1020"/>
      <c r="AC1514" s="1020"/>
      <c r="AD1514" s="1020"/>
      <c r="AE1514" s="1020"/>
    </row>
    <row r="1515" spans="2:31">
      <c r="B1515" s="1020"/>
      <c r="C1515" s="1020"/>
      <c r="D1515" s="1020"/>
      <c r="E1515" s="1020"/>
      <c r="F1515" s="1020"/>
      <c r="G1515" s="1020"/>
      <c r="H1515" s="1020"/>
      <c r="I1515" s="1020"/>
      <c r="J1515" s="1014"/>
      <c r="K1515" s="1014"/>
      <c r="L1515" s="1020"/>
      <c r="M1515" s="1016"/>
      <c r="N1515" s="1017"/>
      <c r="O1515" s="1020"/>
      <c r="P1515" s="1020"/>
      <c r="Q1515" s="1020"/>
      <c r="R1515" s="1020"/>
      <c r="S1515" s="1020"/>
      <c r="T1515" s="1020"/>
      <c r="U1515" s="1020"/>
      <c r="V1515" s="1020"/>
      <c r="W1515" s="1020"/>
      <c r="X1515" s="1020"/>
      <c r="Y1515" s="1014"/>
      <c r="Z1515" s="1020"/>
      <c r="AA1515" s="1014"/>
      <c r="AB1515" s="1020"/>
      <c r="AC1515" s="1020"/>
      <c r="AD1515" s="1020"/>
      <c r="AE1515" s="1020"/>
    </row>
    <row r="1516" spans="2:31">
      <c r="B1516" s="1020"/>
      <c r="C1516" s="1020"/>
      <c r="D1516" s="1020"/>
      <c r="E1516" s="1020"/>
      <c r="F1516" s="1020"/>
      <c r="G1516" s="1020"/>
      <c r="H1516" s="1020"/>
      <c r="I1516" s="1020"/>
      <c r="J1516" s="1014"/>
      <c r="K1516" s="1014"/>
      <c r="L1516" s="1020"/>
      <c r="M1516" s="1016"/>
      <c r="N1516" s="1018"/>
      <c r="O1516" s="1020"/>
      <c r="P1516" s="1020"/>
      <c r="Q1516" s="1020"/>
      <c r="R1516" s="1020"/>
      <c r="S1516" s="1020"/>
      <c r="T1516" s="1020"/>
      <c r="U1516" s="1020"/>
      <c r="V1516" s="1020"/>
      <c r="W1516" s="1020"/>
      <c r="X1516" s="1020"/>
      <c r="Y1516" s="1014"/>
      <c r="Z1516" s="1020"/>
      <c r="AA1516" s="1014"/>
      <c r="AB1516" s="1020"/>
      <c r="AC1516" s="1020"/>
      <c r="AD1516" s="1020"/>
      <c r="AE1516" s="1020"/>
    </row>
    <row r="1517" spans="2:31">
      <c r="B1517" s="1020"/>
      <c r="C1517" s="1020"/>
      <c r="D1517" s="1020"/>
      <c r="E1517" s="1020"/>
      <c r="F1517" s="1020"/>
      <c r="G1517" s="1020"/>
      <c r="H1517" s="1020"/>
      <c r="I1517" s="1020"/>
      <c r="J1517" s="1014"/>
      <c r="K1517" s="1014"/>
      <c r="L1517" s="1020"/>
      <c r="M1517" s="1016"/>
      <c r="N1517" s="1017"/>
      <c r="O1517" s="1020"/>
      <c r="P1517" s="1020"/>
      <c r="Q1517" s="1020"/>
      <c r="R1517" s="1020"/>
      <c r="S1517" s="1020"/>
      <c r="T1517" s="1020"/>
      <c r="U1517" s="1020"/>
      <c r="V1517" s="1020"/>
      <c r="W1517" s="1020"/>
      <c r="X1517" s="1020"/>
      <c r="Y1517" s="1014"/>
      <c r="Z1517" s="1020"/>
      <c r="AA1517" s="1014"/>
      <c r="AB1517" s="1020"/>
      <c r="AC1517" s="1020"/>
      <c r="AD1517" s="1020"/>
      <c r="AE1517" s="1020"/>
    </row>
    <row r="1518" spans="2:31">
      <c r="B1518" s="1020"/>
      <c r="C1518" s="1020"/>
      <c r="D1518" s="1020"/>
      <c r="E1518" s="1020"/>
      <c r="F1518" s="1020"/>
      <c r="G1518" s="1020"/>
      <c r="H1518" s="1020"/>
      <c r="I1518" s="1020"/>
      <c r="J1518" s="1014"/>
      <c r="K1518" s="1014"/>
      <c r="L1518" s="1020"/>
      <c r="M1518" s="1020"/>
      <c r="N1518" s="1018"/>
      <c r="O1518" s="1020"/>
      <c r="P1518" s="1020"/>
      <c r="Q1518" s="1020"/>
      <c r="R1518" s="1020"/>
      <c r="S1518" s="1020"/>
      <c r="T1518" s="1020"/>
      <c r="U1518" s="1020"/>
      <c r="V1518" s="1020"/>
      <c r="W1518" s="1020"/>
      <c r="X1518" s="1020"/>
      <c r="Y1518" s="1014"/>
      <c r="Z1518" s="1020"/>
      <c r="AA1518" s="1014"/>
      <c r="AB1518" s="1020"/>
      <c r="AC1518" s="1020"/>
      <c r="AD1518" s="1020"/>
      <c r="AE1518" s="1020"/>
    </row>
    <row r="1519" spans="2:31">
      <c r="B1519" s="1020"/>
      <c r="C1519" s="1020"/>
      <c r="D1519" s="1020"/>
      <c r="E1519" s="1020"/>
      <c r="F1519" s="1020"/>
      <c r="G1519" s="1020"/>
      <c r="H1519" s="1020"/>
      <c r="I1519" s="1020"/>
      <c r="J1519" s="1014"/>
      <c r="K1519" s="1014"/>
      <c r="L1519" s="1020"/>
      <c r="M1519" s="1020"/>
      <c r="N1519" s="1017"/>
      <c r="O1519" s="1020"/>
      <c r="P1519" s="1020"/>
      <c r="Q1519" s="1020"/>
      <c r="R1519" s="1020"/>
      <c r="S1519" s="1020"/>
      <c r="T1519" s="1020"/>
      <c r="U1519" s="1020"/>
      <c r="V1519" s="1020"/>
      <c r="W1519" s="1020"/>
      <c r="X1519" s="1020"/>
      <c r="Y1519" s="1014"/>
      <c r="Z1519" s="1020"/>
      <c r="AA1519" s="1014"/>
      <c r="AB1519" s="1020"/>
      <c r="AC1519" s="1020"/>
      <c r="AD1519" s="1020"/>
      <c r="AE1519" s="1020"/>
    </row>
    <row r="1520" spans="2:31">
      <c r="C1520" s="1020"/>
      <c r="D1520" s="1020"/>
      <c r="E1520" s="1020"/>
      <c r="F1520" s="1020"/>
      <c r="G1520" s="1020"/>
      <c r="H1520" s="1020"/>
      <c r="I1520" s="1020"/>
      <c r="J1520" s="1014"/>
      <c r="K1520" s="1014"/>
      <c r="L1520" s="1020"/>
      <c r="M1520" s="1020"/>
      <c r="N1520" s="1018"/>
      <c r="O1520" s="1020"/>
      <c r="P1520" s="1020"/>
      <c r="Q1520" s="1020"/>
      <c r="R1520" s="1020"/>
      <c r="S1520" s="1020"/>
      <c r="T1520" s="1020"/>
      <c r="U1520" s="1020"/>
      <c r="V1520" s="1020"/>
      <c r="W1520" s="1020"/>
      <c r="X1520" s="1020"/>
      <c r="Y1520" s="1014"/>
      <c r="Z1520" s="1020"/>
      <c r="AA1520" s="1014"/>
      <c r="AB1520" s="1020"/>
      <c r="AC1520" s="1020"/>
      <c r="AD1520" s="1020"/>
      <c r="AE1520" s="1020"/>
    </row>
    <row r="1521" spans="10:27">
      <c r="J1521" s="1014"/>
      <c r="K1521" s="1014"/>
      <c r="L1521" s="1020"/>
      <c r="M1521" s="1020"/>
      <c r="N1521" s="1017"/>
      <c r="O1521" s="1020"/>
      <c r="P1521" s="1020"/>
      <c r="Q1521" s="1020"/>
      <c r="R1521" s="1020"/>
      <c r="S1521" s="1020"/>
      <c r="T1521" s="1020"/>
      <c r="U1521" s="1020"/>
      <c r="V1521" s="1020"/>
      <c r="W1521" s="1020"/>
      <c r="X1521" s="1020"/>
      <c r="Y1521" s="1014"/>
      <c r="Z1521" s="1020"/>
      <c r="AA1521" s="1014"/>
    </row>
    <row r="1522" spans="10:27">
      <c r="J1522" s="1014"/>
      <c r="K1522" s="1014"/>
      <c r="L1522" s="1020"/>
      <c r="M1522" s="1020"/>
      <c r="N1522" s="1018"/>
      <c r="O1522" s="1020"/>
      <c r="P1522" s="1020"/>
      <c r="Q1522" s="1020"/>
      <c r="R1522" s="1020"/>
      <c r="S1522" s="1020"/>
      <c r="T1522" s="1020"/>
      <c r="U1522" s="1020"/>
      <c r="V1522" s="1020"/>
      <c r="W1522" s="1020"/>
      <c r="X1522" s="1020"/>
      <c r="Y1522" s="1014"/>
      <c r="Z1522" s="1020"/>
      <c r="AA1522" s="1014"/>
    </row>
    <row r="1523" spans="10:27">
      <c r="J1523" s="1014"/>
      <c r="K1523" s="1014"/>
      <c r="L1523" s="1020"/>
      <c r="M1523" s="1020"/>
      <c r="N1523" s="1017"/>
      <c r="O1523" s="1020"/>
      <c r="P1523" s="1020"/>
      <c r="Q1523" s="1020"/>
      <c r="R1523" s="1020"/>
      <c r="S1523" s="1020"/>
      <c r="T1523" s="1020"/>
      <c r="U1523" s="1020"/>
      <c r="V1523" s="1020"/>
      <c r="W1523" s="1020"/>
      <c r="X1523" s="1020"/>
      <c r="Y1523" s="1014"/>
      <c r="Z1523" s="1020"/>
      <c r="AA1523" s="1014"/>
    </row>
    <row r="1524" spans="10:27">
      <c r="J1524" s="1014"/>
      <c r="K1524" s="1014"/>
      <c r="L1524" s="1020"/>
      <c r="M1524" s="1020"/>
      <c r="N1524" s="1018"/>
      <c r="O1524" s="1020"/>
      <c r="P1524" s="1020"/>
      <c r="Q1524" s="1020"/>
      <c r="R1524" s="1020"/>
      <c r="S1524" s="1020"/>
      <c r="T1524" s="1020"/>
      <c r="U1524" s="1020"/>
      <c r="V1524" s="1020"/>
      <c r="W1524" s="1020"/>
      <c r="X1524" s="1020"/>
      <c r="Y1524" s="1014"/>
      <c r="Z1524" s="1020"/>
      <c r="AA1524" s="1014"/>
    </row>
    <row r="1525" spans="10:27">
      <c r="J1525" s="1014"/>
      <c r="K1525" s="1014"/>
      <c r="L1525" s="1020"/>
      <c r="M1525" s="1020"/>
      <c r="N1525" s="1017"/>
      <c r="O1525" s="1020"/>
      <c r="P1525" s="1020"/>
      <c r="Q1525" s="1020"/>
      <c r="R1525" s="1020"/>
      <c r="S1525" s="1020"/>
      <c r="T1525" s="1020"/>
      <c r="U1525" s="1020"/>
      <c r="V1525" s="1020"/>
      <c r="W1525" s="1020"/>
      <c r="X1525" s="1020"/>
      <c r="Y1525" s="1014"/>
      <c r="Z1525" s="1020"/>
      <c r="AA1525" s="1014"/>
    </row>
    <row r="1526" spans="10:27">
      <c r="J1526" s="1014"/>
      <c r="K1526" s="1014"/>
      <c r="L1526" s="1020"/>
      <c r="M1526" s="1020"/>
      <c r="N1526" s="1018"/>
      <c r="O1526" s="1020"/>
      <c r="P1526" s="1020"/>
      <c r="Q1526" s="1020"/>
      <c r="R1526" s="1020"/>
      <c r="S1526" s="1020"/>
      <c r="T1526" s="1020"/>
      <c r="U1526" s="1020"/>
      <c r="V1526" s="1020"/>
      <c r="W1526" s="1020"/>
      <c r="X1526" s="1020"/>
      <c r="Y1526" s="1014"/>
      <c r="Z1526" s="1020"/>
      <c r="AA1526" s="1014"/>
    </row>
    <row r="1527" spans="10:27">
      <c r="J1527" s="1014"/>
      <c r="K1527" s="1014"/>
      <c r="L1527" s="1020"/>
      <c r="M1527" s="1020"/>
      <c r="N1527" s="1017"/>
      <c r="O1527" s="1020"/>
      <c r="P1527" s="1020"/>
      <c r="Q1527" s="1020"/>
      <c r="R1527" s="1020"/>
      <c r="S1527" s="1020"/>
      <c r="T1527" s="1020"/>
      <c r="U1527" s="1020"/>
      <c r="V1527" s="1020"/>
      <c r="W1527" s="1020"/>
      <c r="X1527" s="1020"/>
      <c r="Y1527" s="1014"/>
      <c r="Z1527" s="1020"/>
      <c r="AA1527" s="1014"/>
    </row>
    <row r="1528" spans="10:27">
      <c r="J1528" s="1014"/>
      <c r="K1528" s="1014"/>
      <c r="L1528" s="1020"/>
      <c r="M1528" s="1016"/>
      <c r="N1528" s="1018"/>
      <c r="O1528" s="1020"/>
      <c r="P1528" s="1020"/>
      <c r="Q1528" s="1020"/>
      <c r="R1528" s="1020"/>
      <c r="S1528" s="1020"/>
      <c r="T1528" s="1020"/>
      <c r="U1528" s="1020"/>
      <c r="V1528" s="1020"/>
      <c r="W1528" s="1020"/>
      <c r="X1528" s="1020"/>
      <c r="Y1528" s="1014"/>
      <c r="Z1528" s="1020"/>
      <c r="AA1528" s="1014"/>
    </row>
    <row r="1529" spans="10:27">
      <c r="J1529" s="1014"/>
      <c r="K1529" s="1014"/>
      <c r="L1529" s="1020"/>
      <c r="M1529" s="1016"/>
      <c r="N1529" s="1017"/>
      <c r="O1529" s="1020"/>
      <c r="P1529" s="1020"/>
      <c r="Q1529" s="1020"/>
      <c r="R1529" s="1020"/>
      <c r="S1529" s="1020"/>
      <c r="T1529" s="1020"/>
      <c r="U1529" s="1020"/>
      <c r="V1529" s="1020"/>
      <c r="W1529" s="1020"/>
      <c r="X1529" s="1020"/>
      <c r="Y1529" s="1014"/>
      <c r="Z1529" s="1020"/>
      <c r="AA1529" s="1014"/>
    </row>
    <row r="1530" spans="10:27">
      <c r="J1530" s="1014"/>
      <c r="K1530" s="1014"/>
      <c r="L1530" s="1020"/>
      <c r="M1530" s="1020"/>
      <c r="N1530" s="1018"/>
      <c r="O1530" s="1020"/>
      <c r="P1530" s="1020"/>
      <c r="Q1530" s="1020"/>
      <c r="R1530" s="1020"/>
      <c r="S1530" s="1020"/>
      <c r="T1530" s="1020"/>
      <c r="U1530" s="1020"/>
      <c r="V1530" s="1020"/>
      <c r="W1530" s="1020"/>
      <c r="X1530" s="1020"/>
      <c r="Y1530" s="1014"/>
      <c r="Z1530" s="1020"/>
      <c r="AA1530" s="1014"/>
    </row>
    <row r="1531" spans="10:27">
      <c r="J1531" s="1014"/>
      <c r="K1531" s="1014"/>
      <c r="L1531" s="1020"/>
      <c r="M1531" s="1020"/>
      <c r="N1531" s="1017"/>
      <c r="O1531" s="1020"/>
      <c r="P1531" s="1020"/>
      <c r="Q1531" s="1020"/>
      <c r="R1531" s="1020"/>
      <c r="S1531" s="1020"/>
      <c r="T1531" s="1020"/>
      <c r="U1531" s="1020"/>
      <c r="V1531" s="1020"/>
      <c r="W1531" s="1020"/>
      <c r="X1531" s="1020"/>
      <c r="Y1531" s="1014"/>
      <c r="Z1531" s="1020"/>
      <c r="AA1531" s="1014"/>
    </row>
    <row r="1532" spans="10:27">
      <c r="J1532" s="1014"/>
      <c r="K1532" s="1014"/>
      <c r="L1532" s="1020"/>
      <c r="M1532" s="1020"/>
      <c r="N1532" s="1018"/>
      <c r="O1532" s="1020"/>
      <c r="P1532" s="1020"/>
      <c r="Q1532" s="1020"/>
      <c r="R1532" s="1020"/>
      <c r="S1532" s="1020"/>
      <c r="T1532" s="1020"/>
      <c r="U1532" s="1020"/>
      <c r="V1532" s="1020"/>
      <c r="W1532" s="1020"/>
      <c r="X1532" s="1020"/>
      <c r="Y1532" s="1014"/>
      <c r="Z1532" s="1020"/>
      <c r="AA1532" s="1014"/>
    </row>
    <row r="1533" spans="10:27">
      <c r="J1533" s="1014"/>
      <c r="K1533" s="1014"/>
      <c r="L1533" s="1020"/>
      <c r="M1533" s="1020"/>
      <c r="N1533" s="1017"/>
      <c r="O1533" s="1020"/>
      <c r="P1533" s="1020"/>
      <c r="Q1533" s="1020"/>
      <c r="R1533" s="1020"/>
      <c r="S1533" s="1020"/>
      <c r="T1533" s="1020"/>
      <c r="U1533" s="1020"/>
      <c r="V1533" s="1020"/>
      <c r="W1533" s="1020"/>
      <c r="X1533" s="1020"/>
      <c r="Y1533" s="1014"/>
      <c r="Z1533" s="1020"/>
      <c r="AA1533" s="1014"/>
    </row>
    <row r="1534" spans="10:27">
      <c r="J1534" s="1014"/>
      <c r="K1534" s="1014"/>
      <c r="L1534" s="1020"/>
      <c r="M1534" s="1020"/>
      <c r="N1534" s="1018"/>
      <c r="O1534" s="1020"/>
      <c r="P1534" s="1020"/>
      <c r="Q1534" s="1020"/>
      <c r="R1534" s="1020"/>
      <c r="S1534" s="1020"/>
      <c r="T1534" s="1020"/>
      <c r="U1534" s="1020"/>
      <c r="V1534" s="1020"/>
      <c r="W1534" s="1020"/>
      <c r="X1534" s="1020"/>
      <c r="Y1534" s="1014"/>
      <c r="Z1534" s="1020"/>
      <c r="AA1534" s="1014"/>
    </row>
    <row r="1535" spans="10:27">
      <c r="J1535" s="1014"/>
      <c r="K1535" s="1014"/>
      <c r="L1535" s="1020"/>
      <c r="M1535" s="1016"/>
      <c r="N1535" s="1017"/>
      <c r="O1535" s="1020"/>
      <c r="P1535" s="1020"/>
      <c r="Q1535" s="1020"/>
      <c r="R1535" s="1020"/>
      <c r="S1535" s="1020"/>
      <c r="T1535" s="1020"/>
      <c r="U1535" s="1020"/>
      <c r="V1535" s="1020"/>
      <c r="W1535" s="1020"/>
      <c r="X1535" s="1020"/>
      <c r="Y1535" s="1014"/>
      <c r="Z1535" s="1020"/>
      <c r="AA1535" s="1014"/>
    </row>
    <row r="1536" spans="10:27">
      <c r="J1536" s="1014"/>
      <c r="K1536" s="1014"/>
      <c r="L1536" s="1020"/>
      <c r="M1536" s="1020"/>
      <c r="N1536" s="1018"/>
      <c r="O1536" s="1020"/>
      <c r="P1536" s="1020"/>
      <c r="Q1536" s="1020"/>
      <c r="R1536" s="1020"/>
      <c r="S1536" s="1020"/>
      <c r="T1536" s="1020"/>
      <c r="U1536" s="1020"/>
      <c r="V1536" s="1020"/>
      <c r="W1536" s="1020"/>
      <c r="X1536" s="1020"/>
      <c r="Y1536" s="1014"/>
      <c r="Z1536" s="1020"/>
      <c r="AA1536" s="1014"/>
    </row>
    <row r="1537" spans="10:27">
      <c r="J1537" s="1014"/>
      <c r="K1537" s="1014"/>
      <c r="L1537" s="1020"/>
      <c r="M1537" s="1020"/>
      <c r="N1537" s="1017"/>
      <c r="O1537" s="1020"/>
      <c r="P1537" s="1020"/>
      <c r="Q1537" s="1020"/>
      <c r="R1537" s="1020"/>
      <c r="S1537" s="1020"/>
      <c r="T1537" s="1020"/>
      <c r="U1537" s="1020"/>
      <c r="V1537" s="1020"/>
      <c r="W1537" s="1020"/>
      <c r="X1537" s="1020"/>
      <c r="Y1537" s="1014"/>
      <c r="Z1537" s="1020"/>
      <c r="AA1537" s="1014"/>
    </row>
    <row r="1538" spans="10:27">
      <c r="J1538" s="1014"/>
      <c r="K1538" s="1014"/>
      <c r="L1538" s="1020"/>
      <c r="M1538" s="1016"/>
      <c r="N1538" s="1018"/>
      <c r="O1538" s="1020"/>
      <c r="P1538" s="1020"/>
      <c r="Q1538" s="1020"/>
      <c r="R1538" s="1020"/>
      <c r="S1538" s="1020"/>
      <c r="T1538" s="1020"/>
      <c r="U1538" s="1020"/>
      <c r="V1538" s="1020"/>
      <c r="W1538" s="1020"/>
      <c r="X1538" s="1020"/>
      <c r="Y1538" s="1014"/>
      <c r="Z1538" s="1020"/>
      <c r="AA1538" s="1014"/>
    </row>
    <row r="1539" spans="10:27">
      <c r="J1539" s="1014"/>
      <c r="K1539" s="1014"/>
      <c r="L1539" s="1020"/>
      <c r="M1539" s="1020"/>
      <c r="N1539" s="1017"/>
      <c r="O1539" s="1020"/>
      <c r="P1539" s="1020"/>
      <c r="Q1539" s="1020"/>
      <c r="R1539" s="1020"/>
      <c r="S1539" s="1020"/>
      <c r="T1539" s="1020"/>
      <c r="U1539" s="1020"/>
      <c r="V1539" s="1020"/>
      <c r="W1539" s="1020"/>
      <c r="X1539" s="1020"/>
      <c r="Y1539" s="1014"/>
      <c r="Z1539" s="1020"/>
      <c r="AA1539" s="1014"/>
    </row>
    <row r="1540" spans="10:27">
      <c r="J1540" s="1014"/>
      <c r="K1540" s="1014"/>
      <c r="L1540" s="1020"/>
      <c r="M1540" s="1020"/>
      <c r="N1540" s="1018"/>
      <c r="O1540" s="1020"/>
      <c r="P1540" s="1020"/>
      <c r="Q1540" s="1020"/>
      <c r="R1540" s="1020"/>
      <c r="S1540" s="1020"/>
      <c r="T1540" s="1020"/>
      <c r="U1540" s="1020"/>
      <c r="V1540" s="1020"/>
      <c r="W1540" s="1020"/>
      <c r="X1540" s="1020"/>
      <c r="Y1540" s="1014"/>
      <c r="Z1540" s="1020"/>
      <c r="AA1540" s="1014"/>
    </row>
    <row r="1541" spans="10:27">
      <c r="J1541" s="1014"/>
      <c r="K1541" s="1014"/>
      <c r="L1541" s="1020"/>
      <c r="M1541" s="1020"/>
      <c r="N1541" s="1017"/>
      <c r="O1541" s="1020"/>
      <c r="P1541" s="1020"/>
      <c r="Q1541" s="1020"/>
      <c r="R1541" s="1020"/>
      <c r="S1541" s="1020"/>
      <c r="T1541" s="1020"/>
      <c r="U1541" s="1020"/>
      <c r="V1541" s="1020"/>
      <c r="W1541" s="1020"/>
      <c r="X1541" s="1020"/>
      <c r="Y1541" s="1014"/>
      <c r="Z1541" s="1020"/>
      <c r="AA1541" s="1014"/>
    </row>
    <row r="1542" spans="10:27">
      <c r="J1542" s="1014"/>
      <c r="K1542" s="1014"/>
      <c r="L1542" s="1020"/>
      <c r="M1542" s="1020"/>
      <c r="N1542" s="1018"/>
      <c r="O1542" s="1020"/>
      <c r="P1542" s="1020"/>
      <c r="Q1542" s="1020"/>
      <c r="R1542" s="1020"/>
      <c r="S1542" s="1020"/>
      <c r="T1542" s="1020"/>
      <c r="U1542" s="1020"/>
      <c r="V1542" s="1020"/>
      <c r="W1542" s="1020"/>
      <c r="X1542" s="1020"/>
      <c r="Y1542" s="1014"/>
      <c r="Z1542" s="1020"/>
      <c r="AA1542" s="1014"/>
    </row>
    <row r="1543" spans="10:27">
      <c r="J1543" s="1014"/>
      <c r="K1543" s="1014"/>
      <c r="L1543" s="1020"/>
      <c r="M1543" s="1020"/>
      <c r="N1543" s="1017"/>
      <c r="O1543" s="1020"/>
      <c r="P1543" s="1020"/>
      <c r="Q1543" s="1020"/>
      <c r="R1543" s="1020"/>
      <c r="S1543" s="1020"/>
      <c r="T1543" s="1020"/>
      <c r="U1543" s="1020"/>
      <c r="V1543" s="1020"/>
      <c r="W1543" s="1020"/>
      <c r="X1543" s="1020"/>
      <c r="Y1543" s="1014"/>
      <c r="Z1543" s="1020"/>
      <c r="AA1543" s="1014"/>
    </row>
    <row r="1544" spans="10:27">
      <c r="J1544" s="1014"/>
      <c r="K1544" s="1014"/>
      <c r="L1544" s="1020"/>
      <c r="M1544" s="1020"/>
      <c r="N1544" s="1018"/>
      <c r="O1544" s="1020"/>
      <c r="P1544" s="1020"/>
      <c r="Q1544" s="1020"/>
      <c r="R1544" s="1020"/>
      <c r="S1544" s="1020"/>
      <c r="T1544" s="1020"/>
      <c r="U1544" s="1020"/>
      <c r="V1544" s="1020"/>
      <c r="W1544" s="1020"/>
      <c r="X1544" s="1020"/>
      <c r="Y1544" s="1014"/>
      <c r="Z1544" s="1020"/>
      <c r="AA1544" s="1014"/>
    </row>
    <row r="1545" spans="10:27">
      <c r="J1545" s="1014"/>
      <c r="K1545" s="1014"/>
      <c r="L1545" s="1020"/>
      <c r="M1545" s="1020"/>
      <c r="N1545" s="1017"/>
      <c r="O1545" s="1020"/>
      <c r="P1545" s="1020"/>
      <c r="Q1545" s="1020"/>
      <c r="R1545" s="1020"/>
      <c r="S1545" s="1020"/>
      <c r="T1545" s="1020"/>
      <c r="U1545" s="1020"/>
      <c r="V1545" s="1020"/>
      <c r="W1545" s="1020"/>
      <c r="X1545" s="1020"/>
      <c r="Y1545" s="1014"/>
      <c r="Z1545" s="1020"/>
      <c r="AA1545" s="1014"/>
    </row>
    <row r="1546" spans="10:27">
      <c r="J1546" s="1014"/>
      <c r="K1546" s="1014"/>
      <c r="L1546" s="1020"/>
      <c r="M1546" s="1020"/>
      <c r="N1546" s="1018"/>
      <c r="O1546" s="1020"/>
      <c r="P1546" s="1020"/>
      <c r="Q1546" s="1020"/>
      <c r="R1546" s="1020"/>
      <c r="S1546" s="1020"/>
      <c r="T1546" s="1020"/>
      <c r="U1546" s="1020"/>
      <c r="V1546" s="1020"/>
      <c r="W1546" s="1020"/>
      <c r="X1546" s="1020"/>
      <c r="Y1546" s="1014"/>
      <c r="Z1546" s="1020"/>
      <c r="AA1546" s="1014"/>
    </row>
    <row r="1547" spans="10:27">
      <c r="J1547" s="1014"/>
      <c r="K1547" s="1014"/>
      <c r="L1547" s="1020"/>
      <c r="M1547" s="1020"/>
      <c r="N1547" s="1017"/>
      <c r="O1547" s="1020"/>
      <c r="P1547" s="1020"/>
      <c r="Q1547" s="1020"/>
      <c r="R1547" s="1020"/>
      <c r="S1547" s="1020"/>
      <c r="T1547" s="1020"/>
      <c r="U1547" s="1020"/>
      <c r="V1547" s="1020"/>
      <c r="W1547" s="1020"/>
      <c r="X1547" s="1020"/>
      <c r="Y1547" s="1014"/>
      <c r="Z1547" s="1020"/>
      <c r="AA1547" s="1014"/>
    </row>
    <row r="1548" spans="10:27">
      <c r="J1548" s="1014"/>
      <c r="K1548" s="1014"/>
      <c r="L1548" s="1020"/>
      <c r="M1548" s="1016"/>
      <c r="N1548" s="1018"/>
      <c r="O1548" s="1020"/>
      <c r="P1548" s="1020"/>
      <c r="Q1548" s="1020"/>
      <c r="R1548" s="1020"/>
      <c r="S1548" s="1020"/>
      <c r="T1548" s="1020"/>
      <c r="U1548" s="1020"/>
      <c r="V1548" s="1020"/>
      <c r="W1548" s="1020"/>
      <c r="X1548" s="1020"/>
      <c r="Y1548" s="1014"/>
      <c r="Z1548" s="1020"/>
      <c r="AA1548" s="1014"/>
    </row>
    <row r="1549" spans="10:27">
      <c r="J1549" s="1014"/>
      <c r="K1549" s="1014"/>
      <c r="L1549" s="1020"/>
      <c r="M1549" s="1020"/>
      <c r="N1549" s="1017"/>
      <c r="O1549" s="1020"/>
      <c r="P1549" s="1020"/>
      <c r="Q1549" s="1020"/>
      <c r="R1549" s="1020"/>
      <c r="S1549" s="1020"/>
      <c r="T1549" s="1020"/>
      <c r="U1549" s="1020"/>
      <c r="V1549" s="1020"/>
      <c r="W1549" s="1020"/>
      <c r="X1549" s="1020"/>
      <c r="Y1549" s="1014"/>
      <c r="Z1549" s="1020"/>
      <c r="AA1549" s="1014"/>
    </row>
    <row r="1550" spans="10:27">
      <c r="J1550" s="1014"/>
      <c r="K1550" s="1014"/>
      <c r="L1550" s="1020"/>
      <c r="M1550" s="1020"/>
      <c r="N1550" s="1018"/>
      <c r="O1550" s="1020"/>
      <c r="P1550" s="1020"/>
      <c r="Q1550" s="1020"/>
      <c r="R1550" s="1020"/>
      <c r="S1550" s="1020"/>
      <c r="T1550" s="1020"/>
      <c r="U1550" s="1020"/>
      <c r="V1550" s="1020"/>
      <c r="W1550" s="1020"/>
      <c r="X1550" s="1020"/>
      <c r="Y1550" s="1014"/>
      <c r="Z1550" s="1020"/>
      <c r="AA1550" s="1014"/>
    </row>
    <row r="1551" spans="10:27">
      <c r="J1551" s="1014"/>
      <c r="K1551" s="1014"/>
      <c r="L1551" s="1020"/>
      <c r="M1551" s="1020"/>
      <c r="N1551" s="1017"/>
      <c r="O1551" s="1020"/>
      <c r="P1551" s="1020"/>
      <c r="Q1551" s="1020"/>
      <c r="R1551" s="1020"/>
      <c r="S1551" s="1020"/>
      <c r="T1551" s="1020"/>
      <c r="U1551" s="1020"/>
      <c r="V1551" s="1020"/>
      <c r="W1551" s="1020"/>
      <c r="X1551" s="1020"/>
      <c r="Y1551" s="1014"/>
      <c r="Z1551" s="1020"/>
      <c r="AA1551" s="1014"/>
    </row>
    <row r="1552" spans="10:27">
      <c r="J1552" s="1014"/>
      <c r="K1552" s="1014"/>
      <c r="L1552" s="1020"/>
      <c r="M1552" s="1020"/>
      <c r="N1552" s="1018"/>
      <c r="O1552" s="1020"/>
      <c r="P1552" s="1020"/>
      <c r="Q1552" s="1020"/>
      <c r="R1552" s="1020"/>
      <c r="S1552" s="1020"/>
      <c r="T1552" s="1020"/>
      <c r="U1552" s="1020"/>
      <c r="V1552" s="1020"/>
      <c r="W1552" s="1020"/>
      <c r="X1552" s="1020"/>
      <c r="Y1552" s="1014"/>
      <c r="Z1552" s="1020"/>
      <c r="AA1552" s="1014"/>
    </row>
    <row r="1553" spans="10:27">
      <c r="J1553" s="1014"/>
      <c r="K1553" s="1014"/>
      <c r="L1553" s="1020"/>
      <c r="M1553" s="1020"/>
      <c r="N1553" s="1017"/>
      <c r="O1553" s="1020"/>
      <c r="P1553" s="1020"/>
      <c r="Q1553" s="1020"/>
      <c r="R1553" s="1020"/>
      <c r="S1553" s="1020"/>
      <c r="T1553" s="1020"/>
      <c r="U1553" s="1020"/>
      <c r="V1553" s="1020"/>
      <c r="W1553" s="1020"/>
      <c r="X1553" s="1020"/>
      <c r="Y1553" s="1014"/>
      <c r="Z1553" s="1020"/>
      <c r="AA1553" s="1014"/>
    </row>
    <row r="1554" spans="10:27">
      <c r="J1554" s="1014"/>
      <c r="K1554" s="1014"/>
      <c r="L1554" s="1020"/>
      <c r="M1554" s="1020"/>
      <c r="N1554" s="1018"/>
      <c r="O1554" s="1020"/>
      <c r="P1554" s="1020"/>
      <c r="Q1554" s="1020"/>
      <c r="R1554" s="1020"/>
      <c r="S1554" s="1020"/>
      <c r="T1554" s="1020"/>
      <c r="U1554" s="1020"/>
      <c r="V1554" s="1020"/>
      <c r="W1554" s="1020"/>
      <c r="X1554" s="1020"/>
      <c r="Y1554" s="1014"/>
      <c r="Z1554" s="1020"/>
      <c r="AA1554" s="1014"/>
    </row>
    <row r="1555" spans="10:27">
      <c r="J1555" s="1014"/>
      <c r="K1555" s="1014"/>
      <c r="L1555" s="1020"/>
      <c r="M1555" s="1020"/>
      <c r="N1555" s="1017"/>
      <c r="O1555" s="1020"/>
      <c r="P1555" s="1020"/>
      <c r="Q1555" s="1020"/>
      <c r="R1555" s="1020"/>
      <c r="S1555" s="1020"/>
      <c r="T1555" s="1020"/>
      <c r="U1555" s="1020"/>
      <c r="V1555" s="1020"/>
      <c r="W1555" s="1020"/>
      <c r="X1555" s="1020"/>
      <c r="Y1555" s="1014"/>
      <c r="Z1555" s="1020"/>
      <c r="AA1555" s="1014"/>
    </row>
    <row r="1556" spans="10:27">
      <c r="J1556" s="1014"/>
      <c r="K1556" s="1014"/>
      <c r="L1556" s="1020"/>
      <c r="M1556" s="1020"/>
      <c r="N1556" s="1018"/>
      <c r="O1556" s="1020"/>
      <c r="P1556" s="1020"/>
      <c r="Q1556" s="1020"/>
      <c r="R1556" s="1020"/>
      <c r="S1556" s="1020"/>
      <c r="T1556" s="1020"/>
      <c r="U1556" s="1020"/>
      <c r="V1556" s="1020"/>
      <c r="W1556" s="1020"/>
      <c r="X1556" s="1020"/>
      <c r="Y1556" s="1014"/>
      <c r="Z1556" s="1020"/>
      <c r="AA1556" s="1014"/>
    </row>
    <row r="1557" spans="10:27">
      <c r="J1557" s="1014"/>
      <c r="K1557" s="1014"/>
      <c r="L1557" s="1020"/>
      <c r="M1557" s="1016"/>
      <c r="N1557" s="1017"/>
      <c r="O1557" s="1020"/>
      <c r="P1557" s="1020"/>
      <c r="Q1557" s="1020"/>
      <c r="R1557" s="1020"/>
      <c r="S1557" s="1020"/>
      <c r="T1557" s="1020"/>
      <c r="U1557" s="1020"/>
      <c r="V1557" s="1020"/>
      <c r="W1557" s="1020"/>
      <c r="X1557" s="1020"/>
      <c r="Y1557" s="1014"/>
      <c r="Z1557" s="1020"/>
      <c r="AA1557" s="1014"/>
    </row>
    <row r="1558" spans="10:27">
      <c r="J1558" s="1014"/>
      <c r="K1558" s="1014"/>
      <c r="L1558" s="1020"/>
      <c r="M1558" s="1020"/>
      <c r="N1558" s="1018"/>
      <c r="O1558" s="1020"/>
      <c r="P1558" s="1020"/>
      <c r="Q1558" s="1020"/>
      <c r="R1558" s="1020"/>
      <c r="S1558" s="1020"/>
      <c r="T1558" s="1020"/>
      <c r="U1558" s="1020"/>
      <c r="V1558" s="1020"/>
      <c r="W1558" s="1020"/>
      <c r="X1558" s="1020"/>
      <c r="Y1558" s="1014"/>
      <c r="Z1558" s="1020"/>
      <c r="AA1558" s="1014"/>
    </row>
    <row r="1559" spans="10:27">
      <c r="J1559" s="1014"/>
      <c r="K1559" s="1014"/>
      <c r="L1559" s="1020"/>
      <c r="M1559" s="1020"/>
      <c r="N1559" s="1017"/>
      <c r="O1559" s="1020"/>
      <c r="P1559" s="1020"/>
      <c r="Q1559" s="1020"/>
      <c r="R1559" s="1020"/>
      <c r="S1559" s="1020"/>
      <c r="T1559" s="1020"/>
      <c r="U1559" s="1020"/>
      <c r="V1559" s="1020"/>
      <c r="W1559" s="1020"/>
      <c r="X1559" s="1020"/>
      <c r="Y1559" s="1014"/>
      <c r="Z1559" s="1020"/>
      <c r="AA1559" s="1014"/>
    </row>
    <row r="1560" spans="10:27">
      <c r="J1560" s="1014"/>
      <c r="K1560" s="1014"/>
      <c r="L1560" s="1020"/>
      <c r="M1560" s="1016"/>
      <c r="N1560" s="1018"/>
      <c r="O1560" s="1020"/>
      <c r="P1560" s="1020"/>
      <c r="Q1560" s="1020"/>
      <c r="R1560" s="1020"/>
      <c r="S1560" s="1020"/>
      <c r="T1560" s="1020"/>
      <c r="U1560" s="1020"/>
      <c r="V1560" s="1020"/>
      <c r="W1560" s="1020"/>
      <c r="X1560" s="1020"/>
      <c r="Y1560" s="1014"/>
      <c r="Z1560" s="1020"/>
      <c r="AA1560" s="1014"/>
    </row>
    <row r="1561" spans="10:27">
      <c r="J1561" s="1014"/>
      <c r="K1561" s="1014"/>
      <c r="L1561" s="1020"/>
      <c r="M1561" s="1016"/>
      <c r="N1561" s="1017"/>
      <c r="O1561" s="1020"/>
      <c r="P1561" s="1020"/>
      <c r="Q1561" s="1020"/>
      <c r="R1561" s="1020"/>
      <c r="S1561" s="1020"/>
      <c r="T1561" s="1020"/>
      <c r="U1561" s="1020"/>
      <c r="V1561" s="1020"/>
      <c r="W1561" s="1020"/>
      <c r="X1561" s="1020"/>
      <c r="Y1561" s="1014"/>
      <c r="Z1561" s="1020"/>
      <c r="AA1561" s="1014"/>
    </row>
    <row r="1562" spans="10:27">
      <c r="J1562" s="1014"/>
      <c r="K1562" s="1014"/>
      <c r="L1562" s="1020"/>
      <c r="M1562" s="1020"/>
      <c r="N1562" s="1018"/>
      <c r="O1562" s="1020"/>
      <c r="P1562" s="1020"/>
      <c r="Q1562" s="1020"/>
      <c r="R1562" s="1020"/>
      <c r="S1562" s="1020"/>
      <c r="T1562" s="1020"/>
      <c r="U1562" s="1020"/>
      <c r="V1562" s="1020"/>
      <c r="W1562" s="1020"/>
      <c r="X1562" s="1020"/>
      <c r="Y1562" s="1014"/>
      <c r="Z1562" s="1020"/>
      <c r="AA1562" s="1014"/>
    </row>
    <row r="1563" spans="10:27">
      <c r="J1563" s="1014"/>
      <c r="K1563" s="1014"/>
      <c r="L1563" s="1020"/>
      <c r="M1563" s="1020"/>
      <c r="N1563" s="1017"/>
      <c r="O1563" s="1020"/>
      <c r="P1563" s="1020"/>
      <c r="Q1563" s="1020"/>
      <c r="R1563" s="1020"/>
      <c r="S1563" s="1020"/>
      <c r="T1563" s="1020"/>
      <c r="U1563" s="1020"/>
      <c r="V1563" s="1020"/>
      <c r="W1563" s="1020"/>
      <c r="X1563" s="1020"/>
      <c r="Y1563" s="1014"/>
      <c r="Z1563" s="1020"/>
      <c r="AA1563" s="1014"/>
    </row>
    <row r="1564" spans="10:27">
      <c r="J1564" s="1014"/>
      <c r="K1564" s="1014"/>
      <c r="L1564" s="1020"/>
      <c r="M1564" s="1020"/>
      <c r="N1564" s="1018"/>
      <c r="O1564" s="1020"/>
      <c r="P1564" s="1020"/>
      <c r="Q1564" s="1020"/>
      <c r="R1564" s="1020"/>
      <c r="S1564" s="1020"/>
      <c r="T1564" s="1020"/>
      <c r="U1564" s="1020"/>
      <c r="V1564" s="1020"/>
      <c r="W1564" s="1020"/>
      <c r="X1564" s="1020"/>
      <c r="Y1564" s="1014"/>
      <c r="Z1564" s="1020"/>
      <c r="AA1564" s="1014"/>
    </row>
    <row r="1565" spans="10:27">
      <c r="J1565" s="1014"/>
      <c r="K1565" s="1014"/>
      <c r="L1565" s="1020"/>
      <c r="M1565" s="1020"/>
      <c r="N1565" s="1017"/>
      <c r="O1565" s="1020"/>
      <c r="P1565" s="1020"/>
      <c r="Q1565" s="1020"/>
      <c r="R1565" s="1020"/>
      <c r="S1565" s="1020"/>
      <c r="T1565" s="1020"/>
      <c r="U1565" s="1020"/>
      <c r="V1565" s="1020"/>
      <c r="W1565" s="1020"/>
      <c r="X1565" s="1020"/>
      <c r="Y1565" s="1014"/>
      <c r="Z1565" s="1020"/>
      <c r="AA1565" s="1014"/>
    </row>
    <row r="1566" spans="10:27">
      <c r="J1566" s="1014"/>
      <c r="K1566" s="1014"/>
      <c r="L1566" s="1020"/>
      <c r="M1566" s="1020"/>
      <c r="N1566" s="1018"/>
      <c r="O1566" s="1020"/>
      <c r="P1566" s="1020"/>
      <c r="Q1566" s="1020"/>
      <c r="R1566" s="1020"/>
      <c r="S1566" s="1020"/>
      <c r="T1566" s="1020"/>
      <c r="U1566" s="1020"/>
      <c r="V1566" s="1020"/>
      <c r="W1566" s="1020"/>
      <c r="X1566" s="1020"/>
      <c r="Y1566" s="1014"/>
      <c r="Z1566" s="1020"/>
      <c r="AA1566" s="1014"/>
    </row>
    <row r="1567" spans="10:27">
      <c r="J1567" s="1014"/>
      <c r="K1567" s="1014"/>
      <c r="L1567" s="1020"/>
      <c r="M1567" s="1020"/>
      <c r="N1567" s="1017"/>
      <c r="O1567" s="1020"/>
      <c r="P1567" s="1020"/>
      <c r="Q1567" s="1020"/>
      <c r="R1567" s="1020"/>
      <c r="S1567" s="1020"/>
      <c r="T1567" s="1020"/>
      <c r="U1567" s="1020"/>
      <c r="V1567" s="1020"/>
      <c r="W1567" s="1020"/>
      <c r="X1567" s="1020"/>
      <c r="Y1567" s="1014"/>
      <c r="Z1567" s="1020"/>
      <c r="AA1567" s="1014"/>
    </row>
    <row r="1568" spans="10:27">
      <c r="J1568" s="1014"/>
      <c r="K1568" s="1014"/>
      <c r="L1568" s="1020"/>
      <c r="M1568" s="1020"/>
      <c r="N1568" s="1018"/>
      <c r="O1568" s="1020"/>
      <c r="P1568" s="1020"/>
      <c r="Q1568" s="1020"/>
      <c r="R1568" s="1020"/>
      <c r="S1568" s="1020"/>
      <c r="T1568" s="1020"/>
      <c r="U1568" s="1020"/>
      <c r="V1568" s="1020"/>
      <c r="W1568" s="1020"/>
      <c r="X1568" s="1020"/>
      <c r="Y1568" s="1014"/>
      <c r="Z1568" s="1020"/>
      <c r="AA1568" s="1014"/>
    </row>
    <row r="1569" spans="10:27">
      <c r="J1569" s="1014"/>
      <c r="K1569" s="1014"/>
      <c r="L1569" s="1020"/>
      <c r="M1569" s="1020"/>
      <c r="N1569" s="1017"/>
      <c r="O1569" s="1020"/>
      <c r="P1569" s="1020"/>
      <c r="Q1569" s="1020"/>
      <c r="R1569" s="1020"/>
      <c r="S1569" s="1020"/>
      <c r="T1569" s="1020"/>
      <c r="U1569" s="1020"/>
      <c r="V1569" s="1020"/>
      <c r="W1569" s="1020"/>
      <c r="X1569" s="1020"/>
      <c r="Y1569" s="1014"/>
      <c r="Z1569" s="1020"/>
      <c r="AA1569" s="1014"/>
    </row>
    <row r="1570" spans="10:27">
      <c r="J1570" s="1014"/>
      <c r="K1570" s="1014"/>
      <c r="L1570" s="1020"/>
      <c r="M1570" s="1020"/>
      <c r="N1570" s="1018"/>
      <c r="O1570" s="1020"/>
      <c r="P1570" s="1020"/>
      <c r="Q1570" s="1020"/>
      <c r="R1570" s="1020"/>
      <c r="S1570" s="1020"/>
      <c r="T1570" s="1020"/>
      <c r="U1570" s="1020"/>
      <c r="V1570" s="1020"/>
      <c r="W1570" s="1020"/>
      <c r="X1570" s="1020"/>
      <c r="Y1570" s="1014"/>
      <c r="Z1570" s="1020"/>
      <c r="AA1570" s="1014"/>
    </row>
    <row r="1571" spans="10:27">
      <c r="J1571" s="1014"/>
      <c r="K1571" s="1014"/>
      <c r="L1571" s="1020"/>
      <c r="M1571" s="1020"/>
      <c r="N1571" s="1017"/>
      <c r="O1571" s="1020"/>
      <c r="P1571" s="1020"/>
      <c r="Q1571" s="1020"/>
      <c r="R1571" s="1020"/>
      <c r="S1571" s="1020"/>
      <c r="T1571" s="1020"/>
      <c r="U1571" s="1020"/>
      <c r="V1571" s="1020"/>
      <c r="W1571" s="1020"/>
      <c r="X1571" s="1020"/>
      <c r="Y1571" s="1014"/>
      <c r="Z1571" s="1020"/>
      <c r="AA1571" s="1014"/>
    </row>
    <row r="1572" spans="10:27">
      <c r="J1572" s="1014"/>
      <c r="K1572" s="1014"/>
      <c r="L1572" s="1020"/>
      <c r="M1572" s="1020"/>
      <c r="N1572" s="1018"/>
      <c r="O1572" s="1020"/>
      <c r="P1572" s="1020"/>
      <c r="Q1572" s="1020"/>
      <c r="R1572" s="1020"/>
      <c r="S1572" s="1020"/>
      <c r="T1572" s="1020"/>
      <c r="U1572" s="1020"/>
      <c r="V1572" s="1020"/>
      <c r="W1572" s="1020"/>
      <c r="X1572" s="1020"/>
      <c r="Y1572" s="1014"/>
      <c r="Z1572" s="1020"/>
      <c r="AA1572" s="1014"/>
    </row>
    <row r="1573" spans="10:27">
      <c r="J1573" s="1014"/>
      <c r="K1573" s="1014"/>
      <c r="L1573" s="1020"/>
      <c r="M1573" s="1016"/>
      <c r="N1573" s="1017"/>
      <c r="O1573" s="1020"/>
      <c r="P1573" s="1020"/>
      <c r="Q1573" s="1020"/>
      <c r="R1573" s="1020"/>
      <c r="S1573" s="1020"/>
      <c r="T1573" s="1020"/>
      <c r="U1573" s="1020"/>
      <c r="V1573" s="1020"/>
      <c r="W1573" s="1020"/>
      <c r="X1573" s="1020"/>
      <c r="Y1573" s="1014"/>
      <c r="Z1573" s="1020"/>
      <c r="AA1573" s="1014"/>
    </row>
    <row r="1574" spans="10:27">
      <c r="J1574" s="1014"/>
      <c r="K1574" s="1014"/>
      <c r="L1574" s="1020"/>
      <c r="M1574" s="1016"/>
      <c r="N1574" s="1018"/>
      <c r="O1574" s="1020"/>
      <c r="P1574" s="1020"/>
      <c r="Q1574" s="1020"/>
      <c r="R1574" s="1020"/>
      <c r="S1574" s="1020"/>
      <c r="T1574" s="1020"/>
      <c r="U1574" s="1020"/>
      <c r="V1574" s="1020"/>
      <c r="W1574" s="1020"/>
      <c r="X1574" s="1020"/>
      <c r="Y1574" s="1014"/>
      <c r="Z1574" s="1020"/>
      <c r="AA1574" s="1014"/>
    </row>
    <row r="1575" spans="10:27">
      <c r="J1575" s="1014"/>
      <c r="K1575" s="1014"/>
      <c r="L1575" s="1020"/>
      <c r="M1575" s="1020"/>
      <c r="N1575" s="1017"/>
      <c r="O1575" s="1020"/>
      <c r="P1575" s="1020"/>
      <c r="Q1575" s="1020"/>
      <c r="R1575" s="1020"/>
      <c r="S1575" s="1020"/>
      <c r="T1575" s="1020"/>
      <c r="U1575" s="1020"/>
      <c r="V1575" s="1020"/>
      <c r="W1575" s="1020"/>
      <c r="X1575" s="1020"/>
      <c r="Y1575" s="1014"/>
      <c r="Z1575" s="1020"/>
      <c r="AA1575" s="1014"/>
    </row>
    <row r="1576" spans="10:27">
      <c r="J1576" s="1014"/>
      <c r="K1576" s="1014"/>
      <c r="L1576" s="1020"/>
      <c r="M1576" s="1020"/>
      <c r="N1576" s="1018"/>
      <c r="O1576" s="1020"/>
      <c r="P1576" s="1020"/>
      <c r="Q1576" s="1020"/>
      <c r="R1576" s="1020"/>
      <c r="S1576" s="1020"/>
      <c r="T1576" s="1020"/>
      <c r="U1576" s="1020"/>
      <c r="V1576" s="1020"/>
      <c r="W1576" s="1020"/>
      <c r="X1576" s="1020"/>
      <c r="Y1576" s="1014"/>
      <c r="Z1576" s="1020"/>
      <c r="AA1576" s="1014"/>
    </row>
    <row r="1577" spans="10:27">
      <c r="J1577" s="1014"/>
      <c r="K1577" s="1014"/>
      <c r="L1577" s="1020"/>
      <c r="M1577" s="1020"/>
      <c r="N1577" s="1017"/>
      <c r="O1577" s="1020"/>
      <c r="P1577" s="1020"/>
      <c r="Q1577" s="1020"/>
      <c r="R1577" s="1020"/>
      <c r="S1577" s="1020"/>
      <c r="T1577" s="1020"/>
      <c r="U1577" s="1020"/>
      <c r="V1577" s="1020"/>
      <c r="W1577" s="1020"/>
      <c r="X1577" s="1020"/>
      <c r="Y1577" s="1014"/>
      <c r="Z1577" s="1020"/>
      <c r="AA1577" s="1014"/>
    </row>
    <row r="1578" spans="10:27">
      <c r="J1578" s="1014"/>
      <c r="K1578" s="1014"/>
      <c r="L1578" s="1020"/>
      <c r="M1578" s="1020"/>
      <c r="N1578" s="1018"/>
      <c r="O1578" s="1020"/>
      <c r="P1578" s="1020"/>
      <c r="Q1578" s="1020"/>
      <c r="R1578" s="1020"/>
      <c r="S1578" s="1020"/>
      <c r="T1578" s="1020"/>
      <c r="U1578" s="1020"/>
      <c r="V1578" s="1020"/>
      <c r="W1578" s="1020"/>
      <c r="X1578" s="1020"/>
      <c r="Y1578" s="1014"/>
      <c r="Z1578" s="1020"/>
      <c r="AA1578" s="1014"/>
    </row>
    <row r="1579" spans="10:27">
      <c r="J1579" s="1014"/>
      <c r="K1579" s="1014"/>
      <c r="L1579" s="1020"/>
      <c r="M1579" s="1020"/>
      <c r="N1579" s="1017"/>
      <c r="O1579" s="1020"/>
      <c r="P1579" s="1020"/>
      <c r="Q1579" s="1020"/>
      <c r="R1579" s="1020"/>
      <c r="S1579" s="1020"/>
      <c r="T1579" s="1020"/>
      <c r="U1579" s="1020"/>
      <c r="V1579" s="1020"/>
      <c r="W1579" s="1020"/>
      <c r="X1579" s="1020"/>
      <c r="Y1579" s="1014"/>
      <c r="Z1579" s="1020"/>
      <c r="AA1579" s="1014"/>
    </row>
    <row r="1580" spans="10:27">
      <c r="J1580" s="1014"/>
      <c r="K1580" s="1014"/>
      <c r="L1580" s="1020"/>
      <c r="M1580" s="1020"/>
      <c r="N1580" s="1018"/>
      <c r="O1580" s="1020"/>
      <c r="P1580" s="1020"/>
      <c r="Q1580" s="1020"/>
      <c r="R1580" s="1020"/>
      <c r="S1580" s="1020"/>
      <c r="T1580" s="1020"/>
      <c r="U1580" s="1020"/>
      <c r="V1580" s="1020"/>
      <c r="W1580" s="1020"/>
      <c r="X1580" s="1020"/>
      <c r="Y1580" s="1014"/>
      <c r="Z1580" s="1020"/>
      <c r="AA1580" s="1014"/>
    </row>
    <row r="1581" spans="10:27">
      <c r="J1581" s="1014"/>
      <c r="K1581" s="1014"/>
      <c r="L1581" s="1020"/>
      <c r="M1581" s="1020"/>
      <c r="N1581" s="1017"/>
      <c r="O1581" s="1020"/>
      <c r="P1581" s="1020"/>
      <c r="Q1581" s="1020"/>
      <c r="R1581" s="1020"/>
      <c r="S1581" s="1020"/>
      <c r="T1581" s="1020"/>
      <c r="U1581" s="1020"/>
      <c r="V1581" s="1020"/>
      <c r="W1581" s="1020"/>
      <c r="X1581" s="1020"/>
      <c r="Y1581" s="1014"/>
      <c r="Z1581" s="1020"/>
      <c r="AA1581" s="1014"/>
    </row>
    <row r="1582" spans="10:27">
      <c r="J1582" s="1014"/>
      <c r="K1582" s="1014"/>
      <c r="L1582" s="1020"/>
      <c r="M1582" s="1020"/>
      <c r="N1582" s="1018"/>
      <c r="O1582" s="1020"/>
      <c r="P1582" s="1020"/>
      <c r="Q1582" s="1020"/>
      <c r="R1582" s="1020"/>
      <c r="S1582" s="1020"/>
      <c r="T1582" s="1020"/>
      <c r="U1582" s="1020"/>
      <c r="V1582" s="1020"/>
      <c r="W1582" s="1020"/>
      <c r="X1582" s="1020"/>
      <c r="Y1582" s="1014"/>
      <c r="Z1582" s="1020"/>
      <c r="AA1582" s="1014"/>
    </row>
    <row r="1583" spans="10:27">
      <c r="J1583" s="1014"/>
      <c r="K1583" s="1014"/>
      <c r="L1583" s="1020"/>
      <c r="M1583" s="1020"/>
      <c r="N1583" s="1017"/>
      <c r="O1583" s="1020"/>
      <c r="P1583" s="1020"/>
      <c r="Q1583" s="1020"/>
      <c r="R1583" s="1020"/>
      <c r="S1583" s="1020"/>
      <c r="T1583" s="1020"/>
      <c r="U1583" s="1020"/>
      <c r="V1583" s="1020"/>
      <c r="W1583" s="1020"/>
      <c r="X1583" s="1020"/>
      <c r="Y1583" s="1014"/>
      <c r="Z1583" s="1020"/>
      <c r="AA1583" s="1014"/>
    </row>
    <row r="1584" spans="10:27">
      <c r="J1584" s="1014"/>
      <c r="K1584" s="1014"/>
      <c r="L1584" s="1020"/>
      <c r="M1584" s="1020"/>
      <c r="N1584" s="1018"/>
      <c r="O1584" s="1020"/>
      <c r="P1584" s="1020"/>
      <c r="Q1584" s="1020"/>
      <c r="R1584" s="1020"/>
      <c r="S1584" s="1020"/>
      <c r="T1584" s="1020"/>
      <c r="U1584" s="1020"/>
      <c r="V1584" s="1020"/>
      <c r="W1584" s="1020"/>
      <c r="X1584" s="1020"/>
      <c r="Y1584" s="1014"/>
      <c r="Z1584" s="1020"/>
      <c r="AA1584" s="1014"/>
    </row>
    <row r="1585" spans="10:27">
      <c r="J1585" s="1014"/>
      <c r="K1585" s="1014"/>
      <c r="L1585" s="1020"/>
      <c r="M1585" s="1020"/>
      <c r="N1585" s="1017"/>
      <c r="O1585" s="1020"/>
      <c r="P1585" s="1020"/>
      <c r="Q1585" s="1020"/>
      <c r="R1585" s="1020"/>
      <c r="S1585" s="1020"/>
      <c r="T1585" s="1020"/>
      <c r="U1585" s="1020"/>
      <c r="V1585" s="1020"/>
      <c r="W1585" s="1020"/>
      <c r="X1585" s="1020"/>
      <c r="Y1585" s="1014"/>
      <c r="Z1585" s="1020"/>
      <c r="AA1585" s="1014"/>
    </row>
    <row r="1586" spans="10:27">
      <c r="J1586" s="1014"/>
      <c r="K1586" s="1014"/>
      <c r="L1586" s="1020"/>
      <c r="M1586" s="1020"/>
      <c r="N1586" s="1018"/>
      <c r="O1586" s="1020"/>
      <c r="P1586" s="1020"/>
      <c r="Q1586" s="1020"/>
      <c r="R1586" s="1020"/>
      <c r="S1586" s="1020"/>
      <c r="T1586" s="1020"/>
      <c r="U1586" s="1020"/>
      <c r="V1586" s="1020"/>
      <c r="W1586" s="1020"/>
      <c r="X1586" s="1020"/>
      <c r="Y1586" s="1014"/>
      <c r="Z1586" s="1020"/>
      <c r="AA1586" s="1014"/>
    </row>
    <row r="1587" spans="10:27">
      <c r="J1587" s="1014"/>
      <c r="K1587" s="1014"/>
      <c r="L1587" s="1020"/>
      <c r="M1587" s="1020"/>
      <c r="N1587" s="1017"/>
      <c r="O1587" s="1020"/>
      <c r="P1587" s="1020"/>
      <c r="Q1587" s="1020"/>
      <c r="R1587" s="1020"/>
      <c r="S1587" s="1020"/>
      <c r="T1587" s="1020"/>
      <c r="U1587" s="1020"/>
      <c r="V1587" s="1020"/>
      <c r="W1587" s="1020"/>
      <c r="X1587" s="1020"/>
      <c r="Y1587" s="1014"/>
      <c r="Z1587" s="1020"/>
      <c r="AA1587" s="1014"/>
    </row>
    <row r="1588" spans="10:27">
      <c r="J1588" s="1014"/>
      <c r="K1588" s="1014"/>
      <c r="L1588" s="1020"/>
      <c r="M1588" s="1020"/>
      <c r="N1588" s="1018"/>
      <c r="O1588" s="1020"/>
      <c r="P1588" s="1020"/>
      <c r="Q1588" s="1020"/>
      <c r="R1588" s="1020"/>
      <c r="S1588" s="1020"/>
      <c r="T1588" s="1020"/>
      <c r="U1588" s="1020"/>
      <c r="V1588" s="1020"/>
      <c r="W1588" s="1020"/>
      <c r="X1588" s="1020"/>
      <c r="Y1588" s="1014"/>
      <c r="Z1588" s="1020"/>
      <c r="AA1588" s="1014"/>
    </row>
    <row r="1589" spans="10:27">
      <c r="J1589" s="1014"/>
      <c r="K1589" s="1014"/>
      <c r="L1589" s="1020"/>
      <c r="M1589" s="1020"/>
      <c r="N1589" s="1017"/>
      <c r="O1589" s="1020"/>
      <c r="P1589" s="1020"/>
      <c r="Q1589" s="1020"/>
      <c r="R1589" s="1020"/>
      <c r="S1589" s="1020"/>
      <c r="T1589" s="1020"/>
      <c r="U1589" s="1020"/>
      <c r="V1589" s="1020"/>
      <c r="W1589" s="1020"/>
      <c r="X1589" s="1020"/>
      <c r="Y1589" s="1014"/>
      <c r="Z1589" s="1020"/>
      <c r="AA1589" s="1014"/>
    </row>
    <row r="1590" spans="10:27">
      <c r="J1590" s="1014"/>
      <c r="K1590" s="1014"/>
      <c r="L1590" s="1020"/>
      <c r="M1590" s="1020"/>
      <c r="N1590" s="1018"/>
      <c r="O1590" s="1020"/>
      <c r="P1590" s="1020"/>
      <c r="Q1590" s="1020"/>
      <c r="R1590" s="1020"/>
      <c r="S1590" s="1020"/>
      <c r="T1590" s="1020"/>
      <c r="U1590" s="1020"/>
      <c r="V1590" s="1020"/>
      <c r="W1590" s="1020"/>
      <c r="X1590" s="1020"/>
      <c r="Y1590" s="1014"/>
      <c r="Z1590" s="1020"/>
      <c r="AA1590" s="1014"/>
    </row>
    <row r="1591" spans="10:27">
      <c r="J1591" s="1014"/>
      <c r="K1591" s="1014"/>
      <c r="L1591" s="1020"/>
      <c r="M1591" s="1020"/>
      <c r="N1591" s="1017"/>
      <c r="O1591" s="1020"/>
      <c r="P1591" s="1020"/>
      <c r="Q1591" s="1020"/>
      <c r="R1591" s="1020"/>
      <c r="S1591" s="1020"/>
      <c r="T1591" s="1020"/>
      <c r="U1591" s="1020"/>
      <c r="V1591" s="1020"/>
      <c r="W1591" s="1020"/>
      <c r="X1591" s="1020"/>
      <c r="Y1591" s="1014"/>
      <c r="Z1591" s="1020"/>
      <c r="AA1591" s="1014"/>
    </row>
    <row r="1592" spans="10:27">
      <c r="J1592" s="1014"/>
      <c r="K1592" s="1014"/>
      <c r="L1592" s="1020"/>
      <c r="M1592" s="1020"/>
      <c r="N1592" s="1018"/>
      <c r="O1592" s="1020"/>
      <c r="P1592" s="1020"/>
      <c r="Q1592" s="1020"/>
      <c r="R1592" s="1020"/>
      <c r="S1592" s="1020"/>
      <c r="T1592" s="1020"/>
      <c r="U1592" s="1020"/>
      <c r="V1592" s="1020"/>
      <c r="W1592" s="1020"/>
      <c r="X1592" s="1020"/>
      <c r="Y1592" s="1014"/>
      <c r="Z1592" s="1020"/>
      <c r="AA1592" s="1014"/>
    </row>
    <row r="1593" spans="10:27">
      <c r="J1593" s="1014"/>
      <c r="K1593" s="1014"/>
      <c r="L1593" s="1020"/>
      <c r="M1593" s="1020"/>
      <c r="N1593" s="1017"/>
      <c r="O1593" s="1020"/>
      <c r="P1593" s="1020"/>
      <c r="Q1593" s="1020"/>
      <c r="R1593" s="1020"/>
      <c r="S1593" s="1020"/>
      <c r="T1593" s="1020"/>
      <c r="U1593" s="1020"/>
      <c r="V1593" s="1020"/>
      <c r="W1593" s="1020"/>
      <c r="X1593" s="1020"/>
      <c r="Y1593" s="1014"/>
      <c r="Z1593" s="1020"/>
      <c r="AA1593" s="1014"/>
    </row>
    <row r="1594" spans="10:27">
      <c r="J1594" s="1014"/>
      <c r="K1594" s="1014"/>
      <c r="L1594" s="1020"/>
      <c r="M1594" s="1020"/>
      <c r="N1594" s="1018"/>
      <c r="O1594" s="1020"/>
      <c r="P1594" s="1020"/>
      <c r="Q1594" s="1020"/>
      <c r="R1594" s="1020"/>
      <c r="S1594" s="1020"/>
      <c r="T1594" s="1020"/>
      <c r="U1594" s="1020"/>
      <c r="V1594" s="1020"/>
      <c r="W1594" s="1020"/>
      <c r="X1594" s="1020"/>
      <c r="Y1594" s="1014"/>
      <c r="Z1594" s="1020"/>
      <c r="AA1594" s="1014"/>
    </row>
    <row r="1595" spans="10:27">
      <c r="J1595" s="1014"/>
      <c r="K1595" s="1014"/>
      <c r="L1595" s="1020"/>
      <c r="M1595" s="1020"/>
      <c r="N1595" s="1017"/>
      <c r="O1595" s="1020"/>
      <c r="P1595" s="1020"/>
      <c r="Q1595" s="1020"/>
      <c r="R1595" s="1020"/>
      <c r="S1595" s="1020"/>
      <c r="T1595" s="1020"/>
      <c r="U1595" s="1020"/>
      <c r="V1595" s="1020"/>
      <c r="W1595" s="1020"/>
      <c r="X1595" s="1020"/>
      <c r="Y1595" s="1014"/>
      <c r="Z1595" s="1020"/>
      <c r="AA1595" s="1014"/>
    </row>
    <row r="1596" spans="10:27">
      <c r="J1596" s="1014"/>
      <c r="K1596" s="1014"/>
      <c r="L1596" s="1020"/>
      <c r="M1596" s="1020"/>
      <c r="N1596" s="1018"/>
      <c r="O1596" s="1020"/>
      <c r="P1596" s="1020"/>
      <c r="Q1596" s="1020"/>
      <c r="R1596" s="1020"/>
      <c r="S1596" s="1020"/>
      <c r="T1596" s="1020"/>
      <c r="U1596" s="1020"/>
      <c r="V1596" s="1020"/>
      <c r="W1596" s="1020"/>
      <c r="X1596" s="1020"/>
      <c r="Y1596" s="1014"/>
      <c r="Z1596" s="1020"/>
      <c r="AA1596" s="1014"/>
    </row>
    <row r="1597" spans="10:27">
      <c r="J1597" s="1014"/>
      <c r="K1597" s="1014"/>
      <c r="L1597" s="1020"/>
      <c r="M1597" s="1020"/>
      <c r="N1597" s="1017"/>
      <c r="O1597" s="1020"/>
      <c r="P1597" s="1020"/>
      <c r="Q1597" s="1020"/>
      <c r="R1597" s="1020"/>
      <c r="S1597" s="1020"/>
      <c r="T1597" s="1020"/>
      <c r="U1597" s="1020"/>
      <c r="V1597" s="1020"/>
      <c r="W1597" s="1020"/>
      <c r="X1597" s="1020"/>
      <c r="Y1597" s="1014"/>
      <c r="Z1597" s="1020"/>
      <c r="AA1597" s="1014"/>
    </row>
    <row r="1598" spans="10:27">
      <c r="J1598" s="1014"/>
      <c r="K1598" s="1014"/>
      <c r="L1598" s="1020"/>
      <c r="M1598" s="1020"/>
      <c r="N1598" s="1018"/>
      <c r="O1598" s="1020"/>
      <c r="P1598" s="1020"/>
      <c r="Q1598" s="1020"/>
      <c r="R1598" s="1020"/>
      <c r="S1598" s="1020"/>
      <c r="T1598" s="1020"/>
      <c r="U1598" s="1020"/>
      <c r="V1598" s="1020"/>
      <c r="W1598" s="1020"/>
      <c r="X1598" s="1020"/>
      <c r="Y1598" s="1014"/>
      <c r="Z1598" s="1020"/>
      <c r="AA1598" s="1014"/>
    </row>
    <row r="1599" spans="10:27">
      <c r="J1599" s="1014"/>
      <c r="K1599" s="1014"/>
      <c r="L1599" s="1020"/>
      <c r="M1599" s="1020"/>
      <c r="N1599" s="1017"/>
      <c r="O1599" s="1020"/>
      <c r="P1599" s="1020"/>
      <c r="Q1599" s="1020"/>
      <c r="R1599" s="1020"/>
      <c r="S1599" s="1020"/>
      <c r="T1599" s="1020"/>
      <c r="U1599" s="1020"/>
      <c r="V1599" s="1020"/>
      <c r="W1599" s="1020"/>
      <c r="X1599" s="1020"/>
      <c r="Y1599" s="1014"/>
      <c r="Z1599" s="1020"/>
      <c r="AA1599" s="1014"/>
    </row>
    <row r="1600" spans="10:27">
      <c r="J1600" s="1014"/>
      <c r="K1600" s="1014"/>
      <c r="L1600" s="1020"/>
      <c r="M1600" s="1020"/>
      <c r="N1600" s="1018"/>
      <c r="O1600" s="1020"/>
      <c r="P1600" s="1020"/>
      <c r="Q1600" s="1020"/>
      <c r="R1600" s="1020"/>
      <c r="S1600" s="1020"/>
      <c r="T1600" s="1020"/>
      <c r="U1600" s="1020"/>
      <c r="V1600" s="1020"/>
      <c r="W1600" s="1020"/>
      <c r="X1600" s="1020"/>
      <c r="Y1600" s="1014"/>
      <c r="Z1600" s="1020"/>
      <c r="AA1600" s="1014"/>
    </row>
    <row r="1601" spans="10:27">
      <c r="J1601" s="1014"/>
      <c r="K1601" s="1014"/>
      <c r="L1601" s="1020"/>
      <c r="M1601" s="1020"/>
      <c r="N1601" s="1017"/>
      <c r="O1601" s="1020"/>
      <c r="P1601" s="1020"/>
      <c r="Q1601" s="1020"/>
      <c r="R1601" s="1020"/>
      <c r="S1601" s="1020"/>
      <c r="T1601" s="1020"/>
      <c r="U1601" s="1020"/>
      <c r="V1601" s="1020"/>
      <c r="W1601" s="1020"/>
      <c r="X1601" s="1020"/>
      <c r="Y1601" s="1014"/>
      <c r="Z1601" s="1020"/>
      <c r="AA1601" s="1014"/>
    </row>
    <row r="1602" spans="10:27">
      <c r="J1602" s="1014"/>
      <c r="K1602" s="1014"/>
      <c r="L1602" s="1020"/>
      <c r="M1602" s="1020"/>
      <c r="N1602" s="1018"/>
      <c r="O1602" s="1020"/>
      <c r="P1602" s="1020"/>
      <c r="Q1602" s="1020"/>
      <c r="R1602" s="1020"/>
      <c r="S1602" s="1020"/>
      <c r="T1602" s="1020"/>
      <c r="U1602" s="1020"/>
      <c r="V1602" s="1020"/>
      <c r="W1602" s="1020"/>
      <c r="X1602" s="1020"/>
      <c r="Y1602" s="1014"/>
      <c r="Z1602" s="1020"/>
      <c r="AA1602" s="1014"/>
    </row>
    <row r="1603" spans="10:27">
      <c r="J1603" s="1014"/>
      <c r="K1603" s="1014"/>
      <c r="L1603" s="1020"/>
      <c r="M1603" s="1020"/>
      <c r="N1603" s="1017"/>
      <c r="O1603" s="1020"/>
      <c r="P1603" s="1020"/>
      <c r="Q1603" s="1020"/>
      <c r="R1603" s="1020"/>
      <c r="S1603" s="1020"/>
      <c r="T1603" s="1020"/>
      <c r="U1603" s="1020"/>
      <c r="V1603" s="1020"/>
      <c r="W1603" s="1020"/>
      <c r="X1603" s="1020"/>
      <c r="Y1603" s="1014"/>
      <c r="Z1603" s="1020"/>
      <c r="AA1603" s="1014"/>
    </row>
    <row r="1604" spans="10:27">
      <c r="J1604" s="1014"/>
      <c r="K1604" s="1014"/>
      <c r="L1604" s="1020"/>
      <c r="M1604" s="1020"/>
      <c r="N1604" s="1018"/>
      <c r="O1604" s="1020"/>
      <c r="P1604" s="1020"/>
      <c r="Q1604" s="1020"/>
      <c r="R1604" s="1020"/>
      <c r="S1604" s="1020"/>
      <c r="T1604" s="1020"/>
      <c r="U1604" s="1020"/>
      <c r="V1604" s="1020"/>
      <c r="W1604" s="1020"/>
      <c r="X1604" s="1020"/>
      <c r="Y1604" s="1014"/>
      <c r="Z1604" s="1020"/>
      <c r="AA1604" s="1014"/>
    </row>
    <row r="1605" spans="10:27">
      <c r="J1605" s="1014"/>
      <c r="K1605" s="1014"/>
      <c r="L1605" s="1020"/>
      <c r="M1605" s="1020"/>
      <c r="N1605" s="1017"/>
      <c r="O1605" s="1020"/>
      <c r="P1605" s="1020"/>
      <c r="Q1605" s="1020"/>
      <c r="R1605" s="1020"/>
      <c r="S1605" s="1020"/>
      <c r="T1605" s="1020"/>
      <c r="U1605" s="1020"/>
      <c r="V1605" s="1020"/>
      <c r="W1605" s="1020"/>
      <c r="X1605" s="1020"/>
      <c r="Y1605" s="1014"/>
      <c r="Z1605" s="1020"/>
      <c r="AA1605" s="1014"/>
    </row>
    <row r="1606" spans="10:27">
      <c r="J1606" s="1014"/>
      <c r="K1606" s="1014"/>
      <c r="L1606" s="1020"/>
      <c r="M1606" s="1020"/>
      <c r="N1606" s="1018"/>
      <c r="O1606" s="1020"/>
      <c r="P1606" s="1020"/>
      <c r="Q1606" s="1020"/>
      <c r="R1606" s="1020"/>
      <c r="S1606" s="1020"/>
      <c r="T1606" s="1020"/>
      <c r="U1606" s="1020"/>
      <c r="V1606" s="1020"/>
      <c r="W1606" s="1020"/>
      <c r="X1606" s="1020"/>
      <c r="Y1606" s="1014"/>
      <c r="Z1606" s="1020"/>
      <c r="AA1606" s="1014"/>
    </row>
    <row r="1607" spans="10:27">
      <c r="J1607" s="1014"/>
      <c r="K1607" s="1014"/>
      <c r="L1607" s="1020"/>
      <c r="M1607" s="1020"/>
      <c r="N1607" s="1017"/>
      <c r="O1607" s="1020"/>
      <c r="P1607" s="1020"/>
      <c r="Q1607" s="1020"/>
      <c r="R1607" s="1020"/>
      <c r="S1607" s="1020"/>
      <c r="T1607" s="1020"/>
      <c r="U1607" s="1020"/>
      <c r="V1607" s="1020"/>
      <c r="W1607" s="1020"/>
      <c r="X1607" s="1020"/>
      <c r="Y1607" s="1014"/>
      <c r="Z1607" s="1020"/>
      <c r="AA1607" s="1014"/>
    </row>
    <row r="1608" spans="10:27">
      <c r="J1608" s="1014"/>
      <c r="K1608" s="1014"/>
      <c r="L1608" s="1020"/>
      <c r="M1608" s="1020"/>
      <c r="N1608" s="1018"/>
      <c r="O1608" s="1020"/>
      <c r="P1608" s="1020"/>
      <c r="Q1608" s="1020"/>
      <c r="R1608" s="1020"/>
      <c r="S1608" s="1020"/>
      <c r="T1608" s="1020"/>
      <c r="U1608" s="1020"/>
      <c r="V1608" s="1020"/>
      <c r="W1608" s="1020"/>
      <c r="X1608" s="1020"/>
      <c r="Y1608" s="1014"/>
      <c r="Z1608" s="1020"/>
      <c r="AA1608" s="1014"/>
    </row>
    <row r="1609" spans="10:27">
      <c r="J1609" s="1014"/>
      <c r="K1609" s="1014"/>
      <c r="L1609" s="1020"/>
      <c r="M1609" s="1020"/>
      <c r="N1609" s="1017"/>
      <c r="O1609" s="1020"/>
      <c r="P1609" s="1020"/>
      <c r="Q1609" s="1020"/>
      <c r="R1609" s="1020"/>
      <c r="S1609" s="1020"/>
      <c r="T1609" s="1020"/>
      <c r="U1609" s="1020"/>
      <c r="V1609" s="1020"/>
      <c r="W1609" s="1020"/>
      <c r="X1609" s="1020"/>
      <c r="Y1609" s="1014"/>
      <c r="Z1609" s="1020"/>
      <c r="AA1609" s="1014"/>
    </row>
    <row r="1610" spans="10:27">
      <c r="J1610" s="1014"/>
      <c r="K1610" s="1014"/>
      <c r="L1610" s="1020"/>
      <c r="M1610" s="1020"/>
      <c r="N1610" s="1018"/>
      <c r="O1610" s="1020"/>
      <c r="P1610" s="1020"/>
      <c r="Q1610" s="1020"/>
      <c r="R1610" s="1020"/>
      <c r="S1610" s="1020"/>
      <c r="T1610" s="1020"/>
      <c r="U1610" s="1020"/>
      <c r="V1610" s="1020"/>
      <c r="W1610" s="1020"/>
      <c r="X1610" s="1020"/>
      <c r="Y1610" s="1014"/>
      <c r="Z1610" s="1020"/>
      <c r="AA1610" s="1014"/>
    </row>
    <row r="1611" spans="10:27">
      <c r="J1611" s="1014"/>
      <c r="K1611" s="1014"/>
      <c r="L1611" s="1020"/>
      <c r="M1611" s="1020"/>
      <c r="N1611" s="1017"/>
      <c r="O1611" s="1020"/>
      <c r="P1611" s="1020"/>
      <c r="Q1611" s="1020"/>
      <c r="R1611" s="1020"/>
      <c r="S1611" s="1020"/>
      <c r="T1611" s="1020"/>
      <c r="U1611" s="1020"/>
      <c r="V1611" s="1020"/>
      <c r="W1611" s="1020"/>
      <c r="X1611" s="1020"/>
      <c r="Y1611" s="1014"/>
      <c r="Z1611" s="1020"/>
      <c r="AA1611" s="1014"/>
    </row>
    <row r="1612" spans="10:27">
      <c r="J1612" s="1014"/>
      <c r="K1612" s="1014"/>
      <c r="L1612" s="1020"/>
      <c r="M1612" s="1020"/>
      <c r="N1612" s="1018"/>
      <c r="O1612" s="1020"/>
      <c r="P1612" s="1020"/>
      <c r="Q1612" s="1020"/>
      <c r="R1612" s="1020"/>
      <c r="S1612" s="1020"/>
      <c r="T1612" s="1020"/>
      <c r="U1612" s="1020"/>
      <c r="V1612" s="1020"/>
      <c r="W1612" s="1020"/>
      <c r="X1612" s="1020"/>
      <c r="Y1612" s="1014"/>
      <c r="Z1612" s="1020"/>
      <c r="AA1612" s="1014"/>
    </row>
    <row r="1613" spans="10:27">
      <c r="J1613" s="1014"/>
      <c r="K1613" s="1014"/>
      <c r="L1613" s="1020"/>
      <c r="M1613" s="1020"/>
      <c r="N1613" s="1017"/>
      <c r="O1613" s="1020"/>
      <c r="P1613" s="1020"/>
      <c r="Q1613" s="1020"/>
      <c r="R1613" s="1020"/>
      <c r="S1613" s="1020"/>
      <c r="T1613" s="1020"/>
      <c r="U1613" s="1020"/>
      <c r="V1613" s="1020"/>
      <c r="W1613" s="1020"/>
      <c r="X1613" s="1020"/>
      <c r="Y1613" s="1014"/>
      <c r="Z1613" s="1020"/>
      <c r="AA1613" s="1014"/>
    </row>
    <row r="1614" spans="10:27">
      <c r="J1614" s="1014"/>
      <c r="K1614" s="1014"/>
      <c r="L1614" s="1020"/>
      <c r="M1614" s="1020"/>
      <c r="N1614" s="1018"/>
      <c r="O1614" s="1020"/>
      <c r="P1614" s="1020"/>
      <c r="Q1614" s="1020"/>
      <c r="R1614" s="1020"/>
      <c r="S1614" s="1020"/>
      <c r="T1614" s="1020"/>
      <c r="U1614" s="1020"/>
      <c r="V1614" s="1020"/>
      <c r="W1614" s="1020"/>
      <c r="X1614" s="1020"/>
      <c r="Y1614" s="1014"/>
      <c r="Z1614" s="1020"/>
      <c r="AA1614" s="1014"/>
    </row>
    <row r="1615" spans="10:27">
      <c r="J1615" s="1014"/>
      <c r="K1615" s="1014"/>
      <c r="L1615" s="1020"/>
      <c r="M1615" s="1020"/>
      <c r="N1615" s="1017"/>
      <c r="O1615" s="1020"/>
      <c r="P1615" s="1020"/>
      <c r="Q1615" s="1020"/>
      <c r="R1615" s="1020"/>
      <c r="S1615" s="1020"/>
      <c r="T1615" s="1020"/>
      <c r="U1615" s="1020"/>
      <c r="V1615" s="1020"/>
      <c r="W1615" s="1020"/>
      <c r="X1615" s="1020"/>
      <c r="Y1615" s="1014"/>
      <c r="Z1615" s="1020"/>
      <c r="AA1615" s="1014"/>
    </row>
    <row r="1616" spans="10:27">
      <c r="J1616" s="1014"/>
      <c r="K1616" s="1014"/>
      <c r="L1616" s="1020"/>
      <c r="M1616" s="1020"/>
      <c r="N1616" s="1018"/>
      <c r="O1616" s="1020"/>
      <c r="P1616" s="1020"/>
      <c r="Q1616" s="1020"/>
      <c r="R1616" s="1020"/>
      <c r="S1616" s="1020"/>
      <c r="T1616" s="1020"/>
      <c r="U1616" s="1020"/>
      <c r="V1616" s="1020"/>
      <c r="W1616" s="1020"/>
      <c r="X1616" s="1020"/>
      <c r="Y1616" s="1014"/>
      <c r="Z1616" s="1020"/>
      <c r="AA1616" s="1014"/>
    </row>
    <row r="1617" spans="10:27">
      <c r="J1617" s="1014"/>
      <c r="K1617" s="1014"/>
      <c r="L1617" s="1020"/>
      <c r="M1617" s="1020"/>
      <c r="N1617" s="1017"/>
      <c r="O1617" s="1020"/>
      <c r="P1617" s="1020"/>
      <c r="Q1617" s="1020"/>
      <c r="R1617" s="1020"/>
      <c r="S1617" s="1020"/>
      <c r="T1617" s="1020"/>
      <c r="U1617" s="1020"/>
      <c r="V1617" s="1020"/>
      <c r="W1617" s="1020"/>
      <c r="X1617" s="1020"/>
      <c r="Y1617" s="1014"/>
      <c r="Z1617" s="1020"/>
      <c r="AA1617" s="1014"/>
    </row>
    <row r="1618" spans="10:27">
      <c r="J1618" s="1014"/>
      <c r="K1618" s="1014"/>
      <c r="L1618" s="1020"/>
      <c r="M1618" s="1020"/>
      <c r="N1618" s="1018"/>
      <c r="O1618" s="1020"/>
      <c r="P1618" s="1020"/>
      <c r="Q1618" s="1020"/>
      <c r="R1618" s="1020"/>
      <c r="S1618" s="1020"/>
      <c r="T1618" s="1020"/>
      <c r="U1618" s="1020"/>
      <c r="V1618" s="1020"/>
      <c r="W1618" s="1020"/>
      <c r="X1618" s="1020"/>
      <c r="Y1618" s="1014"/>
      <c r="Z1618" s="1020"/>
      <c r="AA1618" s="1014"/>
    </row>
    <row r="1619" spans="10:27">
      <c r="J1619" s="1014"/>
      <c r="K1619" s="1014"/>
      <c r="L1619" s="1020"/>
      <c r="M1619" s="1020"/>
      <c r="N1619" s="1017"/>
      <c r="O1619" s="1020"/>
      <c r="P1619" s="1020"/>
      <c r="Q1619" s="1020"/>
      <c r="R1619" s="1020"/>
      <c r="S1619" s="1020"/>
      <c r="T1619" s="1020"/>
      <c r="U1619" s="1020"/>
      <c r="V1619" s="1020"/>
      <c r="W1619" s="1020"/>
      <c r="X1619" s="1020"/>
      <c r="Y1619" s="1014"/>
      <c r="Z1619" s="1020"/>
      <c r="AA1619" s="1014"/>
    </row>
    <row r="1620" spans="10:27">
      <c r="J1620" s="1014"/>
      <c r="K1620" s="1014"/>
      <c r="L1620" s="1020"/>
      <c r="M1620" s="1020"/>
      <c r="N1620" s="1018"/>
      <c r="O1620" s="1020"/>
      <c r="P1620" s="1020"/>
      <c r="Q1620" s="1020"/>
      <c r="R1620" s="1020"/>
      <c r="S1620" s="1020"/>
      <c r="T1620" s="1020"/>
      <c r="U1620" s="1020"/>
      <c r="V1620" s="1020"/>
      <c r="W1620" s="1020"/>
      <c r="X1620" s="1020"/>
      <c r="Y1620" s="1014"/>
      <c r="Z1620" s="1020"/>
      <c r="AA1620" s="1014"/>
    </row>
    <row r="1621" spans="10:27">
      <c r="J1621" s="1014"/>
      <c r="K1621" s="1014"/>
      <c r="L1621" s="1020"/>
      <c r="M1621" s="1020"/>
      <c r="N1621" s="1017"/>
      <c r="O1621" s="1020"/>
      <c r="P1621" s="1020"/>
      <c r="Q1621" s="1020"/>
      <c r="R1621" s="1020"/>
      <c r="S1621" s="1020"/>
      <c r="T1621" s="1020"/>
      <c r="U1621" s="1020"/>
      <c r="V1621" s="1020"/>
      <c r="W1621" s="1020"/>
      <c r="X1621" s="1020"/>
      <c r="Y1621" s="1014"/>
      <c r="Z1621" s="1020"/>
      <c r="AA1621" s="1014"/>
    </row>
    <row r="1622" spans="10:27">
      <c r="J1622" s="1014"/>
      <c r="K1622" s="1014"/>
      <c r="L1622" s="1020"/>
      <c r="M1622" s="1020"/>
      <c r="N1622" s="1018"/>
      <c r="O1622" s="1020"/>
      <c r="P1622" s="1020"/>
      <c r="Q1622" s="1020"/>
      <c r="R1622" s="1020"/>
      <c r="S1622" s="1020"/>
      <c r="T1622" s="1020"/>
      <c r="U1622" s="1020"/>
      <c r="V1622" s="1020"/>
      <c r="W1622" s="1020"/>
      <c r="X1622" s="1020"/>
      <c r="Y1622" s="1014"/>
      <c r="Z1622" s="1020"/>
      <c r="AA1622" s="1014"/>
    </row>
    <row r="1623" spans="10:27">
      <c r="J1623" s="1014"/>
      <c r="K1623" s="1014"/>
      <c r="L1623" s="1020"/>
      <c r="M1623" s="1020"/>
      <c r="N1623" s="1017"/>
      <c r="O1623" s="1020"/>
      <c r="P1623" s="1020"/>
      <c r="Q1623" s="1020"/>
      <c r="R1623" s="1020"/>
      <c r="S1623" s="1020"/>
      <c r="T1623" s="1020"/>
      <c r="U1623" s="1020"/>
      <c r="V1623" s="1020"/>
      <c r="W1623" s="1020"/>
      <c r="X1623" s="1020"/>
      <c r="Y1623" s="1014"/>
      <c r="Z1623" s="1020"/>
      <c r="AA1623" s="1014"/>
    </row>
    <row r="1624" spans="10:27">
      <c r="J1624" s="1014"/>
      <c r="K1624" s="1014"/>
      <c r="L1624" s="1020"/>
      <c r="M1624" s="1020"/>
      <c r="N1624" s="1018"/>
      <c r="O1624" s="1020"/>
      <c r="P1624" s="1020"/>
      <c r="Q1624" s="1020"/>
      <c r="R1624" s="1020"/>
      <c r="S1624" s="1020"/>
      <c r="T1624" s="1020"/>
      <c r="U1624" s="1020"/>
      <c r="V1624" s="1020"/>
      <c r="W1624" s="1020"/>
      <c r="X1624" s="1020"/>
      <c r="Y1624" s="1014"/>
      <c r="Z1624" s="1020"/>
      <c r="AA1624" s="1014"/>
    </row>
    <row r="1625" spans="10:27">
      <c r="J1625" s="1014"/>
      <c r="K1625" s="1014"/>
      <c r="L1625" s="1020"/>
      <c r="M1625" s="1020"/>
      <c r="N1625" s="1018"/>
      <c r="O1625" s="1020"/>
      <c r="P1625" s="1020"/>
      <c r="Q1625" s="1020"/>
      <c r="R1625" s="1020"/>
      <c r="S1625" s="1020"/>
      <c r="T1625" s="1020"/>
      <c r="U1625" s="1020"/>
      <c r="V1625" s="1020"/>
      <c r="W1625" s="1020"/>
      <c r="X1625" s="1020"/>
      <c r="Y1625" s="1014"/>
      <c r="Z1625" s="1020"/>
      <c r="AA1625" s="1014"/>
    </row>
    <row r="1626" spans="10:27">
      <c r="J1626" s="1014"/>
      <c r="K1626" s="1014"/>
      <c r="L1626" s="1020"/>
      <c r="M1626" s="1020"/>
      <c r="N1626" s="1017"/>
      <c r="O1626" s="1020"/>
      <c r="P1626" s="1020"/>
      <c r="Q1626" s="1020"/>
      <c r="R1626" s="1020"/>
      <c r="S1626" s="1020"/>
      <c r="T1626" s="1020"/>
      <c r="U1626" s="1020"/>
      <c r="V1626" s="1020"/>
      <c r="W1626" s="1020"/>
      <c r="X1626" s="1020"/>
      <c r="Y1626" s="1014"/>
      <c r="Z1626" s="1020"/>
      <c r="AA1626" s="1014"/>
    </row>
    <row r="1627" spans="10:27">
      <c r="J1627" s="1014"/>
      <c r="K1627" s="1014"/>
      <c r="L1627" s="1020"/>
      <c r="M1627" s="1020"/>
      <c r="N1627" s="1018"/>
      <c r="O1627" s="1020"/>
      <c r="P1627" s="1020"/>
      <c r="Q1627" s="1020"/>
      <c r="R1627" s="1020"/>
      <c r="S1627" s="1020"/>
      <c r="T1627" s="1020"/>
      <c r="U1627" s="1020"/>
      <c r="V1627" s="1020"/>
      <c r="W1627" s="1020"/>
      <c r="X1627" s="1020"/>
      <c r="Y1627" s="1014"/>
      <c r="Z1627" s="1020"/>
      <c r="AA1627" s="1014"/>
    </row>
    <row r="1628" spans="10:27">
      <c r="J1628" s="1014"/>
      <c r="K1628" s="1014"/>
      <c r="L1628" s="1020"/>
      <c r="M1628" s="1020"/>
      <c r="N1628" s="1017"/>
      <c r="O1628" s="1020"/>
      <c r="P1628" s="1020"/>
      <c r="Q1628" s="1020"/>
      <c r="R1628" s="1020"/>
      <c r="S1628" s="1020"/>
      <c r="T1628" s="1020"/>
      <c r="U1628" s="1020"/>
      <c r="V1628" s="1020"/>
      <c r="W1628" s="1020"/>
      <c r="X1628" s="1020"/>
      <c r="Y1628" s="1014"/>
      <c r="Z1628" s="1020"/>
      <c r="AA1628" s="1014"/>
    </row>
    <row r="1629" spans="10:27">
      <c r="J1629" s="1014"/>
      <c r="K1629" s="1014"/>
      <c r="L1629" s="1020"/>
      <c r="M1629" s="1020"/>
      <c r="N1629" s="1018"/>
      <c r="O1629" s="1020"/>
      <c r="P1629" s="1020"/>
      <c r="Q1629" s="1020"/>
      <c r="R1629" s="1020"/>
      <c r="S1629" s="1020"/>
      <c r="T1629" s="1020"/>
      <c r="U1629" s="1020"/>
      <c r="V1629" s="1020"/>
      <c r="W1629" s="1020"/>
      <c r="X1629" s="1020"/>
      <c r="Y1629" s="1014"/>
      <c r="Z1629" s="1020"/>
      <c r="AA1629" s="1014"/>
    </row>
    <row r="1630" spans="10:27">
      <c r="J1630" s="1014"/>
      <c r="K1630" s="1014"/>
      <c r="L1630" s="1020"/>
      <c r="M1630" s="1020"/>
      <c r="N1630" s="1017"/>
      <c r="O1630" s="1020"/>
      <c r="P1630" s="1020"/>
      <c r="Q1630" s="1020"/>
      <c r="R1630" s="1020"/>
      <c r="S1630" s="1020"/>
      <c r="T1630" s="1020"/>
      <c r="U1630" s="1020"/>
      <c r="V1630" s="1020"/>
      <c r="W1630" s="1020"/>
      <c r="X1630" s="1020"/>
      <c r="Y1630" s="1014"/>
      <c r="Z1630" s="1020"/>
      <c r="AA1630" s="1014"/>
    </row>
    <row r="1631" spans="10:27">
      <c r="J1631" s="1014"/>
      <c r="K1631" s="1014"/>
      <c r="L1631" s="1020"/>
      <c r="M1631" s="1020"/>
      <c r="N1631" s="1018"/>
      <c r="O1631" s="1020"/>
      <c r="P1631" s="1020"/>
      <c r="Q1631" s="1020"/>
      <c r="R1631" s="1020"/>
      <c r="S1631" s="1020"/>
      <c r="T1631" s="1020"/>
      <c r="U1631" s="1020"/>
      <c r="V1631" s="1020"/>
      <c r="W1631" s="1020"/>
      <c r="X1631" s="1020"/>
      <c r="Y1631" s="1014"/>
      <c r="Z1631" s="1020"/>
      <c r="AA1631" s="1014"/>
    </row>
    <row r="1632" spans="10:27">
      <c r="J1632" s="1014"/>
      <c r="K1632" s="1014"/>
      <c r="L1632" s="1020"/>
      <c r="M1632" s="1020"/>
      <c r="N1632" s="1017"/>
      <c r="O1632" s="1020"/>
      <c r="P1632" s="1020"/>
      <c r="Q1632" s="1020"/>
      <c r="R1632" s="1020"/>
      <c r="S1632" s="1020"/>
      <c r="T1632" s="1020"/>
      <c r="U1632" s="1020"/>
      <c r="V1632" s="1020"/>
      <c r="W1632" s="1020"/>
      <c r="X1632" s="1020"/>
      <c r="Y1632" s="1014"/>
      <c r="Z1632" s="1020"/>
      <c r="AA1632" s="1014"/>
    </row>
    <row r="1633" spans="10:27">
      <c r="J1633" s="1014"/>
      <c r="K1633" s="1014"/>
      <c r="L1633" s="1020"/>
      <c r="M1633" s="1020"/>
      <c r="N1633" s="1018"/>
      <c r="O1633" s="1020"/>
      <c r="P1633" s="1020"/>
      <c r="Q1633" s="1020"/>
      <c r="R1633" s="1020"/>
      <c r="S1633" s="1020"/>
      <c r="T1633" s="1020"/>
      <c r="U1633" s="1020"/>
      <c r="V1633" s="1020"/>
      <c r="W1633" s="1020"/>
      <c r="X1633" s="1020"/>
      <c r="Y1633" s="1014"/>
      <c r="Z1633" s="1020"/>
      <c r="AA1633" s="1014"/>
    </row>
    <row r="1634" spans="10:27">
      <c r="J1634" s="1014"/>
      <c r="K1634" s="1014"/>
      <c r="L1634" s="1020"/>
      <c r="M1634" s="1020"/>
      <c r="N1634" s="1017"/>
      <c r="O1634" s="1020"/>
      <c r="P1634" s="1020"/>
      <c r="Q1634" s="1020"/>
      <c r="R1634" s="1020"/>
      <c r="S1634" s="1020"/>
      <c r="T1634" s="1020"/>
      <c r="U1634" s="1020"/>
      <c r="V1634" s="1020"/>
      <c r="W1634" s="1020"/>
      <c r="X1634" s="1020"/>
      <c r="Y1634" s="1014"/>
      <c r="Z1634" s="1020"/>
      <c r="AA1634" s="1014"/>
    </row>
    <row r="1635" spans="10:27">
      <c r="J1635" s="1014"/>
      <c r="K1635" s="1014"/>
      <c r="L1635" s="1020"/>
      <c r="M1635" s="1020"/>
      <c r="N1635" s="1018"/>
      <c r="O1635" s="1020"/>
      <c r="P1635" s="1020"/>
      <c r="Q1635" s="1020"/>
      <c r="R1635" s="1020"/>
      <c r="S1635" s="1020"/>
      <c r="T1635" s="1020"/>
      <c r="U1635" s="1020"/>
      <c r="V1635" s="1020"/>
      <c r="W1635" s="1020"/>
      <c r="X1635" s="1020"/>
      <c r="Y1635" s="1014"/>
      <c r="Z1635" s="1020"/>
      <c r="AA1635" s="1014"/>
    </row>
    <row r="1636" spans="10:27">
      <c r="J1636" s="1014"/>
      <c r="K1636" s="1014"/>
      <c r="L1636" s="1020"/>
      <c r="M1636" s="1020"/>
      <c r="N1636" s="1018"/>
      <c r="O1636" s="1020"/>
      <c r="P1636" s="1020"/>
      <c r="Q1636" s="1020"/>
      <c r="R1636" s="1020"/>
      <c r="S1636" s="1020"/>
      <c r="T1636" s="1020"/>
      <c r="U1636" s="1020"/>
      <c r="V1636" s="1020"/>
      <c r="W1636" s="1020"/>
      <c r="X1636" s="1020"/>
      <c r="Y1636" s="1014"/>
      <c r="Z1636" s="1020"/>
      <c r="AA1636" s="1014"/>
    </row>
    <row r="1637" spans="10:27">
      <c r="J1637" s="1014"/>
      <c r="K1637" s="1014"/>
      <c r="L1637" s="1020"/>
      <c r="M1637" s="1020"/>
      <c r="N1637" s="1017"/>
      <c r="O1637" s="1020"/>
      <c r="P1637" s="1020"/>
      <c r="Q1637" s="1020"/>
      <c r="R1637" s="1020"/>
      <c r="S1637" s="1020"/>
      <c r="T1637" s="1020"/>
      <c r="U1637" s="1020"/>
      <c r="V1637" s="1020"/>
      <c r="W1637" s="1020"/>
      <c r="X1637" s="1020"/>
      <c r="Y1637" s="1014"/>
      <c r="Z1637" s="1020"/>
      <c r="AA1637" s="1014"/>
    </row>
    <row r="1638" spans="10:27">
      <c r="J1638" s="1014"/>
      <c r="K1638" s="1014"/>
      <c r="L1638" s="1020"/>
      <c r="M1638" s="1020"/>
      <c r="N1638" s="1018"/>
      <c r="O1638" s="1020"/>
      <c r="P1638" s="1020"/>
      <c r="Q1638" s="1020"/>
      <c r="R1638" s="1020"/>
      <c r="S1638" s="1020"/>
      <c r="T1638" s="1020"/>
      <c r="U1638" s="1020"/>
      <c r="V1638" s="1020"/>
      <c r="W1638" s="1020"/>
      <c r="X1638" s="1020"/>
      <c r="Y1638" s="1014"/>
      <c r="Z1638" s="1020"/>
      <c r="AA1638" s="1014"/>
    </row>
    <row r="1639" spans="10:27">
      <c r="J1639" s="1014"/>
      <c r="K1639" s="1014"/>
      <c r="L1639" s="1020"/>
      <c r="M1639" s="1020"/>
      <c r="N1639" s="1017"/>
      <c r="O1639" s="1020"/>
      <c r="P1639" s="1020"/>
      <c r="Q1639" s="1020"/>
      <c r="R1639" s="1020"/>
      <c r="S1639" s="1020"/>
      <c r="T1639" s="1020"/>
      <c r="U1639" s="1020"/>
      <c r="V1639" s="1020"/>
      <c r="W1639" s="1020"/>
      <c r="X1639" s="1020"/>
      <c r="Y1639" s="1014"/>
      <c r="Z1639" s="1020"/>
      <c r="AA1639" s="1014"/>
    </row>
    <row r="1640" spans="10:27">
      <c r="J1640" s="1014"/>
      <c r="K1640" s="1014"/>
      <c r="L1640" s="1020"/>
      <c r="M1640" s="1020"/>
      <c r="N1640" s="1018"/>
      <c r="O1640" s="1020"/>
      <c r="P1640" s="1020"/>
      <c r="Q1640" s="1020"/>
      <c r="R1640" s="1020"/>
      <c r="S1640" s="1020"/>
      <c r="T1640" s="1020"/>
      <c r="U1640" s="1020"/>
      <c r="V1640" s="1020"/>
      <c r="W1640" s="1020"/>
      <c r="X1640" s="1020"/>
      <c r="Y1640" s="1014"/>
      <c r="Z1640" s="1020"/>
      <c r="AA1640" s="1014"/>
    </row>
    <row r="1641" spans="10:27">
      <c r="J1641" s="1014"/>
      <c r="K1641" s="1014"/>
      <c r="L1641" s="1020"/>
      <c r="M1641" s="1020"/>
      <c r="N1641" s="1017"/>
      <c r="O1641" s="1020"/>
      <c r="P1641" s="1020"/>
      <c r="Q1641" s="1020"/>
      <c r="R1641" s="1020"/>
      <c r="S1641" s="1020"/>
      <c r="T1641" s="1020"/>
      <c r="U1641" s="1020"/>
      <c r="V1641" s="1020"/>
      <c r="W1641" s="1020"/>
      <c r="X1641" s="1020"/>
      <c r="Y1641" s="1014"/>
      <c r="Z1641" s="1020"/>
      <c r="AA1641" s="1014"/>
    </row>
    <row r="1642" spans="10:27">
      <c r="J1642" s="1014"/>
      <c r="K1642" s="1014"/>
      <c r="L1642" s="1020"/>
      <c r="M1642" s="1020"/>
      <c r="N1642" s="1018"/>
      <c r="O1642" s="1020"/>
      <c r="P1642" s="1020"/>
      <c r="Q1642" s="1020"/>
      <c r="R1642" s="1020"/>
      <c r="S1642" s="1020"/>
      <c r="T1642" s="1020"/>
      <c r="U1642" s="1020"/>
      <c r="V1642" s="1020"/>
      <c r="W1642" s="1020"/>
      <c r="X1642" s="1020"/>
      <c r="Y1642" s="1014"/>
      <c r="Z1642" s="1020"/>
      <c r="AA1642" s="1014"/>
    </row>
    <row r="1643" spans="10:27">
      <c r="J1643" s="1014"/>
      <c r="K1643" s="1014"/>
      <c r="L1643" s="1020"/>
      <c r="M1643" s="1020"/>
      <c r="N1643" s="1018"/>
      <c r="O1643" s="1020"/>
      <c r="P1643" s="1020"/>
      <c r="Q1643" s="1020"/>
      <c r="R1643" s="1020"/>
      <c r="S1643" s="1020"/>
      <c r="T1643" s="1020"/>
      <c r="U1643" s="1020"/>
      <c r="V1643" s="1020"/>
      <c r="W1643" s="1020"/>
      <c r="X1643" s="1020"/>
      <c r="Y1643" s="1014"/>
      <c r="Z1643" s="1020"/>
      <c r="AA1643" s="1014"/>
    </row>
    <row r="1644" spans="10:27">
      <c r="J1644" s="1014"/>
      <c r="K1644" s="1014"/>
      <c r="L1644" s="1020"/>
      <c r="M1644" s="1020"/>
      <c r="N1644" s="1017"/>
      <c r="O1644" s="1020"/>
      <c r="P1644" s="1020"/>
      <c r="Q1644" s="1020"/>
      <c r="R1644" s="1020"/>
      <c r="S1644" s="1020"/>
      <c r="T1644" s="1020"/>
      <c r="U1644" s="1020"/>
      <c r="V1644" s="1020"/>
      <c r="W1644" s="1020"/>
      <c r="X1644" s="1020"/>
      <c r="Y1644" s="1014"/>
      <c r="Z1644" s="1020"/>
      <c r="AA1644" s="1020"/>
    </row>
    <row r="1645" spans="10:27">
      <c r="J1645" s="1014"/>
      <c r="K1645" s="1014"/>
      <c r="L1645" s="1020"/>
      <c r="M1645" s="1020"/>
      <c r="N1645" s="1018"/>
      <c r="O1645" s="1020"/>
      <c r="P1645" s="1020"/>
      <c r="Q1645" s="1020"/>
      <c r="R1645" s="1020"/>
      <c r="S1645" s="1020"/>
      <c r="T1645" s="1020"/>
      <c r="U1645" s="1020"/>
      <c r="V1645" s="1020"/>
      <c r="W1645" s="1020"/>
      <c r="X1645" s="1020"/>
      <c r="Y1645" s="1014"/>
      <c r="Z1645" s="1020"/>
      <c r="AA1645" s="1020"/>
    </row>
    <row r="1646" spans="10:27">
      <c r="J1646" s="1014"/>
      <c r="K1646" s="1014"/>
      <c r="L1646" s="1020"/>
      <c r="M1646" s="1020"/>
      <c r="N1646" s="1017"/>
      <c r="O1646" s="1020"/>
      <c r="P1646" s="1020"/>
      <c r="Q1646" s="1020"/>
      <c r="R1646" s="1020"/>
      <c r="S1646" s="1020"/>
      <c r="T1646" s="1020"/>
      <c r="U1646" s="1020"/>
      <c r="V1646" s="1020"/>
      <c r="W1646" s="1020"/>
      <c r="X1646" s="1020"/>
      <c r="Y1646" s="1014"/>
      <c r="Z1646" s="1020"/>
      <c r="AA1646" s="1020"/>
    </row>
    <row r="1647" spans="10:27">
      <c r="J1647" s="1014"/>
      <c r="K1647" s="1014"/>
      <c r="L1647" s="1020"/>
      <c r="M1647" s="1020"/>
      <c r="N1647" s="1018"/>
      <c r="O1647" s="1020"/>
      <c r="P1647" s="1020"/>
      <c r="Q1647" s="1020"/>
      <c r="R1647" s="1020"/>
      <c r="S1647" s="1020"/>
      <c r="T1647" s="1020"/>
      <c r="U1647" s="1020"/>
      <c r="V1647" s="1020"/>
      <c r="W1647" s="1020"/>
      <c r="X1647" s="1020"/>
      <c r="Y1647" s="1014"/>
      <c r="Z1647" s="1020"/>
      <c r="AA1647" s="1020"/>
    </row>
    <row r="1648" spans="10:27">
      <c r="J1648" s="1014"/>
      <c r="K1648" s="1014"/>
      <c r="L1648" s="1020"/>
      <c r="M1648" s="1020"/>
      <c r="N1648" s="1017"/>
      <c r="O1648" s="1020"/>
      <c r="P1648" s="1020"/>
      <c r="Q1648" s="1020"/>
      <c r="R1648" s="1020"/>
      <c r="S1648" s="1020"/>
      <c r="T1648" s="1020"/>
      <c r="U1648" s="1020"/>
      <c r="V1648" s="1020"/>
      <c r="W1648" s="1020"/>
      <c r="X1648" s="1020"/>
      <c r="Y1648" s="1014"/>
      <c r="Z1648" s="1020"/>
      <c r="AA1648" s="1020"/>
    </row>
    <row r="1649" spans="10:25">
      <c r="J1649" s="1014"/>
      <c r="K1649" s="1014"/>
      <c r="L1649" s="1020"/>
      <c r="M1649" s="1020"/>
      <c r="N1649" s="1018"/>
      <c r="O1649" s="1020"/>
      <c r="P1649" s="1020"/>
      <c r="Q1649" s="1020"/>
      <c r="R1649" s="1020"/>
      <c r="S1649" s="1020"/>
      <c r="T1649" s="1020"/>
      <c r="U1649" s="1020"/>
      <c r="V1649" s="1020"/>
      <c r="W1649" s="1020"/>
      <c r="X1649" s="1020"/>
      <c r="Y1649" s="1014"/>
    </row>
    <row r="1650" spans="10:25">
      <c r="J1650" s="1014"/>
      <c r="K1650" s="1014"/>
      <c r="L1650" s="1020"/>
      <c r="M1650" s="1020"/>
      <c r="N1650" s="1017"/>
      <c r="O1650" s="1020"/>
      <c r="P1650" s="1020"/>
      <c r="Q1650" s="1020"/>
      <c r="R1650" s="1020"/>
      <c r="S1650" s="1020"/>
      <c r="T1650" s="1020"/>
      <c r="U1650" s="1020"/>
      <c r="V1650" s="1020"/>
      <c r="W1650" s="1020"/>
      <c r="X1650" s="1020"/>
      <c r="Y1650" s="1014"/>
    </row>
    <row r="1651" spans="10:25">
      <c r="J1651" s="1014"/>
      <c r="K1651" s="1014"/>
      <c r="L1651" s="1020"/>
      <c r="M1651" s="1020"/>
      <c r="N1651" s="1018"/>
      <c r="O1651" s="1020"/>
      <c r="P1651" s="1020"/>
      <c r="Q1651" s="1020"/>
      <c r="R1651" s="1020"/>
      <c r="S1651" s="1020"/>
      <c r="T1651" s="1020"/>
      <c r="U1651" s="1020"/>
      <c r="V1651" s="1020"/>
      <c r="W1651" s="1020"/>
      <c r="X1651" s="1020"/>
      <c r="Y1651" s="1014"/>
    </row>
    <row r="1652" spans="10:25">
      <c r="J1652" s="1014"/>
      <c r="K1652" s="1014"/>
      <c r="L1652" s="1020"/>
      <c r="M1652" s="1020"/>
      <c r="N1652" s="1017"/>
      <c r="O1652" s="1020"/>
      <c r="P1652" s="1020"/>
      <c r="Q1652" s="1020"/>
      <c r="R1652" s="1020"/>
      <c r="S1652" s="1020"/>
      <c r="T1652" s="1020"/>
      <c r="U1652" s="1020"/>
      <c r="V1652" s="1020"/>
      <c r="W1652" s="1020"/>
      <c r="X1652" s="1020"/>
      <c r="Y1652" s="1014"/>
    </row>
    <row r="1653" spans="10:25">
      <c r="J1653" s="1014"/>
      <c r="K1653" s="1014"/>
      <c r="L1653" s="1020"/>
      <c r="M1653" s="1020"/>
      <c r="N1653" s="1018"/>
      <c r="O1653" s="1020"/>
      <c r="P1653" s="1020"/>
      <c r="Q1653" s="1020"/>
      <c r="R1653" s="1020"/>
      <c r="S1653" s="1020"/>
      <c r="T1653" s="1020"/>
      <c r="U1653" s="1020"/>
      <c r="V1653" s="1020"/>
      <c r="W1653" s="1020"/>
      <c r="X1653" s="1020"/>
      <c r="Y1653" s="1014"/>
    </row>
    <row r="1654" spans="10:25">
      <c r="J1654" s="1014"/>
      <c r="K1654" s="1014"/>
      <c r="L1654" s="1020"/>
      <c r="M1654" s="1020"/>
      <c r="N1654" s="1018"/>
      <c r="O1654" s="1020"/>
      <c r="P1654" s="1020"/>
      <c r="Q1654" s="1020"/>
      <c r="R1654" s="1020"/>
      <c r="S1654" s="1020"/>
      <c r="T1654" s="1020"/>
      <c r="U1654" s="1020"/>
      <c r="V1654" s="1020"/>
      <c r="W1654" s="1020"/>
      <c r="X1654" s="1020"/>
      <c r="Y1654" s="1014"/>
    </row>
    <row r="1655" spans="10:25">
      <c r="J1655" s="1014"/>
      <c r="K1655" s="1014"/>
      <c r="L1655" s="1020"/>
      <c r="M1655" s="1020"/>
      <c r="N1655" s="1017"/>
      <c r="O1655" s="1020"/>
      <c r="P1655" s="1020"/>
      <c r="Q1655" s="1020"/>
      <c r="R1655" s="1020"/>
      <c r="S1655" s="1020"/>
      <c r="T1655" s="1020"/>
      <c r="U1655" s="1020"/>
      <c r="V1655" s="1020"/>
      <c r="W1655" s="1020"/>
      <c r="X1655" s="1020"/>
      <c r="Y1655" s="1014"/>
    </row>
    <row r="1656" spans="10:25">
      <c r="J1656" s="1014"/>
      <c r="K1656" s="1014"/>
      <c r="L1656" s="1020"/>
      <c r="M1656" s="1020"/>
      <c r="N1656" s="1018"/>
      <c r="O1656" s="1020"/>
      <c r="P1656" s="1020"/>
      <c r="Q1656" s="1020"/>
      <c r="R1656" s="1020"/>
      <c r="S1656" s="1020"/>
      <c r="T1656" s="1020"/>
      <c r="U1656" s="1020"/>
      <c r="V1656" s="1020"/>
      <c r="W1656" s="1020"/>
      <c r="X1656" s="1020"/>
      <c r="Y1656" s="1014"/>
    </row>
    <row r="1657" spans="10:25">
      <c r="J1657" s="1014"/>
      <c r="K1657" s="1014"/>
      <c r="L1657" s="1020"/>
      <c r="M1657" s="1020"/>
      <c r="N1657" s="1017"/>
      <c r="O1657" s="1020"/>
      <c r="P1657" s="1020"/>
      <c r="Q1657" s="1020"/>
      <c r="R1657" s="1020"/>
      <c r="S1657" s="1020"/>
      <c r="T1657" s="1020"/>
      <c r="U1657" s="1020"/>
      <c r="V1657" s="1020"/>
      <c r="W1657" s="1020"/>
      <c r="X1657" s="1020"/>
      <c r="Y1657" s="1014"/>
    </row>
    <row r="1658" spans="10:25">
      <c r="J1658" s="1014"/>
      <c r="K1658" s="1014"/>
      <c r="L1658" s="1020"/>
      <c r="M1658" s="1020"/>
      <c r="N1658" s="1018"/>
      <c r="O1658" s="1020"/>
      <c r="P1658" s="1020"/>
      <c r="Q1658" s="1020"/>
      <c r="R1658" s="1020"/>
      <c r="S1658" s="1020"/>
      <c r="T1658" s="1020"/>
      <c r="U1658" s="1020"/>
      <c r="V1658" s="1020"/>
      <c r="W1658" s="1020"/>
      <c r="X1658" s="1020"/>
      <c r="Y1658" s="1014"/>
    </row>
    <row r="1659" spans="10:25">
      <c r="J1659" s="1014"/>
      <c r="K1659" s="1014"/>
      <c r="L1659" s="1020"/>
      <c r="M1659" s="1020"/>
      <c r="N1659" s="1017"/>
      <c r="O1659" s="1020"/>
      <c r="P1659" s="1020"/>
      <c r="Q1659" s="1020"/>
      <c r="R1659" s="1020"/>
      <c r="S1659" s="1020"/>
      <c r="T1659" s="1020"/>
      <c r="U1659" s="1020"/>
      <c r="V1659" s="1020"/>
      <c r="W1659" s="1020"/>
      <c r="X1659" s="1020"/>
      <c r="Y1659" s="1014"/>
    </row>
    <row r="1660" spans="10:25">
      <c r="J1660" s="1014"/>
      <c r="K1660" s="1014"/>
      <c r="L1660" s="1020"/>
      <c r="M1660" s="1020"/>
      <c r="N1660" s="1018"/>
      <c r="O1660" s="1020"/>
      <c r="P1660" s="1020"/>
      <c r="Q1660" s="1020"/>
      <c r="R1660" s="1020"/>
      <c r="S1660" s="1020"/>
      <c r="T1660" s="1020"/>
      <c r="U1660" s="1020"/>
      <c r="V1660" s="1020"/>
      <c r="W1660" s="1020"/>
      <c r="X1660" s="1020"/>
      <c r="Y1660" s="1014"/>
    </row>
    <row r="1661" spans="10:25">
      <c r="J1661" s="1014"/>
      <c r="K1661" s="1014"/>
      <c r="L1661" s="1020"/>
      <c r="M1661" s="1020"/>
      <c r="N1661" s="1017"/>
      <c r="O1661" s="1020"/>
      <c r="P1661" s="1020"/>
      <c r="Q1661" s="1020"/>
      <c r="R1661" s="1020"/>
      <c r="S1661" s="1020"/>
      <c r="T1661" s="1020"/>
      <c r="U1661" s="1020"/>
      <c r="V1661" s="1020"/>
      <c r="W1661" s="1020"/>
      <c r="X1661" s="1020"/>
      <c r="Y1661" s="1014"/>
    </row>
    <row r="1662" spans="10:25">
      <c r="J1662" s="1014"/>
      <c r="K1662" s="1014"/>
      <c r="L1662" s="1020"/>
      <c r="M1662" s="1020"/>
      <c r="N1662" s="1018"/>
      <c r="O1662" s="1020"/>
      <c r="P1662" s="1020"/>
      <c r="Q1662" s="1020"/>
      <c r="R1662" s="1020"/>
      <c r="S1662" s="1020"/>
      <c r="T1662" s="1020"/>
      <c r="U1662" s="1020"/>
      <c r="V1662" s="1020"/>
      <c r="W1662" s="1020"/>
      <c r="X1662" s="1020"/>
      <c r="Y1662" s="1014"/>
    </row>
    <row r="1663" spans="10:25">
      <c r="J1663" s="1014"/>
      <c r="K1663" s="1014"/>
      <c r="L1663" s="1020"/>
      <c r="M1663" s="1020"/>
      <c r="N1663" s="1017"/>
      <c r="O1663" s="1020"/>
      <c r="P1663" s="1020"/>
      <c r="Q1663" s="1020"/>
      <c r="R1663" s="1020"/>
      <c r="S1663" s="1020"/>
      <c r="T1663" s="1020"/>
      <c r="U1663" s="1020"/>
      <c r="V1663" s="1020"/>
      <c r="W1663" s="1020"/>
      <c r="X1663" s="1020"/>
      <c r="Y1663" s="1014"/>
    </row>
    <row r="1664" spans="10:25">
      <c r="J1664" s="1014"/>
      <c r="K1664" s="1014"/>
      <c r="L1664" s="1020"/>
      <c r="M1664" s="1020"/>
      <c r="N1664" s="1018"/>
      <c r="O1664" s="1020"/>
      <c r="P1664" s="1020"/>
      <c r="Q1664" s="1020"/>
      <c r="R1664" s="1020"/>
      <c r="S1664" s="1020"/>
      <c r="T1664" s="1020"/>
      <c r="U1664" s="1020"/>
      <c r="V1664" s="1020"/>
      <c r="W1664" s="1020"/>
      <c r="X1664" s="1020"/>
      <c r="Y1664" s="1014"/>
    </row>
    <row r="1665" spans="10:25">
      <c r="J1665" s="1014"/>
      <c r="K1665" s="1014"/>
      <c r="L1665" s="1020"/>
      <c r="M1665" s="1020"/>
      <c r="N1665" s="1017"/>
      <c r="O1665" s="1020"/>
      <c r="P1665" s="1020"/>
      <c r="Q1665" s="1020"/>
      <c r="R1665" s="1020"/>
      <c r="S1665" s="1020"/>
      <c r="T1665" s="1020"/>
      <c r="U1665" s="1020"/>
      <c r="V1665" s="1020"/>
      <c r="W1665" s="1020"/>
      <c r="X1665" s="1020"/>
      <c r="Y1665" s="1014"/>
    </row>
    <row r="1666" spans="10:25">
      <c r="J1666" s="1014"/>
      <c r="K1666" s="1014"/>
      <c r="L1666" s="1020"/>
      <c r="M1666" s="1020"/>
      <c r="N1666" s="1018"/>
      <c r="O1666" s="1020"/>
      <c r="P1666" s="1020"/>
      <c r="Q1666" s="1020"/>
      <c r="R1666" s="1020"/>
      <c r="S1666" s="1020"/>
      <c r="T1666" s="1020"/>
      <c r="U1666" s="1020"/>
      <c r="V1666" s="1020"/>
      <c r="W1666" s="1020"/>
      <c r="X1666" s="1020"/>
      <c r="Y1666" s="1014"/>
    </row>
    <row r="1667" spans="10:25">
      <c r="J1667" s="1014"/>
      <c r="K1667" s="1014"/>
      <c r="L1667" s="1020"/>
      <c r="M1667" s="1020"/>
      <c r="N1667" s="1018"/>
      <c r="O1667" s="1020"/>
      <c r="P1667" s="1020"/>
      <c r="Q1667" s="1020"/>
      <c r="R1667" s="1020"/>
      <c r="S1667" s="1020"/>
      <c r="T1667" s="1020"/>
      <c r="U1667" s="1020"/>
      <c r="V1667" s="1020"/>
      <c r="W1667" s="1020"/>
      <c r="X1667" s="1020"/>
      <c r="Y1667" s="1014"/>
    </row>
    <row r="1668" spans="10:25">
      <c r="J1668" s="1014"/>
      <c r="K1668" s="1014"/>
      <c r="L1668" s="1020"/>
      <c r="M1668" s="1020"/>
      <c r="N1668" s="1018"/>
      <c r="O1668" s="1020"/>
      <c r="P1668" s="1020"/>
      <c r="Q1668" s="1020"/>
      <c r="R1668" s="1020"/>
      <c r="S1668" s="1020"/>
      <c r="T1668" s="1020"/>
      <c r="U1668" s="1020"/>
      <c r="V1668" s="1020"/>
      <c r="W1668" s="1020"/>
      <c r="X1668" s="1020"/>
      <c r="Y1668" s="1014"/>
    </row>
    <row r="1669" spans="10:25">
      <c r="J1669" s="1014"/>
      <c r="K1669" s="1014"/>
      <c r="L1669" s="1020"/>
      <c r="M1669" s="1020"/>
      <c r="N1669" s="1018"/>
      <c r="O1669" s="1020"/>
      <c r="P1669" s="1020"/>
      <c r="Q1669" s="1020"/>
      <c r="R1669" s="1020"/>
      <c r="S1669" s="1020"/>
      <c r="T1669" s="1020"/>
      <c r="U1669" s="1020"/>
      <c r="V1669" s="1020"/>
      <c r="W1669" s="1020"/>
      <c r="X1669" s="1020"/>
      <c r="Y1669" s="1014"/>
    </row>
    <row r="1670" spans="10:25">
      <c r="J1670" s="1014"/>
      <c r="K1670" s="1014"/>
      <c r="L1670" s="1020"/>
      <c r="M1670" s="1020"/>
      <c r="N1670" s="1017"/>
      <c r="O1670" s="1020"/>
      <c r="P1670" s="1020"/>
      <c r="Q1670" s="1020"/>
      <c r="R1670" s="1020"/>
      <c r="S1670" s="1020"/>
      <c r="T1670" s="1020"/>
      <c r="U1670" s="1020"/>
      <c r="V1670" s="1020"/>
      <c r="W1670" s="1020"/>
      <c r="X1670" s="1020"/>
      <c r="Y1670" s="1014"/>
    </row>
    <row r="1671" spans="10:25">
      <c r="J1671" s="1014"/>
      <c r="K1671" s="1014"/>
      <c r="L1671" s="1020"/>
      <c r="M1671" s="1020"/>
      <c r="N1671" s="1018"/>
      <c r="O1671" s="1020"/>
      <c r="P1671" s="1020"/>
      <c r="Q1671" s="1020"/>
      <c r="R1671" s="1020"/>
      <c r="S1671" s="1020"/>
      <c r="T1671" s="1020"/>
      <c r="U1671" s="1020"/>
      <c r="V1671" s="1020"/>
      <c r="W1671" s="1020"/>
      <c r="X1671" s="1020"/>
      <c r="Y1671" s="1014"/>
    </row>
    <row r="1672" spans="10:25">
      <c r="J1672" s="1014"/>
      <c r="K1672" s="1014"/>
      <c r="L1672" s="1020"/>
      <c r="M1672" s="1020"/>
      <c r="N1672" s="1018"/>
      <c r="O1672" s="1020"/>
      <c r="P1672" s="1020"/>
      <c r="Q1672" s="1020"/>
      <c r="R1672" s="1020"/>
      <c r="S1672" s="1020"/>
      <c r="T1672" s="1020"/>
      <c r="U1672" s="1020"/>
      <c r="V1672" s="1020"/>
      <c r="W1672" s="1020"/>
      <c r="X1672" s="1020"/>
      <c r="Y1672" s="1014"/>
    </row>
    <row r="1673" spans="10:25">
      <c r="J1673" s="1014"/>
      <c r="K1673" s="1014"/>
      <c r="L1673" s="1020"/>
      <c r="M1673" s="1020"/>
      <c r="N1673" s="1018"/>
      <c r="O1673" s="1020"/>
      <c r="P1673" s="1020"/>
      <c r="Q1673" s="1020"/>
      <c r="R1673" s="1020"/>
      <c r="S1673" s="1020"/>
      <c r="T1673" s="1020"/>
      <c r="U1673" s="1020"/>
      <c r="V1673" s="1020"/>
      <c r="W1673" s="1020"/>
      <c r="X1673" s="1020"/>
      <c r="Y1673" s="1014"/>
    </row>
    <row r="1674" spans="10:25">
      <c r="J1674" s="1014"/>
      <c r="K1674" s="1014"/>
      <c r="L1674" s="1020"/>
      <c r="M1674" s="1020"/>
      <c r="N1674" s="1017"/>
      <c r="O1674" s="1020"/>
      <c r="P1674" s="1020"/>
      <c r="Q1674" s="1020"/>
      <c r="R1674" s="1020"/>
      <c r="S1674" s="1020"/>
      <c r="T1674" s="1020"/>
      <c r="U1674" s="1020"/>
      <c r="V1674" s="1020"/>
      <c r="W1674" s="1020"/>
      <c r="X1674" s="1020"/>
      <c r="Y1674" s="1014"/>
    </row>
    <row r="1675" spans="10:25">
      <c r="J1675" s="1014"/>
      <c r="K1675" s="1014"/>
      <c r="L1675" s="1020"/>
      <c r="M1675" s="1020"/>
      <c r="N1675" s="1018"/>
      <c r="O1675" s="1020"/>
      <c r="P1675" s="1020"/>
      <c r="Q1675" s="1020"/>
      <c r="R1675" s="1020"/>
      <c r="S1675" s="1020"/>
      <c r="T1675" s="1020"/>
      <c r="U1675" s="1020"/>
      <c r="V1675" s="1020"/>
      <c r="W1675" s="1020"/>
      <c r="X1675" s="1020"/>
      <c r="Y1675" s="1014"/>
    </row>
    <row r="1676" spans="10:25">
      <c r="J1676" s="1014"/>
      <c r="K1676" s="1014"/>
      <c r="L1676" s="1020"/>
      <c r="M1676" s="1020"/>
      <c r="N1676" s="1017"/>
      <c r="O1676" s="1020"/>
      <c r="P1676" s="1020"/>
      <c r="Q1676" s="1020"/>
      <c r="R1676" s="1020"/>
      <c r="S1676" s="1020"/>
      <c r="T1676" s="1020"/>
      <c r="U1676" s="1020"/>
      <c r="V1676" s="1020"/>
      <c r="W1676" s="1020"/>
      <c r="X1676" s="1020"/>
      <c r="Y1676" s="1014"/>
    </row>
    <row r="1677" spans="10:25">
      <c r="J1677" s="1014"/>
      <c r="K1677" s="1014"/>
      <c r="L1677" s="1020"/>
      <c r="M1677" s="1020"/>
      <c r="N1677" s="1018"/>
      <c r="O1677" s="1020"/>
      <c r="P1677" s="1020"/>
      <c r="Q1677" s="1020"/>
      <c r="R1677" s="1020"/>
      <c r="S1677" s="1020"/>
      <c r="T1677" s="1020"/>
      <c r="U1677" s="1020"/>
      <c r="V1677" s="1020"/>
      <c r="W1677" s="1020"/>
      <c r="X1677" s="1020"/>
      <c r="Y1677" s="1014"/>
    </row>
    <row r="1678" spans="10:25">
      <c r="J1678" s="1014"/>
      <c r="K1678" s="1014"/>
      <c r="L1678" s="1020"/>
      <c r="M1678" s="1020"/>
      <c r="N1678" s="1017"/>
      <c r="O1678" s="1020"/>
      <c r="P1678" s="1020"/>
      <c r="Q1678" s="1020"/>
      <c r="R1678" s="1020"/>
      <c r="S1678" s="1020"/>
      <c r="T1678" s="1020"/>
      <c r="U1678" s="1020"/>
      <c r="V1678" s="1020"/>
      <c r="W1678" s="1020"/>
      <c r="X1678" s="1020"/>
      <c r="Y1678" s="1014"/>
    </row>
    <row r="1679" spans="10:25">
      <c r="J1679" s="1014"/>
      <c r="K1679" s="1014"/>
      <c r="L1679" s="1020"/>
      <c r="M1679" s="1020"/>
      <c r="N1679" s="1018"/>
      <c r="O1679" s="1020"/>
      <c r="P1679" s="1020"/>
      <c r="Q1679" s="1020"/>
      <c r="R1679" s="1020"/>
      <c r="S1679" s="1020"/>
      <c r="T1679" s="1020"/>
      <c r="U1679" s="1020"/>
      <c r="V1679" s="1020"/>
      <c r="W1679" s="1020"/>
      <c r="X1679" s="1020"/>
      <c r="Y1679" s="1014"/>
    </row>
    <row r="1680" spans="10:25">
      <c r="J1680" s="1014"/>
      <c r="K1680" s="1014"/>
      <c r="L1680" s="1020"/>
      <c r="M1680" s="1020"/>
      <c r="N1680" s="1017"/>
      <c r="O1680" s="1020"/>
      <c r="P1680" s="1020"/>
      <c r="Q1680" s="1020"/>
      <c r="R1680" s="1020"/>
      <c r="S1680" s="1020"/>
      <c r="T1680" s="1020"/>
      <c r="U1680" s="1020"/>
      <c r="V1680" s="1020"/>
      <c r="W1680" s="1020"/>
      <c r="X1680" s="1020"/>
      <c r="Y1680" s="1014"/>
    </row>
    <row r="1681" spans="10:25">
      <c r="J1681" s="1014"/>
      <c r="K1681" s="1014"/>
      <c r="L1681" s="1020"/>
      <c r="M1681" s="1020"/>
      <c r="N1681" s="1018"/>
      <c r="O1681" s="1020"/>
      <c r="P1681" s="1020"/>
      <c r="Q1681" s="1020"/>
      <c r="R1681" s="1020"/>
      <c r="S1681" s="1020"/>
      <c r="T1681" s="1020"/>
      <c r="U1681" s="1020"/>
      <c r="V1681" s="1020"/>
      <c r="W1681" s="1020"/>
      <c r="X1681" s="1020"/>
      <c r="Y1681" s="1014"/>
    </row>
    <row r="1682" spans="10:25">
      <c r="J1682" s="1014"/>
      <c r="K1682" s="1014"/>
      <c r="L1682" s="1020"/>
      <c r="M1682" s="1020"/>
      <c r="N1682" s="1017"/>
      <c r="O1682" s="1020"/>
      <c r="P1682" s="1020"/>
      <c r="Q1682" s="1020"/>
      <c r="R1682" s="1020"/>
      <c r="S1682" s="1020"/>
      <c r="T1682" s="1020"/>
      <c r="U1682" s="1020"/>
      <c r="V1682" s="1020"/>
      <c r="W1682" s="1020"/>
      <c r="X1682" s="1020"/>
      <c r="Y1682" s="1014"/>
    </row>
    <row r="1683" spans="10:25">
      <c r="J1683" s="1014"/>
      <c r="K1683" s="1014"/>
      <c r="L1683" s="1020"/>
      <c r="M1683" s="1020"/>
      <c r="N1683" s="1018"/>
      <c r="O1683" s="1020"/>
      <c r="P1683" s="1020"/>
      <c r="Q1683" s="1020"/>
      <c r="R1683" s="1020"/>
      <c r="S1683" s="1020"/>
      <c r="T1683" s="1020"/>
      <c r="U1683" s="1020"/>
      <c r="V1683" s="1020"/>
      <c r="W1683" s="1020"/>
      <c r="X1683" s="1020"/>
      <c r="Y1683" s="1014"/>
    </row>
    <row r="1684" spans="10:25">
      <c r="J1684" s="1014"/>
      <c r="K1684" s="1014"/>
      <c r="L1684" s="1020"/>
      <c r="M1684" s="1020"/>
      <c r="N1684" s="1017"/>
      <c r="O1684" s="1020"/>
      <c r="P1684" s="1020"/>
      <c r="Q1684" s="1020"/>
      <c r="R1684" s="1020"/>
      <c r="S1684" s="1020"/>
      <c r="T1684" s="1020"/>
      <c r="U1684" s="1020"/>
      <c r="V1684" s="1020"/>
      <c r="W1684" s="1020"/>
      <c r="X1684" s="1020"/>
      <c r="Y1684" s="1014"/>
    </row>
    <row r="1685" spans="10:25">
      <c r="J1685" s="1014"/>
      <c r="K1685" s="1014"/>
      <c r="L1685" s="1020"/>
      <c r="M1685" s="1020"/>
      <c r="N1685" s="1018"/>
      <c r="O1685" s="1020"/>
      <c r="P1685" s="1020"/>
      <c r="Q1685" s="1020"/>
      <c r="R1685" s="1020"/>
      <c r="S1685" s="1020"/>
      <c r="T1685" s="1020"/>
      <c r="U1685" s="1020"/>
      <c r="V1685" s="1020"/>
      <c r="W1685" s="1020"/>
      <c r="X1685" s="1020"/>
      <c r="Y1685" s="1014"/>
    </row>
    <row r="1686" spans="10:25">
      <c r="J1686" s="1014"/>
      <c r="K1686" s="1014"/>
      <c r="L1686" s="1020"/>
      <c r="M1686" s="1020"/>
      <c r="N1686" s="1017"/>
      <c r="O1686" s="1020"/>
      <c r="P1686" s="1020"/>
      <c r="Q1686" s="1020"/>
      <c r="R1686" s="1020"/>
      <c r="S1686" s="1020"/>
      <c r="T1686" s="1020"/>
      <c r="U1686" s="1020"/>
      <c r="V1686" s="1020"/>
      <c r="W1686" s="1020"/>
      <c r="X1686" s="1020"/>
      <c r="Y1686" s="1014"/>
    </row>
    <row r="1687" spans="10:25">
      <c r="J1687" s="1014"/>
      <c r="K1687" s="1014"/>
      <c r="L1687" s="1020"/>
      <c r="M1687" s="1020"/>
      <c r="N1687" s="1018"/>
      <c r="O1687" s="1020"/>
      <c r="P1687" s="1020"/>
      <c r="Q1687" s="1020"/>
      <c r="R1687" s="1020"/>
      <c r="S1687" s="1020"/>
      <c r="T1687" s="1020"/>
      <c r="U1687" s="1020"/>
      <c r="V1687" s="1020"/>
      <c r="W1687" s="1020"/>
      <c r="X1687" s="1020"/>
      <c r="Y1687" s="1014"/>
    </row>
    <row r="1688" spans="10:25">
      <c r="J1688" s="1014"/>
      <c r="K1688" s="1014"/>
      <c r="L1688" s="1020"/>
      <c r="M1688" s="1020"/>
      <c r="N1688" s="1017"/>
      <c r="O1688" s="1020"/>
      <c r="P1688" s="1020"/>
      <c r="Q1688" s="1020"/>
      <c r="R1688" s="1020"/>
      <c r="S1688" s="1020"/>
      <c r="T1688" s="1020"/>
      <c r="U1688" s="1020"/>
      <c r="V1688" s="1020"/>
      <c r="W1688" s="1020"/>
      <c r="X1688" s="1020"/>
      <c r="Y1688" s="1014"/>
    </row>
    <row r="1689" spans="10:25">
      <c r="J1689" s="1014"/>
      <c r="K1689" s="1014"/>
      <c r="L1689" s="1020"/>
      <c r="M1689" s="1020"/>
      <c r="N1689" s="1018"/>
      <c r="O1689" s="1020"/>
      <c r="P1689" s="1020"/>
      <c r="Q1689" s="1020"/>
      <c r="R1689" s="1020"/>
      <c r="S1689" s="1020"/>
      <c r="T1689" s="1020"/>
      <c r="U1689" s="1020"/>
      <c r="V1689" s="1020"/>
      <c r="W1689" s="1020"/>
      <c r="X1689" s="1020"/>
      <c r="Y1689" s="1014"/>
    </row>
    <row r="1690" spans="10:25">
      <c r="J1690" s="1014"/>
      <c r="K1690" s="1014"/>
      <c r="L1690" s="1020"/>
      <c r="M1690" s="1020"/>
      <c r="N1690" s="1018"/>
      <c r="O1690" s="1020"/>
      <c r="P1690" s="1020"/>
      <c r="Q1690" s="1020"/>
      <c r="R1690" s="1020"/>
      <c r="S1690" s="1020"/>
      <c r="T1690" s="1020"/>
      <c r="U1690" s="1020"/>
      <c r="V1690" s="1020"/>
      <c r="W1690" s="1020"/>
      <c r="X1690" s="1020"/>
      <c r="Y1690" s="1014"/>
    </row>
    <row r="1691" spans="10:25">
      <c r="J1691" s="1014"/>
      <c r="K1691" s="1014"/>
      <c r="L1691" s="1020"/>
      <c r="M1691" s="1020"/>
      <c r="N1691" s="1018"/>
      <c r="O1691" s="1020"/>
      <c r="P1691" s="1020"/>
      <c r="Q1691" s="1020"/>
      <c r="R1691" s="1020"/>
      <c r="S1691" s="1020"/>
      <c r="T1691" s="1020"/>
      <c r="U1691" s="1020"/>
      <c r="V1691" s="1020"/>
      <c r="W1691" s="1020"/>
      <c r="X1691" s="1020"/>
      <c r="Y1691" s="1014"/>
    </row>
    <row r="1692" spans="10:25">
      <c r="J1692" s="1014"/>
      <c r="K1692" s="1014"/>
      <c r="L1692" s="1020"/>
      <c r="M1692" s="1020"/>
      <c r="N1692" s="1017"/>
      <c r="O1692" s="1020"/>
      <c r="P1692" s="1020"/>
      <c r="Q1692" s="1020"/>
      <c r="R1692" s="1020"/>
      <c r="S1692" s="1020"/>
      <c r="T1692" s="1020"/>
      <c r="U1692" s="1020"/>
      <c r="V1692" s="1020"/>
      <c r="W1692" s="1020"/>
      <c r="X1692" s="1020"/>
      <c r="Y1692" s="1014"/>
    </row>
    <row r="1693" spans="10:25">
      <c r="J1693" s="1014"/>
      <c r="K1693" s="1014"/>
      <c r="L1693" s="1020"/>
      <c r="M1693" s="1020"/>
      <c r="N1693" s="1018"/>
      <c r="O1693" s="1020"/>
      <c r="P1693" s="1020"/>
      <c r="Q1693" s="1020"/>
      <c r="R1693" s="1020"/>
      <c r="S1693" s="1020"/>
      <c r="T1693" s="1020"/>
      <c r="U1693" s="1020"/>
      <c r="V1693" s="1020"/>
      <c r="W1693" s="1020"/>
      <c r="X1693" s="1020"/>
      <c r="Y1693" s="1014"/>
    </row>
    <row r="1694" spans="10:25">
      <c r="J1694" s="1014"/>
      <c r="K1694" s="1014"/>
      <c r="L1694" s="1020"/>
      <c r="M1694" s="1020"/>
      <c r="N1694" s="1017"/>
      <c r="O1694" s="1020"/>
      <c r="P1694" s="1020"/>
      <c r="Q1694" s="1020"/>
      <c r="R1694" s="1020"/>
      <c r="S1694" s="1020"/>
      <c r="T1694" s="1020"/>
      <c r="U1694" s="1020"/>
      <c r="V1694" s="1020"/>
      <c r="W1694" s="1020"/>
      <c r="X1694" s="1020"/>
      <c r="Y1694" s="1014"/>
    </row>
    <row r="1695" spans="10:25">
      <c r="J1695" s="1014"/>
      <c r="K1695" s="1014"/>
      <c r="L1695" s="1020"/>
      <c r="M1695" s="1020"/>
      <c r="N1695" s="1018"/>
      <c r="O1695" s="1020"/>
      <c r="P1695" s="1020"/>
      <c r="Q1695" s="1020"/>
      <c r="R1695" s="1020"/>
      <c r="S1695" s="1020"/>
      <c r="T1695" s="1020"/>
      <c r="U1695" s="1020"/>
      <c r="V1695" s="1020"/>
      <c r="W1695" s="1020"/>
      <c r="X1695" s="1020"/>
      <c r="Y1695" s="1014"/>
    </row>
    <row r="1696" spans="10:25">
      <c r="J1696" s="1014"/>
      <c r="K1696" s="1014"/>
      <c r="L1696" s="1020"/>
      <c r="M1696" s="1020"/>
      <c r="N1696" s="1017"/>
      <c r="O1696" s="1020"/>
      <c r="P1696" s="1020"/>
      <c r="Q1696" s="1020"/>
      <c r="R1696" s="1020"/>
      <c r="S1696" s="1020"/>
      <c r="T1696" s="1020"/>
      <c r="U1696" s="1020"/>
      <c r="V1696" s="1020"/>
      <c r="W1696" s="1020"/>
      <c r="X1696" s="1020"/>
      <c r="Y1696" s="1014"/>
    </row>
    <row r="1697" spans="10:25">
      <c r="J1697" s="1014"/>
      <c r="K1697" s="1014"/>
      <c r="L1697" s="1020"/>
      <c r="M1697" s="1020"/>
      <c r="N1697" s="1018"/>
      <c r="O1697" s="1020"/>
      <c r="P1697" s="1020"/>
      <c r="Q1697" s="1020"/>
      <c r="R1697" s="1020"/>
      <c r="S1697" s="1020"/>
      <c r="T1697" s="1020"/>
      <c r="U1697" s="1020"/>
      <c r="V1697" s="1020"/>
      <c r="W1697" s="1020"/>
      <c r="X1697" s="1020"/>
      <c r="Y1697" s="1014"/>
    </row>
    <row r="1698" spans="10:25">
      <c r="J1698" s="1014"/>
      <c r="K1698" s="1014"/>
      <c r="L1698" s="1020"/>
      <c r="M1698" s="1020"/>
      <c r="N1698" s="1018"/>
      <c r="O1698" s="1020"/>
      <c r="P1698" s="1020"/>
      <c r="Q1698" s="1020"/>
      <c r="R1698" s="1020"/>
      <c r="S1698" s="1020"/>
      <c r="T1698" s="1020"/>
      <c r="U1698" s="1020"/>
      <c r="V1698" s="1020"/>
      <c r="W1698" s="1020"/>
      <c r="X1698" s="1020"/>
      <c r="Y1698" s="1014"/>
    </row>
    <row r="1699" spans="10:25">
      <c r="J1699" s="1014"/>
      <c r="K1699" s="1014"/>
      <c r="L1699" s="1020"/>
      <c r="M1699" s="1020"/>
      <c r="N1699" s="1017"/>
      <c r="O1699" s="1020"/>
      <c r="P1699" s="1020"/>
      <c r="Q1699" s="1020"/>
      <c r="R1699" s="1020"/>
      <c r="S1699" s="1020"/>
      <c r="T1699" s="1020"/>
      <c r="U1699" s="1020"/>
      <c r="V1699" s="1020"/>
      <c r="W1699" s="1020"/>
      <c r="X1699" s="1020"/>
      <c r="Y1699" s="1014"/>
    </row>
    <row r="1700" spans="10:25">
      <c r="J1700" s="1014"/>
      <c r="K1700" s="1014"/>
      <c r="L1700" s="1020"/>
      <c r="M1700" s="1020"/>
      <c r="N1700" s="1018"/>
      <c r="O1700" s="1020"/>
      <c r="P1700" s="1020"/>
      <c r="Q1700" s="1020"/>
      <c r="R1700" s="1020"/>
      <c r="S1700" s="1020"/>
      <c r="T1700" s="1020"/>
      <c r="U1700" s="1020"/>
      <c r="V1700" s="1020"/>
      <c r="W1700" s="1020"/>
      <c r="X1700" s="1020"/>
      <c r="Y1700" s="1014"/>
    </row>
    <row r="1701" spans="10:25">
      <c r="J1701" s="1014"/>
      <c r="K1701" s="1014"/>
      <c r="L1701" s="1020"/>
      <c r="M1701" s="1020"/>
      <c r="N1701" s="1017"/>
      <c r="O1701" s="1020"/>
      <c r="P1701" s="1020"/>
      <c r="Q1701" s="1020"/>
      <c r="R1701" s="1020"/>
      <c r="S1701" s="1020"/>
      <c r="T1701" s="1020"/>
      <c r="U1701" s="1020"/>
      <c r="V1701" s="1020"/>
      <c r="W1701" s="1020"/>
      <c r="X1701" s="1020"/>
      <c r="Y1701" s="1014"/>
    </row>
    <row r="1702" spans="10:25">
      <c r="J1702" s="1014"/>
      <c r="K1702" s="1014"/>
      <c r="L1702" s="1020"/>
      <c r="M1702" s="1020"/>
      <c r="N1702" s="1018"/>
      <c r="O1702" s="1020"/>
      <c r="P1702" s="1020"/>
      <c r="Q1702" s="1020"/>
      <c r="R1702" s="1020"/>
      <c r="S1702" s="1020"/>
      <c r="T1702" s="1020"/>
      <c r="U1702" s="1020"/>
      <c r="V1702" s="1020"/>
      <c r="W1702" s="1020"/>
      <c r="X1702" s="1020"/>
      <c r="Y1702" s="1014"/>
    </row>
    <row r="1703" spans="10:25">
      <c r="J1703" s="1014"/>
      <c r="K1703" s="1014"/>
      <c r="L1703" s="1020"/>
      <c r="M1703" s="1020"/>
      <c r="N1703" s="1017"/>
      <c r="O1703" s="1020"/>
      <c r="P1703" s="1020"/>
      <c r="Q1703" s="1020"/>
      <c r="R1703" s="1020"/>
      <c r="S1703" s="1020"/>
      <c r="T1703" s="1020"/>
      <c r="U1703" s="1020"/>
      <c r="V1703" s="1020"/>
      <c r="W1703" s="1020"/>
      <c r="X1703" s="1020"/>
      <c r="Y1703" s="1014"/>
    </row>
    <row r="1704" spans="10:25">
      <c r="J1704" s="1014"/>
      <c r="K1704" s="1014"/>
      <c r="L1704" s="1020"/>
      <c r="M1704" s="1020"/>
      <c r="N1704" s="1018"/>
      <c r="O1704" s="1020"/>
      <c r="P1704" s="1020"/>
      <c r="Q1704" s="1020"/>
      <c r="R1704" s="1020"/>
      <c r="S1704" s="1020"/>
      <c r="T1704" s="1020"/>
      <c r="U1704" s="1020"/>
      <c r="V1704" s="1020"/>
      <c r="W1704" s="1020"/>
      <c r="X1704" s="1020"/>
      <c r="Y1704" s="1014"/>
    </row>
    <row r="1705" spans="10:25">
      <c r="J1705" s="1014"/>
      <c r="K1705" s="1014"/>
      <c r="L1705" s="1020"/>
      <c r="M1705" s="1020"/>
      <c r="N1705" s="1018"/>
      <c r="O1705" s="1020"/>
      <c r="P1705" s="1020"/>
      <c r="Q1705" s="1020"/>
      <c r="R1705" s="1020"/>
      <c r="S1705" s="1020"/>
      <c r="T1705" s="1020"/>
      <c r="U1705" s="1020"/>
      <c r="V1705" s="1020"/>
      <c r="W1705" s="1020"/>
      <c r="X1705" s="1020"/>
      <c r="Y1705" s="1014"/>
    </row>
    <row r="1706" spans="10:25">
      <c r="J1706" s="1014"/>
      <c r="K1706" s="1014"/>
      <c r="L1706" s="1020"/>
      <c r="M1706" s="1020"/>
      <c r="N1706" s="1017"/>
      <c r="O1706" s="1020"/>
      <c r="P1706" s="1020"/>
      <c r="Q1706" s="1020"/>
      <c r="R1706" s="1020"/>
      <c r="S1706" s="1020"/>
      <c r="T1706" s="1020"/>
      <c r="U1706" s="1020"/>
      <c r="V1706" s="1020"/>
      <c r="W1706" s="1020"/>
      <c r="X1706" s="1020"/>
      <c r="Y1706" s="1014"/>
    </row>
    <row r="1707" spans="10:25">
      <c r="J1707" s="1014"/>
      <c r="K1707" s="1014"/>
      <c r="L1707" s="1020"/>
      <c r="M1707" s="1020"/>
      <c r="N1707" s="1018"/>
      <c r="O1707" s="1020"/>
      <c r="P1707" s="1020"/>
      <c r="Q1707" s="1020"/>
      <c r="R1707" s="1020"/>
      <c r="S1707" s="1020"/>
      <c r="T1707" s="1020"/>
      <c r="U1707" s="1020"/>
      <c r="V1707" s="1020"/>
      <c r="W1707" s="1020"/>
      <c r="X1707" s="1020"/>
      <c r="Y1707" s="1014"/>
    </row>
    <row r="1708" spans="10:25">
      <c r="J1708" s="1014"/>
      <c r="K1708" s="1014"/>
      <c r="L1708" s="1020"/>
      <c r="M1708" s="1020"/>
      <c r="N1708" s="1017"/>
      <c r="O1708" s="1020"/>
      <c r="P1708" s="1020"/>
      <c r="Q1708" s="1020"/>
      <c r="R1708" s="1020"/>
      <c r="S1708" s="1020"/>
      <c r="T1708" s="1020"/>
      <c r="U1708" s="1020"/>
      <c r="V1708" s="1020"/>
      <c r="W1708" s="1020"/>
      <c r="X1708" s="1020"/>
      <c r="Y1708" s="1014"/>
    </row>
    <row r="1709" spans="10:25">
      <c r="J1709" s="1014"/>
      <c r="K1709" s="1014"/>
      <c r="L1709" s="1020"/>
      <c r="M1709" s="1020"/>
      <c r="N1709" s="1018"/>
      <c r="O1709" s="1020"/>
      <c r="P1709" s="1020"/>
      <c r="Q1709" s="1020"/>
      <c r="R1709" s="1020"/>
      <c r="S1709" s="1020"/>
      <c r="T1709" s="1020"/>
      <c r="U1709" s="1020"/>
      <c r="V1709" s="1020"/>
      <c r="W1709" s="1020"/>
      <c r="X1709" s="1020"/>
      <c r="Y1709" s="1014"/>
    </row>
    <row r="1710" spans="10:25">
      <c r="J1710" s="1014"/>
      <c r="K1710" s="1014"/>
      <c r="L1710" s="1020"/>
      <c r="M1710" s="1020"/>
      <c r="N1710" s="1017"/>
      <c r="O1710" s="1020"/>
      <c r="P1710" s="1020"/>
      <c r="Q1710" s="1020"/>
      <c r="R1710" s="1020"/>
      <c r="S1710" s="1020"/>
      <c r="T1710" s="1020"/>
      <c r="U1710" s="1020"/>
      <c r="V1710" s="1020"/>
      <c r="W1710" s="1020"/>
      <c r="X1710" s="1020"/>
      <c r="Y1710" s="1014"/>
    </row>
    <row r="1711" spans="10:25">
      <c r="J1711" s="1014"/>
      <c r="K1711" s="1014"/>
      <c r="L1711" s="1020"/>
      <c r="M1711" s="1020"/>
      <c r="N1711" s="1018"/>
      <c r="O1711" s="1020"/>
      <c r="P1711" s="1020"/>
      <c r="Q1711" s="1020"/>
      <c r="R1711" s="1020"/>
      <c r="S1711" s="1020"/>
      <c r="T1711" s="1020"/>
      <c r="U1711" s="1020"/>
      <c r="V1711" s="1020"/>
      <c r="W1711" s="1020"/>
      <c r="X1711" s="1020"/>
      <c r="Y1711" s="1014"/>
    </row>
    <row r="1712" spans="10:25">
      <c r="J1712" s="1014"/>
      <c r="K1712" s="1014"/>
      <c r="L1712" s="1020"/>
      <c r="M1712" s="1020"/>
      <c r="N1712" s="1017"/>
      <c r="O1712" s="1020"/>
      <c r="P1712" s="1020"/>
      <c r="Q1712" s="1020"/>
      <c r="R1712" s="1020"/>
      <c r="S1712" s="1020"/>
      <c r="T1712" s="1020"/>
      <c r="U1712" s="1020"/>
      <c r="V1712" s="1020"/>
      <c r="W1712" s="1020"/>
      <c r="X1712" s="1020"/>
      <c r="Y1712" s="1014"/>
    </row>
    <row r="1713" spans="10:25">
      <c r="J1713" s="1014"/>
      <c r="K1713" s="1014"/>
      <c r="L1713" s="1020"/>
      <c r="M1713" s="1020"/>
      <c r="N1713" s="1018"/>
      <c r="O1713" s="1020"/>
      <c r="P1713" s="1020"/>
      <c r="Q1713" s="1020"/>
      <c r="R1713" s="1020"/>
      <c r="S1713" s="1020"/>
      <c r="T1713" s="1020"/>
      <c r="U1713" s="1020"/>
      <c r="V1713" s="1020"/>
      <c r="W1713" s="1020"/>
      <c r="X1713" s="1020"/>
      <c r="Y1713" s="1014"/>
    </row>
    <row r="1714" spans="10:25">
      <c r="J1714" s="1014"/>
      <c r="K1714" s="1014"/>
      <c r="L1714" s="1020"/>
      <c r="M1714" s="1020"/>
      <c r="N1714" s="1018"/>
      <c r="O1714" s="1020"/>
      <c r="P1714" s="1020"/>
      <c r="Q1714" s="1020"/>
      <c r="R1714" s="1020"/>
      <c r="S1714" s="1020"/>
      <c r="T1714" s="1020"/>
      <c r="U1714" s="1020"/>
      <c r="V1714" s="1020"/>
      <c r="W1714" s="1020"/>
      <c r="X1714" s="1020"/>
      <c r="Y1714" s="1014"/>
    </row>
    <row r="1715" spans="10:25">
      <c r="J1715" s="1014"/>
      <c r="K1715" s="1014"/>
      <c r="L1715" s="1020"/>
      <c r="M1715" s="1020"/>
      <c r="N1715" s="1017"/>
      <c r="O1715" s="1020"/>
      <c r="P1715" s="1020"/>
      <c r="Q1715" s="1020"/>
      <c r="R1715" s="1020"/>
      <c r="S1715" s="1020"/>
      <c r="T1715" s="1020"/>
      <c r="U1715" s="1020"/>
      <c r="V1715" s="1020"/>
      <c r="W1715" s="1020"/>
      <c r="X1715" s="1020"/>
      <c r="Y1715" s="1014"/>
    </row>
    <row r="1716" spans="10:25">
      <c r="J1716" s="1014"/>
      <c r="K1716" s="1014"/>
      <c r="L1716" s="1020"/>
      <c r="M1716" s="1020"/>
      <c r="N1716" s="1018"/>
      <c r="O1716" s="1020"/>
      <c r="P1716" s="1020"/>
      <c r="Q1716" s="1020"/>
      <c r="R1716" s="1020"/>
      <c r="S1716" s="1020"/>
      <c r="T1716" s="1020"/>
      <c r="U1716" s="1020"/>
      <c r="V1716" s="1020"/>
      <c r="W1716" s="1020"/>
      <c r="X1716" s="1020"/>
      <c r="Y1716" s="1014"/>
    </row>
    <row r="1717" spans="10:25">
      <c r="J1717" s="1014"/>
      <c r="K1717" s="1014"/>
      <c r="L1717" s="1020"/>
      <c r="M1717" s="1020"/>
      <c r="N1717" s="1017"/>
      <c r="O1717" s="1020"/>
      <c r="P1717" s="1020"/>
      <c r="Q1717" s="1020"/>
      <c r="R1717" s="1020"/>
      <c r="S1717" s="1020"/>
      <c r="T1717" s="1020"/>
      <c r="U1717" s="1020"/>
      <c r="V1717" s="1020"/>
      <c r="W1717" s="1020"/>
      <c r="X1717" s="1020"/>
      <c r="Y1717" s="1014"/>
    </row>
    <row r="1718" spans="10:25">
      <c r="J1718" s="1014"/>
      <c r="K1718" s="1014"/>
      <c r="L1718" s="1020"/>
      <c r="M1718" s="1020"/>
      <c r="N1718" s="1018"/>
      <c r="O1718" s="1020"/>
      <c r="P1718" s="1020"/>
      <c r="Q1718" s="1020"/>
      <c r="R1718" s="1020"/>
      <c r="S1718" s="1020"/>
      <c r="T1718" s="1020"/>
      <c r="U1718" s="1020"/>
      <c r="V1718" s="1020"/>
      <c r="W1718" s="1020"/>
      <c r="X1718" s="1020"/>
      <c r="Y1718" s="1014"/>
    </row>
    <row r="1719" spans="10:25">
      <c r="J1719" s="1014"/>
      <c r="K1719" s="1014"/>
      <c r="L1719" s="1020"/>
      <c r="M1719" s="1020"/>
      <c r="N1719" s="1017"/>
      <c r="O1719" s="1020"/>
      <c r="P1719" s="1020"/>
      <c r="Q1719" s="1020"/>
      <c r="R1719" s="1020"/>
      <c r="S1719" s="1020"/>
      <c r="T1719" s="1020"/>
      <c r="U1719" s="1020"/>
      <c r="V1719" s="1020"/>
      <c r="W1719" s="1020"/>
      <c r="X1719" s="1020"/>
      <c r="Y1719" s="1014"/>
    </row>
    <row r="1720" spans="10:25">
      <c r="J1720" s="1014"/>
      <c r="K1720" s="1014"/>
      <c r="L1720" s="1020"/>
      <c r="M1720" s="1020"/>
      <c r="N1720" s="1018"/>
      <c r="O1720" s="1020"/>
      <c r="P1720" s="1020"/>
      <c r="Q1720" s="1020"/>
      <c r="R1720" s="1020"/>
      <c r="S1720" s="1020"/>
      <c r="T1720" s="1020"/>
      <c r="U1720" s="1020"/>
      <c r="V1720" s="1020"/>
      <c r="W1720" s="1020"/>
      <c r="X1720" s="1020"/>
      <c r="Y1720" s="1014"/>
    </row>
    <row r="1721" spans="10:25">
      <c r="J1721" s="1014"/>
      <c r="K1721" s="1014"/>
      <c r="L1721" s="1020"/>
      <c r="M1721" s="1020"/>
      <c r="N1721" s="1017"/>
      <c r="O1721" s="1020"/>
      <c r="P1721" s="1020"/>
      <c r="Q1721" s="1020"/>
      <c r="R1721" s="1020"/>
      <c r="S1721" s="1020"/>
      <c r="T1721" s="1020"/>
      <c r="U1721" s="1020"/>
      <c r="V1721" s="1020"/>
      <c r="W1721" s="1020"/>
      <c r="X1721" s="1020"/>
      <c r="Y1721" s="1014"/>
    </row>
    <row r="1722" spans="10:25">
      <c r="J1722" s="1014"/>
      <c r="K1722" s="1014"/>
      <c r="L1722" s="1020"/>
      <c r="M1722" s="1020"/>
      <c r="N1722" s="1018"/>
      <c r="O1722" s="1020"/>
      <c r="P1722" s="1020"/>
      <c r="Q1722" s="1020"/>
      <c r="R1722" s="1020"/>
      <c r="S1722" s="1020"/>
      <c r="T1722" s="1020"/>
      <c r="U1722" s="1020"/>
      <c r="V1722" s="1020"/>
      <c r="W1722" s="1020"/>
      <c r="X1722" s="1020"/>
      <c r="Y1722" s="1014"/>
    </row>
    <row r="1723" spans="10:25">
      <c r="J1723" s="1014"/>
      <c r="K1723" s="1014"/>
      <c r="L1723" s="1020"/>
      <c r="M1723" s="1020"/>
      <c r="N1723" s="1017"/>
      <c r="O1723" s="1020"/>
      <c r="P1723" s="1020"/>
      <c r="Q1723" s="1020"/>
      <c r="R1723" s="1020"/>
      <c r="S1723" s="1020"/>
      <c r="T1723" s="1020"/>
      <c r="U1723" s="1020"/>
      <c r="V1723" s="1020"/>
      <c r="W1723" s="1020"/>
      <c r="X1723" s="1020"/>
      <c r="Y1723" s="1014"/>
    </row>
    <row r="1724" spans="10:25">
      <c r="J1724" s="1014"/>
      <c r="K1724" s="1014"/>
      <c r="L1724" s="1020"/>
      <c r="M1724" s="1020"/>
      <c r="N1724" s="1018"/>
      <c r="O1724" s="1020"/>
      <c r="P1724" s="1020"/>
      <c r="Q1724" s="1020"/>
      <c r="R1724" s="1020"/>
      <c r="S1724" s="1020"/>
      <c r="T1724" s="1020"/>
      <c r="U1724" s="1020"/>
      <c r="V1724" s="1020"/>
      <c r="W1724" s="1020"/>
      <c r="X1724" s="1020"/>
      <c r="Y1724" s="1014"/>
    </row>
    <row r="1725" spans="10:25">
      <c r="J1725" s="1014"/>
      <c r="K1725" s="1014"/>
      <c r="L1725" s="1020"/>
      <c r="M1725" s="1020"/>
      <c r="N1725" s="1017"/>
      <c r="O1725" s="1020"/>
      <c r="P1725" s="1020"/>
      <c r="Q1725" s="1020"/>
      <c r="R1725" s="1020"/>
      <c r="S1725" s="1020"/>
      <c r="T1725" s="1020"/>
      <c r="U1725" s="1020"/>
      <c r="V1725" s="1020"/>
      <c r="W1725" s="1020"/>
      <c r="X1725" s="1020"/>
      <c r="Y1725" s="1014"/>
    </row>
    <row r="1726" spans="10:25">
      <c r="J1726" s="1014"/>
      <c r="K1726" s="1014"/>
      <c r="L1726" s="1020"/>
      <c r="M1726" s="1020"/>
      <c r="N1726" s="1018"/>
      <c r="O1726" s="1020"/>
      <c r="P1726" s="1020"/>
      <c r="Q1726" s="1020"/>
      <c r="R1726" s="1020"/>
      <c r="S1726" s="1020"/>
      <c r="T1726" s="1020"/>
      <c r="U1726" s="1020"/>
      <c r="V1726" s="1020"/>
      <c r="W1726" s="1020"/>
      <c r="X1726" s="1020"/>
      <c r="Y1726" s="1014"/>
    </row>
    <row r="1727" spans="10:25">
      <c r="J1727" s="1014"/>
      <c r="K1727" s="1014"/>
      <c r="L1727" s="1020"/>
      <c r="M1727" s="1020"/>
      <c r="N1727" s="1017"/>
      <c r="O1727" s="1020"/>
      <c r="P1727" s="1020"/>
      <c r="Q1727" s="1020"/>
      <c r="R1727" s="1020"/>
      <c r="S1727" s="1020"/>
      <c r="T1727" s="1020"/>
      <c r="U1727" s="1020"/>
      <c r="V1727" s="1020"/>
      <c r="W1727" s="1020"/>
      <c r="X1727" s="1020"/>
      <c r="Y1727" s="1014"/>
    </row>
    <row r="1728" spans="10:25">
      <c r="J1728" s="1014"/>
      <c r="K1728" s="1014"/>
      <c r="L1728" s="1020"/>
      <c r="M1728" s="1020"/>
      <c r="N1728" s="1018"/>
      <c r="O1728" s="1020"/>
      <c r="P1728" s="1020"/>
      <c r="Q1728" s="1020"/>
      <c r="R1728" s="1020"/>
      <c r="S1728" s="1020"/>
      <c r="T1728" s="1020"/>
      <c r="U1728" s="1020"/>
      <c r="V1728" s="1020"/>
      <c r="W1728" s="1020"/>
      <c r="X1728" s="1020"/>
      <c r="Y1728" s="1014"/>
    </row>
    <row r="1729" spans="10:25">
      <c r="J1729" s="1014"/>
      <c r="K1729" s="1014"/>
      <c r="L1729" s="1020"/>
      <c r="M1729" s="1020"/>
      <c r="N1729" s="1017"/>
      <c r="O1729" s="1020"/>
      <c r="P1729" s="1020"/>
      <c r="Q1729" s="1020"/>
      <c r="R1729" s="1020"/>
      <c r="S1729" s="1020"/>
      <c r="T1729" s="1020"/>
      <c r="U1729" s="1020"/>
      <c r="V1729" s="1020"/>
      <c r="W1729" s="1020"/>
      <c r="X1729" s="1020"/>
      <c r="Y1729" s="1014"/>
    </row>
    <row r="1730" spans="10:25">
      <c r="J1730" s="1014"/>
      <c r="K1730" s="1014"/>
      <c r="L1730" s="1020"/>
      <c r="M1730" s="1020"/>
      <c r="N1730" s="1018"/>
      <c r="O1730" s="1020"/>
      <c r="P1730" s="1020"/>
      <c r="Q1730" s="1020"/>
      <c r="R1730" s="1020"/>
      <c r="S1730" s="1020"/>
      <c r="T1730" s="1020"/>
      <c r="U1730" s="1020"/>
      <c r="V1730" s="1020"/>
      <c r="W1730" s="1020"/>
      <c r="X1730" s="1020"/>
      <c r="Y1730" s="1014"/>
    </row>
    <row r="1731" spans="10:25">
      <c r="J1731" s="1014"/>
      <c r="K1731" s="1014"/>
      <c r="L1731" s="1020"/>
      <c r="M1731" s="1020"/>
      <c r="N1731" s="1017"/>
      <c r="O1731" s="1020"/>
      <c r="P1731" s="1020"/>
      <c r="Q1731" s="1020"/>
      <c r="R1731" s="1020"/>
      <c r="S1731" s="1020"/>
      <c r="T1731" s="1020"/>
      <c r="U1731" s="1020"/>
      <c r="V1731" s="1020"/>
      <c r="W1731" s="1020"/>
      <c r="X1731" s="1020"/>
      <c r="Y1731" s="1014"/>
    </row>
    <row r="1732" spans="10:25">
      <c r="J1732" s="1014"/>
      <c r="K1732" s="1014"/>
      <c r="L1732" s="1020"/>
      <c r="M1732" s="1020"/>
      <c r="N1732" s="1018"/>
      <c r="O1732" s="1020"/>
      <c r="P1732" s="1020"/>
      <c r="Q1732" s="1020"/>
      <c r="R1732" s="1020"/>
      <c r="S1732" s="1020"/>
      <c r="T1732" s="1020"/>
      <c r="U1732" s="1020"/>
      <c r="V1732" s="1020"/>
      <c r="W1732" s="1020"/>
      <c r="X1732" s="1020"/>
      <c r="Y1732" s="1014"/>
    </row>
    <row r="1733" spans="10:25">
      <c r="J1733" s="1014"/>
      <c r="K1733" s="1014"/>
      <c r="L1733" s="1020"/>
      <c r="M1733" s="1020"/>
      <c r="N1733" s="1017"/>
      <c r="O1733" s="1020"/>
      <c r="P1733" s="1020"/>
      <c r="Q1733" s="1020"/>
      <c r="R1733" s="1020"/>
      <c r="S1733" s="1020"/>
      <c r="T1733" s="1020"/>
      <c r="U1733" s="1020"/>
      <c r="V1733" s="1020"/>
      <c r="W1733" s="1020"/>
      <c r="X1733" s="1020"/>
      <c r="Y1733" s="1014"/>
    </row>
    <row r="1734" spans="10:25">
      <c r="J1734" s="1014"/>
      <c r="K1734" s="1014"/>
      <c r="L1734" s="1020"/>
      <c r="M1734" s="1020"/>
      <c r="N1734" s="1018"/>
      <c r="O1734" s="1020"/>
      <c r="P1734" s="1020"/>
      <c r="Q1734" s="1020"/>
      <c r="R1734" s="1020"/>
      <c r="S1734" s="1020"/>
      <c r="T1734" s="1020"/>
      <c r="U1734" s="1020"/>
      <c r="V1734" s="1020"/>
      <c r="W1734" s="1020"/>
      <c r="X1734" s="1020"/>
      <c r="Y1734" s="1014"/>
    </row>
    <row r="1735" spans="10:25">
      <c r="J1735" s="1014"/>
      <c r="K1735" s="1014"/>
      <c r="L1735" s="1020"/>
      <c r="M1735" s="1020"/>
      <c r="N1735" s="1017"/>
      <c r="O1735" s="1020"/>
      <c r="P1735" s="1020"/>
      <c r="Q1735" s="1020"/>
      <c r="R1735" s="1020"/>
      <c r="S1735" s="1020"/>
      <c r="T1735" s="1020"/>
      <c r="U1735" s="1020"/>
      <c r="V1735" s="1020"/>
      <c r="W1735" s="1020"/>
      <c r="X1735" s="1020"/>
      <c r="Y1735" s="1014"/>
    </row>
    <row r="1736" spans="10:25">
      <c r="J1736" s="1014"/>
      <c r="K1736" s="1014"/>
      <c r="L1736" s="1020"/>
      <c r="M1736" s="1020"/>
      <c r="N1736" s="1018"/>
      <c r="O1736" s="1020"/>
      <c r="P1736" s="1020"/>
      <c r="Q1736" s="1020"/>
      <c r="R1736" s="1020"/>
      <c r="S1736" s="1020"/>
      <c r="T1736" s="1020"/>
      <c r="U1736" s="1020"/>
      <c r="V1736" s="1020"/>
      <c r="W1736" s="1020"/>
      <c r="X1736" s="1020"/>
      <c r="Y1736" s="1014"/>
    </row>
    <row r="1737" spans="10:25">
      <c r="J1737" s="1014"/>
      <c r="K1737" s="1014"/>
      <c r="L1737" s="1020"/>
      <c r="M1737" s="1020"/>
      <c r="N1737" s="1017"/>
      <c r="O1737" s="1020"/>
      <c r="P1737" s="1020"/>
      <c r="Q1737" s="1020"/>
      <c r="R1737" s="1020"/>
      <c r="S1737" s="1020"/>
      <c r="T1737" s="1020"/>
      <c r="U1737" s="1020"/>
      <c r="V1737" s="1020"/>
      <c r="W1737" s="1020"/>
      <c r="X1737" s="1020"/>
      <c r="Y1737" s="1014"/>
    </row>
    <row r="1738" spans="10:25">
      <c r="J1738" s="1014"/>
      <c r="K1738" s="1014"/>
      <c r="L1738" s="1020"/>
      <c r="M1738" s="1020"/>
      <c r="N1738" s="1018"/>
      <c r="O1738" s="1020"/>
      <c r="P1738" s="1020"/>
      <c r="Q1738" s="1020"/>
      <c r="R1738" s="1020"/>
      <c r="S1738" s="1020"/>
      <c r="T1738" s="1020"/>
      <c r="U1738" s="1020"/>
      <c r="V1738" s="1020"/>
      <c r="W1738" s="1020"/>
      <c r="X1738" s="1020"/>
      <c r="Y1738" s="1014"/>
    </row>
    <row r="1739" spans="10:25">
      <c r="J1739" s="1014"/>
      <c r="K1739" s="1014"/>
      <c r="L1739" s="1020"/>
      <c r="M1739" s="1020"/>
      <c r="N1739" s="1018"/>
      <c r="O1739" s="1020"/>
      <c r="P1739" s="1020"/>
      <c r="Q1739" s="1020"/>
      <c r="R1739" s="1020"/>
      <c r="S1739" s="1020"/>
      <c r="T1739" s="1020"/>
      <c r="U1739" s="1020"/>
      <c r="V1739" s="1020"/>
      <c r="W1739" s="1020"/>
      <c r="X1739" s="1020"/>
      <c r="Y1739" s="1014"/>
    </row>
    <row r="1740" spans="10:25">
      <c r="J1740" s="1014"/>
      <c r="K1740" s="1014"/>
      <c r="L1740" s="1020"/>
      <c r="M1740" s="1020"/>
      <c r="N1740" s="1018"/>
      <c r="O1740" s="1020"/>
      <c r="P1740" s="1020"/>
      <c r="Q1740" s="1020"/>
      <c r="R1740" s="1020"/>
      <c r="S1740" s="1020"/>
      <c r="T1740" s="1020"/>
      <c r="U1740" s="1020"/>
      <c r="V1740" s="1020"/>
      <c r="W1740" s="1020"/>
      <c r="X1740" s="1020"/>
      <c r="Y1740" s="1014"/>
    </row>
    <row r="1741" spans="10:25">
      <c r="J1741" s="1014"/>
      <c r="K1741" s="1014"/>
      <c r="L1741" s="1020"/>
      <c r="M1741" s="1020"/>
      <c r="N1741" s="1018"/>
      <c r="O1741" s="1020"/>
      <c r="P1741" s="1020"/>
      <c r="Q1741" s="1020"/>
      <c r="R1741" s="1020"/>
      <c r="S1741" s="1020"/>
      <c r="T1741" s="1020"/>
      <c r="U1741" s="1020"/>
      <c r="V1741" s="1020"/>
      <c r="W1741" s="1020"/>
      <c r="X1741" s="1020"/>
      <c r="Y1741" s="1014"/>
    </row>
    <row r="1742" spans="10:25">
      <c r="J1742" s="1014"/>
      <c r="K1742" s="1014"/>
      <c r="L1742" s="1020"/>
      <c r="M1742" s="1020"/>
      <c r="N1742" s="1017"/>
      <c r="O1742" s="1020"/>
      <c r="P1742" s="1020"/>
      <c r="Q1742" s="1020"/>
      <c r="R1742" s="1020"/>
      <c r="S1742" s="1020"/>
      <c r="T1742" s="1020"/>
      <c r="U1742" s="1020"/>
      <c r="V1742" s="1020"/>
      <c r="W1742" s="1020"/>
      <c r="X1742" s="1020"/>
      <c r="Y1742" s="1014"/>
    </row>
    <row r="1743" spans="10:25">
      <c r="J1743" s="1014"/>
      <c r="K1743" s="1014"/>
      <c r="L1743" s="1020"/>
      <c r="M1743" s="1020"/>
      <c r="N1743" s="1018"/>
      <c r="O1743" s="1020"/>
      <c r="P1743" s="1020"/>
      <c r="Q1743" s="1020"/>
      <c r="R1743" s="1020"/>
      <c r="S1743" s="1020"/>
      <c r="T1743" s="1020"/>
      <c r="U1743" s="1020"/>
      <c r="V1743" s="1020"/>
      <c r="W1743" s="1020"/>
      <c r="X1743" s="1020"/>
      <c r="Y1743" s="1014"/>
    </row>
    <row r="1744" spans="10:25">
      <c r="J1744" s="1014"/>
      <c r="K1744" s="1014"/>
      <c r="L1744" s="1020"/>
      <c r="M1744" s="1020"/>
      <c r="N1744" s="1017"/>
      <c r="O1744" s="1020"/>
      <c r="P1744" s="1020"/>
      <c r="Q1744" s="1020"/>
      <c r="R1744" s="1020"/>
      <c r="S1744" s="1020"/>
      <c r="T1744" s="1020"/>
      <c r="U1744" s="1020"/>
      <c r="V1744" s="1020"/>
      <c r="W1744" s="1020"/>
      <c r="X1744" s="1020"/>
      <c r="Y1744" s="1014"/>
    </row>
    <row r="1745" spans="10:25">
      <c r="J1745" s="1014"/>
      <c r="K1745" s="1014"/>
      <c r="L1745" s="1020"/>
      <c r="M1745" s="1020"/>
      <c r="N1745" s="1018"/>
      <c r="O1745" s="1020"/>
      <c r="P1745" s="1020"/>
      <c r="Q1745" s="1020"/>
      <c r="R1745" s="1020"/>
      <c r="S1745" s="1020"/>
      <c r="T1745" s="1020"/>
      <c r="U1745" s="1020"/>
      <c r="V1745" s="1020"/>
      <c r="W1745" s="1020"/>
      <c r="X1745" s="1020"/>
      <c r="Y1745" s="1014"/>
    </row>
    <row r="1746" spans="10:25">
      <c r="J1746" s="1014"/>
      <c r="K1746" s="1014"/>
      <c r="L1746" s="1020"/>
      <c r="M1746" s="1020"/>
      <c r="N1746" s="1017"/>
      <c r="O1746" s="1020"/>
      <c r="P1746" s="1020"/>
      <c r="Q1746" s="1020"/>
      <c r="R1746" s="1020"/>
      <c r="S1746" s="1020"/>
      <c r="T1746" s="1020"/>
      <c r="U1746" s="1020"/>
      <c r="V1746" s="1020"/>
      <c r="W1746" s="1020"/>
      <c r="X1746" s="1020"/>
      <c r="Y1746" s="1014"/>
    </row>
    <row r="1747" spans="10:25">
      <c r="J1747" s="1014"/>
      <c r="K1747" s="1014"/>
      <c r="L1747" s="1020"/>
      <c r="M1747" s="1020"/>
      <c r="N1747" s="1018"/>
      <c r="O1747" s="1020"/>
      <c r="P1747" s="1020"/>
      <c r="Q1747" s="1020"/>
      <c r="R1747" s="1020"/>
      <c r="S1747" s="1020"/>
      <c r="T1747" s="1020"/>
      <c r="U1747" s="1020"/>
      <c r="V1747" s="1020"/>
      <c r="W1747" s="1020"/>
      <c r="X1747" s="1020"/>
      <c r="Y1747" s="1014"/>
    </row>
    <row r="1748" spans="10:25">
      <c r="J1748" s="1014"/>
      <c r="K1748" s="1014"/>
      <c r="L1748" s="1020"/>
      <c r="M1748" s="1020"/>
      <c r="N1748" s="1017"/>
      <c r="O1748" s="1020"/>
      <c r="P1748" s="1020"/>
      <c r="Q1748" s="1020"/>
      <c r="R1748" s="1020"/>
      <c r="S1748" s="1020"/>
      <c r="T1748" s="1020"/>
      <c r="U1748" s="1020"/>
      <c r="V1748" s="1020"/>
      <c r="W1748" s="1020"/>
      <c r="X1748" s="1020"/>
      <c r="Y1748" s="1014"/>
    </row>
    <row r="1749" spans="10:25">
      <c r="J1749" s="1014"/>
      <c r="K1749" s="1014"/>
      <c r="L1749" s="1020"/>
      <c r="M1749" s="1020"/>
      <c r="N1749" s="1018"/>
      <c r="O1749" s="1020"/>
      <c r="P1749" s="1020"/>
      <c r="Q1749" s="1020"/>
      <c r="R1749" s="1020"/>
      <c r="S1749" s="1020"/>
      <c r="T1749" s="1020"/>
      <c r="U1749" s="1020"/>
      <c r="V1749" s="1020"/>
      <c r="W1749" s="1020"/>
      <c r="X1749" s="1020"/>
      <c r="Y1749" s="1014"/>
    </row>
    <row r="1750" spans="10:25">
      <c r="J1750" s="1014"/>
      <c r="K1750" s="1014"/>
      <c r="L1750" s="1020"/>
      <c r="M1750" s="1020"/>
      <c r="N1750" s="1017"/>
      <c r="O1750" s="1020"/>
      <c r="P1750" s="1020"/>
      <c r="Q1750" s="1020"/>
      <c r="R1750" s="1020"/>
      <c r="S1750" s="1020"/>
      <c r="T1750" s="1020"/>
      <c r="U1750" s="1020"/>
      <c r="V1750" s="1020"/>
      <c r="W1750" s="1020"/>
      <c r="X1750" s="1020"/>
      <c r="Y1750" s="1014"/>
    </row>
    <row r="1751" spans="10:25">
      <c r="J1751" s="1014"/>
      <c r="K1751" s="1014"/>
      <c r="L1751" s="1020"/>
      <c r="M1751" s="1020"/>
      <c r="N1751" s="1018"/>
      <c r="O1751" s="1020"/>
      <c r="P1751" s="1020"/>
      <c r="Q1751" s="1020"/>
      <c r="R1751" s="1020"/>
      <c r="S1751" s="1020"/>
      <c r="T1751" s="1020"/>
      <c r="U1751" s="1020"/>
      <c r="V1751" s="1020"/>
      <c r="W1751" s="1020"/>
      <c r="X1751" s="1020"/>
      <c r="Y1751" s="1014"/>
    </row>
    <row r="1752" spans="10:25">
      <c r="J1752" s="1014"/>
      <c r="K1752" s="1014"/>
      <c r="L1752" s="1020"/>
      <c r="M1752" s="1020"/>
      <c r="N1752" s="1017"/>
      <c r="O1752" s="1020"/>
      <c r="P1752" s="1020"/>
      <c r="Q1752" s="1020"/>
      <c r="R1752" s="1020"/>
      <c r="S1752" s="1020"/>
      <c r="T1752" s="1020"/>
      <c r="U1752" s="1020"/>
      <c r="V1752" s="1020"/>
      <c r="W1752" s="1020"/>
      <c r="X1752" s="1020"/>
      <c r="Y1752" s="1014"/>
    </row>
    <row r="1753" spans="10:25">
      <c r="J1753" s="1014"/>
      <c r="K1753" s="1014"/>
      <c r="L1753" s="1020"/>
      <c r="M1753" s="1020"/>
      <c r="N1753" s="1018"/>
      <c r="O1753" s="1020"/>
      <c r="P1753" s="1020"/>
      <c r="Q1753" s="1020"/>
      <c r="R1753" s="1020"/>
      <c r="S1753" s="1020"/>
      <c r="T1753" s="1020"/>
      <c r="U1753" s="1020"/>
      <c r="V1753" s="1020"/>
      <c r="W1753" s="1020"/>
      <c r="X1753" s="1020"/>
      <c r="Y1753" s="1014"/>
    </row>
    <row r="1754" spans="10:25">
      <c r="J1754" s="1014"/>
      <c r="K1754" s="1014"/>
      <c r="L1754" s="1020"/>
      <c r="M1754" s="1020"/>
      <c r="N1754" s="1017"/>
      <c r="O1754" s="1020"/>
      <c r="P1754" s="1020"/>
      <c r="Q1754" s="1020"/>
      <c r="R1754" s="1020"/>
      <c r="S1754" s="1020"/>
      <c r="T1754" s="1020"/>
      <c r="U1754" s="1020"/>
      <c r="V1754" s="1020"/>
      <c r="W1754" s="1020"/>
      <c r="X1754" s="1020"/>
      <c r="Y1754" s="1014"/>
    </row>
    <row r="1755" spans="10:25">
      <c r="J1755" s="1014"/>
      <c r="K1755" s="1014"/>
      <c r="L1755" s="1020"/>
      <c r="M1755" s="1020"/>
      <c r="N1755" s="1018"/>
      <c r="O1755" s="1020"/>
      <c r="P1755" s="1020"/>
      <c r="Q1755" s="1020"/>
      <c r="R1755" s="1020"/>
      <c r="S1755" s="1020"/>
      <c r="T1755" s="1020"/>
      <c r="U1755" s="1020"/>
      <c r="V1755" s="1020"/>
      <c r="W1755" s="1020"/>
      <c r="X1755" s="1020"/>
      <c r="Y1755" s="1014"/>
    </row>
    <row r="1756" spans="10:25">
      <c r="J1756" s="1014"/>
      <c r="K1756" s="1014"/>
      <c r="L1756" s="1020"/>
      <c r="M1756" s="1020"/>
      <c r="N1756" s="1017"/>
      <c r="O1756" s="1020"/>
      <c r="P1756" s="1020"/>
      <c r="Q1756" s="1020"/>
      <c r="R1756" s="1020"/>
      <c r="S1756" s="1020"/>
      <c r="T1756" s="1020"/>
      <c r="U1756" s="1020"/>
      <c r="V1756" s="1020"/>
      <c r="W1756" s="1020"/>
      <c r="X1756" s="1020"/>
      <c r="Y1756" s="1014"/>
    </row>
    <row r="1757" spans="10:25">
      <c r="J1757" s="1014"/>
      <c r="K1757" s="1014"/>
      <c r="L1757" s="1020"/>
      <c r="M1757" s="1020"/>
      <c r="N1757" s="1018"/>
      <c r="O1757" s="1020"/>
      <c r="P1757" s="1020"/>
      <c r="Q1757" s="1020"/>
      <c r="R1757" s="1020"/>
      <c r="S1757" s="1020"/>
      <c r="T1757" s="1020"/>
      <c r="U1757" s="1020"/>
      <c r="V1757" s="1020"/>
      <c r="W1757" s="1020"/>
      <c r="X1757" s="1020"/>
      <c r="Y1757" s="1014"/>
    </row>
    <row r="1758" spans="10:25">
      <c r="J1758" s="1014"/>
      <c r="K1758" s="1014"/>
      <c r="L1758" s="1020"/>
      <c r="M1758" s="1020"/>
      <c r="N1758" s="1017"/>
      <c r="O1758" s="1020"/>
      <c r="P1758" s="1020"/>
      <c r="Q1758" s="1020"/>
      <c r="R1758" s="1020"/>
      <c r="S1758" s="1020"/>
      <c r="T1758" s="1020"/>
      <c r="U1758" s="1020"/>
      <c r="V1758" s="1020"/>
      <c r="W1758" s="1020"/>
      <c r="X1758" s="1020"/>
      <c r="Y1758" s="1014"/>
    </row>
    <row r="1759" spans="10:25">
      <c r="J1759" s="1014"/>
      <c r="K1759" s="1014"/>
      <c r="L1759" s="1020"/>
      <c r="M1759" s="1020"/>
      <c r="N1759" s="1018"/>
      <c r="O1759" s="1020"/>
      <c r="P1759" s="1020"/>
      <c r="Q1759" s="1020"/>
      <c r="R1759" s="1020"/>
      <c r="S1759" s="1020"/>
      <c r="T1759" s="1020"/>
      <c r="U1759" s="1020"/>
      <c r="V1759" s="1020"/>
      <c r="W1759" s="1020"/>
      <c r="X1759" s="1020"/>
      <c r="Y1759" s="1014"/>
    </row>
    <row r="1760" spans="10:25">
      <c r="J1760" s="1014"/>
      <c r="K1760" s="1014"/>
      <c r="L1760" s="1020"/>
      <c r="M1760" s="1020"/>
      <c r="N1760" s="1017"/>
      <c r="O1760" s="1020"/>
      <c r="P1760" s="1020"/>
      <c r="Q1760" s="1020"/>
      <c r="R1760" s="1020"/>
      <c r="S1760" s="1020"/>
      <c r="T1760" s="1020"/>
      <c r="U1760" s="1020"/>
      <c r="V1760" s="1020"/>
      <c r="W1760" s="1020"/>
      <c r="X1760" s="1020"/>
      <c r="Y1760" s="1014"/>
    </row>
    <row r="1761" spans="10:25">
      <c r="J1761" s="1014"/>
      <c r="K1761" s="1014"/>
      <c r="L1761" s="1020"/>
      <c r="M1761" s="1020"/>
      <c r="N1761" s="1018"/>
      <c r="O1761" s="1020"/>
      <c r="P1761" s="1020"/>
      <c r="Q1761" s="1020"/>
      <c r="R1761" s="1020"/>
      <c r="S1761" s="1020"/>
      <c r="T1761" s="1020"/>
      <c r="U1761" s="1020"/>
      <c r="V1761" s="1020"/>
      <c r="W1761" s="1020"/>
      <c r="X1761" s="1020"/>
      <c r="Y1761" s="1014"/>
    </row>
    <row r="1762" spans="10:25">
      <c r="J1762" s="1014"/>
      <c r="K1762" s="1014"/>
      <c r="L1762" s="1020"/>
      <c r="M1762" s="1020"/>
      <c r="N1762" s="1017"/>
      <c r="O1762" s="1020"/>
      <c r="P1762" s="1020"/>
      <c r="Q1762" s="1020"/>
      <c r="R1762" s="1020"/>
      <c r="S1762" s="1020"/>
      <c r="T1762" s="1020"/>
      <c r="U1762" s="1020"/>
      <c r="V1762" s="1020"/>
      <c r="W1762" s="1020"/>
      <c r="X1762" s="1020"/>
      <c r="Y1762" s="1014"/>
    </row>
    <row r="1763" spans="10:25">
      <c r="J1763" s="1014"/>
      <c r="K1763" s="1014"/>
      <c r="L1763" s="1020"/>
      <c r="M1763" s="1020"/>
      <c r="N1763" s="1018"/>
      <c r="O1763" s="1020"/>
      <c r="P1763" s="1020"/>
      <c r="Q1763" s="1020"/>
      <c r="R1763" s="1020"/>
      <c r="S1763" s="1020"/>
      <c r="T1763" s="1020"/>
      <c r="U1763" s="1020"/>
      <c r="V1763" s="1020"/>
      <c r="W1763" s="1020"/>
      <c r="X1763" s="1020"/>
      <c r="Y1763" s="1014"/>
    </row>
    <row r="1764" spans="10:25">
      <c r="J1764" s="1014"/>
      <c r="K1764" s="1014"/>
      <c r="L1764" s="1020"/>
      <c r="M1764" s="1020"/>
      <c r="N1764" s="1017"/>
      <c r="O1764" s="1020"/>
      <c r="P1764" s="1020"/>
      <c r="Q1764" s="1020"/>
      <c r="R1764" s="1020"/>
      <c r="S1764" s="1020"/>
      <c r="T1764" s="1020"/>
      <c r="U1764" s="1020"/>
      <c r="V1764" s="1020"/>
      <c r="W1764" s="1020"/>
      <c r="X1764" s="1020"/>
      <c r="Y1764" s="1014"/>
    </row>
    <row r="1765" spans="10:25">
      <c r="J1765" s="1014"/>
      <c r="K1765" s="1014"/>
      <c r="L1765" s="1020"/>
      <c r="M1765" s="1020"/>
      <c r="N1765" s="1018"/>
      <c r="O1765" s="1020"/>
      <c r="P1765" s="1020"/>
      <c r="Q1765" s="1020"/>
      <c r="R1765" s="1020"/>
      <c r="S1765" s="1020"/>
      <c r="T1765" s="1020"/>
      <c r="U1765" s="1020"/>
      <c r="V1765" s="1020"/>
      <c r="W1765" s="1020"/>
      <c r="X1765" s="1020"/>
      <c r="Y1765" s="1014"/>
    </row>
    <row r="1766" spans="10:25">
      <c r="J1766" s="1014"/>
      <c r="K1766" s="1014"/>
      <c r="L1766" s="1020"/>
      <c r="M1766" s="1020"/>
      <c r="N1766" s="1017"/>
      <c r="O1766" s="1020"/>
      <c r="P1766" s="1020"/>
      <c r="Q1766" s="1020"/>
      <c r="R1766" s="1020"/>
      <c r="S1766" s="1020"/>
      <c r="T1766" s="1020"/>
      <c r="U1766" s="1020"/>
      <c r="V1766" s="1020"/>
      <c r="W1766" s="1020"/>
      <c r="X1766" s="1020"/>
      <c r="Y1766" s="1014"/>
    </row>
    <row r="1767" spans="10:25">
      <c r="J1767" s="1014"/>
      <c r="K1767" s="1014"/>
      <c r="L1767" s="1020"/>
      <c r="M1767" s="1020"/>
      <c r="N1767" s="1018"/>
      <c r="O1767" s="1020"/>
      <c r="P1767" s="1020"/>
      <c r="Q1767" s="1020"/>
      <c r="R1767" s="1020"/>
      <c r="S1767" s="1020"/>
      <c r="T1767" s="1020"/>
      <c r="U1767" s="1020"/>
      <c r="V1767" s="1020"/>
      <c r="W1767" s="1020"/>
      <c r="X1767" s="1020"/>
      <c r="Y1767" s="1014"/>
    </row>
    <row r="1768" spans="10:25">
      <c r="J1768" s="1014"/>
      <c r="K1768" s="1014"/>
      <c r="L1768" s="1020"/>
      <c r="M1768" s="1020"/>
      <c r="N1768" s="1017"/>
      <c r="O1768" s="1020"/>
      <c r="P1768" s="1020"/>
      <c r="Q1768" s="1020"/>
      <c r="R1768" s="1020"/>
      <c r="S1768" s="1020"/>
      <c r="T1768" s="1020"/>
      <c r="U1768" s="1020"/>
      <c r="V1768" s="1020"/>
      <c r="W1768" s="1020"/>
      <c r="X1768" s="1020"/>
      <c r="Y1768" s="1014"/>
    </row>
    <row r="1769" spans="10:25">
      <c r="J1769" s="1014"/>
      <c r="K1769" s="1014"/>
      <c r="L1769" s="1020"/>
      <c r="M1769" s="1020"/>
      <c r="N1769" s="1018"/>
      <c r="O1769" s="1020"/>
      <c r="P1769" s="1020"/>
      <c r="Q1769" s="1020"/>
      <c r="R1769" s="1020"/>
      <c r="S1769" s="1020"/>
      <c r="T1769" s="1020"/>
      <c r="U1769" s="1020"/>
      <c r="V1769" s="1020"/>
      <c r="W1769" s="1020"/>
      <c r="X1769" s="1020"/>
      <c r="Y1769" s="1014"/>
    </row>
    <row r="1770" spans="10:25">
      <c r="J1770" s="1014"/>
      <c r="K1770" s="1014"/>
      <c r="L1770" s="1020"/>
      <c r="M1770" s="1020"/>
      <c r="N1770" s="1017"/>
      <c r="O1770" s="1020"/>
      <c r="P1770" s="1020"/>
      <c r="Q1770" s="1020"/>
      <c r="R1770" s="1020"/>
      <c r="S1770" s="1020"/>
      <c r="T1770" s="1020"/>
      <c r="U1770" s="1020"/>
      <c r="V1770" s="1020"/>
      <c r="W1770" s="1020"/>
      <c r="X1770" s="1020"/>
      <c r="Y1770" s="1014"/>
    </row>
    <row r="1771" spans="10:25">
      <c r="J1771" s="1014"/>
      <c r="K1771" s="1014"/>
      <c r="L1771" s="1020"/>
      <c r="M1771" s="1020"/>
      <c r="N1771" s="1018"/>
      <c r="O1771" s="1020"/>
      <c r="P1771" s="1020"/>
      <c r="Q1771" s="1020"/>
      <c r="R1771" s="1020"/>
      <c r="S1771" s="1020"/>
      <c r="T1771" s="1020"/>
      <c r="U1771" s="1020"/>
      <c r="V1771" s="1020"/>
      <c r="W1771" s="1020"/>
      <c r="X1771" s="1020"/>
      <c r="Y1771" s="1014"/>
    </row>
    <row r="1772" spans="10:25">
      <c r="J1772" s="1014"/>
      <c r="K1772" s="1014"/>
      <c r="L1772" s="1020"/>
      <c r="M1772" s="1020"/>
      <c r="N1772" s="1018"/>
      <c r="O1772" s="1020"/>
      <c r="P1772" s="1020"/>
      <c r="Q1772" s="1020"/>
      <c r="R1772" s="1020"/>
      <c r="S1772" s="1020"/>
      <c r="T1772" s="1020"/>
      <c r="U1772" s="1020"/>
      <c r="V1772" s="1020"/>
      <c r="W1772" s="1020"/>
      <c r="X1772" s="1020"/>
      <c r="Y1772" s="1014"/>
    </row>
    <row r="1773" spans="10:25">
      <c r="J1773" s="1014"/>
      <c r="K1773" s="1014"/>
      <c r="L1773" s="1020"/>
      <c r="M1773" s="1020"/>
      <c r="N1773" s="1018"/>
      <c r="O1773" s="1020"/>
      <c r="P1773" s="1020"/>
      <c r="Q1773" s="1020"/>
      <c r="R1773" s="1020"/>
      <c r="S1773" s="1020"/>
      <c r="T1773" s="1020"/>
      <c r="U1773" s="1020"/>
      <c r="V1773" s="1020"/>
      <c r="W1773" s="1020"/>
      <c r="X1773" s="1020"/>
      <c r="Y1773" s="1014"/>
    </row>
    <row r="1774" spans="10:25">
      <c r="J1774" s="1014"/>
      <c r="K1774" s="1014"/>
      <c r="L1774" s="1020"/>
      <c r="M1774" s="1020"/>
      <c r="N1774" s="1017"/>
      <c r="O1774" s="1020"/>
      <c r="P1774" s="1020"/>
      <c r="Q1774" s="1020"/>
      <c r="R1774" s="1020"/>
      <c r="S1774" s="1020"/>
      <c r="T1774" s="1020"/>
      <c r="U1774" s="1020"/>
      <c r="V1774" s="1020"/>
      <c r="W1774" s="1020"/>
      <c r="X1774" s="1020"/>
      <c r="Y1774" s="1014"/>
    </row>
    <row r="1775" spans="10:25">
      <c r="J1775" s="1014"/>
      <c r="K1775" s="1014"/>
      <c r="L1775" s="1020"/>
      <c r="M1775" s="1020"/>
      <c r="N1775" s="1018"/>
      <c r="O1775" s="1020"/>
      <c r="P1775" s="1020"/>
      <c r="Q1775" s="1020"/>
      <c r="R1775" s="1020"/>
      <c r="S1775" s="1020"/>
      <c r="T1775" s="1020"/>
      <c r="U1775" s="1020"/>
      <c r="V1775" s="1020"/>
      <c r="W1775" s="1020"/>
      <c r="X1775" s="1020"/>
      <c r="Y1775" s="1014"/>
    </row>
    <row r="1776" spans="10:25">
      <c r="J1776" s="1014"/>
      <c r="K1776" s="1014"/>
      <c r="L1776" s="1020"/>
      <c r="M1776" s="1020"/>
      <c r="N1776" s="1017"/>
      <c r="O1776" s="1020"/>
      <c r="P1776" s="1020"/>
      <c r="Q1776" s="1020"/>
      <c r="R1776" s="1020"/>
      <c r="S1776" s="1020"/>
      <c r="T1776" s="1020"/>
      <c r="U1776" s="1020"/>
      <c r="V1776" s="1020"/>
      <c r="W1776" s="1020"/>
      <c r="X1776" s="1020"/>
      <c r="Y1776" s="1014"/>
    </row>
    <row r="1777" spans="10:25">
      <c r="J1777" s="1014"/>
      <c r="K1777" s="1014"/>
      <c r="L1777" s="1020"/>
      <c r="M1777" s="1020"/>
      <c r="N1777" s="1018"/>
      <c r="O1777" s="1020"/>
      <c r="P1777" s="1020"/>
      <c r="Q1777" s="1020"/>
      <c r="R1777" s="1020"/>
      <c r="S1777" s="1020"/>
      <c r="T1777" s="1020"/>
      <c r="U1777" s="1020"/>
      <c r="V1777" s="1020"/>
      <c r="W1777" s="1020"/>
      <c r="X1777" s="1020"/>
      <c r="Y1777" s="1014"/>
    </row>
    <row r="1778" spans="10:25">
      <c r="J1778" s="1014"/>
      <c r="K1778" s="1014"/>
      <c r="L1778" s="1020"/>
      <c r="M1778" s="1020"/>
      <c r="N1778" s="1018"/>
      <c r="O1778" s="1020"/>
      <c r="P1778" s="1020"/>
      <c r="Q1778" s="1020"/>
      <c r="R1778" s="1020"/>
      <c r="S1778" s="1020"/>
      <c r="T1778" s="1020"/>
      <c r="U1778" s="1020"/>
      <c r="V1778" s="1020"/>
      <c r="W1778" s="1020"/>
      <c r="X1778" s="1020"/>
      <c r="Y1778" s="1014"/>
    </row>
    <row r="1779" spans="10:25">
      <c r="J1779" s="1014"/>
      <c r="K1779" s="1014"/>
      <c r="L1779" s="1020"/>
      <c r="M1779" s="1020"/>
      <c r="N1779" s="1017"/>
      <c r="O1779" s="1020"/>
      <c r="P1779" s="1020"/>
      <c r="Q1779" s="1020"/>
      <c r="R1779" s="1020"/>
      <c r="S1779" s="1020"/>
      <c r="T1779" s="1020"/>
      <c r="U1779" s="1020"/>
      <c r="V1779" s="1020"/>
      <c r="W1779" s="1020"/>
      <c r="X1779" s="1020"/>
      <c r="Y1779" s="1014"/>
    </row>
    <row r="1780" spans="10:25">
      <c r="J1780" s="1014"/>
      <c r="K1780" s="1014"/>
      <c r="L1780" s="1020"/>
      <c r="M1780" s="1020"/>
      <c r="N1780" s="1018"/>
      <c r="O1780" s="1020"/>
      <c r="P1780" s="1020"/>
      <c r="Q1780" s="1020"/>
      <c r="R1780" s="1020"/>
      <c r="S1780" s="1020"/>
      <c r="T1780" s="1020"/>
      <c r="U1780" s="1020"/>
      <c r="V1780" s="1020"/>
      <c r="W1780" s="1020"/>
      <c r="X1780" s="1020"/>
      <c r="Y1780" s="1014"/>
    </row>
    <row r="1781" spans="10:25">
      <c r="J1781" s="1014"/>
      <c r="K1781" s="1014"/>
      <c r="L1781" s="1020"/>
      <c r="M1781" s="1020"/>
      <c r="N1781" s="1017"/>
      <c r="O1781" s="1020"/>
      <c r="P1781" s="1020"/>
      <c r="Q1781" s="1020"/>
      <c r="R1781" s="1020"/>
      <c r="S1781" s="1020"/>
      <c r="T1781" s="1020"/>
      <c r="U1781" s="1020"/>
      <c r="V1781" s="1020"/>
      <c r="W1781" s="1020"/>
      <c r="X1781" s="1020"/>
      <c r="Y1781" s="1014"/>
    </row>
    <row r="1782" spans="10:25">
      <c r="J1782" s="1014"/>
      <c r="K1782" s="1014"/>
      <c r="L1782" s="1020"/>
      <c r="M1782" s="1020"/>
      <c r="N1782" s="1018"/>
      <c r="O1782" s="1020"/>
      <c r="P1782" s="1020"/>
      <c r="Q1782" s="1020"/>
      <c r="R1782" s="1020"/>
      <c r="S1782" s="1020"/>
      <c r="T1782" s="1020"/>
      <c r="U1782" s="1020"/>
      <c r="V1782" s="1020"/>
      <c r="W1782" s="1020"/>
      <c r="X1782" s="1020"/>
      <c r="Y1782" s="1014"/>
    </row>
    <row r="1783" spans="10:25">
      <c r="J1783" s="1014"/>
      <c r="K1783" s="1014"/>
      <c r="L1783" s="1020"/>
      <c r="M1783" s="1020"/>
      <c r="N1783" s="1017"/>
      <c r="O1783" s="1020"/>
      <c r="P1783" s="1020"/>
      <c r="Q1783" s="1020"/>
      <c r="R1783" s="1020"/>
      <c r="S1783" s="1020"/>
      <c r="T1783" s="1020"/>
      <c r="U1783" s="1020"/>
      <c r="V1783" s="1020"/>
      <c r="W1783" s="1020"/>
      <c r="X1783" s="1020"/>
      <c r="Y1783" s="1014"/>
    </row>
    <row r="1784" spans="10:25">
      <c r="J1784" s="1014"/>
      <c r="K1784" s="1014"/>
      <c r="L1784" s="1020"/>
      <c r="M1784" s="1020"/>
      <c r="N1784" s="1018"/>
      <c r="O1784" s="1020"/>
      <c r="P1784" s="1020"/>
      <c r="Q1784" s="1020"/>
      <c r="R1784" s="1020"/>
      <c r="S1784" s="1020"/>
      <c r="T1784" s="1020"/>
      <c r="U1784" s="1020"/>
      <c r="V1784" s="1020"/>
      <c r="W1784" s="1020"/>
      <c r="X1784" s="1020"/>
      <c r="Y1784" s="1014"/>
    </row>
    <row r="1785" spans="10:25">
      <c r="J1785" s="1014"/>
      <c r="K1785" s="1014"/>
      <c r="L1785" s="1020"/>
      <c r="M1785" s="1020"/>
      <c r="N1785" s="1017"/>
      <c r="O1785" s="1020"/>
      <c r="P1785" s="1020"/>
      <c r="Q1785" s="1020"/>
      <c r="R1785" s="1020"/>
      <c r="S1785" s="1020"/>
      <c r="T1785" s="1020"/>
      <c r="U1785" s="1020"/>
      <c r="V1785" s="1020"/>
      <c r="W1785" s="1020"/>
      <c r="X1785" s="1020"/>
      <c r="Y1785" s="1014"/>
    </row>
    <row r="1786" spans="10:25">
      <c r="J1786" s="1014"/>
      <c r="K1786" s="1014"/>
      <c r="L1786" s="1020"/>
      <c r="M1786" s="1020"/>
      <c r="N1786" s="1018"/>
      <c r="O1786" s="1020"/>
      <c r="P1786" s="1020"/>
      <c r="Q1786" s="1020"/>
      <c r="R1786" s="1020"/>
      <c r="S1786" s="1020"/>
      <c r="T1786" s="1020"/>
      <c r="U1786" s="1020"/>
      <c r="V1786" s="1020"/>
      <c r="W1786" s="1020"/>
      <c r="X1786" s="1020"/>
      <c r="Y1786" s="1014"/>
    </row>
    <row r="1787" spans="10:25">
      <c r="J1787" s="1014"/>
      <c r="K1787" s="1014"/>
      <c r="L1787" s="1020"/>
      <c r="M1787" s="1020"/>
      <c r="N1787" s="1017"/>
      <c r="O1787" s="1020"/>
      <c r="P1787" s="1020"/>
      <c r="Q1787" s="1020"/>
      <c r="R1787" s="1020"/>
      <c r="S1787" s="1020"/>
      <c r="T1787" s="1020"/>
      <c r="U1787" s="1020"/>
      <c r="V1787" s="1020"/>
      <c r="W1787" s="1020"/>
      <c r="X1787" s="1020"/>
      <c r="Y1787" s="1014"/>
    </row>
    <row r="1788" spans="10:25">
      <c r="J1788" s="1014"/>
      <c r="K1788" s="1014"/>
      <c r="L1788" s="1020"/>
      <c r="M1788" s="1020"/>
      <c r="N1788" s="1018"/>
      <c r="O1788" s="1020"/>
      <c r="P1788" s="1020"/>
      <c r="Q1788" s="1020"/>
      <c r="R1788" s="1020"/>
      <c r="S1788" s="1020"/>
      <c r="T1788" s="1020"/>
      <c r="U1788" s="1020"/>
      <c r="V1788" s="1020"/>
      <c r="W1788" s="1020"/>
      <c r="X1788" s="1020"/>
      <c r="Y1788" s="1014"/>
    </row>
    <row r="1789" spans="10:25">
      <c r="J1789" s="1014"/>
      <c r="K1789" s="1014"/>
      <c r="L1789" s="1020"/>
      <c r="M1789" s="1020"/>
      <c r="N1789" s="1018"/>
      <c r="O1789" s="1020"/>
      <c r="P1789" s="1020"/>
      <c r="Q1789" s="1020"/>
      <c r="R1789" s="1020"/>
      <c r="S1789" s="1020"/>
      <c r="T1789" s="1020"/>
      <c r="U1789" s="1020"/>
      <c r="V1789" s="1020"/>
      <c r="W1789" s="1020"/>
      <c r="X1789" s="1020"/>
      <c r="Y1789" s="1014"/>
    </row>
    <row r="1790" spans="10:25">
      <c r="J1790" s="1014"/>
      <c r="K1790" s="1014"/>
      <c r="L1790" s="1020"/>
      <c r="M1790" s="1020"/>
      <c r="N1790" s="1018"/>
      <c r="O1790" s="1020"/>
      <c r="P1790" s="1020"/>
      <c r="Q1790" s="1020"/>
      <c r="R1790" s="1020"/>
      <c r="S1790" s="1020"/>
      <c r="T1790" s="1020"/>
      <c r="U1790" s="1020"/>
      <c r="V1790" s="1020"/>
      <c r="W1790" s="1020"/>
      <c r="X1790" s="1020"/>
      <c r="Y1790" s="1014"/>
    </row>
    <row r="1791" spans="10:25">
      <c r="J1791" s="1014"/>
      <c r="K1791" s="1014"/>
      <c r="L1791" s="1020"/>
      <c r="M1791" s="1020"/>
      <c r="N1791" s="1018"/>
      <c r="O1791" s="1020"/>
      <c r="P1791" s="1020"/>
      <c r="Q1791" s="1020"/>
      <c r="R1791" s="1020"/>
      <c r="S1791" s="1020"/>
      <c r="T1791" s="1020"/>
      <c r="U1791" s="1020"/>
      <c r="V1791" s="1020"/>
      <c r="W1791" s="1020"/>
      <c r="X1791" s="1020"/>
      <c r="Y1791" s="1014"/>
    </row>
    <row r="1792" spans="10:25">
      <c r="J1792" s="1014"/>
      <c r="K1792" s="1014"/>
      <c r="L1792" s="1020"/>
      <c r="M1792" s="1020"/>
      <c r="N1792" s="1017"/>
      <c r="O1792" s="1020"/>
      <c r="P1792" s="1020"/>
      <c r="Q1792" s="1020"/>
      <c r="R1792" s="1020"/>
      <c r="S1792" s="1020"/>
      <c r="T1792" s="1020"/>
      <c r="U1792" s="1020"/>
      <c r="V1792" s="1020"/>
      <c r="W1792" s="1020"/>
      <c r="X1792" s="1020"/>
      <c r="Y1792" s="1014"/>
    </row>
    <row r="1793" spans="10:25">
      <c r="J1793" s="1014"/>
      <c r="K1793" s="1014"/>
      <c r="L1793" s="1020"/>
      <c r="M1793" s="1020"/>
      <c r="N1793" s="1018"/>
      <c r="O1793" s="1020"/>
      <c r="P1793" s="1020"/>
      <c r="Q1793" s="1020"/>
      <c r="R1793" s="1020"/>
      <c r="S1793" s="1020"/>
      <c r="T1793" s="1020"/>
      <c r="U1793" s="1020"/>
      <c r="V1793" s="1020"/>
      <c r="W1793" s="1020"/>
      <c r="X1793" s="1020"/>
      <c r="Y1793" s="1014"/>
    </row>
    <row r="1794" spans="10:25">
      <c r="J1794" s="1014"/>
      <c r="K1794" s="1014"/>
      <c r="L1794" s="1020"/>
      <c r="M1794" s="1020"/>
      <c r="N1794" s="1017"/>
      <c r="O1794" s="1020"/>
      <c r="P1794" s="1020"/>
      <c r="Q1794" s="1020"/>
      <c r="R1794" s="1020"/>
      <c r="S1794" s="1020"/>
      <c r="T1794" s="1020"/>
      <c r="U1794" s="1020"/>
      <c r="V1794" s="1020"/>
      <c r="W1794" s="1020"/>
      <c r="X1794" s="1020"/>
      <c r="Y1794" s="1014"/>
    </row>
    <row r="1795" spans="10:25">
      <c r="J1795" s="1014"/>
      <c r="K1795" s="1014"/>
      <c r="L1795" s="1020"/>
      <c r="M1795" s="1020"/>
      <c r="N1795" s="1018"/>
      <c r="O1795" s="1020"/>
      <c r="P1795" s="1020"/>
      <c r="Q1795" s="1020"/>
      <c r="R1795" s="1020"/>
      <c r="S1795" s="1020"/>
      <c r="T1795" s="1020"/>
      <c r="U1795" s="1020"/>
      <c r="V1795" s="1020"/>
      <c r="W1795" s="1020"/>
      <c r="X1795" s="1020"/>
      <c r="Y1795" s="1014"/>
    </row>
    <row r="1796" spans="10:25">
      <c r="J1796" s="1014"/>
      <c r="K1796" s="1014"/>
      <c r="L1796" s="1020"/>
      <c r="M1796" s="1020"/>
      <c r="N1796" s="1017"/>
      <c r="O1796" s="1020"/>
      <c r="P1796" s="1020"/>
      <c r="Q1796" s="1020"/>
      <c r="R1796" s="1020"/>
      <c r="S1796" s="1020"/>
      <c r="T1796" s="1020"/>
      <c r="U1796" s="1020"/>
      <c r="V1796" s="1020"/>
      <c r="W1796" s="1020"/>
      <c r="X1796" s="1020"/>
      <c r="Y1796" s="1014"/>
    </row>
    <row r="1797" spans="10:25">
      <c r="J1797" s="1014"/>
      <c r="K1797" s="1014"/>
      <c r="L1797" s="1020"/>
      <c r="M1797" s="1020"/>
      <c r="N1797" s="1018"/>
      <c r="O1797" s="1020"/>
      <c r="P1797" s="1020"/>
      <c r="Q1797" s="1020"/>
      <c r="R1797" s="1020"/>
      <c r="S1797" s="1020"/>
      <c r="T1797" s="1020"/>
      <c r="U1797" s="1020"/>
      <c r="V1797" s="1020"/>
      <c r="W1797" s="1020"/>
      <c r="X1797" s="1020"/>
      <c r="Y1797" s="1014"/>
    </row>
    <row r="1798" spans="10:25">
      <c r="J1798" s="1014"/>
      <c r="K1798" s="1014"/>
      <c r="L1798" s="1020"/>
      <c r="M1798" s="1020"/>
      <c r="N1798" s="1017"/>
      <c r="O1798" s="1020"/>
      <c r="P1798" s="1020"/>
      <c r="Q1798" s="1020"/>
      <c r="R1798" s="1020"/>
      <c r="S1798" s="1020"/>
      <c r="T1798" s="1020"/>
      <c r="U1798" s="1020"/>
      <c r="V1798" s="1020"/>
      <c r="W1798" s="1020"/>
      <c r="X1798" s="1020"/>
      <c r="Y1798" s="1014"/>
    </row>
    <row r="1799" spans="10:25">
      <c r="J1799" s="1014"/>
      <c r="K1799" s="1014"/>
      <c r="L1799" s="1020"/>
      <c r="M1799" s="1020"/>
      <c r="N1799" s="1018"/>
      <c r="O1799" s="1020"/>
      <c r="P1799" s="1020"/>
      <c r="Q1799" s="1020"/>
      <c r="R1799" s="1020"/>
      <c r="S1799" s="1020"/>
      <c r="T1799" s="1020"/>
      <c r="U1799" s="1020"/>
      <c r="V1799" s="1020"/>
      <c r="W1799" s="1020"/>
      <c r="X1799" s="1020"/>
      <c r="Y1799" s="1014"/>
    </row>
    <row r="1800" spans="10:25">
      <c r="J1800" s="1014"/>
      <c r="K1800" s="1014"/>
      <c r="L1800" s="1020"/>
      <c r="M1800" s="1020"/>
      <c r="N1800" s="1017"/>
      <c r="O1800" s="1020"/>
      <c r="P1800" s="1020"/>
      <c r="Q1800" s="1020"/>
      <c r="R1800" s="1020"/>
      <c r="S1800" s="1020"/>
      <c r="T1800" s="1020"/>
      <c r="U1800" s="1020"/>
      <c r="V1800" s="1020"/>
      <c r="W1800" s="1020"/>
      <c r="X1800" s="1020"/>
      <c r="Y1800" s="1014"/>
    </row>
    <row r="1801" spans="10:25">
      <c r="J1801" s="1014"/>
      <c r="K1801" s="1014"/>
      <c r="L1801" s="1020"/>
      <c r="M1801" s="1020"/>
      <c r="N1801" s="1018"/>
      <c r="O1801" s="1020"/>
      <c r="P1801" s="1020"/>
      <c r="Q1801" s="1020"/>
      <c r="R1801" s="1020"/>
      <c r="S1801" s="1020"/>
      <c r="T1801" s="1020"/>
      <c r="U1801" s="1020"/>
      <c r="V1801" s="1020"/>
      <c r="W1801" s="1020"/>
      <c r="X1801" s="1020"/>
      <c r="Y1801" s="1014"/>
    </row>
    <row r="1802" spans="10:25">
      <c r="J1802" s="1014"/>
      <c r="K1802" s="1014"/>
      <c r="L1802" s="1020"/>
      <c r="M1802" s="1020"/>
      <c r="N1802" s="1017"/>
      <c r="O1802" s="1020"/>
      <c r="P1802" s="1020"/>
      <c r="Q1802" s="1020"/>
      <c r="R1802" s="1020"/>
      <c r="S1802" s="1020"/>
      <c r="T1802" s="1020"/>
      <c r="U1802" s="1020"/>
      <c r="V1802" s="1020"/>
      <c r="W1802" s="1020"/>
      <c r="X1802" s="1020"/>
      <c r="Y1802" s="1014"/>
    </row>
    <row r="1803" spans="10:25">
      <c r="J1803" s="1014"/>
      <c r="K1803" s="1014"/>
      <c r="L1803" s="1020"/>
      <c r="M1803" s="1020"/>
      <c r="N1803" s="1018"/>
      <c r="O1803" s="1020"/>
      <c r="P1803" s="1020"/>
      <c r="Q1803" s="1020"/>
      <c r="R1803" s="1020"/>
      <c r="S1803" s="1020"/>
      <c r="T1803" s="1020"/>
      <c r="U1803" s="1020"/>
      <c r="V1803" s="1020"/>
      <c r="W1803" s="1020"/>
      <c r="X1803" s="1020"/>
      <c r="Y1803" s="1014"/>
    </row>
    <row r="1804" spans="10:25">
      <c r="J1804" s="1014"/>
      <c r="K1804" s="1014"/>
      <c r="L1804" s="1020"/>
      <c r="M1804" s="1020"/>
      <c r="N1804" s="1017"/>
      <c r="O1804" s="1020"/>
      <c r="P1804" s="1020"/>
      <c r="Q1804" s="1020"/>
      <c r="R1804" s="1020"/>
      <c r="S1804" s="1020"/>
      <c r="T1804" s="1020"/>
      <c r="U1804" s="1020"/>
      <c r="V1804" s="1020"/>
      <c r="W1804" s="1020"/>
      <c r="X1804" s="1020"/>
      <c r="Y1804" s="1014"/>
    </row>
    <row r="1805" spans="10:25">
      <c r="J1805" s="1014"/>
      <c r="K1805" s="1014"/>
      <c r="L1805" s="1020"/>
      <c r="M1805" s="1020"/>
      <c r="N1805" s="1018"/>
      <c r="O1805" s="1020"/>
      <c r="P1805" s="1020"/>
      <c r="Q1805" s="1020"/>
      <c r="R1805" s="1020"/>
      <c r="S1805" s="1020"/>
      <c r="T1805" s="1020"/>
      <c r="U1805" s="1020"/>
      <c r="V1805" s="1020"/>
      <c r="W1805" s="1020"/>
      <c r="X1805" s="1020"/>
      <c r="Y1805" s="1014"/>
    </row>
    <row r="1806" spans="10:25">
      <c r="J1806" s="1014"/>
      <c r="K1806" s="1014"/>
      <c r="L1806" s="1020"/>
      <c r="M1806" s="1020"/>
      <c r="N1806" s="1017"/>
      <c r="O1806" s="1020"/>
      <c r="P1806" s="1020"/>
      <c r="Q1806" s="1020"/>
      <c r="R1806" s="1020"/>
      <c r="S1806" s="1020"/>
      <c r="T1806" s="1020"/>
      <c r="U1806" s="1020"/>
      <c r="V1806" s="1020"/>
      <c r="W1806" s="1020"/>
      <c r="X1806" s="1020"/>
      <c r="Y1806" s="1014"/>
    </row>
    <row r="1807" spans="10:25">
      <c r="J1807" s="1014"/>
      <c r="K1807" s="1014"/>
      <c r="L1807" s="1020"/>
      <c r="M1807" s="1020"/>
      <c r="N1807" s="1018"/>
      <c r="O1807" s="1020"/>
      <c r="P1807" s="1020"/>
      <c r="Q1807" s="1020"/>
      <c r="R1807" s="1020"/>
      <c r="S1807" s="1020"/>
      <c r="T1807" s="1020"/>
      <c r="U1807" s="1020"/>
      <c r="V1807" s="1020"/>
      <c r="W1807" s="1020"/>
      <c r="X1807" s="1020"/>
      <c r="Y1807" s="1014"/>
    </row>
    <row r="1808" spans="10:25">
      <c r="J1808" s="1014"/>
      <c r="K1808" s="1014"/>
      <c r="L1808" s="1020"/>
      <c r="M1808" s="1020"/>
      <c r="N1808" s="1017"/>
      <c r="O1808" s="1020"/>
      <c r="P1808" s="1020"/>
      <c r="Q1808" s="1020"/>
      <c r="R1808" s="1020"/>
      <c r="S1808" s="1020"/>
      <c r="T1808" s="1020"/>
      <c r="U1808" s="1020"/>
      <c r="V1808" s="1020"/>
      <c r="W1808" s="1020"/>
      <c r="X1808" s="1020"/>
      <c r="Y1808" s="1014"/>
    </row>
    <row r="1809" spans="10:25">
      <c r="J1809" s="1014"/>
      <c r="K1809" s="1014"/>
      <c r="L1809" s="1020"/>
      <c r="M1809" s="1020"/>
      <c r="N1809" s="1018"/>
      <c r="O1809" s="1020"/>
      <c r="P1809" s="1020"/>
      <c r="Q1809" s="1020"/>
      <c r="R1809" s="1020"/>
      <c r="S1809" s="1020"/>
      <c r="T1809" s="1020"/>
      <c r="U1809" s="1020"/>
      <c r="V1809" s="1020"/>
      <c r="W1809" s="1020"/>
      <c r="X1809" s="1020"/>
      <c r="Y1809" s="1014"/>
    </row>
    <row r="1810" spans="10:25">
      <c r="J1810" s="1014"/>
      <c r="K1810" s="1014"/>
      <c r="L1810" s="1020"/>
      <c r="M1810" s="1020"/>
      <c r="N1810" s="1017"/>
      <c r="O1810" s="1020"/>
      <c r="P1810" s="1020"/>
      <c r="Q1810" s="1020"/>
      <c r="R1810" s="1020"/>
      <c r="S1810" s="1020"/>
      <c r="T1810" s="1020"/>
      <c r="U1810" s="1020"/>
      <c r="V1810" s="1020"/>
      <c r="W1810" s="1020"/>
      <c r="X1810" s="1020"/>
      <c r="Y1810" s="1014"/>
    </row>
    <row r="1811" spans="10:25">
      <c r="J1811" s="1014"/>
      <c r="K1811" s="1014"/>
      <c r="L1811" s="1020"/>
      <c r="M1811" s="1020"/>
      <c r="N1811" s="1018"/>
      <c r="O1811" s="1020"/>
      <c r="P1811" s="1020"/>
      <c r="Q1811" s="1020"/>
      <c r="R1811" s="1020"/>
      <c r="S1811" s="1020"/>
      <c r="T1811" s="1020"/>
      <c r="U1811" s="1020"/>
      <c r="V1811" s="1020"/>
      <c r="W1811" s="1020"/>
      <c r="X1811" s="1020"/>
      <c r="Y1811" s="1014"/>
    </row>
    <row r="1812" spans="10:25">
      <c r="J1812" s="1014"/>
      <c r="K1812" s="1014"/>
      <c r="L1812" s="1020"/>
      <c r="M1812" s="1020"/>
      <c r="N1812" s="1017"/>
      <c r="O1812" s="1020"/>
      <c r="P1812" s="1020"/>
      <c r="Q1812" s="1020"/>
      <c r="R1812" s="1020"/>
      <c r="S1812" s="1020"/>
      <c r="T1812" s="1020"/>
      <c r="U1812" s="1020"/>
      <c r="V1812" s="1020"/>
      <c r="W1812" s="1020"/>
      <c r="X1812" s="1020"/>
      <c r="Y1812" s="1014"/>
    </row>
    <row r="1813" spans="10:25">
      <c r="J1813" s="1014"/>
      <c r="K1813" s="1014"/>
      <c r="L1813" s="1020"/>
      <c r="M1813" s="1020"/>
      <c r="N1813" s="1018"/>
      <c r="O1813" s="1020"/>
      <c r="P1813" s="1020"/>
      <c r="Q1813" s="1020"/>
      <c r="R1813" s="1020"/>
      <c r="S1813" s="1020"/>
      <c r="T1813" s="1020"/>
      <c r="U1813" s="1020"/>
      <c r="V1813" s="1020"/>
      <c r="W1813" s="1020"/>
      <c r="X1813" s="1020"/>
      <c r="Y1813" s="1014"/>
    </row>
    <row r="1814" spans="10:25">
      <c r="J1814" s="1014"/>
      <c r="K1814" s="1014"/>
      <c r="L1814" s="1020"/>
      <c r="M1814" s="1020"/>
      <c r="N1814" s="1017"/>
      <c r="O1814" s="1020"/>
      <c r="P1814" s="1020"/>
      <c r="Q1814" s="1020"/>
      <c r="R1814" s="1020"/>
      <c r="S1814" s="1020"/>
      <c r="T1814" s="1020"/>
      <c r="U1814" s="1020"/>
      <c r="V1814" s="1020"/>
      <c r="W1814" s="1020"/>
      <c r="X1814" s="1020"/>
      <c r="Y1814" s="1014"/>
    </row>
    <row r="1815" spans="10:25">
      <c r="J1815" s="1014"/>
      <c r="K1815" s="1014"/>
      <c r="L1815" s="1020"/>
      <c r="M1815" s="1020"/>
      <c r="N1815" s="1018"/>
      <c r="O1815" s="1020"/>
      <c r="P1815" s="1020"/>
      <c r="Q1815" s="1020"/>
      <c r="R1815" s="1020"/>
      <c r="S1815" s="1020"/>
      <c r="T1815" s="1020"/>
      <c r="U1815" s="1020"/>
      <c r="V1815" s="1020"/>
      <c r="W1815" s="1020"/>
      <c r="X1815" s="1020"/>
      <c r="Y1815" s="1014"/>
    </row>
    <row r="1816" spans="10:25">
      <c r="J1816" s="1014"/>
      <c r="K1816" s="1014"/>
      <c r="L1816" s="1020"/>
      <c r="M1816" s="1020"/>
      <c r="N1816" s="1018"/>
      <c r="O1816" s="1020"/>
      <c r="P1816" s="1020"/>
      <c r="Q1816" s="1020"/>
      <c r="R1816" s="1020"/>
      <c r="S1816" s="1020"/>
      <c r="T1816" s="1020"/>
      <c r="U1816" s="1020"/>
      <c r="V1816" s="1020"/>
      <c r="W1816" s="1020"/>
      <c r="X1816" s="1020"/>
      <c r="Y1816" s="1014"/>
    </row>
    <row r="1817" spans="10:25">
      <c r="J1817" s="1014"/>
      <c r="K1817" s="1014"/>
      <c r="L1817" s="1020"/>
      <c r="M1817" s="1020"/>
      <c r="N1817" s="1018"/>
      <c r="O1817" s="1020"/>
      <c r="P1817" s="1020"/>
      <c r="Q1817" s="1020"/>
      <c r="R1817" s="1020"/>
      <c r="S1817" s="1020"/>
      <c r="T1817" s="1020"/>
      <c r="U1817" s="1020"/>
      <c r="V1817" s="1020"/>
      <c r="W1817" s="1020"/>
      <c r="X1817" s="1020"/>
      <c r="Y1817" s="1014"/>
    </row>
    <row r="1818" spans="10:25">
      <c r="J1818" s="1014"/>
      <c r="K1818" s="1014"/>
      <c r="L1818" s="1020"/>
      <c r="M1818" s="1020"/>
      <c r="N1818" s="1017"/>
      <c r="O1818" s="1020"/>
      <c r="P1818" s="1020"/>
      <c r="Q1818" s="1020"/>
      <c r="R1818" s="1020"/>
      <c r="S1818" s="1020"/>
      <c r="T1818" s="1020"/>
      <c r="U1818" s="1020"/>
      <c r="V1818" s="1020"/>
      <c r="W1818" s="1020"/>
      <c r="X1818" s="1020"/>
      <c r="Y1818" s="1014"/>
    </row>
    <row r="1819" spans="10:25">
      <c r="J1819" s="1014"/>
      <c r="K1819" s="1014"/>
      <c r="L1819" s="1020"/>
      <c r="M1819" s="1020"/>
      <c r="N1819" s="1018"/>
      <c r="O1819" s="1020"/>
      <c r="P1819" s="1020"/>
      <c r="Q1819" s="1020"/>
      <c r="R1819" s="1020"/>
      <c r="S1819" s="1020"/>
      <c r="T1819" s="1020"/>
      <c r="U1819" s="1020"/>
      <c r="V1819" s="1020"/>
      <c r="W1819" s="1020"/>
      <c r="X1819" s="1020"/>
      <c r="Y1819" s="1014"/>
    </row>
    <row r="1820" spans="10:25">
      <c r="J1820" s="1014"/>
      <c r="K1820" s="1014"/>
      <c r="L1820" s="1020"/>
      <c r="M1820" s="1020"/>
      <c r="N1820" s="1017"/>
      <c r="O1820" s="1020"/>
      <c r="P1820" s="1020"/>
      <c r="Q1820" s="1020"/>
      <c r="R1820" s="1020"/>
      <c r="S1820" s="1020"/>
      <c r="T1820" s="1020"/>
      <c r="U1820" s="1020"/>
      <c r="V1820" s="1020"/>
      <c r="W1820" s="1020"/>
      <c r="X1820" s="1020"/>
      <c r="Y1820" s="1014"/>
    </row>
    <row r="1821" spans="10:25">
      <c r="J1821" s="1014"/>
      <c r="K1821" s="1014"/>
      <c r="L1821" s="1020"/>
      <c r="M1821" s="1020"/>
      <c r="N1821" s="1018"/>
      <c r="O1821" s="1020"/>
      <c r="P1821" s="1020"/>
      <c r="Q1821" s="1020"/>
      <c r="R1821" s="1020"/>
      <c r="S1821" s="1020"/>
      <c r="T1821" s="1020"/>
      <c r="U1821" s="1020"/>
      <c r="V1821" s="1020"/>
      <c r="W1821" s="1020"/>
      <c r="X1821" s="1020"/>
      <c r="Y1821" s="1014"/>
    </row>
    <row r="1822" spans="10:25">
      <c r="J1822" s="1014"/>
      <c r="K1822" s="1014"/>
      <c r="L1822" s="1020"/>
      <c r="M1822" s="1020"/>
      <c r="N1822" s="1017"/>
      <c r="O1822" s="1020"/>
      <c r="P1822" s="1020"/>
      <c r="Q1822" s="1020"/>
      <c r="R1822" s="1020"/>
      <c r="S1822" s="1020"/>
      <c r="T1822" s="1020"/>
      <c r="U1822" s="1020"/>
      <c r="V1822" s="1020"/>
      <c r="W1822" s="1020"/>
      <c r="X1822" s="1020"/>
      <c r="Y1822" s="1014"/>
    </row>
    <row r="1823" spans="10:25">
      <c r="J1823" s="1014"/>
      <c r="K1823" s="1014"/>
      <c r="L1823" s="1020"/>
      <c r="M1823" s="1020"/>
      <c r="N1823" s="1018"/>
      <c r="O1823" s="1020"/>
      <c r="P1823" s="1020"/>
      <c r="Q1823" s="1020"/>
      <c r="R1823" s="1020"/>
      <c r="S1823" s="1020"/>
      <c r="T1823" s="1020"/>
      <c r="U1823" s="1020"/>
      <c r="V1823" s="1020"/>
      <c r="W1823" s="1020"/>
      <c r="X1823" s="1020"/>
      <c r="Y1823" s="1014"/>
    </row>
    <row r="1824" spans="10:25">
      <c r="J1824" s="1014"/>
      <c r="K1824" s="1014"/>
      <c r="L1824" s="1020"/>
      <c r="M1824" s="1020"/>
      <c r="N1824" s="1017"/>
      <c r="O1824" s="1020"/>
      <c r="P1824" s="1020"/>
      <c r="Q1824" s="1020"/>
      <c r="R1824" s="1020"/>
      <c r="S1824" s="1020"/>
      <c r="T1824" s="1020"/>
      <c r="U1824" s="1020"/>
      <c r="V1824" s="1020"/>
      <c r="W1824" s="1020"/>
      <c r="X1824" s="1020"/>
      <c r="Y1824" s="1014"/>
    </row>
    <row r="1825" spans="10:25">
      <c r="J1825" s="1014"/>
      <c r="K1825" s="1014"/>
      <c r="L1825" s="1020"/>
      <c r="M1825" s="1020"/>
      <c r="N1825" s="1018"/>
      <c r="O1825" s="1020"/>
      <c r="P1825" s="1020"/>
      <c r="Q1825" s="1020"/>
      <c r="R1825" s="1020"/>
      <c r="S1825" s="1020"/>
      <c r="T1825" s="1020"/>
      <c r="U1825" s="1020"/>
      <c r="V1825" s="1020"/>
      <c r="W1825" s="1020"/>
      <c r="X1825" s="1020"/>
      <c r="Y1825" s="1014"/>
    </row>
    <row r="1826" spans="10:25">
      <c r="J1826" s="1014"/>
      <c r="K1826" s="1014"/>
      <c r="L1826" s="1020"/>
      <c r="M1826" s="1020"/>
      <c r="N1826" s="1017"/>
      <c r="O1826" s="1020"/>
      <c r="P1826" s="1020"/>
      <c r="Q1826" s="1020"/>
      <c r="R1826" s="1020"/>
      <c r="S1826" s="1020"/>
      <c r="T1826" s="1020"/>
      <c r="U1826" s="1020"/>
      <c r="V1826" s="1020"/>
      <c r="W1826" s="1020"/>
      <c r="X1826" s="1020"/>
      <c r="Y1826" s="1014"/>
    </row>
    <row r="1827" spans="10:25">
      <c r="J1827" s="1014"/>
      <c r="K1827" s="1014"/>
      <c r="L1827" s="1020"/>
      <c r="M1827" s="1020"/>
      <c r="N1827" s="1018"/>
      <c r="O1827" s="1020"/>
      <c r="P1827" s="1020"/>
      <c r="Q1827" s="1020"/>
      <c r="R1827" s="1020"/>
      <c r="S1827" s="1020"/>
      <c r="T1827" s="1020"/>
      <c r="U1827" s="1020"/>
      <c r="V1827" s="1020"/>
      <c r="W1827" s="1020"/>
      <c r="X1827" s="1020"/>
      <c r="Y1827" s="1014"/>
    </row>
    <row r="1828" spans="10:25">
      <c r="J1828" s="1014"/>
      <c r="K1828" s="1014"/>
      <c r="L1828" s="1020"/>
      <c r="M1828" s="1020"/>
      <c r="N1828" s="1017"/>
      <c r="O1828" s="1020"/>
      <c r="P1828" s="1020"/>
      <c r="Q1828" s="1020"/>
      <c r="R1828" s="1020"/>
      <c r="S1828" s="1020"/>
      <c r="T1828" s="1020"/>
      <c r="U1828" s="1020"/>
      <c r="V1828" s="1020"/>
      <c r="W1828" s="1020"/>
      <c r="X1828" s="1020"/>
      <c r="Y1828" s="1014"/>
    </row>
    <row r="1829" spans="10:25">
      <c r="J1829" s="1014"/>
      <c r="K1829" s="1014"/>
      <c r="L1829" s="1020"/>
      <c r="M1829" s="1020"/>
      <c r="N1829" s="1018"/>
      <c r="O1829" s="1020"/>
      <c r="P1829" s="1020"/>
      <c r="Q1829" s="1020"/>
      <c r="R1829" s="1020"/>
      <c r="S1829" s="1020"/>
      <c r="T1829" s="1020"/>
      <c r="U1829" s="1020"/>
      <c r="V1829" s="1020"/>
      <c r="W1829" s="1020"/>
      <c r="X1829" s="1020"/>
      <c r="Y1829" s="1014"/>
    </row>
    <row r="1830" spans="10:25">
      <c r="J1830" s="1014"/>
      <c r="K1830" s="1014"/>
      <c r="L1830" s="1020"/>
      <c r="M1830" s="1020"/>
      <c r="N1830" s="1017"/>
      <c r="O1830" s="1020"/>
      <c r="P1830" s="1020"/>
      <c r="Q1830" s="1020"/>
      <c r="R1830" s="1020"/>
      <c r="S1830" s="1020"/>
      <c r="T1830" s="1020"/>
      <c r="U1830" s="1020"/>
      <c r="V1830" s="1020"/>
      <c r="W1830" s="1020"/>
      <c r="X1830" s="1020"/>
      <c r="Y1830" s="1014"/>
    </row>
    <row r="1831" spans="10:25">
      <c r="J1831" s="1014"/>
      <c r="K1831" s="1014"/>
      <c r="L1831" s="1020"/>
      <c r="M1831" s="1020"/>
      <c r="N1831" s="1018"/>
      <c r="O1831" s="1020"/>
      <c r="P1831" s="1020"/>
      <c r="Q1831" s="1020"/>
      <c r="R1831" s="1020"/>
      <c r="S1831" s="1020"/>
      <c r="T1831" s="1020"/>
      <c r="U1831" s="1020"/>
      <c r="V1831" s="1020"/>
      <c r="W1831" s="1020"/>
      <c r="X1831" s="1020"/>
      <c r="Y1831" s="1014"/>
    </row>
    <row r="1832" spans="10:25">
      <c r="J1832" s="1014"/>
      <c r="K1832" s="1014"/>
      <c r="L1832" s="1020"/>
      <c r="M1832" s="1020"/>
      <c r="N1832" s="1017"/>
      <c r="O1832" s="1020"/>
      <c r="P1832" s="1020"/>
      <c r="Q1832" s="1020"/>
      <c r="R1832" s="1020"/>
      <c r="S1832" s="1020"/>
      <c r="T1832" s="1020"/>
      <c r="U1832" s="1020"/>
      <c r="V1832" s="1020"/>
      <c r="W1832" s="1020"/>
      <c r="X1832" s="1020"/>
      <c r="Y1832" s="1014"/>
    </row>
    <row r="1833" spans="10:25">
      <c r="J1833" s="1014"/>
      <c r="K1833" s="1014"/>
      <c r="L1833" s="1020"/>
      <c r="M1833" s="1020"/>
      <c r="N1833" s="1018"/>
      <c r="O1833" s="1020"/>
      <c r="P1833" s="1020"/>
      <c r="Q1833" s="1020"/>
      <c r="R1833" s="1020"/>
      <c r="S1833" s="1020"/>
      <c r="T1833" s="1020"/>
      <c r="U1833" s="1020"/>
      <c r="V1833" s="1020"/>
      <c r="W1833" s="1020"/>
      <c r="X1833" s="1020"/>
      <c r="Y1833" s="1014"/>
    </row>
    <row r="1834" spans="10:25">
      <c r="J1834" s="1014"/>
      <c r="K1834" s="1014"/>
      <c r="L1834" s="1020"/>
      <c r="M1834" s="1020"/>
      <c r="N1834" s="1017"/>
      <c r="O1834" s="1020"/>
      <c r="P1834" s="1020"/>
      <c r="Q1834" s="1020"/>
      <c r="R1834" s="1020"/>
      <c r="S1834" s="1020"/>
      <c r="T1834" s="1020"/>
      <c r="U1834" s="1020"/>
      <c r="V1834" s="1020"/>
      <c r="W1834" s="1020"/>
      <c r="X1834" s="1020"/>
      <c r="Y1834" s="1014"/>
    </row>
    <row r="1835" spans="10:25">
      <c r="J1835" s="1014"/>
      <c r="K1835" s="1014"/>
      <c r="L1835" s="1020"/>
      <c r="M1835" s="1020"/>
      <c r="N1835" s="1018"/>
      <c r="O1835" s="1020"/>
      <c r="P1835" s="1020"/>
      <c r="Q1835" s="1020"/>
      <c r="R1835" s="1020"/>
      <c r="S1835" s="1020"/>
      <c r="T1835" s="1020"/>
      <c r="U1835" s="1020"/>
      <c r="V1835" s="1020"/>
      <c r="W1835" s="1020"/>
      <c r="X1835" s="1020"/>
      <c r="Y1835" s="1014"/>
    </row>
    <row r="1836" spans="10:25">
      <c r="J1836" s="1014"/>
      <c r="K1836" s="1014"/>
      <c r="L1836" s="1020"/>
      <c r="M1836" s="1020"/>
      <c r="N1836" s="1017"/>
      <c r="O1836" s="1020"/>
      <c r="P1836" s="1020"/>
      <c r="Q1836" s="1020"/>
      <c r="R1836" s="1020"/>
      <c r="S1836" s="1020"/>
      <c r="T1836" s="1020"/>
      <c r="U1836" s="1020"/>
      <c r="V1836" s="1020"/>
      <c r="W1836" s="1020"/>
      <c r="X1836" s="1020"/>
      <c r="Y1836" s="1014"/>
    </row>
    <row r="1837" spans="10:25">
      <c r="J1837" s="1014"/>
      <c r="K1837" s="1014"/>
      <c r="L1837" s="1020"/>
      <c r="M1837" s="1020"/>
      <c r="N1837" s="1018"/>
      <c r="O1837" s="1020"/>
      <c r="P1837" s="1020"/>
      <c r="Q1837" s="1020"/>
      <c r="R1837" s="1020"/>
      <c r="S1837" s="1020"/>
      <c r="T1837" s="1020"/>
      <c r="U1837" s="1020"/>
      <c r="V1837" s="1020"/>
      <c r="W1837" s="1020"/>
      <c r="X1837" s="1020"/>
      <c r="Y1837" s="1014"/>
    </row>
    <row r="1838" spans="10:25">
      <c r="J1838" s="1014"/>
      <c r="K1838" s="1014"/>
      <c r="L1838" s="1020"/>
      <c r="M1838" s="1020"/>
      <c r="N1838" s="1017"/>
      <c r="O1838" s="1020"/>
      <c r="P1838" s="1020"/>
      <c r="Q1838" s="1020"/>
      <c r="R1838" s="1020"/>
      <c r="S1838" s="1020"/>
      <c r="T1838" s="1020"/>
      <c r="U1838" s="1020"/>
      <c r="V1838" s="1020"/>
      <c r="W1838" s="1020"/>
      <c r="X1838" s="1020"/>
      <c r="Y1838" s="1014"/>
    </row>
    <row r="1839" spans="10:25">
      <c r="J1839" s="1014"/>
      <c r="K1839" s="1014"/>
      <c r="L1839" s="1020"/>
      <c r="M1839" s="1020"/>
      <c r="N1839" s="1018"/>
      <c r="O1839" s="1020"/>
      <c r="P1839" s="1020"/>
      <c r="Q1839" s="1020"/>
      <c r="R1839" s="1020"/>
      <c r="S1839" s="1020"/>
      <c r="T1839" s="1020"/>
      <c r="U1839" s="1020"/>
      <c r="V1839" s="1020"/>
      <c r="W1839" s="1020"/>
      <c r="X1839" s="1020"/>
      <c r="Y1839" s="1014"/>
    </row>
    <row r="1840" spans="10:25">
      <c r="J1840" s="1014"/>
      <c r="K1840" s="1014"/>
      <c r="L1840" s="1020"/>
      <c r="M1840" s="1020"/>
      <c r="N1840" s="1017"/>
      <c r="O1840" s="1020"/>
      <c r="P1840" s="1020"/>
      <c r="Q1840" s="1020"/>
      <c r="R1840" s="1020"/>
      <c r="S1840" s="1020"/>
      <c r="T1840" s="1020"/>
      <c r="U1840" s="1020"/>
      <c r="V1840" s="1020"/>
      <c r="W1840" s="1020"/>
      <c r="X1840" s="1020"/>
      <c r="Y1840" s="1014"/>
    </row>
    <row r="1841" spans="10:25">
      <c r="J1841" s="1014"/>
      <c r="K1841" s="1014"/>
      <c r="L1841" s="1020"/>
      <c r="M1841" s="1020"/>
      <c r="N1841" s="1018"/>
      <c r="O1841" s="1020"/>
      <c r="P1841" s="1020"/>
      <c r="Q1841" s="1020"/>
      <c r="R1841" s="1020"/>
      <c r="S1841" s="1020"/>
      <c r="T1841" s="1020"/>
      <c r="U1841" s="1020"/>
      <c r="V1841" s="1020"/>
      <c r="W1841" s="1020"/>
      <c r="X1841" s="1020"/>
      <c r="Y1841" s="1014"/>
    </row>
    <row r="1842" spans="10:25">
      <c r="J1842" s="1014"/>
      <c r="K1842" s="1014"/>
      <c r="L1842" s="1020"/>
      <c r="M1842" s="1020"/>
      <c r="N1842" s="1017"/>
      <c r="O1842" s="1020"/>
      <c r="P1842" s="1020"/>
      <c r="Q1842" s="1020"/>
      <c r="R1842" s="1020"/>
      <c r="S1842" s="1020"/>
      <c r="T1842" s="1020"/>
      <c r="U1842" s="1020"/>
      <c r="V1842" s="1020"/>
      <c r="W1842" s="1020"/>
      <c r="X1842" s="1020"/>
      <c r="Y1842" s="1014"/>
    </row>
    <row r="1843" spans="10:25">
      <c r="J1843" s="1014"/>
      <c r="K1843" s="1014"/>
      <c r="L1843" s="1020"/>
      <c r="M1843" s="1020"/>
      <c r="N1843" s="1018"/>
      <c r="O1843" s="1020"/>
      <c r="P1843" s="1020"/>
      <c r="Q1843" s="1020"/>
      <c r="R1843" s="1020"/>
      <c r="S1843" s="1020"/>
      <c r="T1843" s="1020"/>
      <c r="U1843" s="1020"/>
      <c r="V1843" s="1020"/>
      <c r="W1843" s="1020"/>
      <c r="X1843" s="1020"/>
      <c r="Y1843" s="1014"/>
    </row>
    <row r="1844" spans="10:25">
      <c r="J1844" s="1014"/>
      <c r="K1844" s="1014"/>
      <c r="L1844" s="1020"/>
      <c r="M1844" s="1020"/>
      <c r="N1844" s="1017"/>
      <c r="O1844" s="1020"/>
      <c r="P1844" s="1020"/>
      <c r="Q1844" s="1020"/>
      <c r="R1844" s="1020"/>
      <c r="S1844" s="1020"/>
      <c r="T1844" s="1020"/>
      <c r="U1844" s="1020"/>
      <c r="V1844" s="1020"/>
      <c r="W1844" s="1020"/>
      <c r="X1844" s="1020"/>
      <c r="Y1844" s="1014"/>
    </row>
    <row r="1845" spans="10:25">
      <c r="J1845" s="1014"/>
      <c r="K1845" s="1014"/>
      <c r="L1845" s="1020"/>
      <c r="M1845" s="1020"/>
      <c r="N1845" s="1018"/>
      <c r="O1845" s="1020"/>
      <c r="P1845" s="1020"/>
      <c r="Q1845" s="1020"/>
      <c r="R1845" s="1020"/>
      <c r="S1845" s="1020"/>
      <c r="T1845" s="1020"/>
      <c r="U1845" s="1020"/>
      <c r="V1845" s="1020"/>
      <c r="W1845" s="1020"/>
      <c r="X1845" s="1020"/>
      <c r="Y1845" s="1014"/>
    </row>
    <row r="1846" spans="10:25">
      <c r="J1846" s="1014"/>
      <c r="K1846" s="1014"/>
      <c r="L1846" s="1020"/>
      <c r="M1846" s="1020"/>
      <c r="N1846" s="1017"/>
      <c r="O1846" s="1020"/>
      <c r="P1846" s="1020"/>
      <c r="Q1846" s="1020"/>
      <c r="R1846" s="1020"/>
      <c r="S1846" s="1020"/>
      <c r="T1846" s="1020"/>
      <c r="U1846" s="1020"/>
      <c r="V1846" s="1020"/>
      <c r="W1846" s="1020"/>
      <c r="X1846" s="1020"/>
      <c r="Y1846" s="1014"/>
    </row>
    <row r="1847" spans="10:25">
      <c r="J1847" s="1014"/>
      <c r="K1847" s="1014"/>
      <c r="L1847" s="1020"/>
      <c r="M1847" s="1020"/>
      <c r="N1847" s="1018"/>
      <c r="O1847" s="1020"/>
      <c r="P1847" s="1020"/>
      <c r="Q1847" s="1020"/>
      <c r="R1847" s="1020"/>
      <c r="S1847" s="1020"/>
      <c r="T1847" s="1020"/>
      <c r="U1847" s="1020"/>
      <c r="V1847" s="1020"/>
      <c r="W1847" s="1020"/>
      <c r="X1847" s="1020"/>
      <c r="Y1847" s="1014"/>
    </row>
    <row r="1848" spans="10:25">
      <c r="J1848" s="1014"/>
      <c r="K1848" s="1014"/>
      <c r="L1848" s="1020"/>
      <c r="M1848" s="1020"/>
      <c r="N1848" s="1017"/>
      <c r="O1848" s="1020"/>
      <c r="P1848" s="1020"/>
      <c r="Q1848" s="1020"/>
      <c r="R1848" s="1020"/>
      <c r="S1848" s="1020"/>
      <c r="T1848" s="1020"/>
      <c r="U1848" s="1020"/>
      <c r="V1848" s="1020"/>
      <c r="W1848" s="1020"/>
      <c r="X1848" s="1020"/>
      <c r="Y1848" s="1014"/>
    </row>
    <row r="1849" spans="10:25">
      <c r="J1849" s="1014"/>
      <c r="K1849" s="1014"/>
      <c r="L1849" s="1020"/>
      <c r="M1849" s="1020"/>
      <c r="N1849" s="1018"/>
      <c r="O1849" s="1020"/>
      <c r="P1849" s="1020"/>
      <c r="Q1849" s="1020"/>
      <c r="R1849" s="1020"/>
      <c r="S1849" s="1020"/>
      <c r="T1849" s="1020"/>
      <c r="U1849" s="1020"/>
      <c r="V1849" s="1020"/>
      <c r="W1849" s="1020"/>
      <c r="X1849" s="1020"/>
      <c r="Y1849" s="1014"/>
    </row>
    <row r="1850" spans="10:25">
      <c r="J1850" s="1014"/>
      <c r="K1850" s="1014"/>
      <c r="L1850" s="1020"/>
      <c r="M1850" s="1020"/>
      <c r="N1850" s="1017"/>
      <c r="O1850" s="1020"/>
      <c r="P1850" s="1020"/>
      <c r="Q1850" s="1020"/>
      <c r="R1850" s="1020"/>
      <c r="S1850" s="1020"/>
      <c r="T1850" s="1020"/>
      <c r="U1850" s="1020"/>
      <c r="V1850" s="1020"/>
      <c r="W1850" s="1020"/>
      <c r="X1850" s="1020"/>
      <c r="Y1850" s="1014"/>
    </row>
    <row r="1851" spans="10:25">
      <c r="J1851" s="1014"/>
      <c r="K1851" s="1014"/>
      <c r="L1851" s="1020"/>
      <c r="M1851" s="1020"/>
      <c r="N1851" s="1018"/>
      <c r="O1851" s="1020"/>
      <c r="P1851" s="1020"/>
      <c r="Q1851" s="1020"/>
      <c r="R1851" s="1020"/>
      <c r="S1851" s="1020"/>
      <c r="T1851" s="1020"/>
      <c r="U1851" s="1020"/>
      <c r="V1851" s="1020"/>
      <c r="W1851" s="1020"/>
      <c r="X1851" s="1020"/>
      <c r="Y1851" s="1014"/>
    </row>
    <row r="1852" spans="10:25">
      <c r="J1852" s="1014"/>
      <c r="K1852" s="1014"/>
      <c r="L1852" s="1020"/>
      <c r="M1852" s="1020"/>
      <c r="N1852" s="1017"/>
      <c r="O1852" s="1020"/>
      <c r="P1852" s="1020"/>
      <c r="Q1852" s="1020"/>
      <c r="R1852" s="1020"/>
      <c r="S1852" s="1020"/>
      <c r="T1852" s="1020"/>
      <c r="U1852" s="1020"/>
      <c r="V1852" s="1020"/>
      <c r="W1852" s="1020"/>
      <c r="X1852" s="1020"/>
      <c r="Y1852" s="1014"/>
    </row>
    <row r="1853" spans="10:25">
      <c r="J1853" s="1014"/>
      <c r="K1853" s="1014"/>
      <c r="L1853" s="1020"/>
      <c r="M1853" s="1020"/>
      <c r="N1853" s="1018"/>
      <c r="O1853" s="1020"/>
      <c r="P1853" s="1020"/>
      <c r="Q1853" s="1020"/>
      <c r="R1853" s="1020"/>
      <c r="S1853" s="1020"/>
      <c r="T1853" s="1020"/>
      <c r="U1853" s="1020"/>
      <c r="V1853" s="1020"/>
      <c r="W1853" s="1020"/>
      <c r="X1853" s="1020"/>
      <c r="Y1853" s="1014"/>
    </row>
    <row r="1854" spans="10:25">
      <c r="J1854" s="1014"/>
      <c r="K1854" s="1014"/>
      <c r="L1854" s="1020"/>
      <c r="M1854" s="1020"/>
      <c r="N1854" s="1017"/>
      <c r="O1854" s="1020"/>
      <c r="P1854" s="1020"/>
      <c r="Q1854" s="1020"/>
      <c r="R1854" s="1020"/>
      <c r="S1854" s="1020"/>
      <c r="T1854" s="1020"/>
      <c r="U1854" s="1020"/>
      <c r="V1854" s="1020"/>
      <c r="W1854" s="1020"/>
      <c r="X1854" s="1020"/>
      <c r="Y1854" s="1014"/>
    </row>
    <row r="1855" spans="10:25">
      <c r="J1855" s="1014"/>
      <c r="K1855" s="1014"/>
      <c r="L1855" s="1020"/>
      <c r="M1855" s="1020"/>
      <c r="N1855" s="1018"/>
      <c r="O1855" s="1020"/>
      <c r="P1855" s="1020"/>
      <c r="Q1855" s="1020"/>
      <c r="R1855" s="1020"/>
      <c r="S1855" s="1020"/>
      <c r="T1855" s="1020"/>
      <c r="U1855" s="1020"/>
      <c r="V1855" s="1020"/>
      <c r="W1855" s="1020"/>
      <c r="X1855" s="1020"/>
      <c r="Y1855" s="1014"/>
    </row>
    <row r="1856" spans="10:25">
      <c r="J1856" s="1014"/>
      <c r="K1856" s="1014"/>
      <c r="L1856" s="1020"/>
      <c r="M1856" s="1020"/>
      <c r="N1856" s="1017"/>
      <c r="O1856" s="1020"/>
      <c r="P1856" s="1020"/>
      <c r="Q1856" s="1020"/>
      <c r="R1856" s="1020"/>
      <c r="S1856" s="1020"/>
      <c r="T1856" s="1020"/>
      <c r="U1856" s="1020"/>
      <c r="V1856" s="1020"/>
      <c r="W1856" s="1020"/>
      <c r="X1856" s="1020"/>
      <c r="Y1856" s="1014"/>
    </row>
    <row r="1857" spans="10:25">
      <c r="J1857" s="1014"/>
      <c r="K1857" s="1014"/>
      <c r="L1857" s="1020"/>
      <c r="M1857" s="1020"/>
      <c r="N1857" s="1018"/>
      <c r="O1857" s="1020"/>
      <c r="P1857" s="1020"/>
      <c r="Q1857" s="1020"/>
      <c r="R1857" s="1020"/>
      <c r="S1857" s="1020"/>
      <c r="T1857" s="1020"/>
      <c r="U1857" s="1020"/>
      <c r="V1857" s="1020"/>
      <c r="W1857" s="1020"/>
      <c r="X1857" s="1020"/>
      <c r="Y1857" s="1014"/>
    </row>
    <row r="1858" spans="10:25">
      <c r="J1858" s="1014"/>
      <c r="K1858" s="1014"/>
      <c r="L1858" s="1020"/>
      <c r="M1858" s="1020"/>
      <c r="N1858" s="1017"/>
      <c r="O1858" s="1020"/>
      <c r="P1858" s="1020"/>
      <c r="Q1858" s="1020"/>
      <c r="R1858" s="1020"/>
      <c r="S1858" s="1020"/>
      <c r="T1858" s="1020"/>
      <c r="U1858" s="1020"/>
      <c r="V1858" s="1020"/>
      <c r="W1858" s="1020"/>
      <c r="X1858" s="1020"/>
      <c r="Y1858" s="1014"/>
    </row>
    <row r="1859" spans="10:25">
      <c r="J1859" s="1014"/>
      <c r="K1859" s="1014"/>
      <c r="L1859" s="1020"/>
      <c r="M1859" s="1020"/>
      <c r="N1859" s="1018"/>
      <c r="O1859" s="1020"/>
      <c r="P1859" s="1020"/>
      <c r="Q1859" s="1020"/>
      <c r="R1859" s="1020"/>
      <c r="S1859" s="1020"/>
      <c r="T1859" s="1020"/>
      <c r="U1859" s="1020"/>
      <c r="V1859" s="1020"/>
      <c r="W1859" s="1020"/>
      <c r="X1859" s="1020"/>
      <c r="Y1859" s="1014"/>
    </row>
    <row r="1860" spans="10:25">
      <c r="J1860" s="1014"/>
      <c r="K1860" s="1014"/>
      <c r="L1860" s="1020"/>
      <c r="M1860" s="1020"/>
      <c r="N1860" s="1017"/>
      <c r="O1860" s="1020"/>
      <c r="P1860" s="1020"/>
      <c r="Q1860" s="1020"/>
      <c r="R1860" s="1020"/>
      <c r="S1860" s="1020"/>
      <c r="T1860" s="1020"/>
      <c r="U1860" s="1020"/>
      <c r="V1860" s="1020"/>
      <c r="W1860" s="1020"/>
      <c r="X1860" s="1020"/>
      <c r="Y1860" s="1014"/>
    </row>
    <row r="1861" spans="10:25">
      <c r="J1861" s="1014"/>
      <c r="K1861" s="1014"/>
      <c r="L1861" s="1020"/>
      <c r="M1861" s="1020"/>
      <c r="N1861" s="1018"/>
      <c r="O1861" s="1020"/>
      <c r="P1861" s="1020"/>
      <c r="Q1861" s="1020"/>
      <c r="R1861" s="1020"/>
      <c r="S1861" s="1020"/>
      <c r="T1861" s="1020"/>
      <c r="U1861" s="1020"/>
      <c r="V1861" s="1020"/>
      <c r="W1861" s="1020"/>
      <c r="X1861" s="1020"/>
      <c r="Y1861" s="1014"/>
    </row>
    <row r="1862" spans="10:25">
      <c r="J1862" s="1014"/>
      <c r="K1862" s="1014"/>
      <c r="L1862" s="1020"/>
      <c r="M1862" s="1020"/>
      <c r="N1862" s="1018"/>
      <c r="O1862" s="1020"/>
      <c r="P1862" s="1020"/>
      <c r="Q1862" s="1020"/>
      <c r="R1862" s="1020"/>
      <c r="S1862" s="1020"/>
      <c r="T1862" s="1020"/>
      <c r="U1862" s="1020"/>
      <c r="V1862" s="1020"/>
      <c r="W1862" s="1020"/>
      <c r="X1862" s="1020"/>
      <c r="Y1862" s="1014"/>
    </row>
    <row r="1863" spans="10:25">
      <c r="J1863" s="1014"/>
      <c r="K1863" s="1014"/>
      <c r="L1863" s="1020"/>
      <c r="M1863" s="1020"/>
      <c r="N1863" s="1018"/>
      <c r="O1863" s="1020"/>
      <c r="P1863" s="1020"/>
      <c r="Q1863" s="1020"/>
      <c r="R1863" s="1020"/>
      <c r="S1863" s="1020"/>
      <c r="T1863" s="1020"/>
      <c r="U1863" s="1020"/>
      <c r="V1863" s="1020"/>
      <c r="W1863" s="1020"/>
      <c r="X1863" s="1020"/>
      <c r="Y1863" s="1014"/>
    </row>
    <row r="1864" spans="10:25">
      <c r="J1864" s="1014"/>
      <c r="K1864" s="1014"/>
      <c r="L1864" s="1020"/>
      <c r="M1864" s="1020"/>
      <c r="N1864" s="1018"/>
      <c r="O1864" s="1020"/>
      <c r="P1864" s="1020"/>
      <c r="Q1864" s="1020"/>
      <c r="R1864" s="1020"/>
      <c r="S1864" s="1020"/>
      <c r="T1864" s="1020"/>
      <c r="U1864" s="1020"/>
      <c r="V1864" s="1020"/>
      <c r="W1864" s="1020"/>
      <c r="X1864" s="1020"/>
      <c r="Y1864" s="1014"/>
    </row>
    <row r="1865" spans="10:25">
      <c r="J1865" s="1014"/>
      <c r="K1865" s="1014"/>
      <c r="L1865" s="1020"/>
      <c r="M1865" s="1020"/>
      <c r="N1865" s="1018"/>
      <c r="O1865" s="1020"/>
      <c r="P1865" s="1020"/>
      <c r="Q1865" s="1020"/>
      <c r="R1865" s="1020"/>
      <c r="S1865" s="1020"/>
      <c r="T1865" s="1020"/>
      <c r="U1865" s="1020"/>
      <c r="V1865" s="1020"/>
      <c r="W1865" s="1020"/>
      <c r="X1865" s="1020"/>
      <c r="Y1865" s="1014"/>
    </row>
    <row r="1866" spans="10:25">
      <c r="J1866" s="1014"/>
      <c r="K1866" s="1014"/>
      <c r="L1866" s="1020"/>
      <c r="M1866" s="1020"/>
      <c r="N1866" s="1018"/>
      <c r="O1866" s="1020"/>
      <c r="P1866" s="1020"/>
      <c r="Q1866" s="1020"/>
      <c r="R1866" s="1020"/>
      <c r="S1866" s="1020"/>
      <c r="T1866" s="1020"/>
      <c r="U1866" s="1020"/>
      <c r="V1866" s="1020"/>
      <c r="W1866" s="1020"/>
      <c r="X1866" s="1020"/>
      <c r="Y1866" s="1014"/>
    </row>
    <row r="1867" spans="10:25">
      <c r="J1867" s="1014"/>
      <c r="K1867" s="1014"/>
      <c r="L1867" s="1020"/>
      <c r="M1867" s="1020"/>
      <c r="N1867" s="1018"/>
      <c r="O1867" s="1020"/>
      <c r="P1867" s="1020"/>
      <c r="Q1867" s="1020"/>
      <c r="R1867" s="1020"/>
      <c r="S1867" s="1020"/>
      <c r="T1867" s="1020"/>
      <c r="U1867" s="1020"/>
      <c r="V1867" s="1020"/>
      <c r="W1867" s="1020"/>
      <c r="X1867" s="1020"/>
      <c r="Y1867" s="1014"/>
    </row>
    <row r="1868" spans="10:25">
      <c r="J1868" s="1014"/>
      <c r="K1868" s="1014"/>
      <c r="L1868" s="1020"/>
      <c r="M1868" s="1020"/>
      <c r="N1868" s="1018"/>
      <c r="O1868" s="1020"/>
      <c r="P1868" s="1020"/>
      <c r="Q1868" s="1020"/>
      <c r="R1868" s="1020"/>
      <c r="S1868" s="1020"/>
      <c r="T1868" s="1020"/>
      <c r="U1868" s="1020"/>
      <c r="V1868" s="1020"/>
      <c r="W1868" s="1020"/>
      <c r="X1868" s="1020"/>
      <c r="Y1868" s="1014"/>
    </row>
    <row r="1869" spans="10:25">
      <c r="J1869" s="1014"/>
      <c r="K1869" s="1014"/>
      <c r="L1869" s="1020"/>
      <c r="M1869" s="1020"/>
      <c r="N1869" s="1018"/>
      <c r="O1869" s="1020"/>
      <c r="P1869" s="1020"/>
      <c r="Q1869" s="1020"/>
      <c r="R1869" s="1020"/>
      <c r="S1869" s="1020"/>
      <c r="T1869" s="1020"/>
      <c r="U1869" s="1020"/>
      <c r="V1869" s="1020"/>
      <c r="W1869" s="1020"/>
      <c r="X1869" s="1020"/>
      <c r="Y1869" s="1014"/>
    </row>
    <row r="1870" spans="10:25">
      <c r="J1870" s="1014"/>
      <c r="K1870" s="1014"/>
      <c r="L1870" s="1020"/>
      <c r="M1870" s="1020"/>
      <c r="N1870" s="1018"/>
      <c r="O1870" s="1020"/>
      <c r="P1870" s="1020"/>
      <c r="Q1870" s="1020"/>
      <c r="R1870" s="1020"/>
      <c r="S1870" s="1020"/>
      <c r="T1870" s="1020"/>
      <c r="U1870" s="1020"/>
      <c r="V1870" s="1020"/>
      <c r="W1870" s="1020"/>
      <c r="X1870" s="1020"/>
      <c r="Y1870" s="1014"/>
    </row>
    <row r="1871" spans="10:25">
      <c r="J1871" s="1014"/>
      <c r="K1871" s="1014"/>
      <c r="L1871" s="1020"/>
      <c r="M1871" s="1020"/>
      <c r="N1871" s="1018"/>
      <c r="O1871" s="1020"/>
      <c r="P1871" s="1020"/>
      <c r="Q1871" s="1020"/>
      <c r="R1871" s="1020"/>
      <c r="S1871" s="1020"/>
      <c r="T1871" s="1020"/>
      <c r="U1871" s="1020"/>
      <c r="V1871" s="1020"/>
      <c r="W1871" s="1020"/>
      <c r="X1871" s="1020"/>
      <c r="Y1871" s="1014"/>
    </row>
    <row r="1872" spans="10:25">
      <c r="J1872" s="1014"/>
      <c r="K1872" s="1014"/>
      <c r="L1872" s="1020"/>
      <c r="M1872" s="1020"/>
      <c r="N1872" s="1017"/>
      <c r="O1872" s="1020"/>
      <c r="P1872" s="1020"/>
      <c r="Q1872" s="1020"/>
      <c r="R1872" s="1020"/>
      <c r="S1872" s="1020"/>
      <c r="T1872" s="1020"/>
      <c r="U1872" s="1020"/>
      <c r="V1872" s="1020"/>
      <c r="W1872" s="1020"/>
      <c r="X1872" s="1020"/>
      <c r="Y1872" s="1014"/>
    </row>
    <row r="1873" spans="10:25">
      <c r="J1873" s="1014"/>
      <c r="K1873" s="1014"/>
      <c r="L1873" s="1020"/>
      <c r="M1873" s="1020"/>
      <c r="N1873" s="1018"/>
      <c r="O1873" s="1020"/>
      <c r="P1873" s="1020"/>
      <c r="Q1873" s="1020"/>
      <c r="R1873" s="1020"/>
      <c r="S1873" s="1020"/>
      <c r="T1873" s="1020"/>
      <c r="U1873" s="1020"/>
      <c r="V1873" s="1020"/>
      <c r="W1873" s="1020"/>
      <c r="X1873" s="1020"/>
      <c r="Y1873" s="1014"/>
    </row>
    <row r="1874" spans="10:25">
      <c r="J1874" s="1014"/>
      <c r="K1874" s="1014"/>
      <c r="L1874" s="1020"/>
      <c r="M1874" s="1020"/>
      <c r="N1874" s="1018"/>
      <c r="O1874" s="1020"/>
      <c r="P1874" s="1020"/>
      <c r="Q1874" s="1020"/>
      <c r="R1874" s="1020"/>
      <c r="S1874" s="1020"/>
      <c r="T1874" s="1020"/>
      <c r="U1874" s="1020"/>
      <c r="V1874" s="1020"/>
      <c r="W1874" s="1020"/>
      <c r="X1874" s="1020"/>
      <c r="Y1874" s="1014"/>
    </row>
    <row r="1875" spans="10:25">
      <c r="J1875" s="1014"/>
      <c r="K1875" s="1014"/>
      <c r="L1875" s="1020"/>
      <c r="M1875" s="1020"/>
      <c r="N1875" s="1017"/>
      <c r="O1875" s="1020"/>
      <c r="P1875" s="1020"/>
      <c r="Q1875" s="1020"/>
      <c r="R1875" s="1020"/>
      <c r="S1875" s="1020"/>
      <c r="T1875" s="1020"/>
      <c r="U1875" s="1020"/>
      <c r="V1875" s="1020"/>
      <c r="W1875" s="1020"/>
      <c r="X1875" s="1020"/>
      <c r="Y1875" s="1014"/>
    </row>
    <row r="1876" spans="10:25">
      <c r="J1876" s="1014"/>
      <c r="K1876" s="1014"/>
      <c r="L1876" s="1020"/>
      <c r="M1876" s="1020"/>
      <c r="N1876" s="1018"/>
      <c r="O1876" s="1020"/>
      <c r="P1876" s="1020"/>
      <c r="Q1876" s="1020"/>
      <c r="R1876" s="1020"/>
      <c r="S1876" s="1020"/>
      <c r="T1876" s="1020"/>
      <c r="U1876" s="1020"/>
      <c r="V1876" s="1020"/>
      <c r="W1876" s="1020"/>
      <c r="X1876" s="1020"/>
      <c r="Y1876" s="1014"/>
    </row>
    <row r="1877" spans="10:25">
      <c r="J1877" s="1014"/>
      <c r="K1877" s="1014"/>
      <c r="L1877" s="1020"/>
      <c r="M1877" s="1020"/>
      <c r="N1877" s="1017"/>
      <c r="O1877" s="1020"/>
      <c r="P1877" s="1020"/>
      <c r="Q1877" s="1020"/>
      <c r="R1877" s="1020"/>
      <c r="S1877" s="1020"/>
      <c r="T1877" s="1020"/>
      <c r="U1877" s="1020"/>
      <c r="V1877" s="1020"/>
      <c r="W1877" s="1020"/>
      <c r="X1877" s="1020"/>
      <c r="Y1877" s="1014"/>
    </row>
    <row r="1878" spans="10:25">
      <c r="J1878" s="1014"/>
      <c r="K1878" s="1014"/>
      <c r="L1878" s="1020"/>
      <c r="M1878" s="1020"/>
      <c r="N1878" s="1018"/>
      <c r="O1878" s="1020"/>
      <c r="P1878" s="1020"/>
      <c r="Q1878" s="1020"/>
      <c r="R1878" s="1020"/>
      <c r="S1878" s="1020"/>
      <c r="T1878" s="1020"/>
      <c r="U1878" s="1020"/>
      <c r="V1878" s="1020"/>
      <c r="W1878" s="1020"/>
      <c r="X1878" s="1020"/>
      <c r="Y1878" s="1014"/>
    </row>
    <row r="1879" spans="10:25">
      <c r="J1879" s="1014"/>
      <c r="K1879" s="1014"/>
      <c r="L1879" s="1020"/>
      <c r="M1879" s="1020"/>
      <c r="N1879" s="1017"/>
      <c r="O1879" s="1020"/>
      <c r="P1879" s="1020"/>
      <c r="Q1879" s="1020"/>
      <c r="R1879" s="1020"/>
      <c r="S1879" s="1020"/>
      <c r="T1879" s="1020"/>
      <c r="U1879" s="1020"/>
      <c r="V1879" s="1020"/>
      <c r="W1879" s="1020"/>
      <c r="X1879" s="1020"/>
      <c r="Y1879" s="1014"/>
    </row>
    <row r="1880" spans="10:25">
      <c r="J1880" s="1014"/>
      <c r="K1880" s="1014"/>
      <c r="L1880" s="1020"/>
      <c r="M1880" s="1020"/>
      <c r="N1880" s="1018"/>
      <c r="O1880" s="1020"/>
      <c r="P1880" s="1020"/>
      <c r="Q1880" s="1020"/>
      <c r="R1880" s="1020"/>
      <c r="S1880" s="1020"/>
      <c r="T1880" s="1020"/>
      <c r="U1880" s="1020"/>
      <c r="V1880" s="1020"/>
      <c r="W1880" s="1020"/>
      <c r="X1880" s="1020"/>
      <c r="Y1880" s="1014"/>
    </row>
    <row r="1881" spans="10:25">
      <c r="J1881" s="1014"/>
      <c r="K1881" s="1014"/>
      <c r="L1881" s="1020"/>
      <c r="M1881" s="1020"/>
      <c r="N1881" s="1017"/>
      <c r="O1881" s="1020"/>
      <c r="P1881" s="1020"/>
      <c r="Q1881" s="1020"/>
      <c r="R1881" s="1020"/>
      <c r="S1881" s="1020"/>
      <c r="T1881" s="1020"/>
      <c r="U1881" s="1020"/>
      <c r="V1881" s="1020"/>
      <c r="W1881" s="1020"/>
      <c r="X1881" s="1020"/>
      <c r="Y1881" s="1014"/>
    </row>
    <row r="1882" spans="10:25">
      <c r="J1882" s="1014"/>
      <c r="K1882" s="1014"/>
      <c r="L1882" s="1020"/>
      <c r="M1882" s="1020"/>
      <c r="N1882" s="1018"/>
      <c r="O1882" s="1020"/>
      <c r="P1882" s="1020"/>
      <c r="Q1882" s="1020"/>
      <c r="R1882" s="1020"/>
      <c r="S1882" s="1020"/>
      <c r="T1882" s="1020"/>
      <c r="U1882" s="1020"/>
      <c r="V1882" s="1020"/>
      <c r="W1882" s="1020"/>
      <c r="X1882" s="1020"/>
      <c r="Y1882" s="1014"/>
    </row>
    <row r="1883" spans="10:25">
      <c r="J1883" s="1014"/>
      <c r="K1883" s="1014"/>
      <c r="L1883" s="1020"/>
      <c r="M1883" s="1020"/>
      <c r="N1883" s="1017"/>
      <c r="O1883" s="1020"/>
      <c r="P1883" s="1020"/>
      <c r="Q1883" s="1020"/>
      <c r="R1883" s="1020"/>
      <c r="S1883" s="1020"/>
      <c r="T1883" s="1020"/>
      <c r="U1883" s="1020"/>
      <c r="V1883" s="1020"/>
      <c r="W1883" s="1020"/>
      <c r="X1883" s="1020"/>
      <c r="Y1883" s="1014"/>
    </row>
    <row r="1884" spans="10:25">
      <c r="J1884" s="1014"/>
      <c r="K1884" s="1014"/>
      <c r="L1884" s="1020"/>
      <c r="M1884" s="1020"/>
      <c r="N1884" s="1018"/>
      <c r="O1884" s="1020"/>
      <c r="P1884" s="1020"/>
      <c r="Q1884" s="1020"/>
      <c r="R1884" s="1020"/>
      <c r="S1884" s="1020"/>
      <c r="T1884" s="1020"/>
      <c r="U1884" s="1020"/>
      <c r="V1884" s="1020"/>
      <c r="W1884" s="1020"/>
      <c r="X1884" s="1020"/>
      <c r="Y1884" s="1014"/>
    </row>
    <row r="1885" spans="10:25">
      <c r="J1885" s="1014"/>
      <c r="K1885" s="1014"/>
      <c r="L1885" s="1020"/>
      <c r="M1885" s="1020"/>
      <c r="N1885" s="1018"/>
      <c r="O1885" s="1020"/>
      <c r="P1885" s="1020"/>
      <c r="Q1885" s="1020"/>
      <c r="R1885" s="1020"/>
      <c r="S1885" s="1020"/>
      <c r="T1885" s="1020"/>
      <c r="U1885" s="1020"/>
      <c r="V1885" s="1020"/>
      <c r="W1885" s="1020"/>
      <c r="X1885" s="1020"/>
      <c r="Y1885" s="1014"/>
    </row>
    <row r="1886" spans="10:25">
      <c r="J1886" s="1014"/>
      <c r="K1886" s="1014"/>
      <c r="L1886" s="1020"/>
      <c r="M1886" s="1020"/>
      <c r="N1886" s="1017"/>
      <c r="O1886" s="1020"/>
      <c r="P1886" s="1020"/>
      <c r="Q1886" s="1020"/>
      <c r="R1886" s="1020"/>
      <c r="S1886" s="1020"/>
      <c r="T1886" s="1020"/>
      <c r="U1886" s="1020"/>
      <c r="V1886" s="1020"/>
      <c r="W1886" s="1020"/>
      <c r="X1886" s="1020"/>
      <c r="Y1886" s="1014"/>
    </row>
    <row r="1887" spans="10:25">
      <c r="J1887" s="1014"/>
      <c r="K1887" s="1014"/>
      <c r="L1887" s="1020"/>
      <c r="M1887" s="1020"/>
      <c r="N1887" s="1018"/>
      <c r="O1887" s="1020"/>
      <c r="P1887" s="1020"/>
      <c r="Q1887" s="1020"/>
      <c r="R1887" s="1020"/>
      <c r="S1887" s="1020"/>
      <c r="T1887" s="1020"/>
      <c r="U1887" s="1020"/>
      <c r="V1887" s="1020"/>
      <c r="W1887" s="1020"/>
      <c r="X1887" s="1020"/>
      <c r="Y1887" s="1014"/>
    </row>
    <row r="1888" spans="10:25">
      <c r="J1888" s="1014"/>
      <c r="K1888" s="1014"/>
      <c r="L1888" s="1020"/>
      <c r="M1888" s="1020"/>
      <c r="N1888" s="1017"/>
      <c r="O1888" s="1020"/>
      <c r="P1888" s="1020"/>
      <c r="Q1888" s="1020"/>
      <c r="R1888" s="1020"/>
      <c r="S1888" s="1020"/>
      <c r="T1888" s="1020"/>
      <c r="U1888" s="1020"/>
      <c r="V1888" s="1020"/>
      <c r="W1888" s="1020"/>
      <c r="X1888" s="1020"/>
      <c r="Y1888" s="1014"/>
    </row>
    <row r="1889" spans="10:25">
      <c r="J1889" s="1014"/>
      <c r="K1889" s="1014"/>
      <c r="L1889" s="1020"/>
      <c r="M1889" s="1020"/>
      <c r="N1889" s="1018"/>
      <c r="O1889" s="1020"/>
      <c r="P1889" s="1020"/>
      <c r="Q1889" s="1020"/>
      <c r="R1889" s="1020"/>
      <c r="S1889" s="1020"/>
      <c r="T1889" s="1020"/>
      <c r="U1889" s="1020"/>
      <c r="V1889" s="1020"/>
      <c r="W1889" s="1020"/>
      <c r="X1889" s="1020"/>
      <c r="Y1889" s="1014"/>
    </row>
    <row r="1890" spans="10:25">
      <c r="J1890" s="1014"/>
      <c r="K1890" s="1014"/>
      <c r="L1890" s="1020"/>
      <c r="M1890" s="1020"/>
      <c r="N1890" s="1017"/>
      <c r="O1890" s="1020"/>
      <c r="P1890" s="1020"/>
      <c r="Q1890" s="1020"/>
      <c r="R1890" s="1020"/>
      <c r="S1890" s="1020"/>
      <c r="T1890" s="1020"/>
      <c r="U1890" s="1020"/>
      <c r="V1890" s="1020"/>
      <c r="W1890" s="1020"/>
      <c r="X1890" s="1020"/>
      <c r="Y1890" s="1014"/>
    </row>
    <row r="1891" spans="10:25">
      <c r="J1891" s="1014"/>
      <c r="K1891" s="1014"/>
      <c r="L1891" s="1020"/>
      <c r="M1891" s="1020"/>
      <c r="N1891" s="1018"/>
      <c r="O1891" s="1020"/>
      <c r="P1891" s="1020"/>
      <c r="Q1891" s="1020"/>
      <c r="R1891" s="1020"/>
      <c r="S1891" s="1020"/>
      <c r="T1891" s="1020"/>
      <c r="U1891" s="1020"/>
      <c r="V1891" s="1020"/>
      <c r="W1891" s="1020"/>
      <c r="X1891" s="1020"/>
      <c r="Y1891" s="1014"/>
    </row>
    <row r="1892" spans="10:25">
      <c r="J1892" s="1014"/>
      <c r="K1892" s="1014"/>
      <c r="L1892" s="1020"/>
      <c r="M1892" s="1020"/>
      <c r="N1892" s="1017"/>
      <c r="O1892" s="1020"/>
      <c r="P1892" s="1020"/>
      <c r="Q1892" s="1020"/>
      <c r="R1892" s="1020"/>
      <c r="S1892" s="1020"/>
      <c r="T1892" s="1020"/>
      <c r="U1892" s="1020"/>
      <c r="V1892" s="1020"/>
      <c r="W1892" s="1020"/>
      <c r="X1892" s="1020"/>
      <c r="Y1892" s="1014"/>
    </row>
    <row r="1893" spans="10:25">
      <c r="J1893" s="1014"/>
      <c r="K1893" s="1014"/>
      <c r="L1893" s="1020"/>
      <c r="M1893" s="1020"/>
      <c r="N1893" s="1018"/>
      <c r="O1893" s="1020"/>
      <c r="P1893" s="1020"/>
      <c r="Q1893" s="1020"/>
      <c r="R1893" s="1020"/>
      <c r="S1893" s="1020"/>
      <c r="T1893" s="1020"/>
      <c r="U1893" s="1020"/>
      <c r="V1893" s="1020"/>
      <c r="W1893" s="1020"/>
      <c r="X1893" s="1020"/>
      <c r="Y1893" s="1014"/>
    </row>
    <row r="1894" spans="10:25">
      <c r="J1894" s="1014"/>
      <c r="K1894" s="1014"/>
      <c r="L1894" s="1020"/>
      <c r="M1894" s="1020"/>
      <c r="N1894" s="1017"/>
      <c r="O1894" s="1020"/>
      <c r="P1894" s="1020"/>
      <c r="Q1894" s="1020"/>
      <c r="R1894" s="1020"/>
      <c r="S1894" s="1020"/>
      <c r="T1894" s="1020"/>
      <c r="U1894" s="1020"/>
      <c r="V1894" s="1020"/>
      <c r="W1894" s="1020"/>
      <c r="X1894" s="1020"/>
      <c r="Y1894" s="1014"/>
    </row>
    <row r="1895" spans="10:25">
      <c r="J1895" s="1014"/>
      <c r="K1895" s="1014"/>
      <c r="L1895" s="1020"/>
      <c r="M1895" s="1020"/>
      <c r="N1895" s="1018"/>
      <c r="O1895" s="1020"/>
      <c r="P1895" s="1020"/>
      <c r="Q1895" s="1020"/>
      <c r="R1895" s="1020"/>
      <c r="S1895" s="1020"/>
      <c r="T1895" s="1020"/>
      <c r="U1895" s="1020"/>
      <c r="V1895" s="1020"/>
      <c r="W1895" s="1020"/>
      <c r="X1895" s="1020"/>
      <c r="Y1895" s="1014"/>
    </row>
    <row r="1896" spans="10:25">
      <c r="J1896" s="1014"/>
      <c r="K1896" s="1014"/>
      <c r="L1896" s="1020"/>
      <c r="M1896" s="1020"/>
      <c r="N1896" s="1017"/>
      <c r="O1896" s="1020"/>
      <c r="P1896" s="1020"/>
      <c r="Q1896" s="1020"/>
      <c r="R1896" s="1020"/>
      <c r="S1896" s="1020"/>
      <c r="T1896" s="1020"/>
      <c r="U1896" s="1020"/>
      <c r="V1896" s="1020"/>
      <c r="W1896" s="1020"/>
      <c r="X1896" s="1020"/>
      <c r="Y1896" s="1014"/>
    </row>
    <row r="1897" spans="10:25">
      <c r="J1897" s="1014"/>
      <c r="K1897" s="1014"/>
      <c r="L1897" s="1020"/>
      <c r="M1897" s="1020"/>
      <c r="N1897" s="1018"/>
      <c r="O1897" s="1020"/>
      <c r="P1897" s="1020"/>
      <c r="Q1897" s="1020"/>
      <c r="R1897" s="1020"/>
      <c r="S1897" s="1020"/>
      <c r="T1897" s="1020"/>
      <c r="U1897" s="1020"/>
      <c r="V1897" s="1020"/>
      <c r="W1897" s="1020"/>
      <c r="X1897" s="1020"/>
      <c r="Y1897" s="1014"/>
    </row>
    <row r="1898" spans="10:25">
      <c r="J1898" s="1014"/>
      <c r="K1898" s="1014"/>
      <c r="L1898" s="1020"/>
      <c r="M1898" s="1020"/>
      <c r="N1898" s="1017"/>
      <c r="O1898" s="1020"/>
      <c r="P1898" s="1020"/>
      <c r="Q1898" s="1020"/>
      <c r="R1898" s="1020"/>
      <c r="S1898" s="1020"/>
      <c r="T1898" s="1020"/>
      <c r="U1898" s="1020"/>
      <c r="V1898" s="1020"/>
      <c r="W1898" s="1020"/>
      <c r="X1898" s="1020"/>
      <c r="Y1898" s="1014"/>
    </row>
    <row r="1899" spans="10:25">
      <c r="J1899" s="1014"/>
      <c r="K1899" s="1014"/>
      <c r="L1899" s="1020"/>
      <c r="M1899" s="1020"/>
      <c r="N1899" s="1018"/>
      <c r="O1899" s="1020"/>
      <c r="P1899" s="1020"/>
      <c r="Q1899" s="1020"/>
      <c r="R1899" s="1020"/>
      <c r="S1899" s="1020"/>
      <c r="T1899" s="1020"/>
      <c r="U1899" s="1020"/>
      <c r="V1899" s="1020"/>
      <c r="W1899" s="1020"/>
      <c r="X1899" s="1020"/>
      <c r="Y1899" s="1014"/>
    </row>
    <row r="1900" spans="10:25">
      <c r="J1900" s="1014"/>
      <c r="K1900" s="1014"/>
      <c r="L1900" s="1020"/>
      <c r="M1900" s="1020"/>
      <c r="N1900" s="1018"/>
      <c r="O1900" s="1020"/>
      <c r="P1900" s="1020"/>
      <c r="Q1900" s="1020"/>
      <c r="R1900" s="1020"/>
      <c r="S1900" s="1020"/>
      <c r="T1900" s="1020"/>
      <c r="U1900" s="1020"/>
      <c r="V1900" s="1020"/>
      <c r="W1900" s="1020"/>
      <c r="X1900" s="1020"/>
      <c r="Y1900" s="1014"/>
    </row>
    <row r="1901" spans="10:25">
      <c r="J1901" s="1014"/>
      <c r="K1901" s="1014"/>
      <c r="L1901" s="1020"/>
      <c r="M1901" s="1020"/>
      <c r="N1901" s="1017"/>
      <c r="O1901" s="1020"/>
      <c r="P1901" s="1020"/>
      <c r="Q1901" s="1020"/>
      <c r="R1901" s="1020"/>
      <c r="S1901" s="1020"/>
      <c r="T1901" s="1020"/>
      <c r="U1901" s="1020"/>
      <c r="V1901" s="1020"/>
      <c r="W1901" s="1020"/>
      <c r="X1901" s="1020"/>
      <c r="Y1901" s="1014"/>
    </row>
    <row r="1902" spans="10:25">
      <c r="J1902" s="1014"/>
      <c r="K1902" s="1014"/>
      <c r="L1902" s="1020"/>
      <c r="M1902" s="1020"/>
      <c r="N1902" s="1018"/>
      <c r="O1902" s="1020"/>
      <c r="P1902" s="1020"/>
      <c r="Q1902" s="1020"/>
      <c r="R1902" s="1020"/>
      <c r="S1902" s="1020"/>
      <c r="T1902" s="1020"/>
      <c r="U1902" s="1020"/>
      <c r="V1902" s="1020"/>
      <c r="W1902" s="1020"/>
      <c r="X1902" s="1020"/>
      <c r="Y1902" s="1014"/>
    </row>
    <row r="1903" spans="10:25">
      <c r="J1903" s="1014"/>
      <c r="K1903" s="1014"/>
      <c r="L1903" s="1020"/>
      <c r="M1903" s="1020"/>
      <c r="N1903" s="1017"/>
      <c r="O1903" s="1020"/>
      <c r="P1903" s="1020"/>
      <c r="Q1903" s="1020"/>
      <c r="R1903" s="1020"/>
      <c r="S1903" s="1020"/>
      <c r="T1903" s="1020"/>
      <c r="U1903" s="1020"/>
      <c r="V1903" s="1020"/>
      <c r="W1903" s="1020"/>
      <c r="X1903" s="1020"/>
      <c r="Y1903" s="1014"/>
    </row>
    <row r="1904" spans="10:25">
      <c r="J1904" s="1014"/>
      <c r="K1904" s="1014"/>
      <c r="L1904" s="1020"/>
      <c r="M1904" s="1020"/>
      <c r="N1904" s="1018"/>
      <c r="O1904" s="1020"/>
      <c r="P1904" s="1020"/>
      <c r="Q1904" s="1020"/>
      <c r="R1904" s="1020"/>
      <c r="S1904" s="1020"/>
      <c r="T1904" s="1020"/>
      <c r="U1904" s="1020"/>
      <c r="V1904" s="1020"/>
      <c r="W1904" s="1020"/>
      <c r="X1904" s="1020"/>
      <c r="Y1904" s="1014"/>
    </row>
    <row r="1905" spans="10:25">
      <c r="J1905" s="1014"/>
      <c r="K1905" s="1014"/>
      <c r="L1905" s="1020"/>
      <c r="M1905" s="1020"/>
      <c r="N1905" s="1017"/>
      <c r="O1905" s="1020"/>
      <c r="P1905" s="1020"/>
      <c r="Q1905" s="1020"/>
      <c r="R1905" s="1020"/>
      <c r="S1905" s="1020"/>
      <c r="T1905" s="1020"/>
      <c r="U1905" s="1020"/>
      <c r="V1905" s="1020"/>
      <c r="W1905" s="1020"/>
      <c r="X1905" s="1020"/>
      <c r="Y1905" s="1014"/>
    </row>
    <row r="1906" spans="10:25">
      <c r="J1906" s="1014"/>
      <c r="K1906" s="1014"/>
      <c r="L1906" s="1020"/>
      <c r="M1906" s="1020"/>
      <c r="N1906" s="1018"/>
      <c r="O1906" s="1020"/>
      <c r="P1906" s="1020"/>
      <c r="Q1906" s="1020"/>
      <c r="R1906" s="1020"/>
      <c r="S1906" s="1020"/>
      <c r="T1906" s="1020"/>
      <c r="U1906" s="1020"/>
      <c r="V1906" s="1020"/>
      <c r="W1906" s="1020"/>
      <c r="X1906" s="1020"/>
      <c r="Y1906" s="1014"/>
    </row>
    <row r="1907" spans="10:25">
      <c r="J1907" s="1014"/>
      <c r="K1907" s="1014"/>
      <c r="L1907" s="1020"/>
      <c r="M1907" s="1020"/>
      <c r="N1907" s="1017"/>
      <c r="O1907" s="1020"/>
      <c r="P1907" s="1020"/>
      <c r="Q1907" s="1020"/>
      <c r="R1907" s="1020"/>
      <c r="S1907" s="1020"/>
      <c r="T1907" s="1020"/>
      <c r="U1907" s="1020"/>
      <c r="V1907" s="1020"/>
      <c r="W1907" s="1020"/>
      <c r="X1907" s="1020"/>
      <c r="Y1907" s="1014"/>
    </row>
    <row r="1908" spans="10:25">
      <c r="J1908" s="1014"/>
      <c r="K1908" s="1014"/>
      <c r="L1908" s="1020"/>
      <c r="M1908" s="1020"/>
      <c r="N1908" s="1018"/>
      <c r="O1908" s="1020"/>
      <c r="P1908" s="1020"/>
      <c r="Q1908" s="1020"/>
      <c r="R1908" s="1020"/>
      <c r="S1908" s="1020"/>
      <c r="T1908" s="1020"/>
      <c r="U1908" s="1020"/>
      <c r="V1908" s="1020"/>
      <c r="W1908" s="1020"/>
      <c r="X1908" s="1020"/>
      <c r="Y1908" s="1014"/>
    </row>
    <row r="1909" spans="10:25">
      <c r="J1909" s="1014"/>
      <c r="K1909" s="1014"/>
      <c r="L1909" s="1020"/>
      <c r="M1909" s="1020"/>
      <c r="N1909" s="1017"/>
      <c r="O1909" s="1020"/>
      <c r="P1909" s="1020"/>
      <c r="Q1909" s="1020"/>
      <c r="R1909" s="1020"/>
      <c r="S1909" s="1020"/>
      <c r="T1909" s="1020"/>
      <c r="U1909" s="1020"/>
      <c r="V1909" s="1020"/>
      <c r="W1909" s="1020"/>
      <c r="X1909" s="1020"/>
      <c r="Y1909" s="1014"/>
    </row>
    <row r="1910" spans="10:25">
      <c r="J1910" s="1014"/>
      <c r="K1910" s="1014"/>
      <c r="L1910" s="1020"/>
      <c r="M1910" s="1020"/>
      <c r="N1910" s="1018"/>
      <c r="O1910" s="1020"/>
      <c r="P1910" s="1020"/>
      <c r="Q1910" s="1020"/>
      <c r="R1910" s="1020"/>
      <c r="S1910" s="1020"/>
      <c r="T1910" s="1020"/>
      <c r="U1910" s="1020"/>
      <c r="V1910" s="1020"/>
      <c r="W1910" s="1020"/>
      <c r="X1910" s="1020"/>
      <c r="Y1910" s="1014"/>
    </row>
    <row r="1911" spans="10:25">
      <c r="J1911" s="1014"/>
      <c r="K1911" s="1014"/>
      <c r="L1911" s="1020"/>
      <c r="M1911" s="1020"/>
      <c r="N1911" s="1017"/>
      <c r="O1911" s="1020"/>
      <c r="P1911" s="1020"/>
      <c r="Q1911" s="1020"/>
      <c r="R1911" s="1020"/>
      <c r="S1911" s="1020"/>
      <c r="T1911" s="1020"/>
      <c r="U1911" s="1020"/>
      <c r="V1911" s="1020"/>
      <c r="W1911" s="1020"/>
      <c r="X1911" s="1020"/>
      <c r="Y1911" s="1014"/>
    </row>
    <row r="1912" spans="10:25">
      <c r="J1912" s="1014"/>
      <c r="K1912" s="1014"/>
      <c r="L1912" s="1020"/>
      <c r="M1912" s="1020"/>
      <c r="N1912" s="1018"/>
      <c r="O1912" s="1020"/>
      <c r="P1912" s="1020"/>
      <c r="Q1912" s="1020"/>
      <c r="R1912" s="1020"/>
      <c r="S1912" s="1020"/>
      <c r="T1912" s="1020"/>
      <c r="U1912" s="1020"/>
      <c r="V1912" s="1020"/>
      <c r="W1912" s="1020"/>
      <c r="X1912" s="1020"/>
      <c r="Y1912" s="1014"/>
    </row>
    <row r="1913" spans="10:25">
      <c r="J1913" s="1014"/>
      <c r="K1913" s="1014"/>
      <c r="L1913" s="1020"/>
      <c r="M1913" s="1020"/>
      <c r="N1913" s="1017"/>
      <c r="O1913" s="1020"/>
      <c r="P1913" s="1020"/>
      <c r="Q1913" s="1020"/>
      <c r="R1913" s="1020"/>
      <c r="S1913" s="1020"/>
      <c r="T1913" s="1020"/>
      <c r="U1913" s="1020"/>
      <c r="V1913" s="1020"/>
      <c r="W1913" s="1020"/>
      <c r="X1913" s="1020"/>
      <c r="Y1913" s="1014"/>
    </row>
    <row r="1914" spans="10:25">
      <c r="J1914" s="1014"/>
      <c r="K1914" s="1014"/>
      <c r="L1914" s="1020"/>
      <c r="M1914" s="1020"/>
      <c r="N1914" s="1018"/>
      <c r="O1914" s="1020"/>
      <c r="P1914" s="1020"/>
      <c r="Q1914" s="1020"/>
      <c r="R1914" s="1020"/>
      <c r="S1914" s="1020"/>
      <c r="T1914" s="1020"/>
      <c r="U1914" s="1020"/>
      <c r="V1914" s="1020"/>
      <c r="W1914" s="1020"/>
      <c r="X1914" s="1020"/>
      <c r="Y1914" s="1014"/>
    </row>
    <row r="1915" spans="10:25">
      <c r="J1915" s="1014"/>
      <c r="K1915" s="1014"/>
      <c r="L1915" s="1020"/>
      <c r="M1915" s="1020"/>
      <c r="N1915" s="1017"/>
      <c r="O1915" s="1020"/>
      <c r="P1915" s="1020"/>
      <c r="Q1915" s="1020"/>
      <c r="R1915" s="1020"/>
      <c r="S1915" s="1020"/>
      <c r="T1915" s="1020"/>
      <c r="U1915" s="1020"/>
      <c r="V1915" s="1020"/>
      <c r="W1915" s="1020"/>
      <c r="X1915" s="1020"/>
      <c r="Y1915" s="1014"/>
    </row>
    <row r="1916" spans="10:25">
      <c r="J1916" s="1014"/>
      <c r="K1916" s="1014"/>
      <c r="L1916" s="1020"/>
      <c r="M1916" s="1020"/>
      <c r="N1916" s="1018"/>
      <c r="O1916" s="1020"/>
      <c r="P1916" s="1020"/>
      <c r="Q1916" s="1020"/>
      <c r="R1916" s="1020"/>
      <c r="S1916" s="1020"/>
      <c r="T1916" s="1020"/>
      <c r="U1916" s="1020"/>
      <c r="V1916" s="1020"/>
      <c r="W1916" s="1020"/>
      <c r="X1916" s="1020"/>
      <c r="Y1916" s="1014"/>
    </row>
    <row r="1917" spans="10:25">
      <c r="J1917" s="1014"/>
      <c r="K1917" s="1014"/>
      <c r="L1917" s="1020"/>
      <c r="M1917" s="1020"/>
      <c r="N1917" s="1017"/>
      <c r="O1917" s="1020"/>
      <c r="P1917" s="1020"/>
      <c r="Q1917" s="1020"/>
      <c r="R1917" s="1020"/>
      <c r="S1917" s="1020"/>
      <c r="T1917" s="1020"/>
      <c r="U1917" s="1020"/>
      <c r="V1917" s="1020"/>
      <c r="W1917" s="1020"/>
      <c r="X1917" s="1020"/>
      <c r="Y1917" s="1014"/>
    </row>
    <row r="1918" spans="10:25">
      <c r="J1918" s="1014"/>
      <c r="K1918" s="1014"/>
      <c r="L1918" s="1020"/>
      <c r="M1918" s="1020"/>
      <c r="N1918" s="1018"/>
      <c r="O1918" s="1020"/>
      <c r="P1918" s="1020"/>
      <c r="Q1918" s="1020"/>
      <c r="R1918" s="1020"/>
      <c r="S1918" s="1020"/>
      <c r="T1918" s="1020"/>
      <c r="U1918" s="1020"/>
      <c r="V1918" s="1020"/>
      <c r="W1918" s="1020"/>
      <c r="X1918" s="1020"/>
      <c r="Y1918" s="1014"/>
    </row>
    <row r="1919" spans="10:25">
      <c r="J1919" s="1014"/>
      <c r="K1919" s="1014"/>
      <c r="L1919" s="1020"/>
      <c r="M1919" s="1020"/>
      <c r="N1919" s="1017"/>
      <c r="O1919" s="1020"/>
      <c r="P1919" s="1020"/>
      <c r="Q1919" s="1020"/>
      <c r="R1919" s="1020"/>
      <c r="S1919" s="1020"/>
      <c r="T1919" s="1020"/>
      <c r="U1919" s="1020"/>
      <c r="V1919" s="1020"/>
      <c r="W1919" s="1020"/>
      <c r="X1919" s="1020"/>
      <c r="Y1919" s="1014"/>
    </row>
    <row r="1920" spans="10:25">
      <c r="J1920" s="1014"/>
      <c r="K1920" s="1014"/>
      <c r="L1920" s="1020"/>
      <c r="M1920" s="1020"/>
      <c r="N1920" s="1018"/>
      <c r="O1920" s="1020"/>
      <c r="P1920" s="1020"/>
      <c r="Q1920" s="1020"/>
      <c r="R1920" s="1020"/>
      <c r="S1920" s="1020"/>
      <c r="T1920" s="1020"/>
      <c r="U1920" s="1020"/>
      <c r="V1920" s="1020"/>
      <c r="W1920" s="1020"/>
      <c r="X1920" s="1020"/>
      <c r="Y1920" s="1014"/>
    </row>
    <row r="1921" spans="10:25">
      <c r="J1921" s="1014"/>
      <c r="K1921" s="1014"/>
      <c r="L1921" s="1020"/>
      <c r="M1921" s="1020"/>
      <c r="N1921" s="1017"/>
      <c r="O1921" s="1020"/>
      <c r="P1921" s="1020"/>
      <c r="Q1921" s="1020"/>
      <c r="R1921" s="1020"/>
      <c r="S1921" s="1020"/>
      <c r="T1921" s="1020"/>
      <c r="U1921" s="1020"/>
      <c r="V1921" s="1020"/>
      <c r="W1921" s="1020"/>
      <c r="X1921" s="1020"/>
      <c r="Y1921" s="1014"/>
    </row>
    <row r="1922" spans="10:25">
      <c r="J1922" s="1014"/>
      <c r="K1922" s="1014"/>
      <c r="L1922" s="1020"/>
      <c r="M1922" s="1020"/>
      <c r="N1922" s="1018"/>
      <c r="O1922" s="1020"/>
      <c r="P1922" s="1020"/>
      <c r="Q1922" s="1020"/>
      <c r="R1922" s="1020"/>
      <c r="S1922" s="1020"/>
      <c r="T1922" s="1020"/>
      <c r="U1922" s="1020"/>
      <c r="V1922" s="1020"/>
      <c r="W1922" s="1020"/>
      <c r="X1922" s="1020"/>
      <c r="Y1922" s="1014"/>
    </row>
    <row r="1923" spans="10:25">
      <c r="J1923" s="1014"/>
      <c r="K1923" s="1014"/>
      <c r="L1923" s="1020"/>
      <c r="M1923" s="1020"/>
      <c r="N1923" s="1017"/>
      <c r="O1923" s="1020"/>
      <c r="P1923" s="1020"/>
      <c r="Q1923" s="1020"/>
      <c r="R1923" s="1020"/>
      <c r="S1923" s="1020"/>
      <c r="T1923" s="1020"/>
      <c r="U1923" s="1020"/>
      <c r="V1923" s="1020"/>
      <c r="W1923" s="1020"/>
      <c r="X1923" s="1020"/>
      <c r="Y1923" s="1014"/>
    </row>
    <row r="1924" spans="10:25">
      <c r="J1924" s="1014"/>
      <c r="K1924" s="1014"/>
      <c r="L1924" s="1020"/>
      <c r="M1924" s="1020"/>
      <c r="N1924" s="1018"/>
      <c r="O1924" s="1020"/>
      <c r="P1924" s="1020"/>
      <c r="Q1924" s="1020"/>
      <c r="R1924" s="1020"/>
      <c r="S1924" s="1020"/>
      <c r="T1924" s="1020"/>
      <c r="U1924" s="1020"/>
      <c r="V1924" s="1020"/>
      <c r="W1924" s="1020"/>
      <c r="X1924" s="1020"/>
      <c r="Y1924" s="1014"/>
    </row>
    <row r="1925" spans="10:25">
      <c r="J1925" s="1014"/>
      <c r="K1925" s="1014"/>
      <c r="L1925" s="1020"/>
      <c r="M1925" s="1020"/>
      <c r="N1925" s="1018"/>
      <c r="O1925" s="1020"/>
      <c r="P1925" s="1020"/>
      <c r="Q1925" s="1020"/>
      <c r="R1925" s="1020"/>
      <c r="S1925" s="1020"/>
      <c r="T1925" s="1020"/>
      <c r="U1925" s="1020"/>
      <c r="V1925" s="1020"/>
      <c r="W1925" s="1020"/>
      <c r="X1925" s="1020"/>
      <c r="Y1925" s="1014"/>
    </row>
    <row r="1926" spans="10:25">
      <c r="J1926" s="1014"/>
      <c r="K1926" s="1014"/>
      <c r="L1926" s="1020"/>
      <c r="M1926" s="1020"/>
      <c r="N1926" s="1018"/>
      <c r="O1926" s="1020"/>
      <c r="P1926" s="1020"/>
      <c r="Q1926" s="1020"/>
      <c r="R1926" s="1020"/>
      <c r="S1926" s="1020"/>
      <c r="T1926" s="1020"/>
      <c r="U1926" s="1020"/>
      <c r="V1926" s="1020"/>
      <c r="W1926" s="1020"/>
      <c r="X1926" s="1020"/>
      <c r="Y1926" s="1014"/>
    </row>
    <row r="1927" spans="10:25">
      <c r="J1927" s="1014"/>
      <c r="K1927" s="1014"/>
      <c r="L1927" s="1020"/>
      <c r="M1927" s="1020"/>
      <c r="N1927" s="1017"/>
      <c r="O1927" s="1020"/>
      <c r="P1927" s="1020"/>
      <c r="Q1927" s="1020"/>
      <c r="R1927" s="1020"/>
      <c r="S1927" s="1020"/>
      <c r="T1927" s="1020"/>
      <c r="U1927" s="1020"/>
      <c r="V1927" s="1020"/>
      <c r="W1927" s="1020"/>
      <c r="X1927" s="1020"/>
      <c r="Y1927" s="1014"/>
    </row>
    <row r="1928" spans="10:25">
      <c r="J1928" s="1014"/>
      <c r="K1928" s="1014"/>
      <c r="L1928" s="1020"/>
      <c r="M1928" s="1020"/>
      <c r="N1928" s="1018"/>
      <c r="O1928" s="1020"/>
      <c r="P1928" s="1020"/>
      <c r="Q1928" s="1020"/>
      <c r="R1928" s="1020"/>
      <c r="S1928" s="1020"/>
      <c r="T1928" s="1020"/>
      <c r="U1928" s="1020"/>
      <c r="V1928" s="1020"/>
      <c r="W1928" s="1020"/>
      <c r="X1928" s="1020"/>
      <c r="Y1928" s="1014"/>
    </row>
    <row r="1929" spans="10:25">
      <c r="J1929" s="1014"/>
      <c r="K1929" s="1014"/>
      <c r="L1929" s="1020"/>
      <c r="M1929" s="1020"/>
      <c r="N1929" s="1018"/>
      <c r="O1929" s="1020"/>
      <c r="P1929" s="1020"/>
      <c r="Q1929" s="1020"/>
      <c r="R1929" s="1020"/>
      <c r="S1929" s="1020"/>
      <c r="T1929" s="1020"/>
      <c r="U1929" s="1020"/>
      <c r="V1929" s="1020"/>
      <c r="W1929" s="1020"/>
      <c r="X1929" s="1020"/>
      <c r="Y1929" s="1014"/>
    </row>
    <row r="1930" spans="10:25">
      <c r="J1930" s="1014"/>
      <c r="K1930" s="1014"/>
      <c r="L1930" s="1020"/>
      <c r="M1930" s="1020"/>
      <c r="N1930" s="1018"/>
      <c r="O1930" s="1020"/>
      <c r="P1930" s="1020"/>
      <c r="Q1930" s="1020"/>
      <c r="R1930" s="1020"/>
      <c r="S1930" s="1020"/>
      <c r="T1930" s="1020"/>
      <c r="U1930" s="1020"/>
      <c r="V1930" s="1020"/>
      <c r="W1930" s="1020"/>
      <c r="X1930" s="1020"/>
      <c r="Y1930" s="1014"/>
    </row>
    <row r="1931" spans="10:25">
      <c r="J1931" s="1014"/>
      <c r="K1931" s="1014"/>
      <c r="L1931" s="1020"/>
      <c r="M1931" s="1020"/>
      <c r="N1931" s="1017"/>
      <c r="O1931" s="1020"/>
      <c r="P1931" s="1020"/>
      <c r="Q1931" s="1020"/>
      <c r="R1931" s="1020"/>
      <c r="S1931" s="1020"/>
      <c r="T1931" s="1020"/>
      <c r="U1931" s="1020"/>
      <c r="V1931" s="1020"/>
      <c r="W1931" s="1020"/>
      <c r="X1931" s="1020"/>
      <c r="Y1931" s="1014"/>
    </row>
    <row r="1932" spans="10:25">
      <c r="J1932" s="1014"/>
      <c r="K1932" s="1014"/>
      <c r="L1932" s="1020"/>
      <c r="M1932" s="1020"/>
      <c r="N1932" s="1018"/>
      <c r="O1932" s="1020"/>
      <c r="P1932" s="1020"/>
      <c r="Q1932" s="1020"/>
      <c r="R1932" s="1020"/>
      <c r="S1932" s="1020"/>
      <c r="T1932" s="1020"/>
      <c r="U1932" s="1020"/>
      <c r="V1932" s="1020"/>
      <c r="W1932" s="1020"/>
      <c r="X1932" s="1020"/>
      <c r="Y1932" s="1014"/>
    </row>
    <row r="1933" spans="10:25">
      <c r="J1933" s="1014"/>
      <c r="K1933" s="1014"/>
      <c r="L1933" s="1020"/>
      <c r="M1933" s="1020"/>
      <c r="N1933" s="1017"/>
      <c r="O1933" s="1020"/>
      <c r="P1933" s="1020"/>
      <c r="Q1933" s="1020"/>
      <c r="R1933" s="1020"/>
      <c r="S1933" s="1020"/>
      <c r="T1933" s="1020"/>
      <c r="U1933" s="1020"/>
      <c r="V1933" s="1020"/>
      <c r="W1933" s="1020"/>
      <c r="X1933" s="1020"/>
      <c r="Y1933" s="1014"/>
    </row>
    <row r="1934" spans="10:25">
      <c r="J1934" s="1014"/>
      <c r="K1934" s="1014"/>
      <c r="L1934" s="1020"/>
      <c r="M1934" s="1020"/>
      <c r="N1934" s="1018"/>
      <c r="O1934" s="1020"/>
      <c r="P1934" s="1020"/>
      <c r="Q1934" s="1020"/>
      <c r="R1934" s="1020"/>
      <c r="S1934" s="1020"/>
      <c r="T1934" s="1020"/>
      <c r="U1934" s="1020"/>
      <c r="V1934" s="1020"/>
      <c r="W1934" s="1020"/>
      <c r="X1934" s="1020"/>
      <c r="Y1934" s="1014"/>
    </row>
    <row r="1935" spans="10:25">
      <c r="J1935" s="1014"/>
      <c r="K1935" s="1014"/>
      <c r="L1935" s="1020"/>
      <c r="M1935" s="1020"/>
      <c r="N1935" s="1018"/>
      <c r="O1935" s="1020"/>
      <c r="P1935" s="1020"/>
      <c r="Q1935" s="1020"/>
      <c r="R1935" s="1020"/>
      <c r="S1935" s="1020"/>
      <c r="T1935" s="1020"/>
      <c r="U1935" s="1020"/>
      <c r="V1935" s="1020"/>
      <c r="W1935" s="1020"/>
      <c r="X1935" s="1020"/>
      <c r="Y1935" s="1014"/>
    </row>
    <row r="1936" spans="10:25">
      <c r="J1936" s="1014"/>
      <c r="K1936" s="1014"/>
      <c r="L1936" s="1020"/>
      <c r="M1936" s="1020"/>
      <c r="N1936" s="1018"/>
      <c r="O1936" s="1020"/>
      <c r="P1936" s="1020"/>
      <c r="Q1936" s="1020"/>
      <c r="R1936" s="1020"/>
      <c r="S1936" s="1020"/>
      <c r="T1936" s="1020"/>
      <c r="U1936" s="1020"/>
      <c r="V1936" s="1020"/>
      <c r="W1936" s="1020"/>
      <c r="X1936" s="1020"/>
      <c r="Y1936" s="1014"/>
    </row>
    <row r="1937" spans="10:25">
      <c r="J1937" s="1014"/>
      <c r="K1937" s="1014"/>
      <c r="L1937" s="1020"/>
      <c r="M1937" s="1020"/>
      <c r="N1937" s="1018"/>
      <c r="O1937" s="1020"/>
      <c r="P1937" s="1020"/>
      <c r="Q1937" s="1020"/>
      <c r="R1937" s="1020"/>
      <c r="S1937" s="1020"/>
      <c r="T1937" s="1020"/>
      <c r="U1937" s="1020"/>
      <c r="V1937" s="1020"/>
      <c r="W1937" s="1020"/>
      <c r="X1937" s="1020"/>
      <c r="Y1937" s="1014"/>
    </row>
    <row r="1938" spans="10:25">
      <c r="J1938" s="1014"/>
      <c r="K1938" s="1014"/>
      <c r="L1938" s="1020"/>
      <c r="M1938" s="1020"/>
      <c r="N1938" s="1018"/>
      <c r="O1938" s="1020"/>
      <c r="P1938" s="1020"/>
      <c r="Q1938" s="1020"/>
      <c r="R1938" s="1020"/>
      <c r="S1938" s="1020"/>
      <c r="T1938" s="1020"/>
      <c r="U1938" s="1020"/>
      <c r="V1938" s="1020"/>
      <c r="W1938" s="1020"/>
      <c r="X1938" s="1020"/>
      <c r="Y1938" s="1014"/>
    </row>
    <row r="1939" spans="10:25">
      <c r="J1939" s="1014"/>
      <c r="K1939" s="1014"/>
      <c r="L1939" s="1020"/>
      <c r="M1939" s="1020"/>
      <c r="N1939" s="1017"/>
      <c r="O1939" s="1020"/>
      <c r="P1939" s="1020"/>
      <c r="Q1939" s="1020"/>
      <c r="R1939" s="1020"/>
      <c r="S1939" s="1020"/>
      <c r="T1939" s="1020"/>
      <c r="U1939" s="1020"/>
      <c r="V1939" s="1020"/>
      <c r="W1939" s="1020"/>
      <c r="X1939" s="1020"/>
      <c r="Y1939" s="1014"/>
    </row>
    <row r="1940" spans="10:25">
      <c r="J1940" s="1014"/>
      <c r="K1940" s="1014"/>
      <c r="L1940" s="1020"/>
      <c r="M1940" s="1020"/>
      <c r="N1940" s="1018"/>
      <c r="O1940" s="1020"/>
      <c r="P1940" s="1020"/>
      <c r="Q1940" s="1020"/>
      <c r="R1940" s="1020"/>
      <c r="S1940" s="1020"/>
      <c r="T1940" s="1020"/>
      <c r="U1940" s="1020"/>
      <c r="V1940" s="1020"/>
      <c r="W1940" s="1020"/>
      <c r="X1940" s="1020"/>
      <c r="Y1940" s="1014"/>
    </row>
    <row r="1941" spans="10:25">
      <c r="J1941" s="1014"/>
      <c r="K1941" s="1014"/>
      <c r="L1941" s="1020"/>
      <c r="M1941" s="1020"/>
      <c r="N1941" s="1018"/>
      <c r="O1941" s="1020"/>
      <c r="P1941" s="1020"/>
      <c r="Q1941" s="1020"/>
      <c r="R1941" s="1020"/>
      <c r="S1941" s="1020"/>
      <c r="T1941" s="1020"/>
      <c r="U1941" s="1020"/>
      <c r="V1941" s="1020"/>
      <c r="W1941" s="1020"/>
      <c r="X1941" s="1020"/>
      <c r="Y1941" s="1014"/>
    </row>
    <row r="1942" spans="10:25">
      <c r="J1942" s="1014"/>
      <c r="K1942" s="1014"/>
      <c r="L1942" s="1020"/>
      <c r="M1942" s="1020"/>
      <c r="N1942" s="1018"/>
      <c r="O1942" s="1020"/>
      <c r="P1942" s="1020"/>
      <c r="Q1942" s="1020"/>
      <c r="R1942" s="1020"/>
      <c r="S1942" s="1020"/>
      <c r="T1942" s="1020"/>
      <c r="U1942" s="1020"/>
      <c r="V1942" s="1020"/>
      <c r="W1942" s="1020"/>
      <c r="X1942" s="1020"/>
      <c r="Y1942" s="1014"/>
    </row>
    <row r="1943" spans="10:25">
      <c r="J1943" s="1014"/>
      <c r="K1943" s="1014"/>
      <c r="L1943" s="1020"/>
      <c r="M1943" s="1020"/>
      <c r="N1943" s="1018"/>
      <c r="O1943" s="1020"/>
      <c r="P1943" s="1020"/>
      <c r="Q1943" s="1020"/>
      <c r="R1943" s="1020"/>
      <c r="S1943" s="1020"/>
      <c r="T1943" s="1020"/>
      <c r="U1943" s="1020"/>
      <c r="V1943" s="1020"/>
      <c r="W1943" s="1020"/>
      <c r="X1943" s="1020"/>
      <c r="Y1943" s="1014"/>
    </row>
    <row r="1944" spans="10:25">
      <c r="J1944" s="1014"/>
      <c r="K1944" s="1014"/>
      <c r="L1944" s="1020"/>
      <c r="M1944" s="1020"/>
      <c r="N1944" s="1018"/>
      <c r="O1944" s="1020"/>
      <c r="P1944" s="1020"/>
      <c r="Q1944" s="1020"/>
      <c r="R1944" s="1020"/>
      <c r="S1944" s="1020"/>
      <c r="T1944" s="1020"/>
      <c r="U1944" s="1020"/>
      <c r="V1944" s="1020"/>
      <c r="W1944" s="1020"/>
      <c r="X1944" s="1020"/>
      <c r="Y1944" s="1014"/>
    </row>
    <row r="1945" spans="10:25">
      <c r="J1945" s="1014"/>
      <c r="K1945" s="1014"/>
      <c r="L1945" s="1020"/>
      <c r="M1945" s="1020"/>
      <c r="N1945" s="1018"/>
      <c r="O1945" s="1020"/>
      <c r="P1945" s="1020"/>
      <c r="Q1945" s="1020"/>
      <c r="R1945" s="1020"/>
      <c r="S1945" s="1020"/>
      <c r="T1945" s="1020"/>
      <c r="U1945" s="1020"/>
      <c r="V1945" s="1020"/>
      <c r="W1945" s="1020"/>
      <c r="X1945" s="1020"/>
      <c r="Y1945" s="1014"/>
    </row>
    <row r="1946" spans="10:25">
      <c r="J1946" s="1014"/>
      <c r="K1946" s="1014"/>
      <c r="L1946" s="1020"/>
      <c r="M1946" s="1020"/>
      <c r="N1946" s="1018"/>
      <c r="O1946" s="1020"/>
      <c r="P1946" s="1020"/>
      <c r="Q1946" s="1020"/>
      <c r="R1946" s="1020"/>
      <c r="S1946" s="1020"/>
      <c r="T1946" s="1020"/>
      <c r="U1946" s="1020"/>
      <c r="V1946" s="1020"/>
      <c r="W1946" s="1020"/>
      <c r="X1946" s="1020"/>
      <c r="Y1946" s="1014"/>
    </row>
    <row r="1947" spans="10:25">
      <c r="J1947" s="1014"/>
      <c r="K1947" s="1014"/>
      <c r="L1947" s="1020"/>
      <c r="M1947" s="1020"/>
      <c r="N1947" s="1018"/>
      <c r="O1947" s="1020"/>
      <c r="P1947" s="1020"/>
      <c r="Q1947" s="1020"/>
      <c r="R1947" s="1020"/>
      <c r="S1947" s="1020"/>
      <c r="T1947" s="1020"/>
      <c r="U1947" s="1020"/>
      <c r="V1947" s="1020"/>
      <c r="W1947" s="1020"/>
      <c r="X1947" s="1020"/>
      <c r="Y1947" s="1014"/>
    </row>
    <row r="1948" spans="10:25">
      <c r="J1948" s="1014"/>
      <c r="K1948" s="1014"/>
      <c r="L1948" s="1020"/>
      <c r="M1948" s="1020"/>
      <c r="N1948" s="1018"/>
      <c r="O1948" s="1020"/>
      <c r="P1948" s="1020"/>
      <c r="Q1948" s="1020"/>
      <c r="R1948" s="1020"/>
      <c r="S1948" s="1020"/>
      <c r="T1948" s="1020"/>
      <c r="U1948" s="1020"/>
      <c r="V1948" s="1020"/>
      <c r="W1948" s="1020"/>
      <c r="X1948" s="1020"/>
      <c r="Y1948" s="1014"/>
    </row>
    <row r="1949" spans="10:25">
      <c r="J1949" s="1014"/>
      <c r="K1949" s="1014"/>
      <c r="L1949" s="1020"/>
      <c r="M1949" s="1020"/>
      <c r="N1949" s="1018"/>
      <c r="O1949" s="1020"/>
      <c r="P1949" s="1020"/>
      <c r="Q1949" s="1020"/>
      <c r="R1949" s="1020"/>
      <c r="S1949" s="1020"/>
      <c r="T1949" s="1020"/>
      <c r="U1949" s="1020"/>
      <c r="V1949" s="1020"/>
      <c r="W1949" s="1020"/>
      <c r="X1949" s="1020"/>
      <c r="Y1949" s="1014"/>
    </row>
    <row r="1950" spans="10:25">
      <c r="J1950" s="1014"/>
      <c r="K1950" s="1014"/>
      <c r="L1950" s="1020"/>
      <c r="M1950" s="1020"/>
      <c r="N1950" s="1018"/>
      <c r="O1950" s="1020"/>
      <c r="P1950" s="1020"/>
      <c r="Q1950" s="1020"/>
      <c r="R1950" s="1020"/>
      <c r="S1950" s="1020"/>
      <c r="T1950" s="1020"/>
      <c r="U1950" s="1020"/>
      <c r="V1950" s="1020"/>
      <c r="W1950" s="1020"/>
      <c r="X1950" s="1020"/>
      <c r="Y1950" s="1014"/>
    </row>
    <row r="1951" spans="10:25">
      <c r="J1951" s="1014"/>
      <c r="K1951" s="1014"/>
      <c r="L1951" s="1020"/>
      <c r="M1951" s="1020"/>
      <c r="N1951" s="1018"/>
      <c r="O1951" s="1020"/>
      <c r="P1951" s="1020"/>
      <c r="Q1951" s="1020"/>
      <c r="R1951" s="1020"/>
      <c r="S1951" s="1020"/>
      <c r="T1951" s="1020"/>
      <c r="U1951" s="1020"/>
      <c r="V1951" s="1020"/>
      <c r="W1951" s="1020"/>
      <c r="X1951" s="1020"/>
      <c r="Y1951" s="1014"/>
    </row>
    <row r="1952" spans="10:25">
      <c r="J1952" s="1014"/>
      <c r="K1952" s="1014"/>
      <c r="L1952" s="1020"/>
      <c r="M1952" s="1020"/>
      <c r="N1952" s="1018"/>
      <c r="O1952" s="1020"/>
      <c r="P1952" s="1020"/>
      <c r="Q1952" s="1020"/>
      <c r="R1952" s="1020"/>
      <c r="S1952" s="1020"/>
      <c r="T1952" s="1020"/>
      <c r="U1952" s="1020"/>
      <c r="V1952" s="1020"/>
      <c r="W1952" s="1020"/>
      <c r="X1952" s="1020"/>
      <c r="Y1952" s="1014"/>
    </row>
    <row r="1953" spans="10:25">
      <c r="J1953" s="1014"/>
      <c r="K1953" s="1014"/>
      <c r="L1953" s="1020"/>
      <c r="M1953" s="1020"/>
      <c r="N1953" s="1018"/>
      <c r="O1953" s="1020"/>
      <c r="P1953" s="1020"/>
      <c r="Q1953" s="1020"/>
      <c r="R1953" s="1020"/>
      <c r="S1953" s="1020"/>
      <c r="T1953" s="1020"/>
      <c r="U1953" s="1020"/>
      <c r="V1953" s="1020"/>
      <c r="W1953" s="1020"/>
      <c r="X1953" s="1020"/>
      <c r="Y1953" s="1014"/>
    </row>
    <row r="1954" spans="10:25">
      <c r="J1954" s="1014"/>
      <c r="K1954" s="1014"/>
      <c r="L1954" s="1020"/>
      <c r="M1954" s="1020"/>
      <c r="N1954" s="1017"/>
      <c r="O1954" s="1020"/>
      <c r="P1954" s="1020"/>
      <c r="Q1954" s="1020"/>
      <c r="R1954" s="1020"/>
      <c r="S1954" s="1020"/>
      <c r="T1954" s="1020"/>
      <c r="U1954" s="1020"/>
      <c r="V1954" s="1020"/>
      <c r="W1954" s="1020"/>
      <c r="X1954" s="1020"/>
      <c r="Y1954" s="1014"/>
    </row>
    <row r="1955" spans="10:25">
      <c r="J1955" s="1014"/>
      <c r="K1955" s="1014"/>
      <c r="L1955" s="1020"/>
      <c r="M1955" s="1020"/>
      <c r="N1955" s="1018"/>
      <c r="O1955" s="1020"/>
      <c r="P1955" s="1020"/>
      <c r="Q1955" s="1020"/>
      <c r="R1955" s="1020"/>
      <c r="S1955" s="1020"/>
      <c r="T1955" s="1020"/>
      <c r="U1955" s="1020"/>
      <c r="V1955" s="1020"/>
      <c r="W1955" s="1020"/>
      <c r="X1955" s="1020"/>
      <c r="Y1955" s="1014"/>
    </row>
    <row r="1956" spans="10:25">
      <c r="J1956" s="1014"/>
      <c r="K1956" s="1014"/>
      <c r="L1956" s="1020"/>
      <c r="M1956" s="1020"/>
      <c r="N1956" s="1018"/>
      <c r="O1956" s="1020"/>
      <c r="P1956" s="1020"/>
      <c r="Q1956" s="1020"/>
      <c r="R1956" s="1020"/>
      <c r="S1956" s="1020"/>
      <c r="T1956" s="1020"/>
      <c r="U1956" s="1020"/>
      <c r="V1956" s="1020"/>
      <c r="W1956" s="1020"/>
      <c r="X1956" s="1020"/>
      <c r="Y1956" s="1014"/>
    </row>
    <row r="1957" spans="10:25">
      <c r="J1957" s="1014"/>
      <c r="K1957" s="1014"/>
      <c r="L1957" s="1020"/>
      <c r="M1957" s="1020"/>
      <c r="N1957" s="1018"/>
      <c r="O1957" s="1020"/>
      <c r="P1957" s="1020"/>
      <c r="Q1957" s="1020"/>
      <c r="R1957" s="1020"/>
      <c r="S1957" s="1020"/>
      <c r="T1957" s="1020"/>
      <c r="U1957" s="1020"/>
      <c r="V1957" s="1020"/>
      <c r="W1957" s="1020"/>
      <c r="X1957" s="1020"/>
      <c r="Y1957" s="1014"/>
    </row>
    <row r="1958" spans="10:25">
      <c r="J1958" s="1014"/>
      <c r="K1958" s="1014"/>
      <c r="L1958" s="1020"/>
      <c r="M1958" s="1020"/>
      <c r="N1958" s="1018"/>
      <c r="O1958" s="1020"/>
      <c r="P1958" s="1020"/>
      <c r="Q1958" s="1020"/>
      <c r="R1958" s="1020"/>
      <c r="S1958" s="1020"/>
      <c r="T1958" s="1020"/>
      <c r="U1958" s="1020"/>
      <c r="V1958" s="1020"/>
      <c r="W1958" s="1020"/>
      <c r="X1958" s="1020"/>
      <c r="Y1958" s="1014"/>
    </row>
    <row r="1959" spans="10:25">
      <c r="J1959" s="1014"/>
      <c r="K1959" s="1014"/>
      <c r="L1959" s="1020"/>
      <c r="M1959" s="1020"/>
      <c r="N1959" s="1018"/>
      <c r="O1959" s="1020"/>
      <c r="P1959" s="1020"/>
      <c r="Q1959" s="1020"/>
      <c r="R1959" s="1020"/>
      <c r="S1959" s="1020"/>
      <c r="T1959" s="1020"/>
      <c r="U1959" s="1020"/>
      <c r="V1959" s="1020"/>
      <c r="W1959" s="1020"/>
      <c r="X1959" s="1020"/>
      <c r="Y1959" s="1014"/>
    </row>
    <row r="1960" spans="10:25">
      <c r="J1960" s="1014"/>
      <c r="K1960" s="1014"/>
      <c r="L1960" s="1020"/>
      <c r="M1960" s="1020"/>
      <c r="N1960" s="1018"/>
      <c r="O1960" s="1020"/>
      <c r="P1960" s="1020"/>
      <c r="Q1960" s="1020"/>
      <c r="R1960" s="1020"/>
      <c r="S1960" s="1020"/>
      <c r="T1960" s="1020"/>
      <c r="U1960" s="1020"/>
      <c r="V1960" s="1020"/>
      <c r="W1960" s="1020"/>
      <c r="X1960" s="1020"/>
      <c r="Y1960" s="1014"/>
    </row>
    <row r="1961" spans="10:25">
      <c r="J1961" s="1014"/>
      <c r="K1961" s="1014"/>
      <c r="L1961" s="1020"/>
      <c r="M1961" s="1020"/>
      <c r="N1961" s="1018"/>
      <c r="O1961" s="1020"/>
      <c r="P1961" s="1020"/>
      <c r="Q1961" s="1020"/>
      <c r="R1961" s="1020"/>
      <c r="S1961" s="1020"/>
      <c r="T1961" s="1020"/>
      <c r="U1961" s="1020"/>
      <c r="V1961" s="1020"/>
      <c r="W1961" s="1020"/>
      <c r="X1961" s="1020"/>
      <c r="Y1961" s="1014"/>
    </row>
    <row r="1962" spans="10:25">
      <c r="J1962" s="1014"/>
      <c r="K1962" s="1014"/>
      <c r="L1962" s="1020"/>
      <c r="M1962" s="1020"/>
      <c r="N1962" s="1018"/>
      <c r="O1962" s="1020"/>
      <c r="P1962" s="1020"/>
      <c r="Q1962" s="1020"/>
      <c r="R1962" s="1020"/>
      <c r="S1962" s="1020"/>
      <c r="T1962" s="1020"/>
      <c r="U1962" s="1020"/>
      <c r="V1962" s="1020"/>
      <c r="W1962" s="1020"/>
      <c r="X1962" s="1020"/>
      <c r="Y1962" s="1014"/>
    </row>
    <row r="1963" spans="10:25">
      <c r="J1963" s="1014"/>
      <c r="K1963" s="1014"/>
      <c r="L1963" s="1020"/>
      <c r="M1963" s="1020"/>
      <c r="N1963" s="1018"/>
      <c r="O1963" s="1020"/>
      <c r="P1963" s="1020"/>
      <c r="Q1963" s="1020"/>
      <c r="R1963" s="1020"/>
      <c r="S1963" s="1020"/>
      <c r="T1963" s="1020"/>
      <c r="U1963" s="1020"/>
      <c r="V1963" s="1020"/>
      <c r="W1963" s="1020"/>
      <c r="X1963" s="1020"/>
      <c r="Y1963" s="1014"/>
    </row>
    <row r="1964" spans="10:25">
      <c r="J1964" s="1014"/>
      <c r="K1964" s="1014"/>
      <c r="L1964" s="1020"/>
      <c r="M1964" s="1020"/>
      <c r="N1964" s="1017"/>
      <c r="O1964" s="1020"/>
      <c r="P1964" s="1020"/>
      <c r="Q1964" s="1020"/>
      <c r="R1964" s="1020"/>
      <c r="S1964" s="1020"/>
      <c r="T1964" s="1020"/>
      <c r="U1964" s="1020"/>
      <c r="V1964" s="1020"/>
      <c r="W1964" s="1020"/>
      <c r="X1964" s="1020"/>
      <c r="Y1964" s="1014"/>
    </row>
    <row r="1965" spans="10:25">
      <c r="J1965" s="1014"/>
      <c r="K1965" s="1014"/>
      <c r="L1965" s="1020"/>
      <c r="M1965" s="1020"/>
      <c r="N1965" s="1018"/>
      <c r="O1965" s="1020"/>
      <c r="P1965" s="1020"/>
      <c r="Q1965" s="1020"/>
      <c r="R1965" s="1020"/>
      <c r="S1965" s="1020"/>
      <c r="T1965" s="1020"/>
      <c r="U1965" s="1020"/>
      <c r="V1965" s="1020"/>
      <c r="W1965" s="1020"/>
      <c r="X1965" s="1020"/>
      <c r="Y1965" s="1014"/>
    </row>
    <row r="1966" spans="10:25">
      <c r="J1966" s="1014"/>
      <c r="K1966" s="1014"/>
      <c r="L1966" s="1020"/>
      <c r="M1966" s="1020"/>
      <c r="N1966" s="1017"/>
      <c r="O1966" s="1020"/>
      <c r="P1966" s="1020"/>
      <c r="Q1966" s="1020"/>
      <c r="R1966" s="1020"/>
      <c r="S1966" s="1020"/>
      <c r="T1966" s="1020"/>
      <c r="U1966" s="1020"/>
      <c r="V1966" s="1020"/>
      <c r="W1966" s="1020"/>
      <c r="X1966" s="1020"/>
      <c r="Y1966" s="1014"/>
    </row>
    <row r="1967" spans="10:25">
      <c r="J1967" s="1014"/>
      <c r="K1967" s="1014"/>
      <c r="L1967" s="1020"/>
      <c r="M1967" s="1020"/>
      <c r="N1967" s="1018"/>
      <c r="O1967" s="1020"/>
      <c r="P1967" s="1020"/>
      <c r="Q1967" s="1020"/>
      <c r="R1967" s="1020"/>
      <c r="S1967" s="1020"/>
      <c r="T1967" s="1020"/>
      <c r="U1967" s="1020"/>
      <c r="V1967" s="1020"/>
      <c r="W1967" s="1020"/>
      <c r="X1967" s="1020"/>
      <c r="Y1967" s="1014"/>
    </row>
    <row r="1968" spans="10:25">
      <c r="J1968" s="1014"/>
      <c r="K1968" s="1014"/>
      <c r="L1968" s="1020"/>
      <c r="M1968" s="1020"/>
      <c r="N1968" s="1017"/>
      <c r="O1968" s="1020"/>
      <c r="P1968" s="1020"/>
      <c r="Q1968" s="1020"/>
      <c r="R1968" s="1020"/>
      <c r="S1968" s="1020"/>
      <c r="T1968" s="1020"/>
      <c r="U1968" s="1020"/>
      <c r="V1968" s="1020"/>
      <c r="W1968" s="1020"/>
      <c r="X1968" s="1020"/>
      <c r="Y1968" s="1014"/>
    </row>
    <row r="1969" spans="10:25">
      <c r="J1969" s="1014"/>
      <c r="K1969" s="1014"/>
      <c r="L1969" s="1020"/>
      <c r="M1969" s="1020"/>
      <c r="N1969" s="1018"/>
      <c r="O1969" s="1020"/>
      <c r="P1969" s="1020"/>
      <c r="Q1969" s="1020"/>
      <c r="R1969" s="1020"/>
      <c r="S1969" s="1020"/>
      <c r="T1969" s="1020"/>
      <c r="U1969" s="1020"/>
      <c r="V1969" s="1020"/>
      <c r="W1969" s="1020"/>
      <c r="X1969" s="1020"/>
      <c r="Y1969" s="1014"/>
    </row>
    <row r="1970" spans="10:25">
      <c r="J1970" s="1014"/>
      <c r="K1970" s="1014"/>
      <c r="L1970" s="1020"/>
      <c r="M1970" s="1020"/>
      <c r="N1970" s="1017"/>
      <c r="O1970" s="1020"/>
      <c r="P1970" s="1020"/>
      <c r="Q1970" s="1020"/>
      <c r="R1970" s="1020"/>
      <c r="S1970" s="1020"/>
      <c r="T1970" s="1020"/>
      <c r="U1970" s="1020"/>
      <c r="V1970" s="1020"/>
      <c r="W1970" s="1020"/>
      <c r="X1970" s="1020"/>
      <c r="Y1970" s="1014"/>
    </row>
    <row r="1971" spans="10:25">
      <c r="J1971" s="1014"/>
      <c r="K1971" s="1014"/>
      <c r="L1971" s="1020"/>
      <c r="M1971" s="1020"/>
      <c r="N1971" s="1018"/>
      <c r="O1971" s="1020"/>
      <c r="P1971" s="1020"/>
      <c r="Q1971" s="1020"/>
      <c r="R1971" s="1020"/>
      <c r="S1971" s="1020"/>
      <c r="T1971" s="1020"/>
      <c r="U1971" s="1020"/>
      <c r="V1971" s="1020"/>
      <c r="W1971" s="1020"/>
      <c r="X1971" s="1020"/>
      <c r="Y1971" s="1014"/>
    </row>
    <row r="1972" spans="10:25">
      <c r="J1972" s="1014"/>
      <c r="K1972" s="1014"/>
      <c r="L1972" s="1020"/>
      <c r="M1972" s="1020"/>
      <c r="N1972" s="1018"/>
      <c r="O1972" s="1020"/>
      <c r="P1972" s="1020"/>
      <c r="Q1972" s="1020"/>
      <c r="R1972" s="1020"/>
      <c r="S1972" s="1020"/>
      <c r="T1972" s="1020"/>
      <c r="U1972" s="1020"/>
      <c r="V1972" s="1020"/>
      <c r="W1972" s="1020"/>
      <c r="X1972" s="1020"/>
      <c r="Y1972" s="1014"/>
    </row>
    <row r="1973" spans="10:25">
      <c r="J1973" s="1014"/>
      <c r="K1973" s="1014"/>
      <c r="L1973" s="1020"/>
      <c r="M1973" s="1020"/>
      <c r="N1973" s="1017"/>
      <c r="O1973" s="1020"/>
      <c r="P1973" s="1020"/>
      <c r="Q1973" s="1020"/>
      <c r="R1973" s="1020"/>
      <c r="S1973" s="1020"/>
      <c r="T1973" s="1020"/>
      <c r="U1973" s="1020"/>
      <c r="V1973" s="1020"/>
      <c r="W1973" s="1020"/>
      <c r="X1973" s="1020"/>
      <c r="Y1973" s="1014"/>
    </row>
    <row r="1974" spans="10:25">
      <c r="J1974" s="1014"/>
      <c r="K1974" s="1014"/>
      <c r="L1974" s="1020"/>
      <c r="M1974" s="1020"/>
      <c r="N1974" s="1018"/>
      <c r="O1974" s="1020"/>
      <c r="P1974" s="1020"/>
      <c r="Q1974" s="1020"/>
      <c r="R1974" s="1020"/>
      <c r="S1974" s="1020"/>
      <c r="T1974" s="1020"/>
      <c r="U1974" s="1020"/>
      <c r="V1974" s="1020"/>
      <c r="W1974" s="1020"/>
      <c r="X1974" s="1020"/>
      <c r="Y1974" s="1014"/>
    </row>
    <row r="1975" spans="10:25">
      <c r="J1975" s="1014"/>
      <c r="K1975" s="1014"/>
      <c r="L1975" s="1020"/>
      <c r="M1975" s="1020"/>
      <c r="N1975" s="1018"/>
      <c r="O1975" s="1020"/>
      <c r="P1975" s="1020"/>
      <c r="Q1975" s="1020"/>
      <c r="R1975" s="1020"/>
      <c r="S1975" s="1020"/>
      <c r="T1975" s="1020"/>
      <c r="U1975" s="1020"/>
      <c r="V1975" s="1020"/>
      <c r="W1975" s="1020"/>
      <c r="X1975" s="1020"/>
      <c r="Y1975" s="1014"/>
    </row>
    <row r="1976" spans="10:25">
      <c r="J1976" s="1014"/>
      <c r="K1976" s="1014"/>
      <c r="L1976" s="1020"/>
      <c r="M1976" s="1020"/>
      <c r="N1976" s="1017"/>
      <c r="O1976" s="1020"/>
      <c r="P1976" s="1020"/>
      <c r="Q1976" s="1020"/>
      <c r="R1976" s="1020"/>
      <c r="S1976" s="1020"/>
      <c r="T1976" s="1020"/>
      <c r="U1976" s="1020"/>
      <c r="V1976" s="1020"/>
      <c r="W1976" s="1020"/>
      <c r="X1976" s="1020"/>
      <c r="Y1976" s="1014"/>
    </row>
    <row r="1977" spans="10:25">
      <c r="J1977" s="1014"/>
      <c r="K1977" s="1014"/>
      <c r="L1977" s="1020"/>
      <c r="M1977" s="1020"/>
      <c r="N1977" s="1018"/>
      <c r="O1977" s="1020"/>
      <c r="P1977" s="1020"/>
      <c r="Q1977" s="1020"/>
      <c r="R1977" s="1020"/>
      <c r="S1977" s="1020"/>
      <c r="T1977" s="1020"/>
      <c r="U1977" s="1020"/>
      <c r="V1977" s="1020"/>
      <c r="W1977" s="1020"/>
      <c r="X1977" s="1020"/>
      <c r="Y1977" s="1014"/>
    </row>
    <row r="1978" spans="10:25">
      <c r="J1978" s="1014"/>
      <c r="K1978" s="1014"/>
      <c r="L1978" s="1020"/>
      <c r="M1978" s="1020"/>
      <c r="N1978" s="1018"/>
      <c r="O1978" s="1020"/>
      <c r="P1978" s="1020"/>
      <c r="Q1978" s="1020"/>
      <c r="R1978" s="1020"/>
      <c r="S1978" s="1020"/>
      <c r="T1978" s="1020"/>
      <c r="U1978" s="1020"/>
      <c r="V1978" s="1020"/>
      <c r="W1978" s="1020"/>
      <c r="X1978" s="1020"/>
      <c r="Y1978" s="1014"/>
    </row>
    <row r="1979" spans="10:25">
      <c r="J1979" s="1014"/>
      <c r="K1979" s="1014"/>
      <c r="L1979" s="1020"/>
      <c r="M1979" s="1020"/>
      <c r="N1979" s="1018"/>
      <c r="O1979" s="1020"/>
      <c r="P1979" s="1020"/>
      <c r="Q1979" s="1020"/>
      <c r="R1979" s="1020"/>
      <c r="S1979" s="1020"/>
      <c r="T1979" s="1020"/>
      <c r="U1979" s="1020"/>
      <c r="V1979" s="1020"/>
      <c r="W1979" s="1020"/>
      <c r="X1979" s="1020"/>
      <c r="Y1979" s="1014"/>
    </row>
    <row r="1980" spans="10:25">
      <c r="J1980" s="1014"/>
      <c r="K1980" s="1014"/>
      <c r="L1980" s="1020"/>
      <c r="M1980" s="1020"/>
      <c r="N1980" s="1017"/>
      <c r="O1980" s="1020"/>
      <c r="P1980" s="1020"/>
      <c r="Q1980" s="1020"/>
      <c r="R1980" s="1020"/>
      <c r="S1980" s="1020"/>
      <c r="T1980" s="1020"/>
      <c r="U1980" s="1020"/>
      <c r="V1980" s="1020"/>
      <c r="W1980" s="1020"/>
      <c r="X1980" s="1020"/>
      <c r="Y1980" s="1014"/>
    </row>
    <row r="1981" spans="10:25">
      <c r="J1981" s="1014"/>
      <c r="K1981" s="1014"/>
      <c r="L1981" s="1020"/>
      <c r="M1981" s="1020"/>
      <c r="N1981" s="1018"/>
      <c r="O1981" s="1020"/>
      <c r="P1981" s="1020"/>
      <c r="Q1981" s="1020"/>
      <c r="R1981" s="1020"/>
      <c r="S1981" s="1020"/>
      <c r="T1981" s="1020"/>
      <c r="U1981" s="1020"/>
      <c r="V1981" s="1020"/>
      <c r="W1981" s="1020"/>
      <c r="X1981" s="1020"/>
      <c r="Y1981" s="1014"/>
    </row>
    <row r="1982" spans="10:25">
      <c r="J1982" s="1014"/>
      <c r="K1982" s="1014"/>
      <c r="L1982" s="1020"/>
      <c r="M1982" s="1020"/>
      <c r="N1982" s="1018"/>
      <c r="O1982" s="1020"/>
      <c r="P1982" s="1020"/>
      <c r="Q1982" s="1020"/>
      <c r="R1982" s="1020"/>
      <c r="S1982" s="1020"/>
      <c r="T1982" s="1020"/>
      <c r="U1982" s="1020"/>
      <c r="V1982" s="1020"/>
      <c r="W1982" s="1020"/>
      <c r="X1982" s="1020"/>
      <c r="Y1982" s="1014"/>
    </row>
    <row r="1983" spans="10:25">
      <c r="J1983" s="1014"/>
      <c r="K1983" s="1014"/>
      <c r="L1983" s="1020"/>
      <c r="M1983" s="1020"/>
      <c r="N1983" s="1018"/>
      <c r="O1983" s="1020"/>
      <c r="P1983" s="1020"/>
      <c r="Q1983" s="1020"/>
      <c r="R1983" s="1020"/>
      <c r="S1983" s="1020"/>
      <c r="T1983" s="1020"/>
      <c r="U1983" s="1020"/>
      <c r="V1983" s="1020"/>
      <c r="W1983" s="1020"/>
      <c r="X1983" s="1020"/>
      <c r="Y1983" s="1014"/>
    </row>
    <row r="1984" spans="10:25">
      <c r="J1984" s="1014"/>
      <c r="K1984" s="1014"/>
      <c r="L1984" s="1020"/>
      <c r="M1984" s="1020"/>
      <c r="N1984" s="1017"/>
      <c r="O1984" s="1020"/>
      <c r="P1984" s="1020"/>
      <c r="Q1984" s="1020"/>
      <c r="R1984" s="1020"/>
      <c r="S1984" s="1020"/>
      <c r="T1984" s="1020"/>
      <c r="U1984" s="1020"/>
      <c r="V1984" s="1020"/>
      <c r="W1984" s="1020"/>
      <c r="X1984" s="1020"/>
      <c r="Y1984" s="1014"/>
    </row>
    <row r="1985" spans="10:25">
      <c r="J1985" s="1014"/>
      <c r="K1985" s="1014"/>
      <c r="L1985" s="1020"/>
      <c r="M1985" s="1020"/>
      <c r="N1985" s="1018"/>
      <c r="O1985" s="1020"/>
      <c r="P1985" s="1020"/>
      <c r="Q1985" s="1020"/>
      <c r="R1985" s="1020"/>
      <c r="S1985" s="1020"/>
      <c r="T1985" s="1020"/>
      <c r="U1985" s="1020"/>
      <c r="V1985" s="1020"/>
      <c r="W1985" s="1020"/>
      <c r="X1985" s="1020"/>
      <c r="Y1985" s="1014"/>
    </row>
    <row r="1986" spans="10:25">
      <c r="J1986" s="1014"/>
      <c r="K1986" s="1014"/>
      <c r="L1986" s="1020"/>
      <c r="M1986" s="1020"/>
      <c r="N1986" s="1018"/>
      <c r="O1986" s="1020"/>
      <c r="P1986" s="1020"/>
      <c r="Q1986" s="1020"/>
      <c r="R1986" s="1020"/>
      <c r="S1986" s="1020"/>
      <c r="T1986" s="1020"/>
      <c r="U1986" s="1020"/>
      <c r="V1986" s="1020"/>
      <c r="W1986" s="1020"/>
      <c r="X1986" s="1020"/>
      <c r="Y1986" s="1014"/>
    </row>
    <row r="1987" spans="10:25">
      <c r="J1987" s="1014"/>
      <c r="K1987" s="1014"/>
      <c r="L1987" s="1020"/>
      <c r="M1987" s="1020"/>
      <c r="N1987" s="1017"/>
      <c r="O1987" s="1020"/>
      <c r="P1987" s="1020"/>
      <c r="Q1987" s="1020"/>
      <c r="R1987" s="1020"/>
      <c r="S1987" s="1020"/>
      <c r="T1987" s="1020"/>
      <c r="U1987" s="1020"/>
      <c r="V1987" s="1020"/>
      <c r="W1987" s="1020"/>
      <c r="X1987" s="1020"/>
      <c r="Y1987" s="1014"/>
    </row>
    <row r="1988" spans="10:25">
      <c r="J1988" s="1014"/>
      <c r="K1988" s="1014"/>
      <c r="L1988" s="1020"/>
      <c r="M1988" s="1020"/>
      <c r="N1988" s="1018"/>
      <c r="O1988" s="1020"/>
      <c r="P1988" s="1020"/>
      <c r="Q1988" s="1020"/>
      <c r="R1988" s="1020"/>
      <c r="S1988" s="1020"/>
      <c r="T1988" s="1020"/>
      <c r="U1988" s="1020"/>
      <c r="V1988" s="1020"/>
      <c r="W1988" s="1020"/>
      <c r="X1988" s="1020"/>
      <c r="Y1988" s="1014"/>
    </row>
    <row r="1989" spans="10:25">
      <c r="J1989" s="1014"/>
      <c r="K1989" s="1014"/>
      <c r="L1989" s="1020"/>
      <c r="M1989" s="1020"/>
      <c r="N1989" s="1018"/>
      <c r="O1989" s="1020"/>
      <c r="P1989" s="1020"/>
      <c r="Q1989" s="1020"/>
      <c r="R1989" s="1020"/>
      <c r="S1989" s="1020"/>
      <c r="T1989" s="1020"/>
      <c r="U1989" s="1020"/>
      <c r="V1989" s="1020"/>
      <c r="W1989" s="1020"/>
      <c r="X1989" s="1020"/>
      <c r="Y1989" s="1014"/>
    </row>
    <row r="1990" spans="10:25">
      <c r="J1990" s="1014"/>
      <c r="K1990" s="1014"/>
      <c r="L1990" s="1020"/>
      <c r="M1990" s="1020"/>
      <c r="N1990" s="1017"/>
      <c r="O1990" s="1020"/>
      <c r="P1990" s="1020"/>
      <c r="Q1990" s="1020"/>
      <c r="R1990" s="1020"/>
      <c r="S1990" s="1020"/>
      <c r="T1990" s="1020"/>
      <c r="U1990" s="1020"/>
      <c r="V1990" s="1020"/>
      <c r="W1990" s="1020"/>
      <c r="X1990" s="1020"/>
      <c r="Y1990" s="1014"/>
    </row>
    <row r="1991" spans="10:25">
      <c r="J1991" s="1014"/>
      <c r="K1991" s="1014"/>
      <c r="L1991" s="1020"/>
      <c r="M1991" s="1020"/>
      <c r="N1991" s="1018"/>
      <c r="O1991" s="1020"/>
      <c r="P1991" s="1020"/>
      <c r="Q1991" s="1020"/>
      <c r="R1991" s="1020"/>
      <c r="S1991" s="1020"/>
      <c r="T1991" s="1020"/>
      <c r="U1991" s="1020"/>
      <c r="V1991" s="1020"/>
      <c r="W1991" s="1020"/>
      <c r="X1991" s="1020"/>
      <c r="Y1991" s="1014"/>
    </row>
    <row r="1992" spans="10:25">
      <c r="J1992" s="1014"/>
      <c r="K1992" s="1014"/>
      <c r="L1992" s="1020"/>
      <c r="M1992" s="1020"/>
      <c r="N1992" s="1018"/>
      <c r="O1992" s="1020"/>
      <c r="P1992" s="1020"/>
      <c r="Q1992" s="1020"/>
      <c r="R1992" s="1020"/>
      <c r="S1992" s="1020"/>
      <c r="T1992" s="1020"/>
      <c r="U1992" s="1020"/>
      <c r="V1992" s="1020"/>
      <c r="W1992" s="1020"/>
      <c r="X1992" s="1020"/>
      <c r="Y1992" s="1014"/>
    </row>
    <row r="1993" spans="10:25">
      <c r="J1993" s="1014"/>
      <c r="K1993" s="1014"/>
      <c r="L1993" s="1020"/>
      <c r="M1993" s="1020"/>
      <c r="N1993" s="1017"/>
      <c r="O1993" s="1020"/>
      <c r="P1993" s="1020"/>
      <c r="Q1993" s="1020"/>
      <c r="R1993" s="1020"/>
      <c r="S1993" s="1020"/>
      <c r="T1993" s="1020"/>
      <c r="U1993" s="1020"/>
      <c r="V1993" s="1020"/>
      <c r="W1993" s="1020"/>
      <c r="X1993" s="1020"/>
      <c r="Y1993" s="1014"/>
    </row>
    <row r="1994" spans="10:25">
      <c r="J1994" s="1014"/>
      <c r="K1994" s="1014"/>
      <c r="L1994" s="1020"/>
      <c r="M1994" s="1020"/>
      <c r="N1994" s="1018"/>
      <c r="O1994" s="1020"/>
      <c r="P1994" s="1020"/>
      <c r="Q1994" s="1020"/>
      <c r="R1994" s="1020"/>
      <c r="S1994" s="1020"/>
      <c r="T1994" s="1020"/>
      <c r="U1994" s="1020"/>
      <c r="V1994" s="1020"/>
      <c r="W1994" s="1020"/>
      <c r="X1994" s="1020"/>
      <c r="Y1994" s="1014"/>
    </row>
    <row r="1995" spans="10:25">
      <c r="J1995" s="1014"/>
      <c r="K1995" s="1014"/>
      <c r="L1995" s="1020"/>
      <c r="M1995" s="1020"/>
      <c r="N1995" s="1018"/>
      <c r="O1995" s="1020"/>
      <c r="P1995" s="1020"/>
      <c r="Q1995" s="1020"/>
      <c r="R1995" s="1020"/>
      <c r="S1995" s="1020"/>
      <c r="T1995" s="1020"/>
      <c r="U1995" s="1020"/>
      <c r="V1995" s="1020"/>
      <c r="W1995" s="1020"/>
      <c r="X1995" s="1020"/>
      <c r="Y1995" s="1014"/>
    </row>
    <row r="1996" spans="10:25">
      <c r="J1996" s="1014"/>
      <c r="K1996" s="1014"/>
      <c r="L1996" s="1020"/>
      <c r="M1996" s="1020"/>
      <c r="N1996" s="1017"/>
      <c r="O1996" s="1020"/>
      <c r="P1996" s="1020"/>
      <c r="Q1996" s="1020"/>
      <c r="R1996" s="1020"/>
      <c r="S1996" s="1020"/>
      <c r="T1996" s="1020"/>
      <c r="U1996" s="1020"/>
      <c r="V1996" s="1020"/>
      <c r="W1996" s="1020"/>
      <c r="X1996" s="1020"/>
      <c r="Y1996" s="1014"/>
    </row>
    <row r="1997" spans="10:25">
      <c r="J1997" s="1014"/>
      <c r="K1997" s="1014"/>
      <c r="L1997" s="1020"/>
      <c r="M1997" s="1020"/>
      <c r="N1997" s="1018"/>
      <c r="O1997" s="1020"/>
      <c r="P1997" s="1020"/>
      <c r="Q1997" s="1020"/>
      <c r="R1997" s="1020"/>
      <c r="S1997" s="1020"/>
      <c r="T1997" s="1020"/>
      <c r="U1997" s="1020"/>
      <c r="V1997" s="1020"/>
      <c r="W1997" s="1020"/>
      <c r="X1997" s="1020"/>
      <c r="Y1997" s="1014"/>
    </row>
    <row r="1998" spans="10:25">
      <c r="J1998" s="1014"/>
      <c r="K1998" s="1014"/>
      <c r="L1998" s="1020"/>
      <c r="M1998" s="1020"/>
      <c r="N1998" s="1018"/>
      <c r="O1998" s="1020"/>
      <c r="P1998" s="1020"/>
      <c r="Q1998" s="1020"/>
      <c r="R1998" s="1020"/>
      <c r="S1998" s="1020"/>
      <c r="T1998" s="1020"/>
      <c r="U1998" s="1020"/>
      <c r="V1998" s="1020"/>
      <c r="W1998" s="1020"/>
      <c r="X1998" s="1020"/>
      <c r="Y1998" s="1014"/>
    </row>
    <row r="1999" spans="10:25">
      <c r="J1999" s="1014"/>
      <c r="K1999" s="1014"/>
      <c r="L1999" s="1020"/>
      <c r="M1999" s="1020"/>
      <c r="N1999" s="1017"/>
      <c r="O1999" s="1020"/>
      <c r="P1999" s="1020"/>
      <c r="Q1999" s="1020"/>
      <c r="R1999" s="1020"/>
      <c r="S1999" s="1020"/>
      <c r="T1999" s="1020"/>
      <c r="U1999" s="1020"/>
      <c r="V1999" s="1020"/>
      <c r="W1999" s="1020"/>
      <c r="X1999" s="1020"/>
      <c r="Y1999" s="1014"/>
    </row>
    <row r="2000" spans="10:25">
      <c r="J2000" s="1014"/>
      <c r="K2000" s="1014"/>
      <c r="L2000" s="1020"/>
      <c r="M2000" s="1020"/>
      <c r="N2000" s="1018"/>
      <c r="O2000" s="1020"/>
      <c r="P2000" s="1020"/>
      <c r="Q2000" s="1020"/>
      <c r="R2000" s="1020"/>
      <c r="S2000" s="1020"/>
      <c r="T2000" s="1020"/>
      <c r="U2000" s="1020"/>
      <c r="V2000" s="1020"/>
      <c r="W2000" s="1020"/>
      <c r="X2000" s="1020"/>
      <c r="Y2000" s="1014"/>
    </row>
    <row r="2001" spans="10:25">
      <c r="J2001" s="1014"/>
      <c r="K2001" s="1014"/>
      <c r="L2001" s="1020"/>
      <c r="M2001" s="1020"/>
      <c r="N2001" s="1018"/>
      <c r="O2001" s="1020"/>
      <c r="P2001" s="1020"/>
      <c r="Q2001" s="1020"/>
      <c r="R2001" s="1020"/>
      <c r="S2001" s="1020"/>
      <c r="T2001" s="1020"/>
      <c r="U2001" s="1020"/>
      <c r="V2001" s="1020"/>
      <c r="W2001" s="1020"/>
      <c r="X2001" s="1020"/>
      <c r="Y2001" s="1014"/>
    </row>
    <row r="2002" spans="10:25">
      <c r="J2002" s="1014"/>
      <c r="K2002" s="1014"/>
      <c r="L2002" s="1020"/>
      <c r="M2002" s="1020"/>
      <c r="N2002" s="1017"/>
      <c r="O2002" s="1020"/>
      <c r="P2002" s="1020"/>
      <c r="Q2002" s="1020"/>
      <c r="R2002" s="1020"/>
      <c r="S2002" s="1020"/>
      <c r="T2002" s="1020"/>
      <c r="U2002" s="1020"/>
      <c r="V2002" s="1020"/>
      <c r="W2002" s="1020"/>
      <c r="X2002" s="1020"/>
      <c r="Y2002" s="1014"/>
    </row>
    <row r="2003" spans="10:25">
      <c r="J2003" s="1014"/>
      <c r="K2003" s="1014"/>
      <c r="L2003" s="1020"/>
      <c r="M2003" s="1020"/>
      <c r="N2003" s="1018"/>
      <c r="O2003" s="1020"/>
      <c r="P2003" s="1020"/>
      <c r="Q2003" s="1020"/>
      <c r="R2003" s="1020"/>
      <c r="S2003" s="1020"/>
      <c r="T2003" s="1020"/>
      <c r="U2003" s="1020"/>
      <c r="V2003" s="1020"/>
      <c r="W2003" s="1020"/>
      <c r="X2003" s="1020"/>
      <c r="Y2003" s="1014"/>
    </row>
    <row r="2004" spans="10:25">
      <c r="J2004" s="1014"/>
      <c r="K2004" s="1014"/>
      <c r="L2004" s="1020"/>
      <c r="M2004" s="1020"/>
      <c r="N2004" s="1018"/>
      <c r="O2004" s="1020"/>
      <c r="P2004" s="1020"/>
      <c r="Q2004" s="1020"/>
      <c r="R2004" s="1020"/>
      <c r="S2004" s="1020"/>
      <c r="T2004" s="1020"/>
      <c r="U2004" s="1020"/>
      <c r="V2004" s="1020"/>
      <c r="W2004" s="1020"/>
      <c r="X2004" s="1020"/>
      <c r="Y2004" s="1014"/>
    </row>
    <row r="2005" spans="10:25">
      <c r="J2005" s="1014"/>
      <c r="K2005" s="1014"/>
      <c r="L2005" s="1020"/>
      <c r="M2005" s="1020"/>
      <c r="N2005" s="1018"/>
      <c r="O2005" s="1020"/>
      <c r="P2005" s="1020"/>
      <c r="Q2005" s="1020"/>
      <c r="R2005" s="1020"/>
      <c r="S2005" s="1020"/>
      <c r="T2005" s="1020"/>
      <c r="U2005" s="1020"/>
      <c r="V2005" s="1020"/>
      <c r="W2005" s="1020"/>
      <c r="X2005" s="1020"/>
      <c r="Y2005" s="1014"/>
    </row>
    <row r="2006" spans="10:25">
      <c r="J2006" s="1014"/>
      <c r="K2006" s="1014"/>
      <c r="L2006" s="1020"/>
      <c r="M2006" s="1020"/>
      <c r="N2006" s="1017"/>
      <c r="O2006" s="1020"/>
      <c r="P2006" s="1020"/>
      <c r="Q2006" s="1020"/>
      <c r="R2006" s="1020"/>
      <c r="S2006" s="1020"/>
      <c r="T2006" s="1020"/>
      <c r="U2006" s="1020"/>
      <c r="V2006" s="1020"/>
      <c r="W2006" s="1020"/>
      <c r="X2006" s="1020"/>
      <c r="Y2006" s="1014"/>
    </row>
    <row r="2007" spans="10:25">
      <c r="J2007" s="1014"/>
      <c r="K2007" s="1014"/>
      <c r="L2007" s="1020"/>
      <c r="M2007" s="1020"/>
      <c r="N2007" s="1018"/>
      <c r="O2007" s="1020"/>
      <c r="P2007" s="1020"/>
      <c r="Q2007" s="1020"/>
      <c r="R2007" s="1020"/>
      <c r="S2007" s="1020"/>
      <c r="T2007" s="1020"/>
      <c r="U2007" s="1020"/>
      <c r="V2007" s="1020"/>
      <c r="W2007" s="1020"/>
      <c r="X2007" s="1020"/>
      <c r="Y2007" s="1014"/>
    </row>
    <row r="2008" spans="10:25">
      <c r="J2008" s="1014"/>
      <c r="K2008" s="1014"/>
      <c r="L2008" s="1020"/>
      <c r="M2008" s="1020"/>
      <c r="N2008" s="1018"/>
      <c r="O2008" s="1020"/>
      <c r="P2008" s="1020"/>
      <c r="Q2008" s="1020"/>
      <c r="R2008" s="1020"/>
      <c r="S2008" s="1020"/>
      <c r="T2008" s="1020"/>
      <c r="U2008" s="1020"/>
      <c r="V2008" s="1020"/>
      <c r="W2008" s="1020"/>
      <c r="X2008" s="1020"/>
      <c r="Y2008" s="1014"/>
    </row>
    <row r="2009" spans="10:25">
      <c r="J2009" s="1014"/>
      <c r="K2009" s="1014"/>
      <c r="L2009" s="1020"/>
      <c r="M2009" s="1020"/>
      <c r="N2009" s="1017"/>
      <c r="O2009" s="1020"/>
      <c r="P2009" s="1020"/>
      <c r="Q2009" s="1020"/>
      <c r="R2009" s="1020"/>
      <c r="S2009" s="1020"/>
      <c r="T2009" s="1020"/>
      <c r="U2009" s="1020"/>
      <c r="V2009" s="1020"/>
      <c r="W2009" s="1020"/>
      <c r="X2009" s="1020"/>
      <c r="Y2009" s="1014"/>
    </row>
    <row r="2010" spans="10:25">
      <c r="J2010" s="1014"/>
      <c r="K2010" s="1014"/>
      <c r="L2010" s="1020"/>
      <c r="M2010" s="1020"/>
      <c r="N2010" s="1018"/>
      <c r="O2010" s="1020"/>
      <c r="P2010" s="1020"/>
      <c r="Q2010" s="1020"/>
      <c r="R2010" s="1020"/>
      <c r="S2010" s="1020"/>
      <c r="T2010" s="1020"/>
      <c r="U2010" s="1020"/>
      <c r="V2010" s="1020"/>
      <c r="W2010" s="1020"/>
      <c r="X2010" s="1020"/>
      <c r="Y2010" s="1014"/>
    </row>
    <row r="2011" spans="10:25">
      <c r="J2011" s="1014"/>
      <c r="K2011" s="1014"/>
      <c r="L2011" s="1020"/>
      <c r="M2011" s="1020"/>
      <c r="N2011" s="1018"/>
      <c r="O2011" s="1020"/>
      <c r="P2011" s="1020"/>
      <c r="Q2011" s="1020"/>
      <c r="R2011" s="1020"/>
      <c r="S2011" s="1020"/>
      <c r="T2011" s="1020"/>
      <c r="U2011" s="1020"/>
      <c r="V2011" s="1020"/>
      <c r="W2011" s="1020"/>
      <c r="X2011" s="1020"/>
      <c r="Y2011" s="1014"/>
    </row>
    <row r="2012" spans="10:25">
      <c r="J2012" s="1014"/>
      <c r="K2012" s="1014"/>
      <c r="L2012" s="1020"/>
      <c r="M2012" s="1020"/>
      <c r="N2012" s="1018"/>
      <c r="O2012" s="1020"/>
      <c r="P2012" s="1020"/>
      <c r="Q2012" s="1020"/>
      <c r="R2012" s="1020"/>
      <c r="S2012" s="1020"/>
      <c r="T2012" s="1020"/>
      <c r="U2012" s="1020"/>
      <c r="V2012" s="1020"/>
      <c r="W2012" s="1020"/>
      <c r="X2012" s="1020"/>
      <c r="Y2012" s="1014"/>
    </row>
    <row r="2013" spans="10:25">
      <c r="J2013" s="1014"/>
      <c r="K2013" s="1014"/>
      <c r="L2013" s="1020"/>
      <c r="M2013" s="1020"/>
      <c r="N2013" s="1017"/>
      <c r="O2013" s="1020"/>
      <c r="P2013" s="1020"/>
      <c r="Q2013" s="1020"/>
      <c r="R2013" s="1020"/>
      <c r="S2013" s="1020"/>
      <c r="T2013" s="1020"/>
      <c r="U2013" s="1020"/>
      <c r="V2013" s="1020"/>
      <c r="W2013" s="1020"/>
      <c r="X2013" s="1020"/>
      <c r="Y2013" s="1014"/>
    </row>
    <row r="2014" spans="10:25">
      <c r="J2014" s="1014"/>
      <c r="K2014" s="1014"/>
      <c r="L2014" s="1020"/>
      <c r="M2014" s="1020"/>
      <c r="N2014" s="1018"/>
      <c r="O2014" s="1020"/>
      <c r="P2014" s="1020"/>
      <c r="Q2014" s="1020"/>
      <c r="R2014" s="1020"/>
      <c r="S2014" s="1020"/>
      <c r="T2014" s="1020"/>
      <c r="U2014" s="1020"/>
      <c r="V2014" s="1020"/>
      <c r="W2014" s="1020"/>
      <c r="X2014" s="1020"/>
      <c r="Y2014" s="1014"/>
    </row>
    <row r="2015" spans="10:25">
      <c r="J2015" s="1014"/>
      <c r="K2015" s="1014"/>
      <c r="L2015" s="1020"/>
      <c r="M2015" s="1020"/>
      <c r="N2015" s="1018"/>
      <c r="O2015" s="1020"/>
      <c r="P2015" s="1020"/>
      <c r="Q2015" s="1020"/>
      <c r="R2015" s="1020"/>
      <c r="S2015" s="1020"/>
      <c r="T2015" s="1020"/>
      <c r="U2015" s="1020"/>
      <c r="V2015" s="1020"/>
      <c r="W2015" s="1020"/>
      <c r="X2015" s="1020"/>
      <c r="Y2015" s="1014"/>
    </row>
    <row r="2016" spans="10:25">
      <c r="J2016" s="1014"/>
      <c r="K2016" s="1014"/>
      <c r="L2016" s="1020"/>
      <c r="M2016" s="1020"/>
      <c r="N2016" s="1017"/>
      <c r="O2016" s="1020"/>
      <c r="P2016" s="1020"/>
      <c r="Q2016" s="1020"/>
      <c r="R2016" s="1020"/>
      <c r="S2016" s="1020"/>
      <c r="T2016" s="1020"/>
      <c r="U2016" s="1020"/>
      <c r="V2016" s="1020"/>
      <c r="W2016" s="1020"/>
      <c r="X2016" s="1020"/>
      <c r="Y2016" s="1014"/>
    </row>
    <row r="2017" spans="10:25">
      <c r="J2017" s="1014"/>
      <c r="K2017" s="1014"/>
      <c r="L2017" s="1020"/>
      <c r="M2017" s="1020"/>
      <c r="N2017" s="1017"/>
      <c r="O2017" s="1020"/>
      <c r="P2017" s="1020"/>
      <c r="Q2017" s="1020"/>
      <c r="R2017" s="1020"/>
      <c r="S2017" s="1020"/>
      <c r="T2017" s="1020"/>
      <c r="U2017" s="1020"/>
      <c r="V2017" s="1020"/>
      <c r="W2017" s="1020"/>
      <c r="X2017" s="1020"/>
      <c r="Y2017" s="1014"/>
    </row>
    <row r="2018" spans="10:25">
      <c r="J2018" s="1014"/>
      <c r="K2018" s="1014"/>
      <c r="L2018" s="1020"/>
      <c r="M2018" s="1020"/>
      <c r="N2018" s="1018"/>
      <c r="O2018" s="1020"/>
      <c r="P2018" s="1020"/>
      <c r="Q2018" s="1020"/>
      <c r="R2018" s="1020"/>
      <c r="S2018" s="1020"/>
      <c r="T2018" s="1020"/>
      <c r="U2018" s="1020"/>
      <c r="V2018" s="1020"/>
      <c r="W2018" s="1020"/>
      <c r="X2018" s="1020"/>
      <c r="Y2018" s="1014"/>
    </row>
    <row r="2019" spans="10:25">
      <c r="J2019" s="1014"/>
      <c r="K2019" s="1014"/>
      <c r="L2019" s="1020"/>
      <c r="M2019" s="1020"/>
      <c r="N2019" s="1017"/>
      <c r="O2019" s="1020"/>
      <c r="P2019" s="1020"/>
      <c r="Q2019" s="1020"/>
      <c r="R2019" s="1020"/>
      <c r="S2019" s="1020"/>
      <c r="T2019" s="1020"/>
      <c r="U2019" s="1020"/>
      <c r="V2019" s="1020"/>
      <c r="W2019" s="1020"/>
      <c r="X2019" s="1020"/>
      <c r="Y2019" s="1014"/>
    </row>
    <row r="2020" spans="10:25">
      <c r="J2020" s="1014"/>
      <c r="K2020" s="1014"/>
      <c r="L2020" s="1020"/>
      <c r="M2020" s="1020"/>
      <c r="N2020" s="1017"/>
      <c r="O2020" s="1020"/>
      <c r="P2020" s="1020"/>
      <c r="Q2020" s="1020"/>
      <c r="R2020" s="1020"/>
      <c r="S2020" s="1020"/>
      <c r="T2020" s="1020"/>
      <c r="U2020" s="1020"/>
      <c r="V2020" s="1020"/>
      <c r="W2020" s="1020"/>
      <c r="X2020" s="1020"/>
      <c r="Y2020" s="1014"/>
    </row>
    <row r="2021" spans="10:25">
      <c r="J2021" s="1014"/>
      <c r="K2021" s="1014"/>
      <c r="L2021" s="1020"/>
      <c r="M2021" s="1020"/>
      <c r="N2021" s="1018"/>
      <c r="O2021" s="1020"/>
      <c r="P2021" s="1020"/>
      <c r="Q2021" s="1020"/>
      <c r="R2021" s="1020"/>
      <c r="S2021" s="1020"/>
      <c r="T2021" s="1020"/>
      <c r="U2021" s="1020"/>
      <c r="V2021" s="1020"/>
      <c r="W2021" s="1020"/>
      <c r="X2021" s="1020"/>
      <c r="Y2021" s="1014"/>
    </row>
    <row r="2022" spans="10:25">
      <c r="J2022" s="1014"/>
      <c r="K2022" s="1014"/>
      <c r="L2022" s="1020"/>
      <c r="M2022" s="1020"/>
      <c r="N2022" s="1018"/>
      <c r="O2022" s="1020"/>
      <c r="P2022" s="1020"/>
      <c r="Q2022" s="1020"/>
      <c r="R2022" s="1020"/>
      <c r="S2022" s="1020"/>
      <c r="T2022" s="1020"/>
      <c r="U2022" s="1020"/>
      <c r="V2022" s="1020"/>
      <c r="W2022" s="1020"/>
      <c r="X2022" s="1020"/>
      <c r="Y2022" s="1014"/>
    </row>
    <row r="2023" spans="10:25">
      <c r="J2023" s="1014"/>
      <c r="K2023" s="1014"/>
      <c r="L2023" s="1020"/>
      <c r="M2023" s="1020"/>
      <c r="N2023" s="1018"/>
      <c r="O2023" s="1020"/>
      <c r="P2023" s="1020"/>
      <c r="Q2023" s="1020"/>
      <c r="R2023" s="1020"/>
      <c r="S2023" s="1020"/>
      <c r="T2023" s="1020"/>
      <c r="U2023" s="1020"/>
      <c r="V2023" s="1020"/>
      <c r="W2023" s="1020"/>
      <c r="X2023" s="1020"/>
      <c r="Y2023" s="1014"/>
    </row>
    <row r="2024" spans="10:25">
      <c r="J2024" s="1014"/>
      <c r="K2024" s="1014"/>
      <c r="L2024" s="1020"/>
      <c r="M2024" s="1020"/>
      <c r="N2024" s="1017"/>
      <c r="O2024" s="1020"/>
      <c r="P2024" s="1020"/>
      <c r="Q2024" s="1020"/>
      <c r="R2024" s="1020"/>
      <c r="S2024" s="1020"/>
      <c r="T2024" s="1020"/>
      <c r="U2024" s="1020"/>
      <c r="V2024" s="1020"/>
      <c r="W2024" s="1020"/>
      <c r="X2024" s="1020"/>
      <c r="Y2024" s="1014"/>
    </row>
    <row r="2025" spans="10:25">
      <c r="J2025" s="1014"/>
      <c r="K2025" s="1014"/>
      <c r="L2025" s="1020"/>
      <c r="M2025" s="1020"/>
      <c r="N2025" s="1018"/>
      <c r="O2025" s="1020"/>
      <c r="P2025" s="1020"/>
      <c r="Q2025" s="1020"/>
      <c r="R2025" s="1020"/>
      <c r="S2025" s="1020"/>
      <c r="T2025" s="1020"/>
      <c r="U2025" s="1020"/>
      <c r="V2025" s="1020"/>
      <c r="W2025" s="1020"/>
      <c r="X2025" s="1020"/>
      <c r="Y2025" s="1014"/>
    </row>
    <row r="2026" spans="10:25">
      <c r="J2026" s="1014"/>
      <c r="K2026" s="1014"/>
      <c r="L2026" s="1020"/>
      <c r="M2026" s="1020"/>
      <c r="N2026" s="1018"/>
      <c r="O2026" s="1020"/>
      <c r="P2026" s="1020"/>
      <c r="Q2026" s="1020"/>
      <c r="R2026" s="1020"/>
      <c r="S2026" s="1020"/>
      <c r="T2026" s="1020"/>
      <c r="U2026" s="1020"/>
      <c r="V2026" s="1020"/>
      <c r="W2026" s="1020"/>
      <c r="X2026" s="1020"/>
      <c r="Y2026" s="1014"/>
    </row>
    <row r="2027" spans="10:25">
      <c r="J2027" s="1014"/>
      <c r="K2027" s="1014"/>
      <c r="L2027" s="1020"/>
      <c r="M2027" s="1020"/>
      <c r="N2027" s="1017"/>
      <c r="O2027" s="1020"/>
      <c r="P2027" s="1020"/>
      <c r="Q2027" s="1020"/>
      <c r="R2027" s="1020"/>
      <c r="S2027" s="1020"/>
      <c r="T2027" s="1020"/>
      <c r="U2027" s="1020"/>
      <c r="V2027" s="1020"/>
      <c r="W2027" s="1020"/>
      <c r="X2027" s="1020"/>
      <c r="Y2027" s="1014"/>
    </row>
    <row r="2028" spans="10:25">
      <c r="J2028" s="1014"/>
      <c r="K2028" s="1014"/>
      <c r="L2028" s="1020"/>
      <c r="M2028" s="1020"/>
      <c r="N2028" s="1018"/>
      <c r="O2028" s="1020"/>
      <c r="P2028" s="1020"/>
      <c r="Q2028" s="1020"/>
      <c r="R2028" s="1020"/>
      <c r="S2028" s="1020"/>
      <c r="T2028" s="1020"/>
      <c r="U2028" s="1020"/>
      <c r="V2028" s="1020"/>
      <c r="W2028" s="1020"/>
      <c r="X2028" s="1020"/>
      <c r="Y2028" s="1014"/>
    </row>
    <row r="2029" spans="10:25">
      <c r="J2029" s="1014"/>
      <c r="K2029" s="1014"/>
      <c r="L2029" s="1020"/>
      <c r="M2029" s="1020"/>
      <c r="N2029" s="1018"/>
      <c r="O2029" s="1020"/>
      <c r="P2029" s="1020"/>
      <c r="Q2029" s="1020"/>
      <c r="R2029" s="1020"/>
      <c r="S2029" s="1020"/>
      <c r="T2029" s="1020"/>
      <c r="U2029" s="1020"/>
      <c r="V2029" s="1020"/>
      <c r="W2029" s="1020"/>
      <c r="X2029" s="1020"/>
      <c r="Y2029" s="1014"/>
    </row>
    <row r="2030" spans="10:25">
      <c r="J2030" s="1014"/>
      <c r="K2030" s="1014"/>
      <c r="L2030" s="1020"/>
      <c r="M2030" s="1020"/>
      <c r="N2030" s="1017"/>
      <c r="O2030" s="1020"/>
      <c r="P2030" s="1020"/>
      <c r="Q2030" s="1020"/>
      <c r="R2030" s="1020"/>
      <c r="S2030" s="1020"/>
      <c r="T2030" s="1020"/>
      <c r="U2030" s="1020"/>
      <c r="V2030" s="1020"/>
      <c r="W2030" s="1020"/>
      <c r="X2030" s="1020"/>
      <c r="Y2030" s="1014"/>
    </row>
    <row r="2031" spans="10:25">
      <c r="J2031" s="1014"/>
      <c r="K2031" s="1014"/>
      <c r="L2031" s="1020"/>
      <c r="M2031" s="1020"/>
      <c r="N2031" s="1018"/>
      <c r="O2031" s="1020"/>
      <c r="P2031" s="1020"/>
      <c r="Q2031" s="1020"/>
      <c r="R2031" s="1020"/>
      <c r="S2031" s="1020"/>
      <c r="T2031" s="1020"/>
      <c r="U2031" s="1020"/>
      <c r="V2031" s="1020"/>
      <c r="W2031" s="1020"/>
      <c r="X2031" s="1020"/>
      <c r="Y2031" s="1014"/>
    </row>
    <row r="2032" spans="10:25">
      <c r="J2032" s="1014"/>
      <c r="K2032" s="1014"/>
      <c r="L2032" s="1020"/>
      <c r="M2032" s="1020"/>
      <c r="N2032" s="1018"/>
      <c r="O2032" s="1020"/>
      <c r="P2032" s="1020"/>
      <c r="Q2032" s="1020"/>
      <c r="R2032" s="1020"/>
      <c r="S2032" s="1020"/>
      <c r="T2032" s="1020"/>
      <c r="U2032" s="1020"/>
      <c r="V2032" s="1020"/>
      <c r="W2032" s="1020"/>
      <c r="X2032" s="1020"/>
      <c r="Y2032" s="1014"/>
    </row>
    <row r="2033" spans="10:25">
      <c r="J2033" s="1014"/>
      <c r="K2033" s="1014"/>
      <c r="L2033" s="1020"/>
      <c r="M2033" s="1020"/>
      <c r="N2033" s="1018"/>
      <c r="O2033" s="1020"/>
      <c r="P2033" s="1020"/>
      <c r="Q2033" s="1020"/>
      <c r="R2033" s="1020"/>
      <c r="S2033" s="1020"/>
      <c r="T2033" s="1020"/>
      <c r="U2033" s="1020"/>
      <c r="V2033" s="1020"/>
      <c r="W2033" s="1020"/>
      <c r="X2033" s="1020"/>
      <c r="Y2033" s="1014"/>
    </row>
    <row r="2034" spans="10:25">
      <c r="J2034" s="1014"/>
      <c r="K2034" s="1014"/>
      <c r="L2034" s="1020"/>
      <c r="M2034" s="1020"/>
      <c r="N2034" s="1017"/>
      <c r="O2034" s="1020"/>
      <c r="P2034" s="1020"/>
      <c r="Q2034" s="1020"/>
      <c r="R2034" s="1020"/>
      <c r="S2034" s="1020"/>
      <c r="T2034" s="1020"/>
      <c r="U2034" s="1020"/>
      <c r="V2034" s="1020"/>
      <c r="W2034" s="1020"/>
      <c r="X2034" s="1020"/>
      <c r="Y2034" s="1014"/>
    </row>
    <row r="2035" spans="10:25">
      <c r="J2035" s="1014"/>
      <c r="K2035" s="1014"/>
      <c r="L2035" s="1020"/>
      <c r="M2035" s="1020"/>
      <c r="N2035" s="1018"/>
      <c r="O2035" s="1020"/>
      <c r="P2035" s="1020"/>
      <c r="Q2035" s="1020"/>
      <c r="R2035" s="1020"/>
      <c r="S2035" s="1020"/>
      <c r="T2035" s="1020"/>
      <c r="U2035" s="1020"/>
      <c r="V2035" s="1020"/>
      <c r="W2035" s="1020"/>
      <c r="X2035" s="1020"/>
      <c r="Y2035" s="1014"/>
    </row>
    <row r="2036" spans="10:25">
      <c r="J2036" s="1014"/>
      <c r="K2036" s="1014"/>
      <c r="L2036" s="1020"/>
      <c r="M2036" s="1020"/>
      <c r="N2036" s="1018"/>
      <c r="O2036" s="1020"/>
      <c r="P2036" s="1020"/>
      <c r="Q2036" s="1020"/>
      <c r="R2036" s="1020"/>
      <c r="S2036" s="1020"/>
      <c r="T2036" s="1020"/>
      <c r="U2036" s="1020"/>
      <c r="V2036" s="1020"/>
      <c r="W2036" s="1020"/>
      <c r="X2036" s="1020"/>
      <c r="Y2036" s="1014"/>
    </row>
    <row r="2037" spans="10:25">
      <c r="J2037" s="1014"/>
      <c r="K2037" s="1014"/>
      <c r="L2037" s="1020"/>
      <c r="M2037" s="1020"/>
      <c r="N2037" s="1018"/>
      <c r="O2037" s="1020"/>
      <c r="P2037" s="1020"/>
      <c r="Q2037" s="1020"/>
      <c r="R2037" s="1020"/>
      <c r="S2037" s="1020"/>
      <c r="T2037" s="1020"/>
      <c r="U2037" s="1020"/>
      <c r="V2037" s="1020"/>
      <c r="W2037" s="1020"/>
      <c r="X2037" s="1020"/>
      <c r="Y2037" s="1014"/>
    </row>
    <row r="2038" spans="10:25">
      <c r="J2038" s="1014"/>
      <c r="K2038" s="1014"/>
      <c r="L2038" s="1020"/>
      <c r="M2038" s="1020"/>
      <c r="N2038" s="1018"/>
      <c r="O2038" s="1020"/>
      <c r="P2038" s="1020"/>
      <c r="Q2038" s="1020"/>
      <c r="R2038" s="1020"/>
      <c r="S2038" s="1020"/>
      <c r="T2038" s="1020"/>
      <c r="U2038" s="1020"/>
      <c r="V2038" s="1020"/>
      <c r="W2038" s="1020"/>
      <c r="X2038" s="1020"/>
      <c r="Y2038" s="1014"/>
    </row>
    <row r="2039" spans="10:25">
      <c r="J2039" s="1014"/>
      <c r="K2039" s="1014"/>
      <c r="L2039" s="1020"/>
      <c r="M2039" s="1020"/>
      <c r="N2039" s="1017"/>
      <c r="O2039" s="1020"/>
      <c r="P2039" s="1020"/>
      <c r="Q2039" s="1020"/>
      <c r="R2039" s="1020"/>
      <c r="S2039" s="1020"/>
      <c r="T2039" s="1020"/>
      <c r="U2039" s="1020"/>
      <c r="V2039" s="1020"/>
      <c r="W2039" s="1020"/>
      <c r="X2039" s="1020"/>
      <c r="Y2039" s="1014"/>
    </row>
    <row r="2040" spans="10:25">
      <c r="J2040" s="1014"/>
      <c r="K2040" s="1014"/>
      <c r="L2040" s="1020"/>
      <c r="M2040" s="1020"/>
      <c r="N2040" s="1018"/>
      <c r="O2040" s="1020"/>
      <c r="P2040" s="1020"/>
      <c r="Q2040" s="1020"/>
      <c r="R2040" s="1020"/>
      <c r="S2040" s="1020"/>
      <c r="T2040" s="1020"/>
      <c r="U2040" s="1020"/>
      <c r="V2040" s="1020"/>
      <c r="W2040" s="1020"/>
      <c r="X2040" s="1020"/>
      <c r="Y2040" s="1014"/>
    </row>
    <row r="2041" spans="10:25">
      <c r="J2041" s="1014"/>
      <c r="K2041" s="1014"/>
      <c r="L2041" s="1020"/>
      <c r="M2041" s="1020"/>
      <c r="N2041" s="1018"/>
      <c r="O2041" s="1020"/>
      <c r="P2041" s="1020"/>
      <c r="Q2041" s="1020"/>
      <c r="R2041" s="1020"/>
      <c r="S2041" s="1020"/>
      <c r="T2041" s="1020"/>
      <c r="U2041" s="1020"/>
      <c r="V2041" s="1020"/>
      <c r="W2041" s="1020"/>
      <c r="X2041" s="1020"/>
      <c r="Y2041" s="1014"/>
    </row>
    <row r="2042" spans="10:25">
      <c r="J2042" s="1014"/>
      <c r="K2042" s="1014"/>
      <c r="L2042" s="1020"/>
      <c r="M2042" s="1020"/>
      <c r="N2042" s="1017"/>
      <c r="O2042" s="1020"/>
      <c r="P2042" s="1020"/>
      <c r="Q2042" s="1020"/>
      <c r="R2042" s="1020"/>
      <c r="S2042" s="1020"/>
      <c r="T2042" s="1020"/>
      <c r="U2042" s="1020"/>
      <c r="V2042" s="1020"/>
      <c r="W2042" s="1020"/>
      <c r="X2042" s="1020"/>
      <c r="Y2042" s="1014"/>
    </row>
    <row r="2043" spans="10:25">
      <c r="J2043" s="1014"/>
      <c r="K2043" s="1014"/>
      <c r="L2043" s="1020"/>
      <c r="M2043" s="1020"/>
      <c r="N2043" s="1018"/>
      <c r="O2043" s="1020"/>
      <c r="P2043" s="1020"/>
      <c r="Q2043" s="1020"/>
      <c r="R2043" s="1020"/>
      <c r="S2043" s="1020"/>
      <c r="T2043" s="1020"/>
      <c r="U2043" s="1020"/>
      <c r="V2043" s="1020"/>
      <c r="W2043" s="1020"/>
      <c r="X2043" s="1020"/>
      <c r="Y2043" s="1014"/>
    </row>
    <row r="2044" spans="10:25">
      <c r="J2044" s="1014"/>
      <c r="K2044" s="1014"/>
      <c r="L2044" s="1020"/>
      <c r="M2044" s="1020"/>
      <c r="N2044" s="1017"/>
      <c r="O2044" s="1020"/>
      <c r="P2044" s="1020"/>
      <c r="Q2044" s="1020"/>
      <c r="R2044" s="1020"/>
      <c r="S2044" s="1020"/>
      <c r="T2044" s="1020"/>
      <c r="U2044" s="1020"/>
      <c r="V2044" s="1020"/>
      <c r="W2044" s="1020"/>
      <c r="X2044" s="1020"/>
      <c r="Y2044" s="1014"/>
    </row>
    <row r="2045" spans="10:25">
      <c r="J2045" s="1014"/>
      <c r="K2045" s="1014"/>
      <c r="L2045" s="1020"/>
      <c r="M2045" s="1020"/>
      <c r="N2045" s="1018"/>
      <c r="O2045" s="1020"/>
      <c r="P2045" s="1020"/>
      <c r="Q2045" s="1020"/>
      <c r="R2045" s="1020"/>
      <c r="S2045" s="1020"/>
      <c r="T2045" s="1020"/>
      <c r="U2045" s="1020"/>
      <c r="V2045" s="1020"/>
      <c r="W2045" s="1020"/>
      <c r="X2045" s="1020"/>
      <c r="Y2045" s="1014"/>
    </row>
    <row r="2046" spans="10:25">
      <c r="J2046" s="1014"/>
      <c r="K2046" s="1014"/>
      <c r="L2046" s="1020"/>
      <c r="M2046" s="1020"/>
      <c r="N2046" s="1018"/>
      <c r="O2046" s="1020"/>
      <c r="P2046" s="1020"/>
      <c r="Q2046" s="1020"/>
      <c r="R2046" s="1020"/>
      <c r="S2046" s="1020"/>
      <c r="T2046" s="1020"/>
      <c r="U2046" s="1020"/>
      <c r="V2046" s="1020"/>
      <c r="W2046" s="1020"/>
      <c r="X2046" s="1020"/>
      <c r="Y2046" s="1014"/>
    </row>
    <row r="2047" spans="10:25">
      <c r="J2047" s="1014"/>
      <c r="K2047" s="1014"/>
      <c r="L2047" s="1020"/>
      <c r="M2047" s="1020"/>
      <c r="N2047" s="1017"/>
      <c r="O2047" s="1020"/>
      <c r="P2047" s="1020"/>
      <c r="Q2047" s="1020"/>
      <c r="R2047" s="1020"/>
      <c r="S2047" s="1020"/>
      <c r="T2047" s="1020"/>
      <c r="U2047" s="1020"/>
      <c r="V2047" s="1020"/>
      <c r="W2047" s="1020"/>
      <c r="X2047" s="1020"/>
      <c r="Y2047" s="1014"/>
    </row>
    <row r="2048" spans="10:25">
      <c r="J2048" s="1014"/>
      <c r="K2048" s="1014"/>
      <c r="L2048" s="1020"/>
      <c r="M2048" s="1020"/>
      <c r="N2048" s="1018"/>
      <c r="O2048" s="1020"/>
      <c r="P2048" s="1020"/>
      <c r="Q2048" s="1020"/>
      <c r="R2048" s="1020"/>
      <c r="S2048" s="1020"/>
      <c r="T2048" s="1020"/>
      <c r="U2048" s="1020"/>
      <c r="V2048" s="1020"/>
      <c r="W2048" s="1020"/>
      <c r="X2048" s="1020"/>
      <c r="Y2048" s="1014"/>
    </row>
    <row r="2049" spans="10:25">
      <c r="J2049" s="1014"/>
      <c r="K2049" s="1014"/>
      <c r="L2049" s="1020"/>
      <c r="M2049" s="1020"/>
      <c r="N2049" s="1017"/>
      <c r="O2049" s="1020"/>
      <c r="P2049" s="1020"/>
      <c r="Q2049" s="1020"/>
      <c r="R2049" s="1020"/>
      <c r="S2049" s="1020"/>
      <c r="T2049" s="1020"/>
      <c r="U2049" s="1020"/>
      <c r="V2049" s="1020"/>
      <c r="W2049" s="1020"/>
      <c r="X2049" s="1020"/>
      <c r="Y2049" s="1014"/>
    </row>
    <row r="2050" spans="10:25">
      <c r="J2050" s="1014"/>
      <c r="K2050" s="1014"/>
      <c r="L2050" s="1020"/>
      <c r="M2050" s="1020"/>
      <c r="N2050" s="1018"/>
      <c r="O2050" s="1020"/>
      <c r="P2050" s="1020"/>
      <c r="Q2050" s="1020"/>
      <c r="R2050" s="1020"/>
      <c r="S2050" s="1020"/>
      <c r="T2050" s="1020"/>
      <c r="U2050" s="1020"/>
      <c r="V2050" s="1020"/>
      <c r="W2050" s="1020"/>
      <c r="X2050" s="1020"/>
      <c r="Y2050" s="1014"/>
    </row>
    <row r="2051" spans="10:25">
      <c r="J2051" s="1014"/>
      <c r="K2051" s="1014"/>
      <c r="L2051" s="1020"/>
      <c r="M2051" s="1020"/>
      <c r="N2051" s="1017"/>
      <c r="O2051" s="1020"/>
      <c r="P2051" s="1020"/>
      <c r="Q2051" s="1020"/>
      <c r="R2051" s="1020"/>
      <c r="S2051" s="1020"/>
      <c r="T2051" s="1020"/>
      <c r="U2051" s="1020"/>
      <c r="V2051" s="1020"/>
      <c r="W2051" s="1020"/>
      <c r="X2051" s="1020"/>
      <c r="Y2051" s="1014"/>
    </row>
    <row r="2052" spans="10:25">
      <c r="J2052" s="1014"/>
      <c r="K2052" s="1014"/>
      <c r="L2052" s="1020"/>
      <c r="M2052" s="1020"/>
      <c r="N2052" s="1018"/>
      <c r="O2052" s="1020"/>
      <c r="P2052" s="1020"/>
      <c r="Q2052" s="1020"/>
      <c r="R2052" s="1020"/>
      <c r="S2052" s="1020"/>
      <c r="T2052" s="1020"/>
      <c r="U2052" s="1020"/>
      <c r="V2052" s="1020"/>
      <c r="W2052" s="1020"/>
      <c r="X2052" s="1020"/>
      <c r="Y2052" s="1014"/>
    </row>
    <row r="2053" spans="10:25">
      <c r="J2053" s="1014"/>
      <c r="K2053" s="1014"/>
      <c r="L2053" s="1020"/>
      <c r="M2053" s="1020"/>
      <c r="N2053" s="1017"/>
      <c r="O2053" s="1020"/>
      <c r="P2053" s="1020"/>
      <c r="Q2053" s="1020"/>
      <c r="R2053" s="1020"/>
      <c r="S2053" s="1020"/>
      <c r="T2053" s="1020"/>
      <c r="U2053" s="1020"/>
      <c r="V2053" s="1020"/>
      <c r="W2053" s="1020"/>
      <c r="X2053" s="1020"/>
      <c r="Y2053" s="1014"/>
    </row>
    <row r="2054" spans="10:25">
      <c r="J2054" s="1014"/>
      <c r="K2054" s="1014"/>
      <c r="L2054" s="1020"/>
      <c r="M2054" s="1020"/>
      <c r="N2054" s="1018"/>
      <c r="O2054" s="1020"/>
      <c r="P2054" s="1020"/>
      <c r="Q2054" s="1020"/>
      <c r="R2054" s="1020"/>
      <c r="S2054" s="1020"/>
      <c r="T2054" s="1020"/>
      <c r="U2054" s="1020"/>
      <c r="V2054" s="1020"/>
      <c r="W2054" s="1020"/>
      <c r="X2054" s="1020"/>
      <c r="Y2054" s="1014"/>
    </row>
    <row r="2055" spans="10:25">
      <c r="J2055" s="1014"/>
      <c r="K2055" s="1014"/>
      <c r="L2055" s="1020"/>
      <c r="M2055" s="1020"/>
      <c r="N2055" s="1017"/>
      <c r="O2055" s="1020"/>
      <c r="P2055" s="1020"/>
      <c r="Q2055" s="1020"/>
      <c r="R2055" s="1020"/>
      <c r="S2055" s="1020"/>
      <c r="T2055" s="1020"/>
      <c r="U2055" s="1020"/>
      <c r="V2055" s="1020"/>
      <c r="W2055" s="1020"/>
      <c r="X2055" s="1020"/>
      <c r="Y2055" s="1014"/>
    </row>
    <row r="2056" spans="10:25">
      <c r="J2056" s="1014"/>
      <c r="K2056" s="1014"/>
      <c r="L2056" s="1020"/>
      <c r="M2056" s="1020"/>
      <c r="N2056" s="1018"/>
      <c r="O2056" s="1020"/>
      <c r="P2056" s="1020"/>
      <c r="Q2056" s="1020"/>
      <c r="R2056" s="1020"/>
      <c r="S2056" s="1020"/>
      <c r="T2056" s="1020"/>
      <c r="U2056" s="1020"/>
      <c r="V2056" s="1020"/>
      <c r="W2056" s="1020"/>
      <c r="X2056" s="1020"/>
      <c r="Y2056" s="1014"/>
    </row>
    <row r="2057" spans="10:25">
      <c r="J2057" s="1014"/>
      <c r="K2057" s="1014"/>
      <c r="L2057" s="1020"/>
      <c r="M2057" s="1020"/>
      <c r="N2057" s="1017"/>
      <c r="O2057" s="1020"/>
      <c r="P2057" s="1020"/>
      <c r="Q2057" s="1020"/>
      <c r="R2057" s="1020"/>
      <c r="S2057" s="1020"/>
      <c r="T2057" s="1020"/>
      <c r="U2057" s="1020"/>
      <c r="V2057" s="1020"/>
      <c r="W2057" s="1020"/>
      <c r="X2057" s="1020"/>
      <c r="Y2057" s="1014"/>
    </row>
    <row r="2058" spans="10:25">
      <c r="J2058" s="1014"/>
      <c r="K2058" s="1014"/>
      <c r="L2058" s="1020"/>
      <c r="M2058" s="1020"/>
      <c r="N2058" s="1018"/>
      <c r="O2058" s="1020"/>
      <c r="P2058" s="1020"/>
      <c r="Q2058" s="1020"/>
      <c r="R2058" s="1020"/>
      <c r="S2058" s="1020"/>
      <c r="T2058" s="1020"/>
      <c r="U2058" s="1020"/>
      <c r="V2058" s="1020"/>
      <c r="W2058" s="1020"/>
      <c r="X2058" s="1020"/>
      <c r="Y2058" s="1014"/>
    </row>
    <row r="2059" spans="10:25">
      <c r="J2059" s="1014"/>
      <c r="K2059" s="1014"/>
      <c r="L2059" s="1020"/>
      <c r="M2059" s="1020"/>
      <c r="N2059" s="1017"/>
      <c r="O2059" s="1020"/>
      <c r="P2059" s="1020"/>
      <c r="Q2059" s="1020"/>
      <c r="R2059" s="1020"/>
      <c r="S2059" s="1020"/>
      <c r="T2059" s="1020"/>
      <c r="U2059" s="1020"/>
      <c r="V2059" s="1020"/>
      <c r="W2059" s="1020"/>
      <c r="X2059" s="1020"/>
      <c r="Y2059" s="1014"/>
    </row>
    <row r="2060" spans="10:25">
      <c r="J2060" s="1014"/>
      <c r="K2060" s="1014"/>
      <c r="L2060" s="1020"/>
      <c r="M2060" s="1020"/>
      <c r="N2060" s="1018"/>
      <c r="O2060" s="1020"/>
      <c r="P2060" s="1020"/>
      <c r="Q2060" s="1020"/>
      <c r="R2060" s="1020"/>
      <c r="S2060" s="1020"/>
      <c r="T2060" s="1020"/>
      <c r="U2060" s="1020"/>
      <c r="V2060" s="1020"/>
      <c r="W2060" s="1020"/>
      <c r="X2060" s="1020"/>
      <c r="Y2060" s="1014"/>
    </row>
    <row r="2061" spans="10:25">
      <c r="J2061" s="1014"/>
      <c r="K2061" s="1014"/>
      <c r="L2061" s="1020"/>
      <c r="M2061" s="1020"/>
      <c r="N2061" s="1017"/>
      <c r="O2061" s="1020"/>
      <c r="P2061" s="1020"/>
      <c r="Q2061" s="1020"/>
      <c r="R2061" s="1020"/>
      <c r="S2061" s="1020"/>
      <c r="T2061" s="1020"/>
      <c r="U2061" s="1020"/>
      <c r="V2061" s="1020"/>
      <c r="W2061" s="1020"/>
      <c r="X2061" s="1020"/>
      <c r="Y2061" s="1014"/>
    </row>
    <row r="2062" spans="10:25">
      <c r="J2062" s="1014"/>
      <c r="K2062" s="1014"/>
      <c r="L2062" s="1020"/>
      <c r="M2062" s="1020"/>
      <c r="N2062" s="1018"/>
      <c r="O2062" s="1020"/>
      <c r="P2062" s="1020"/>
      <c r="Q2062" s="1020"/>
      <c r="R2062" s="1020"/>
      <c r="S2062" s="1020"/>
      <c r="T2062" s="1020"/>
      <c r="U2062" s="1020"/>
      <c r="V2062" s="1020"/>
      <c r="W2062" s="1020"/>
      <c r="X2062" s="1020"/>
      <c r="Y2062" s="1014"/>
    </row>
    <row r="2063" spans="10:25">
      <c r="J2063" s="1014"/>
      <c r="K2063" s="1014"/>
      <c r="L2063" s="1020"/>
      <c r="M2063" s="1020"/>
      <c r="N2063" s="1017"/>
      <c r="O2063" s="1020"/>
      <c r="P2063" s="1020"/>
      <c r="Q2063" s="1020"/>
      <c r="R2063" s="1020"/>
      <c r="S2063" s="1020"/>
      <c r="T2063" s="1020"/>
      <c r="U2063" s="1020"/>
      <c r="V2063" s="1020"/>
      <c r="W2063" s="1020"/>
      <c r="X2063" s="1020"/>
      <c r="Y2063" s="1014"/>
    </row>
    <row r="2064" spans="10:25">
      <c r="J2064" s="1014"/>
      <c r="K2064" s="1014"/>
      <c r="L2064" s="1020"/>
      <c r="M2064" s="1020"/>
      <c r="N2064" s="1018"/>
      <c r="O2064" s="1020"/>
      <c r="P2064" s="1020"/>
      <c r="Q2064" s="1020"/>
      <c r="R2064" s="1020"/>
      <c r="S2064" s="1020"/>
      <c r="T2064" s="1020"/>
      <c r="U2064" s="1020"/>
      <c r="V2064" s="1020"/>
      <c r="W2064" s="1020"/>
      <c r="X2064" s="1020"/>
      <c r="Y2064" s="1014"/>
    </row>
    <row r="2065" spans="10:25">
      <c r="J2065" s="1014"/>
      <c r="K2065" s="1014"/>
      <c r="L2065" s="1020"/>
      <c r="M2065" s="1020"/>
      <c r="N2065" s="1017"/>
      <c r="O2065" s="1020"/>
      <c r="P2065" s="1020"/>
      <c r="Q2065" s="1020"/>
      <c r="R2065" s="1020"/>
      <c r="S2065" s="1020"/>
      <c r="T2065" s="1020"/>
      <c r="U2065" s="1020"/>
      <c r="V2065" s="1020"/>
      <c r="W2065" s="1020"/>
      <c r="X2065" s="1020"/>
      <c r="Y2065" s="1014"/>
    </row>
    <row r="2066" spans="10:25">
      <c r="J2066" s="1014"/>
      <c r="K2066" s="1014"/>
      <c r="L2066" s="1020"/>
      <c r="M2066" s="1020"/>
      <c r="N2066" s="1018"/>
      <c r="O2066" s="1020"/>
      <c r="P2066" s="1020"/>
      <c r="Q2066" s="1020"/>
      <c r="R2066" s="1020"/>
      <c r="S2066" s="1020"/>
      <c r="T2066" s="1020"/>
      <c r="U2066" s="1020"/>
      <c r="V2066" s="1020"/>
      <c r="W2066" s="1020"/>
      <c r="X2066" s="1020"/>
      <c r="Y2066" s="1014"/>
    </row>
    <row r="2067" spans="10:25">
      <c r="J2067" s="1014"/>
      <c r="K2067" s="1014"/>
      <c r="L2067" s="1020"/>
      <c r="M2067" s="1020"/>
      <c r="N2067" s="1018"/>
      <c r="O2067" s="1020"/>
      <c r="P2067" s="1020"/>
      <c r="Q2067" s="1020"/>
      <c r="R2067" s="1020"/>
      <c r="S2067" s="1020"/>
      <c r="T2067" s="1020"/>
      <c r="U2067" s="1020"/>
      <c r="V2067" s="1020"/>
      <c r="W2067" s="1020"/>
      <c r="X2067" s="1020"/>
      <c r="Y2067" s="1014"/>
    </row>
    <row r="2068" spans="10:25">
      <c r="J2068" s="1014"/>
      <c r="K2068" s="1014"/>
      <c r="L2068" s="1020"/>
      <c r="M2068" s="1020"/>
      <c r="N2068" s="1017"/>
      <c r="O2068" s="1020"/>
      <c r="P2068" s="1020"/>
      <c r="Q2068" s="1020"/>
      <c r="R2068" s="1020"/>
      <c r="S2068" s="1020"/>
      <c r="T2068" s="1020"/>
      <c r="U2068" s="1020"/>
      <c r="V2068" s="1020"/>
      <c r="W2068" s="1020"/>
      <c r="X2068" s="1020"/>
      <c r="Y2068" s="1014"/>
    </row>
    <row r="2069" spans="10:25">
      <c r="J2069" s="1014"/>
      <c r="K2069" s="1014"/>
      <c r="L2069" s="1020"/>
      <c r="M2069" s="1020"/>
      <c r="N2069" s="1018"/>
      <c r="O2069" s="1020"/>
      <c r="P2069" s="1020"/>
      <c r="Q2069" s="1020"/>
      <c r="R2069" s="1020"/>
      <c r="S2069" s="1020"/>
      <c r="T2069" s="1020"/>
      <c r="U2069" s="1020"/>
      <c r="V2069" s="1020"/>
      <c r="W2069" s="1020"/>
      <c r="X2069" s="1020"/>
      <c r="Y2069" s="1014"/>
    </row>
    <row r="2070" spans="10:25">
      <c r="J2070" s="1014"/>
      <c r="K2070" s="1014"/>
      <c r="L2070" s="1020"/>
      <c r="M2070" s="1020"/>
      <c r="N2070" s="1017"/>
      <c r="O2070" s="1020"/>
      <c r="P2070" s="1020"/>
      <c r="Q2070" s="1020"/>
      <c r="R2070" s="1020"/>
      <c r="S2070" s="1020"/>
      <c r="T2070" s="1020"/>
      <c r="U2070" s="1020"/>
      <c r="V2070" s="1020"/>
      <c r="W2070" s="1020"/>
      <c r="X2070" s="1020"/>
      <c r="Y2070" s="1014"/>
    </row>
    <row r="2071" spans="10:25">
      <c r="J2071" s="1014"/>
      <c r="K2071" s="1014"/>
      <c r="L2071" s="1020"/>
      <c r="M2071" s="1020"/>
      <c r="N2071" s="1018"/>
      <c r="O2071" s="1020"/>
      <c r="P2071" s="1020"/>
      <c r="Q2071" s="1020"/>
      <c r="R2071" s="1020"/>
      <c r="S2071" s="1020"/>
      <c r="T2071" s="1020"/>
      <c r="U2071" s="1020"/>
      <c r="V2071" s="1020"/>
      <c r="W2071" s="1020"/>
      <c r="X2071" s="1020"/>
      <c r="Y2071" s="1014"/>
    </row>
    <row r="2072" spans="10:25">
      <c r="J2072" s="1014"/>
      <c r="K2072" s="1014"/>
      <c r="L2072" s="1020"/>
      <c r="M2072" s="1020"/>
      <c r="N2072" s="1017"/>
      <c r="O2072" s="1020"/>
      <c r="P2072" s="1020"/>
      <c r="Q2072" s="1020"/>
      <c r="R2072" s="1020"/>
      <c r="S2072" s="1020"/>
      <c r="T2072" s="1020"/>
      <c r="U2072" s="1020"/>
      <c r="V2072" s="1020"/>
      <c r="W2072" s="1020"/>
      <c r="X2072" s="1020"/>
      <c r="Y2072" s="1014"/>
    </row>
    <row r="2073" spans="10:25">
      <c r="J2073" s="1014"/>
      <c r="K2073" s="1014"/>
      <c r="L2073" s="1020"/>
      <c r="M2073" s="1020"/>
      <c r="N2073" s="1018"/>
      <c r="O2073" s="1020"/>
      <c r="P2073" s="1020"/>
      <c r="Q2073" s="1020"/>
      <c r="R2073" s="1020"/>
      <c r="S2073" s="1020"/>
      <c r="T2073" s="1020"/>
      <c r="U2073" s="1020"/>
      <c r="V2073" s="1020"/>
      <c r="W2073" s="1020"/>
      <c r="X2073" s="1020"/>
      <c r="Y2073" s="1014"/>
    </row>
    <row r="2074" spans="10:25">
      <c r="J2074" s="1014"/>
      <c r="K2074" s="1014"/>
      <c r="L2074" s="1020"/>
      <c r="M2074" s="1020"/>
      <c r="N2074" s="1017"/>
      <c r="O2074" s="1020"/>
      <c r="P2074" s="1020"/>
      <c r="Q2074" s="1020"/>
      <c r="R2074" s="1020"/>
      <c r="S2074" s="1020"/>
      <c r="T2074" s="1020"/>
      <c r="U2074" s="1020"/>
      <c r="V2074" s="1020"/>
      <c r="W2074" s="1020"/>
      <c r="X2074" s="1020"/>
      <c r="Y2074" s="1014"/>
    </row>
    <row r="2075" spans="10:25">
      <c r="J2075" s="1014"/>
      <c r="K2075" s="1014"/>
      <c r="L2075" s="1020"/>
      <c r="M2075" s="1020"/>
      <c r="N2075" s="1018"/>
      <c r="O2075" s="1020"/>
      <c r="P2075" s="1020"/>
      <c r="Q2075" s="1020"/>
      <c r="R2075" s="1020"/>
      <c r="S2075" s="1020"/>
      <c r="T2075" s="1020"/>
      <c r="U2075" s="1020"/>
      <c r="V2075" s="1020"/>
      <c r="W2075" s="1020"/>
      <c r="X2075" s="1020"/>
      <c r="Y2075" s="1014"/>
    </row>
    <row r="2076" spans="10:25">
      <c r="J2076" s="1014"/>
      <c r="K2076" s="1014"/>
      <c r="L2076" s="1020"/>
      <c r="M2076" s="1020"/>
      <c r="N2076" s="1017"/>
      <c r="O2076" s="1020"/>
      <c r="P2076" s="1020"/>
      <c r="Q2076" s="1020"/>
      <c r="R2076" s="1020"/>
      <c r="S2076" s="1020"/>
      <c r="T2076" s="1020"/>
      <c r="U2076" s="1020"/>
      <c r="V2076" s="1020"/>
      <c r="W2076" s="1020"/>
      <c r="X2076" s="1020"/>
      <c r="Y2076" s="1014"/>
    </row>
    <row r="2077" spans="10:25">
      <c r="J2077" s="1014"/>
      <c r="K2077" s="1014"/>
      <c r="L2077" s="1020"/>
      <c r="M2077" s="1020"/>
      <c r="N2077" s="1018"/>
      <c r="O2077" s="1020"/>
      <c r="P2077" s="1020"/>
      <c r="Q2077" s="1020"/>
      <c r="R2077" s="1020"/>
      <c r="S2077" s="1020"/>
      <c r="T2077" s="1020"/>
      <c r="U2077" s="1020"/>
      <c r="V2077" s="1020"/>
      <c r="W2077" s="1020"/>
      <c r="X2077" s="1020"/>
      <c r="Y2077" s="1014"/>
    </row>
    <row r="2078" spans="10:25">
      <c r="J2078" s="1014"/>
      <c r="K2078" s="1014"/>
      <c r="L2078" s="1020"/>
      <c r="M2078" s="1020"/>
      <c r="N2078" s="1018"/>
      <c r="O2078" s="1020"/>
      <c r="P2078" s="1020"/>
      <c r="Q2078" s="1020"/>
      <c r="R2078" s="1020"/>
      <c r="S2078" s="1020"/>
      <c r="T2078" s="1020"/>
      <c r="U2078" s="1020"/>
      <c r="V2078" s="1020"/>
      <c r="W2078" s="1020"/>
      <c r="X2078" s="1020"/>
      <c r="Y2078" s="1014"/>
    </row>
    <row r="2079" spans="10:25">
      <c r="J2079" s="1014"/>
      <c r="K2079" s="1014"/>
      <c r="L2079" s="1020"/>
      <c r="M2079" s="1020"/>
      <c r="N2079" s="1017"/>
      <c r="O2079" s="1020"/>
      <c r="P2079" s="1020"/>
      <c r="Q2079" s="1020"/>
      <c r="R2079" s="1020"/>
      <c r="S2079" s="1020"/>
      <c r="T2079" s="1020"/>
      <c r="U2079" s="1020"/>
      <c r="V2079" s="1020"/>
      <c r="W2079" s="1020"/>
      <c r="X2079" s="1020"/>
      <c r="Y2079" s="1014"/>
    </row>
    <row r="2080" spans="10:25">
      <c r="J2080" s="1014"/>
      <c r="K2080" s="1014"/>
      <c r="L2080" s="1020"/>
      <c r="M2080" s="1020"/>
      <c r="N2080" s="1018"/>
      <c r="O2080" s="1020"/>
      <c r="P2080" s="1020"/>
      <c r="Q2080" s="1020"/>
      <c r="R2080" s="1020"/>
      <c r="S2080" s="1020"/>
      <c r="T2080" s="1020"/>
      <c r="U2080" s="1020"/>
      <c r="V2080" s="1020"/>
      <c r="W2080" s="1020"/>
      <c r="X2080" s="1020"/>
      <c r="Y2080" s="1014"/>
    </row>
    <row r="2081" spans="10:25">
      <c r="J2081" s="1014"/>
      <c r="K2081" s="1014"/>
      <c r="L2081" s="1020"/>
      <c r="M2081" s="1020"/>
      <c r="N2081" s="1017"/>
      <c r="O2081" s="1020"/>
      <c r="P2081" s="1020"/>
      <c r="Q2081" s="1020"/>
      <c r="R2081" s="1020"/>
      <c r="S2081" s="1020"/>
      <c r="T2081" s="1020"/>
      <c r="U2081" s="1020"/>
      <c r="V2081" s="1020"/>
      <c r="W2081" s="1020"/>
      <c r="X2081" s="1020"/>
      <c r="Y2081" s="1014"/>
    </row>
    <row r="2082" spans="10:25">
      <c r="J2082" s="1014"/>
      <c r="K2082" s="1014"/>
      <c r="L2082" s="1020"/>
      <c r="M2082" s="1020"/>
      <c r="N2082" s="1018"/>
      <c r="O2082" s="1020"/>
      <c r="P2082" s="1020"/>
      <c r="Q2082" s="1020"/>
      <c r="R2082" s="1020"/>
      <c r="S2082" s="1020"/>
      <c r="T2082" s="1020"/>
      <c r="U2082" s="1020"/>
      <c r="V2082" s="1020"/>
      <c r="W2082" s="1020"/>
      <c r="X2082" s="1020"/>
      <c r="Y2082" s="1014"/>
    </row>
    <row r="2083" spans="10:25">
      <c r="J2083" s="1014"/>
      <c r="K2083" s="1014"/>
      <c r="L2083" s="1020"/>
      <c r="M2083" s="1020"/>
      <c r="N2083" s="1018"/>
      <c r="O2083" s="1020"/>
      <c r="P2083" s="1020"/>
      <c r="Q2083" s="1020"/>
      <c r="R2083" s="1020"/>
      <c r="S2083" s="1020"/>
      <c r="T2083" s="1020"/>
      <c r="U2083" s="1020"/>
      <c r="V2083" s="1020"/>
      <c r="W2083" s="1020"/>
      <c r="X2083" s="1020"/>
      <c r="Y2083" s="1014"/>
    </row>
    <row r="2084" spans="10:25">
      <c r="J2084" s="1014"/>
      <c r="K2084" s="1014"/>
      <c r="L2084" s="1020"/>
      <c r="M2084" s="1020"/>
      <c r="N2084" s="1017"/>
      <c r="O2084" s="1020"/>
      <c r="P2084" s="1020"/>
      <c r="Q2084" s="1020"/>
      <c r="R2084" s="1020"/>
      <c r="S2084" s="1020"/>
      <c r="T2084" s="1020"/>
      <c r="U2084" s="1020"/>
      <c r="V2084" s="1020"/>
      <c r="W2084" s="1020"/>
      <c r="X2084" s="1020"/>
      <c r="Y2084" s="1014"/>
    </row>
    <row r="2085" spans="10:25">
      <c r="J2085" s="1014"/>
      <c r="K2085" s="1014"/>
      <c r="L2085" s="1020"/>
      <c r="M2085" s="1020"/>
      <c r="N2085" s="1018"/>
      <c r="O2085" s="1020"/>
      <c r="P2085" s="1020"/>
      <c r="Q2085" s="1020"/>
      <c r="R2085" s="1020"/>
      <c r="S2085" s="1020"/>
      <c r="T2085" s="1020"/>
      <c r="U2085" s="1020"/>
      <c r="V2085" s="1020"/>
      <c r="W2085" s="1020"/>
      <c r="X2085" s="1020"/>
      <c r="Y2085" s="1014"/>
    </row>
    <row r="2086" spans="10:25">
      <c r="J2086" s="1014"/>
      <c r="K2086" s="1014"/>
      <c r="L2086" s="1020"/>
      <c r="M2086" s="1020"/>
      <c r="N2086" s="1017"/>
      <c r="O2086" s="1020"/>
      <c r="P2086" s="1020"/>
      <c r="Q2086" s="1020"/>
      <c r="R2086" s="1020"/>
      <c r="S2086" s="1020"/>
      <c r="T2086" s="1020"/>
      <c r="U2086" s="1020"/>
      <c r="V2086" s="1020"/>
      <c r="W2086" s="1020"/>
      <c r="X2086" s="1020"/>
      <c r="Y2086" s="1014"/>
    </row>
    <row r="2087" spans="10:25">
      <c r="J2087" s="1014"/>
      <c r="K2087" s="1014"/>
      <c r="L2087" s="1020"/>
      <c r="M2087" s="1020"/>
      <c r="N2087" s="1018"/>
      <c r="O2087" s="1020"/>
      <c r="P2087" s="1020"/>
      <c r="Q2087" s="1020"/>
      <c r="R2087" s="1020"/>
      <c r="S2087" s="1020"/>
      <c r="T2087" s="1020"/>
      <c r="U2087" s="1020"/>
      <c r="V2087" s="1020"/>
      <c r="W2087" s="1020"/>
      <c r="X2087" s="1020"/>
      <c r="Y2087" s="1014"/>
    </row>
    <row r="2088" spans="10:25">
      <c r="J2088" s="1014"/>
      <c r="K2088" s="1014"/>
      <c r="L2088" s="1020"/>
      <c r="M2088" s="1020"/>
      <c r="N2088" s="1017"/>
      <c r="O2088" s="1020"/>
      <c r="P2088" s="1020"/>
      <c r="Q2088" s="1020"/>
      <c r="R2088" s="1020"/>
      <c r="S2088" s="1020"/>
      <c r="T2088" s="1020"/>
      <c r="U2088" s="1020"/>
      <c r="V2088" s="1020"/>
      <c r="W2088" s="1020"/>
      <c r="X2088" s="1020"/>
      <c r="Y2088" s="1014"/>
    </row>
    <row r="2089" spans="10:25">
      <c r="J2089" s="1014"/>
      <c r="K2089" s="1014"/>
      <c r="L2089" s="1020"/>
      <c r="M2089" s="1020"/>
      <c r="N2089" s="1018"/>
      <c r="O2089" s="1020"/>
      <c r="P2089" s="1020"/>
      <c r="Q2089" s="1020"/>
      <c r="R2089" s="1020"/>
      <c r="S2089" s="1020"/>
      <c r="T2089" s="1020"/>
      <c r="U2089" s="1020"/>
      <c r="V2089" s="1020"/>
      <c r="W2089" s="1020"/>
      <c r="X2089" s="1020"/>
      <c r="Y2089" s="1014"/>
    </row>
    <row r="2090" spans="10:25">
      <c r="J2090" s="1014"/>
      <c r="K2090" s="1014"/>
      <c r="L2090" s="1020"/>
      <c r="M2090" s="1020"/>
      <c r="N2090" s="1017"/>
      <c r="O2090" s="1020"/>
      <c r="P2090" s="1020"/>
      <c r="Q2090" s="1020"/>
      <c r="R2090" s="1020"/>
      <c r="S2090" s="1020"/>
      <c r="T2090" s="1020"/>
      <c r="U2090" s="1020"/>
      <c r="V2090" s="1020"/>
      <c r="W2090" s="1020"/>
      <c r="X2090" s="1020"/>
      <c r="Y2090" s="1014"/>
    </row>
    <row r="2091" spans="10:25">
      <c r="J2091" s="1014"/>
      <c r="K2091" s="1014"/>
      <c r="L2091" s="1020"/>
      <c r="M2091" s="1020"/>
      <c r="N2091" s="1018"/>
      <c r="O2091" s="1020"/>
      <c r="P2091" s="1020"/>
      <c r="Q2091" s="1020"/>
      <c r="R2091" s="1020"/>
      <c r="S2091" s="1020"/>
      <c r="T2091" s="1020"/>
      <c r="U2091" s="1020"/>
      <c r="V2091" s="1020"/>
      <c r="W2091" s="1020"/>
      <c r="X2091" s="1020"/>
      <c r="Y2091" s="1014"/>
    </row>
    <row r="2092" spans="10:25">
      <c r="J2092" s="1014"/>
      <c r="K2092" s="1014"/>
      <c r="L2092" s="1020"/>
      <c r="M2092" s="1020"/>
      <c r="N2092" s="1018"/>
      <c r="O2092" s="1020"/>
      <c r="P2092" s="1020"/>
      <c r="Q2092" s="1020"/>
      <c r="R2092" s="1020"/>
      <c r="S2092" s="1020"/>
      <c r="T2092" s="1020"/>
      <c r="U2092" s="1020"/>
      <c r="V2092" s="1020"/>
      <c r="W2092" s="1020"/>
      <c r="X2092" s="1020"/>
      <c r="Y2092" s="1014"/>
    </row>
    <row r="2093" spans="10:25">
      <c r="J2093" s="1014"/>
      <c r="K2093" s="1014"/>
      <c r="L2093" s="1020"/>
      <c r="M2093" s="1020"/>
      <c r="N2093" s="1017"/>
      <c r="O2093" s="1020"/>
      <c r="P2093" s="1020"/>
      <c r="Q2093" s="1020"/>
      <c r="R2093" s="1020"/>
      <c r="S2093" s="1020"/>
      <c r="T2093" s="1020"/>
      <c r="U2093" s="1020"/>
      <c r="V2093" s="1020"/>
      <c r="W2093" s="1020"/>
      <c r="X2093" s="1020"/>
      <c r="Y2093" s="1014"/>
    </row>
    <row r="2094" spans="10:25">
      <c r="J2094" s="1014"/>
      <c r="K2094" s="1014"/>
      <c r="L2094" s="1020"/>
      <c r="M2094" s="1020"/>
      <c r="N2094" s="1018"/>
      <c r="O2094" s="1020"/>
      <c r="P2094" s="1020"/>
      <c r="Q2094" s="1020"/>
      <c r="R2094" s="1020"/>
      <c r="S2094" s="1020"/>
      <c r="T2094" s="1020"/>
      <c r="U2094" s="1020"/>
      <c r="V2094" s="1020"/>
      <c r="W2094" s="1020"/>
      <c r="X2094" s="1020"/>
      <c r="Y2094" s="1014"/>
    </row>
    <row r="2095" spans="10:25">
      <c r="J2095" s="1014"/>
      <c r="K2095" s="1014"/>
      <c r="L2095" s="1020"/>
      <c r="M2095" s="1020"/>
      <c r="N2095" s="1017"/>
      <c r="O2095" s="1020"/>
      <c r="P2095" s="1020"/>
      <c r="Q2095" s="1020"/>
      <c r="R2095" s="1020"/>
      <c r="S2095" s="1020"/>
      <c r="T2095" s="1020"/>
      <c r="U2095" s="1020"/>
      <c r="V2095" s="1020"/>
      <c r="W2095" s="1020"/>
      <c r="X2095" s="1020"/>
      <c r="Y2095" s="1014"/>
    </row>
    <row r="2096" spans="10:25">
      <c r="J2096" s="1014"/>
      <c r="K2096" s="1014"/>
      <c r="L2096" s="1020"/>
      <c r="M2096" s="1020"/>
      <c r="N2096" s="1018"/>
      <c r="O2096" s="1020"/>
      <c r="P2096" s="1020"/>
      <c r="Q2096" s="1020"/>
      <c r="R2096" s="1020"/>
      <c r="S2096" s="1020"/>
      <c r="T2096" s="1020"/>
      <c r="U2096" s="1020"/>
      <c r="V2096" s="1020"/>
      <c r="W2096" s="1020"/>
      <c r="X2096" s="1020"/>
      <c r="Y2096" s="1014"/>
    </row>
    <row r="2097" spans="10:25">
      <c r="J2097" s="1014"/>
      <c r="K2097" s="1014"/>
      <c r="L2097" s="1020"/>
      <c r="M2097" s="1020"/>
      <c r="N2097" s="1017"/>
      <c r="O2097" s="1020"/>
      <c r="P2097" s="1020"/>
      <c r="Q2097" s="1020"/>
      <c r="R2097" s="1020"/>
      <c r="S2097" s="1020"/>
      <c r="T2097" s="1020"/>
      <c r="U2097" s="1020"/>
      <c r="V2097" s="1020"/>
      <c r="W2097" s="1020"/>
      <c r="X2097" s="1020"/>
      <c r="Y2097" s="1014"/>
    </row>
    <row r="2098" spans="10:25">
      <c r="J2098" s="1014"/>
      <c r="K2098" s="1014"/>
      <c r="L2098" s="1020"/>
      <c r="M2098" s="1020"/>
      <c r="N2098" s="1018"/>
      <c r="O2098" s="1020"/>
      <c r="P2098" s="1020"/>
      <c r="Q2098" s="1020"/>
      <c r="R2098" s="1020"/>
      <c r="S2098" s="1020"/>
      <c r="T2098" s="1020"/>
      <c r="U2098" s="1020"/>
      <c r="V2098" s="1020"/>
      <c r="W2098" s="1020"/>
      <c r="X2098" s="1020"/>
      <c r="Y2098" s="1014"/>
    </row>
    <row r="2099" spans="10:25">
      <c r="J2099" s="1014"/>
      <c r="K2099" s="1014"/>
      <c r="L2099" s="1020"/>
      <c r="M2099" s="1020"/>
      <c r="N2099" s="1017"/>
      <c r="O2099" s="1020"/>
      <c r="P2099" s="1020"/>
      <c r="Q2099" s="1020"/>
      <c r="R2099" s="1020"/>
      <c r="S2099" s="1020"/>
      <c r="T2099" s="1020"/>
      <c r="U2099" s="1020"/>
      <c r="V2099" s="1020"/>
      <c r="W2099" s="1020"/>
      <c r="X2099" s="1020"/>
      <c r="Y2099" s="1014"/>
    </row>
    <row r="2100" spans="10:25">
      <c r="J2100" s="1014"/>
      <c r="K2100" s="1014"/>
      <c r="L2100" s="1020"/>
      <c r="M2100" s="1020"/>
      <c r="N2100" s="1018"/>
      <c r="O2100" s="1020"/>
      <c r="P2100" s="1020"/>
      <c r="Q2100" s="1020"/>
      <c r="R2100" s="1020"/>
      <c r="S2100" s="1020"/>
      <c r="T2100" s="1020"/>
      <c r="U2100" s="1020"/>
      <c r="V2100" s="1020"/>
      <c r="W2100" s="1020"/>
      <c r="X2100" s="1020"/>
      <c r="Y2100" s="1014"/>
    </row>
    <row r="2101" spans="10:25">
      <c r="J2101" s="1014"/>
      <c r="K2101" s="1014"/>
      <c r="L2101" s="1020"/>
      <c r="M2101" s="1020"/>
      <c r="N2101" s="1017"/>
      <c r="O2101" s="1020"/>
      <c r="P2101" s="1020"/>
      <c r="Q2101" s="1020"/>
      <c r="R2101" s="1020"/>
      <c r="S2101" s="1020"/>
      <c r="T2101" s="1020"/>
      <c r="U2101" s="1020"/>
      <c r="V2101" s="1020"/>
      <c r="W2101" s="1020"/>
      <c r="X2101" s="1020"/>
      <c r="Y2101" s="1014"/>
    </row>
    <row r="2102" spans="10:25">
      <c r="J2102" s="1014"/>
      <c r="K2102" s="1014"/>
      <c r="L2102" s="1020"/>
      <c r="M2102" s="1020"/>
      <c r="N2102" s="1018"/>
      <c r="O2102" s="1020"/>
      <c r="P2102" s="1020"/>
      <c r="Q2102" s="1020"/>
      <c r="R2102" s="1020"/>
      <c r="S2102" s="1020"/>
      <c r="T2102" s="1020"/>
      <c r="U2102" s="1020"/>
      <c r="V2102" s="1020"/>
      <c r="W2102" s="1020"/>
      <c r="X2102" s="1020"/>
      <c r="Y2102" s="1014"/>
    </row>
    <row r="2103" spans="10:25">
      <c r="J2103" s="1014"/>
      <c r="K2103" s="1014"/>
      <c r="L2103" s="1020"/>
      <c r="M2103" s="1020"/>
      <c r="N2103" s="1017"/>
      <c r="O2103" s="1020"/>
      <c r="P2103" s="1020"/>
      <c r="Q2103" s="1020"/>
      <c r="R2103" s="1020"/>
      <c r="S2103" s="1020"/>
      <c r="T2103" s="1020"/>
      <c r="U2103" s="1020"/>
      <c r="V2103" s="1020"/>
      <c r="W2103" s="1020"/>
      <c r="X2103" s="1020"/>
      <c r="Y2103" s="1014"/>
    </row>
    <row r="2104" spans="10:25">
      <c r="J2104" s="1014"/>
      <c r="K2104" s="1014"/>
      <c r="L2104" s="1020"/>
      <c r="M2104" s="1020"/>
      <c r="N2104" s="1018"/>
      <c r="O2104" s="1020"/>
      <c r="P2104" s="1020"/>
      <c r="Q2104" s="1020"/>
      <c r="R2104" s="1020"/>
      <c r="S2104" s="1020"/>
      <c r="T2104" s="1020"/>
      <c r="U2104" s="1020"/>
      <c r="V2104" s="1020"/>
      <c r="W2104" s="1020"/>
      <c r="X2104" s="1020"/>
      <c r="Y2104" s="1014"/>
    </row>
    <row r="2105" spans="10:25">
      <c r="J2105" s="1014"/>
      <c r="K2105" s="1014"/>
      <c r="L2105" s="1020"/>
      <c r="M2105" s="1020"/>
      <c r="N2105" s="1018"/>
      <c r="O2105" s="1020"/>
      <c r="P2105" s="1020"/>
      <c r="Q2105" s="1020"/>
      <c r="R2105" s="1020"/>
      <c r="S2105" s="1020"/>
      <c r="T2105" s="1020"/>
      <c r="U2105" s="1020"/>
      <c r="V2105" s="1020"/>
      <c r="W2105" s="1020"/>
      <c r="X2105" s="1020"/>
      <c r="Y2105" s="1014"/>
    </row>
    <row r="2106" spans="10:25">
      <c r="J2106" s="1014"/>
      <c r="K2106" s="1014"/>
      <c r="L2106" s="1020"/>
      <c r="M2106" s="1020"/>
      <c r="N2106" s="1017"/>
      <c r="O2106" s="1020"/>
      <c r="P2106" s="1020"/>
      <c r="Q2106" s="1020"/>
      <c r="R2106" s="1020"/>
      <c r="S2106" s="1020"/>
      <c r="T2106" s="1020"/>
      <c r="U2106" s="1020"/>
      <c r="V2106" s="1020"/>
      <c r="W2106" s="1020"/>
      <c r="X2106" s="1020"/>
      <c r="Y2106" s="1014"/>
    </row>
    <row r="2107" spans="10:25">
      <c r="J2107" s="1014"/>
      <c r="K2107" s="1014"/>
      <c r="L2107" s="1020"/>
      <c r="M2107" s="1020"/>
      <c r="N2107" s="1018"/>
      <c r="O2107" s="1020"/>
      <c r="P2107" s="1020"/>
      <c r="Q2107" s="1020"/>
      <c r="R2107" s="1020"/>
      <c r="S2107" s="1020"/>
      <c r="T2107" s="1020"/>
      <c r="U2107" s="1020"/>
      <c r="V2107" s="1020"/>
      <c r="W2107" s="1020"/>
      <c r="X2107" s="1020"/>
      <c r="Y2107" s="1014"/>
    </row>
    <row r="2108" spans="10:25">
      <c r="J2108" s="1014"/>
      <c r="K2108" s="1014"/>
      <c r="L2108" s="1020"/>
      <c r="M2108" s="1020"/>
      <c r="N2108" s="1017"/>
      <c r="O2108" s="1020"/>
      <c r="P2108" s="1020"/>
      <c r="Q2108" s="1020"/>
      <c r="R2108" s="1020"/>
      <c r="S2108" s="1020"/>
      <c r="T2108" s="1020"/>
      <c r="U2108" s="1020"/>
      <c r="V2108" s="1020"/>
      <c r="W2108" s="1020"/>
      <c r="X2108" s="1020"/>
      <c r="Y2108" s="1014"/>
    </row>
    <row r="2109" spans="10:25">
      <c r="J2109" s="1014"/>
      <c r="K2109" s="1014"/>
      <c r="L2109" s="1020"/>
      <c r="M2109" s="1020"/>
      <c r="N2109" s="1018"/>
      <c r="O2109" s="1020"/>
      <c r="P2109" s="1020"/>
      <c r="Q2109" s="1020"/>
      <c r="R2109" s="1020"/>
      <c r="S2109" s="1020"/>
      <c r="T2109" s="1020"/>
      <c r="U2109" s="1020"/>
      <c r="V2109" s="1020"/>
      <c r="W2109" s="1020"/>
      <c r="X2109" s="1020"/>
      <c r="Y2109" s="1014"/>
    </row>
    <row r="2110" spans="10:25">
      <c r="J2110" s="1014"/>
      <c r="K2110" s="1014"/>
      <c r="L2110" s="1020"/>
      <c r="M2110" s="1020"/>
      <c r="N2110" s="1017"/>
      <c r="O2110" s="1020"/>
      <c r="P2110" s="1020"/>
      <c r="Q2110" s="1020"/>
      <c r="R2110" s="1020"/>
      <c r="S2110" s="1020"/>
      <c r="T2110" s="1020"/>
      <c r="U2110" s="1020"/>
      <c r="V2110" s="1020"/>
      <c r="W2110" s="1020"/>
      <c r="X2110" s="1020"/>
      <c r="Y2110" s="1014"/>
    </row>
    <row r="2111" spans="10:25">
      <c r="J2111" s="1014"/>
      <c r="K2111" s="1014"/>
      <c r="L2111" s="1020"/>
      <c r="M2111" s="1020"/>
      <c r="N2111" s="1018"/>
      <c r="O2111" s="1020"/>
      <c r="P2111" s="1020"/>
      <c r="Q2111" s="1020"/>
      <c r="R2111" s="1020"/>
      <c r="S2111" s="1020"/>
      <c r="T2111" s="1020"/>
      <c r="U2111" s="1020"/>
      <c r="V2111" s="1020"/>
      <c r="W2111" s="1020"/>
      <c r="X2111" s="1020"/>
      <c r="Y2111" s="1014"/>
    </row>
    <row r="2112" spans="10:25">
      <c r="J2112" s="1014"/>
      <c r="K2112" s="1014"/>
      <c r="L2112" s="1020"/>
      <c r="M2112" s="1020"/>
      <c r="N2112" s="1017"/>
      <c r="O2112" s="1020"/>
      <c r="P2112" s="1020"/>
      <c r="Q2112" s="1020"/>
      <c r="R2112" s="1020"/>
      <c r="S2112" s="1020"/>
      <c r="T2112" s="1020"/>
      <c r="U2112" s="1020"/>
      <c r="V2112" s="1020"/>
      <c r="W2112" s="1020"/>
      <c r="X2112" s="1020"/>
      <c r="Y2112" s="1014"/>
    </row>
    <row r="2113" spans="10:25">
      <c r="J2113" s="1014"/>
      <c r="K2113" s="1014"/>
      <c r="L2113" s="1020"/>
      <c r="M2113" s="1020"/>
      <c r="N2113" s="1018"/>
      <c r="O2113" s="1020"/>
      <c r="P2113" s="1020"/>
      <c r="Q2113" s="1020"/>
      <c r="R2113" s="1020"/>
      <c r="S2113" s="1020"/>
      <c r="T2113" s="1020"/>
      <c r="U2113" s="1020"/>
      <c r="V2113" s="1020"/>
      <c r="W2113" s="1020"/>
      <c r="X2113" s="1020"/>
      <c r="Y2113" s="1014"/>
    </row>
    <row r="2114" spans="10:25">
      <c r="J2114" s="1014"/>
      <c r="K2114" s="1014"/>
      <c r="L2114" s="1020"/>
      <c r="M2114" s="1020"/>
      <c r="N2114" s="1017"/>
      <c r="O2114" s="1020"/>
      <c r="P2114" s="1020"/>
      <c r="Q2114" s="1020"/>
      <c r="R2114" s="1020"/>
      <c r="S2114" s="1020"/>
      <c r="T2114" s="1020"/>
      <c r="U2114" s="1020"/>
      <c r="V2114" s="1020"/>
      <c r="W2114" s="1020"/>
      <c r="X2114" s="1020"/>
      <c r="Y2114" s="1014"/>
    </row>
    <row r="2115" spans="10:25">
      <c r="J2115" s="1014"/>
      <c r="K2115" s="1014"/>
      <c r="L2115" s="1020"/>
      <c r="M2115" s="1020"/>
      <c r="N2115" s="1018"/>
      <c r="O2115" s="1020"/>
      <c r="P2115" s="1020"/>
      <c r="Q2115" s="1020"/>
      <c r="R2115" s="1020"/>
      <c r="S2115" s="1020"/>
      <c r="T2115" s="1020"/>
      <c r="U2115" s="1020"/>
      <c r="V2115" s="1020"/>
      <c r="W2115" s="1020"/>
      <c r="X2115" s="1020"/>
      <c r="Y2115" s="1014"/>
    </row>
    <row r="2116" spans="10:25">
      <c r="J2116" s="1014"/>
      <c r="K2116" s="1014"/>
      <c r="L2116" s="1020"/>
      <c r="M2116" s="1020"/>
      <c r="N2116" s="1017"/>
      <c r="O2116" s="1020"/>
      <c r="P2116" s="1020"/>
      <c r="Q2116" s="1020"/>
      <c r="R2116" s="1020"/>
      <c r="S2116" s="1020"/>
      <c r="T2116" s="1020"/>
      <c r="U2116" s="1020"/>
      <c r="V2116" s="1020"/>
      <c r="W2116" s="1020"/>
      <c r="X2116" s="1020"/>
      <c r="Y2116" s="1014"/>
    </row>
    <row r="2117" spans="10:25">
      <c r="J2117" s="1014"/>
      <c r="K2117" s="1014"/>
      <c r="L2117" s="1020"/>
      <c r="M2117" s="1020"/>
      <c r="N2117" s="1018"/>
      <c r="O2117" s="1020"/>
      <c r="P2117" s="1020"/>
      <c r="Q2117" s="1020"/>
      <c r="R2117" s="1020"/>
      <c r="S2117" s="1020"/>
      <c r="T2117" s="1020"/>
      <c r="U2117" s="1020"/>
      <c r="V2117" s="1020"/>
      <c r="W2117" s="1020"/>
      <c r="X2117" s="1020"/>
      <c r="Y2117" s="1014"/>
    </row>
    <row r="2118" spans="10:25">
      <c r="J2118" s="1014"/>
      <c r="K2118" s="1014"/>
      <c r="L2118" s="1020"/>
      <c r="M2118" s="1020"/>
      <c r="N2118" s="1017"/>
      <c r="O2118" s="1020"/>
      <c r="P2118" s="1020"/>
      <c r="Q2118" s="1020"/>
      <c r="R2118" s="1020"/>
      <c r="S2118" s="1020"/>
      <c r="T2118" s="1020"/>
      <c r="U2118" s="1020"/>
      <c r="V2118" s="1020"/>
      <c r="W2118" s="1020"/>
      <c r="X2118" s="1020"/>
      <c r="Y2118" s="1014"/>
    </row>
    <row r="2119" spans="10:25">
      <c r="J2119" s="1014"/>
      <c r="K2119" s="1014"/>
      <c r="L2119" s="1020"/>
      <c r="M2119" s="1020"/>
      <c r="N2119" s="1018"/>
      <c r="O2119" s="1020"/>
      <c r="P2119" s="1020"/>
      <c r="Q2119" s="1020"/>
      <c r="R2119" s="1020"/>
      <c r="S2119" s="1020"/>
      <c r="T2119" s="1020"/>
      <c r="U2119" s="1020"/>
      <c r="V2119" s="1020"/>
      <c r="W2119" s="1020"/>
      <c r="X2119" s="1020"/>
      <c r="Y2119" s="1014"/>
    </row>
    <row r="2120" spans="10:25">
      <c r="J2120" s="1014"/>
      <c r="K2120" s="1014"/>
      <c r="L2120" s="1020"/>
      <c r="M2120" s="1020"/>
      <c r="N2120" s="1017"/>
      <c r="O2120" s="1020"/>
      <c r="P2120" s="1020"/>
      <c r="Q2120" s="1020"/>
      <c r="R2120" s="1020"/>
      <c r="S2120" s="1020"/>
      <c r="T2120" s="1020"/>
      <c r="U2120" s="1020"/>
      <c r="V2120" s="1020"/>
      <c r="W2120" s="1020"/>
      <c r="X2120" s="1020"/>
      <c r="Y2120" s="1014"/>
    </row>
    <row r="2121" spans="10:25">
      <c r="J2121" s="1014"/>
      <c r="K2121" s="1014"/>
      <c r="L2121" s="1020"/>
      <c r="M2121" s="1020"/>
      <c r="N2121" s="1018"/>
      <c r="O2121" s="1020"/>
      <c r="P2121" s="1020"/>
      <c r="Q2121" s="1020"/>
      <c r="R2121" s="1020"/>
      <c r="S2121" s="1020"/>
      <c r="T2121" s="1020"/>
      <c r="U2121" s="1020"/>
      <c r="V2121" s="1020"/>
      <c r="W2121" s="1020"/>
      <c r="X2121" s="1020"/>
      <c r="Y2121" s="1014"/>
    </row>
    <row r="2122" spans="10:25">
      <c r="J2122" s="1014"/>
      <c r="K2122" s="1014"/>
      <c r="L2122" s="1020"/>
      <c r="M2122" s="1020"/>
      <c r="N2122" s="1018"/>
      <c r="O2122" s="1020"/>
      <c r="P2122" s="1020"/>
      <c r="Q2122" s="1020"/>
      <c r="R2122" s="1020"/>
      <c r="S2122" s="1020"/>
      <c r="T2122" s="1020"/>
      <c r="U2122" s="1020"/>
      <c r="V2122" s="1020"/>
      <c r="W2122" s="1020"/>
      <c r="X2122" s="1020"/>
      <c r="Y2122" s="1014"/>
    </row>
    <row r="2123" spans="10:25">
      <c r="J2123" s="1014"/>
      <c r="K2123" s="1014"/>
      <c r="L2123" s="1020"/>
      <c r="M2123" s="1020"/>
      <c r="N2123" s="1017"/>
      <c r="O2123" s="1020"/>
      <c r="P2123" s="1020"/>
      <c r="Q2123" s="1020"/>
      <c r="R2123" s="1020"/>
      <c r="S2123" s="1020"/>
      <c r="T2123" s="1020"/>
      <c r="U2123" s="1020"/>
      <c r="V2123" s="1020"/>
      <c r="W2123" s="1020"/>
      <c r="X2123" s="1020"/>
      <c r="Y2123" s="1014"/>
    </row>
    <row r="2124" spans="10:25">
      <c r="J2124" s="1014"/>
      <c r="K2124" s="1014"/>
      <c r="L2124" s="1020"/>
      <c r="M2124" s="1020"/>
      <c r="N2124" s="1018"/>
      <c r="O2124" s="1020"/>
      <c r="P2124" s="1020"/>
      <c r="Q2124" s="1020"/>
      <c r="R2124" s="1020"/>
      <c r="S2124" s="1020"/>
      <c r="T2124" s="1020"/>
      <c r="U2124" s="1020"/>
      <c r="V2124" s="1020"/>
      <c r="W2124" s="1020"/>
      <c r="X2124" s="1020"/>
      <c r="Y2124" s="1014"/>
    </row>
    <row r="2125" spans="10:25">
      <c r="J2125" s="1014"/>
      <c r="K2125" s="1014"/>
      <c r="L2125" s="1020"/>
      <c r="M2125" s="1020"/>
      <c r="N2125" s="1018"/>
      <c r="O2125" s="1020"/>
      <c r="P2125" s="1020"/>
      <c r="Q2125" s="1020"/>
      <c r="R2125" s="1020"/>
      <c r="S2125" s="1020"/>
      <c r="T2125" s="1020"/>
      <c r="U2125" s="1020"/>
      <c r="V2125" s="1020"/>
      <c r="W2125" s="1020"/>
      <c r="X2125" s="1020"/>
      <c r="Y2125" s="1014"/>
    </row>
    <row r="2126" spans="10:25">
      <c r="J2126" s="1014"/>
      <c r="K2126" s="1014"/>
      <c r="L2126" s="1020"/>
      <c r="M2126" s="1020"/>
      <c r="N2126" s="1017"/>
      <c r="O2126" s="1020"/>
      <c r="P2126" s="1020"/>
      <c r="Q2126" s="1020"/>
      <c r="R2126" s="1020"/>
      <c r="S2126" s="1020"/>
      <c r="T2126" s="1020"/>
      <c r="U2126" s="1020"/>
      <c r="V2126" s="1020"/>
      <c r="W2126" s="1020"/>
      <c r="X2126" s="1020"/>
      <c r="Y2126" s="1014"/>
    </row>
    <row r="2127" spans="10:25">
      <c r="J2127" s="1014"/>
      <c r="K2127" s="1014"/>
      <c r="L2127" s="1020"/>
      <c r="M2127" s="1020"/>
      <c r="N2127" s="1018"/>
      <c r="O2127" s="1020"/>
      <c r="P2127" s="1020"/>
      <c r="Q2127" s="1020"/>
      <c r="R2127" s="1020"/>
      <c r="S2127" s="1020"/>
      <c r="T2127" s="1020"/>
      <c r="U2127" s="1020"/>
      <c r="V2127" s="1020"/>
      <c r="W2127" s="1020"/>
      <c r="X2127" s="1020"/>
      <c r="Y2127" s="1014"/>
    </row>
    <row r="2128" spans="10:25">
      <c r="J2128" s="1014"/>
      <c r="K2128" s="1014"/>
      <c r="L2128" s="1020"/>
      <c r="M2128" s="1020"/>
      <c r="N2128" s="1017"/>
      <c r="O2128" s="1020"/>
      <c r="P2128" s="1020"/>
      <c r="Q2128" s="1020"/>
      <c r="R2128" s="1020"/>
      <c r="S2128" s="1020"/>
      <c r="T2128" s="1020"/>
      <c r="U2128" s="1020"/>
      <c r="V2128" s="1020"/>
      <c r="W2128" s="1020"/>
      <c r="X2128" s="1020"/>
      <c r="Y2128" s="1014"/>
    </row>
    <row r="2129" spans="10:25">
      <c r="J2129" s="1014"/>
      <c r="K2129" s="1014"/>
      <c r="L2129" s="1020"/>
      <c r="M2129" s="1020"/>
      <c r="N2129" s="1018"/>
      <c r="O2129" s="1020"/>
      <c r="P2129" s="1020"/>
      <c r="Q2129" s="1020"/>
      <c r="R2129" s="1020"/>
      <c r="S2129" s="1020"/>
      <c r="T2129" s="1020"/>
      <c r="U2129" s="1020"/>
      <c r="V2129" s="1020"/>
      <c r="W2129" s="1020"/>
      <c r="X2129" s="1020"/>
      <c r="Y2129" s="1014"/>
    </row>
    <row r="2130" spans="10:25">
      <c r="J2130" s="1014"/>
      <c r="K2130" s="1014"/>
      <c r="L2130" s="1020"/>
      <c r="M2130" s="1020"/>
      <c r="N2130" s="1017"/>
      <c r="O2130" s="1020"/>
      <c r="P2130" s="1020"/>
      <c r="Q2130" s="1020"/>
      <c r="R2130" s="1020"/>
      <c r="S2130" s="1020"/>
      <c r="T2130" s="1020"/>
      <c r="U2130" s="1020"/>
      <c r="V2130" s="1020"/>
      <c r="W2130" s="1020"/>
      <c r="X2130" s="1020"/>
      <c r="Y2130" s="1014"/>
    </row>
    <row r="2131" spans="10:25">
      <c r="J2131" s="1014"/>
      <c r="K2131" s="1014"/>
      <c r="L2131" s="1020"/>
      <c r="M2131" s="1020"/>
      <c r="N2131" s="1018"/>
      <c r="O2131" s="1020"/>
      <c r="P2131" s="1020"/>
      <c r="Q2131" s="1020"/>
      <c r="R2131" s="1020"/>
      <c r="S2131" s="1020"/>
      <c r="T2131" s="1020"/>
      <c r="U2131" s="1020"/>
      <c r="V2131" s="1020"/>
      <c r="W2131" s="1020"/>
      <c r="X2131" s="1020"/>
      <c r="Y2131" s="1014"/>
    </row>
    <row r="2132" spans="10:25">
      <c r="J2132" s="1014"/>
      <c r="K2132" s="1014"/>
      <c r="L2132" s="1020"/>
      <c r="M2132" s="1020"/>
      <c r="N2132" s="1017"/>
      <c r="O2132" s="1020"/>
      <c r="P2132" s="1020"/>
      <c r="Q2132" s="1020"/>
      <c r="R2132" s="1020"/>
      <c r="S2132" s="1020"/>
      <c r="T2132" s="1020"/>
      <c r="U2132" s="1020"/>
      <c r="V2132" s="1020"/>
      <c r="W2132" s="1020"/>
      <c r="X2132" s="1020"/>
      <c r="Y2132" s="1014"/>
    </row>
    <row r="2133" spans="10:25">
      <c r="J2133" s="1014"/>
      <c r="K2133" s="1014"/>
      <c r="L2133" s="1020"/>
      <c r="M2133" s="1020"/>
      <c r="N2133" s="1018"/>
      <c r="O2133" s="1020"/>
      <c r="P2133" s="1020"/>
      <c r="Q2133" s="1020"/>
      <c r="R2133" s="1020"/>
      <c r="S2133" s="1020"/>
      <c r="T2133" s="1020"/>
      <c r="U2133" s="1020"/>
      <c r="V2133" s="1020"/>
      <c r="W2133" s="1020"/>
      <c r="X2133" s="1020"/>
      <c r="Y2133" s="1014"/>
    </row>
    <row r="2134" spans="10:25">
      <c r="J2134" s="1014"/>
      <c r="K2134" s="1014"/>
      <c r="L2134" s="1020"/>
      <c r="M2134" s="1020"/>
      <c r="N2134" s="1017"/>
      <c r="O2134" s="1020"/>
      <c r="P2134" s="1020"/>
      <c r="Q2134" s="1020"/>
      <c r="R2134" s="1020"/>
      <c r="S2134" s="1020"/>
      <c r="T2134" s="1020"/>
      <c r="U2134" s="1020"/>
      <c r="V2134" s="1020"/>
      <c r="W2134" s="1020"/>
      <c r="X2134" s="1020"/>
      <c r="Y2134" s="1014"/>
    </row>
    <row r="2135" spans="10:25">
      <c r="J2135" s="1014"/>
      <c r="K2135" s="1014"/>
      <c r="L2135" s="1020"/>
      <c r="M2135" s="1020"/>
      <c r="N2135" s="1018"/>
      <c r="O2135" s="1020"/>
      <c r="P2135" s="1020"/>
      <c r="Q2135" s="1020"/>
      <c r="R2135" s="1020"/>
      <c r="S2135" s="1020"/>
      <c r="T2135" s="1020"/>
      <c r="U2135" s="1020"/>
      <c r="V2135" s="1020"/>
      <c r="W2135" s="1020"/>
      <c r="X2135" s="1020"/>
      <c r="Y2135" s="1014"/>
    </row>
    <row r="2136" spans="10:25">
      <c r="J2136" s="1014"/>
      <c r="K2136" s="1014"/>
      <c r="L2136" s="1020"/>
      <c r="M2136" s="1020"/>
      <c r="N2136" s="1017"/>
      <c r="O2136" s="1020"/>
      <c r="P2136" s="1020"/>
      <c r="Q2136" s="1020"/>
      <c r="R2136" s="1020"/>
      <c r="S2136" s="1020"/>
      <c r="T2136" s="1020"/>
      <c r="U2136" s="1020"/>
      <c r="V2136" s="1020"/>
      <c r="W2136" s="1020"/>
      <c r="X2136" s="1020"/>
      <c r="Y2136" s="1014"/>
    </row>
    <row r="2137" spans="10:25">
      <c r="J2137" s="1014"/>
      <c r="K2137" s="1014"/>
      <c r="L2137" s="1020"/>
      <c r="M2137" s="1020"/>
      <c r="N2137" s="1018"/>
      <c r="O2137" s="1020"/>
      <c r="P2137" s="1020"/>
      <c r="Q2137" s="1020"/>
      <c r="R2137" s="1020"/>
      <c r="S2137" s="1020"/>
      <c r="T2137" s="1020"/>
      <c r="U2137" s="1020"/>
      <c r="V2137" s="1020"/>
      <c r="W2137" s="1020"/>
      <c r="X2137" s="1020"/>
      <c r="Y2137" s="1014"/>
    </row>
    <row r="2138" spans="10:25">
      <c r="J2138" s="1014"/>
      <c r="K2138" s="1014"/>
      <c r="L2138" s="1020"/>
      <c r="M2138" s="1020"/>
      <c r="N2138" s="1018"/>
      <c r="O2138" s="1020"/>
      <c r="P2138" s="1020"/>
      <c r="Q2138" s="1020"/>
      <c r="R2138" s="1020"/>
      <c r="S2138" s="1020"/>
      <c r="T2138" s="1020"/>
      <c r="U2138" s="1020"/>
      <c r="V2138" s="1020"/>
      <c r="W2138" s="1020"/>
      <c r="X2138" s="1020"/>
      <c r="Y2138" s="1014"/>
    </row>
    <row r="2139" spans="10:25">
      <c r="J2139" s="1014"/>
      <c r="K2139" s="1014"/>
      <c r="L2139" s="1020"/>
      <c r="M2139" s="1020"/>
      <c r="N2139" s="1017"/>
      <c r="O2139" s="1020"/>
      <c r="P2139" s="1020"/>
      <c r="Q2139" s="1020"/>
      <c r="R2139" s="1020"/>
      <c r="S2139" s="1020"/>
      <c r="T2139" s="1020"/>
      <c r="U2139" s="1020"/>
      <c r="V2139" s="1020"/>
      <c r="W2139" s="1020"/>
      <c r="X2139" s="1020"/>
      <c r="Y2139" s="1014"/>
    </row>
    <row r="2140" spans="10:25">
      <c r="J2140" s="1014"/>
      <c r="K2140" s="1014"/>
      <c r="L2140" s="1020"/>
      <c r="M2140" s="1020"/>
      <c r="N2140" s="1018"/>
      <c r="O2140" s="1020"/>
      <c r="P2140" s="1020"/>
      <c r="Q2140" s="1020"/>
      <c r="R2140" s="1020"/>
      <c r="S2140" s="1020"/>
      <c r="T2140" s="1020"/>
      <c r="U2140" s="1020"/>
      <c r="V2140" s="1020"/>
      <c r="W2140" s="1020"/>
      <c r="X2140" s="1020"/>
      <c r="Y2140" s="1014"/>
    </row>
    <row r="2141" spans="10:25">
      <c r="J2141" s="1014"/>
      <c r="K2141" s="1014"/>
      <c r="L2141" s="1020"/>
      <c r="M2141" s="1020"/>
      <c r="N2141" s="1017"/>
      <c r="O2141" s="1020"/>
      <c r="P2141" s="1020"/>
      <c r="Q2141" s="1020"/>
      <c r="R2141" s="1020"/>
      <c r="S2141" s="1020"/>
      <c r="T2141" s="1020"/>
      <c r="U2141" s="1020"/>
      <c r="V2141" s="1020"/>
      <c r="W2141" s="1020"/>
      <c r="X2141" s="1020"/>
      <c r="Y2141" s="1014"/>
    </row>
    <row r="2142" spans="10:25">
      <c r="J2142" s="1014"/>
      <c r="K2142" s="1014"/>
      <c r="L2142" s="1020"/>
      <c r="M2142" s="1020"/>
      <c r="N2142" s="1018"/>
      <c r="O2142" s="1020"/>
      <c r="P2142" s="1020"/>
      <c r="Q2142" s="1020"/>
      <c r="R2142" s="1020"/>
      <c r="S2142" s="1020"/>
      <c r="T2142" s="1020"/>
      <c r="U2142" s="1020"/>
      <c r="V2142" s="1020"/>
      <c r="W2142" s="1020"/>
      <c r="X2142" s="1020"/>
      <c r="Y2142" s="1014"/>
    </row>
    <row r="2143" spans="10:25">
      <c r="J2143" s="1014"/>
      <c r="K2143" s="1014"/>
      <c r="L2143" s="1020"/>
      <c r="M2143" s="1020"/>
      <c r="N2143" s="1017"/>
      <c r="O2143" s="1020"/>
      <c r="P2143" s="1020"/>
      <c r="Q2143" s="1020"/>
      <c r="R2143" s="1020"/>
      <c r="S2143" s="1020"/>
      <c r="T2143" s="1020"/>
      <c r="U2143" s="1020"/>
      <c r="V2143" s="1020"/>
      <c r="W2143" s="1020"/>
      <c r="X2143" s="1020"/>
      <c r="Y2143" s="1014"/>
    </row>
    <row r="2144" spans="10:25">
      <c r="J2144" s="1014"/>
      <c r="K2144" s="1014"/>
      <c r="L2144" s="1020"/>
      <c r="M2144" s="1020"/>
      <c r="N2144" s="1018"/>
      <c r="O2144" s="1020"/>
      <c r="P2144" s="1020"/>
      <c r="Q2144" s="1020"/>
      <c r="R2144" s="1020"/>
      <c r="S2144" s="1020"/>
      <c r="T2144" s="1020"/>
      <c r="U2144" s="1020"/>
      <c r="V2144" s="1020"/>
      <c r="W2144" s="1020"/>
      <c r="X2144" s="1020"/>
      <c r="Y2144" s="1014"/>
    </row>
    <row r="2145" spans="10:25">
      <c r="J2145" s="1014"/>
      <c r="K2145" s="1014"/>
      <c r="L2145" s="1020"/>
      <c r="M2145" s="1020"/>
      <c r="N2145" s="1017"/>
      <c r="O2145" s="1020"/>
      <c r="P2145" s="1020"/>
      <c r="Q2145" s="1020"/>
      <c r="R2145" s="1020"/>
      <c r="S2145" s="1020"/>
      <c r="T2145" s="1020"/>
      <c r="U2145" s="1020"/>
      <c r="V2145" s="1020"/>
      <c r="W2145" s="1020"/>
      <c r="X2145" s="1020"/>
      <c r="Y2145" s="1014"/>
    </row>
    <row r="2146" spans="10:25">
      <c r="J2146" s="1014"/>
      <c r="K2146" s="1014"/>
      <c r="L2146" s="1020"/>
      <c r="M2146" s="1020"/>
      <c r="N2146" s="1018"/>
      <c r="O2146" s="1020"/>
      <c r="P2146" s="1020"/>
      <c r="Q2146" s="1020"/>
      <c r="R2146" s="1020"/>
      <c r="S2146" s="1020"/>
      <c r="T2146" s="1020"/>
      <c r="U2146" s="1020"/>
      <c r="V2146" s="1020"/>
      <c r="W2146" s="1020"/>
      <c r="X2146" s="1020"/>
      <c r="Y2146" s="1014"/>
    </row>
    <row r="2147" spans="10:25">
      <c r="J2147" s="1014"/>
      <c r="K2147" s="1014"/>
      <c r="L2147" s="1020"/>
      <c r="M2147" s="1020"/>
      <c r="N2147" s="1017"/>
      <c r="O2147" s="1020"/>
      <c r="P2147" s="1020"/>
      <c r="Q2147" s="1020"/>
      <c r="R2147" s="1020"/>
      <c r="S2147" s="1020"/>
      <c r="T2147" s="1020"/>
      <c r="U2147" s="1020"/>
      <c r="V2147" s="1020"/>
      <c r="W2147" s="1020"/>
      <c r="X2147" s="1020"/>
      <c r="Y2147" s="1014"/>
    </row>
    <row r="2148" spans="10:25">
      <c r="J2148" s="1014"/>
      <c r="K2148" s="1014"/>
      <c r="L2148" s="1020"/>
      <c r="M2148" s="1020"/>
      <c r="N2148" s="1018"/>
      <c r="O2148" s="1020"/>
      <c r="P2148" s="1020"/>
      <c r="Q2148" s="1020"/>
      <c r="R2148" s="1020"/>
      <c r="S2148" s="1020"/>
      <c r="T2148" s="1020"/>
      <c r="U2148" s="1020"/>
      <c r="V2148" s="1020"/>
      <c r="W2148" s="1020"/>
      <c r="X2148" s="1020"/>
      <c r="Y2148" s="1014"/>
    </row>
    <row r="2149" spans="10:25">
      <c r="J2149" s="1014"/>
      <c r="K2149" s="1014"/>
      <c r="L2149" s="1020"/>
      <c r="M2149" s="1020"/>
      <c r="N2149" s="1017"/>
      <c r="O2149" s="1020"/>
      <c r="P2149" s="1020"/>
      <c r="Q2149" s="1020"/>
      <c r="R2149" s="1020"/>
      <c r="S2149" s="1020"/>
      <c r="T2149" s="1020"/>
      <c r="U2149" s="1020"/>
      <c r="V2149" s="1020"/>
      <c r="W2149" s="1020"/>
      <c r="X2149" s="1020"/>
      <c r="Y2149" s="1014"/>
    </row>
    <row r="2150" spans="10:25">
      <c r="J2150" s="1014"/>
      <c r="K2150" s="1014"/>
      <c r="L2150" s="1020"/>
      <c r="M2150" s="1020"/>
      <c r="N2150" s="1018"/>
      <c r="O2150" s="1020"/>
      <c r="P2150" s="1020"/>
      <c r="Q2150" s="1020"/>
      <c r="R2150" s="1020"/>
      <c r="S2150" s="1020"/>
      <c r="T2150" s="1020"/>
      <c r="U2150" s="1020"/>
      <c r="V2150" s="1020"/>
      <c r="W2150" s="1020"/>
      <c r="X2150" s="1020"/>
      <c r="Y2150" s="1014"/>
    </row>
    <row r="2151" spans="10:25">
      <c r="J2151" s="1014"/>
      <c r="K2151" s="1014"/>
      <c r="L2151" s="1020"/>
      <c r="M2151" s="1020"/>
      <c r="N2151" s="1017"/>
      <c r="O2151" s="1020"/>
      <c r="P2151" s="1020"/>
      <c r="Q2151" s="1020"/>
      <c r="R2151" s="1020"/>
      <c r="S2151" s="1020"/>
      <c r="T2151" s="1020"/>
      <c r="U2151" s="1020"/>
      <c r="V2151" s="1020"/>
      <c r="W2151" s="1020"/>
      <c r="X2151" s="1020"/>
      <c r="Y2151" s="1014"/>
    </row>
    <row r="2152" spans="10:25">
      <c r="J2152" s="1014"/>
      <c r="K2152" s="1014"/>
      <c r="L2152" s="1020"/>
      <c r="M2152" s="1020"/>
      <c r="N2152" s="1018"/>
      <c r="O2152" s="1020"/>
      <c r="P2152" s="1020"/>
      <c r="Q2152" s="1020"/>
      <c r="R2152" s="1020"/>
      <c r="S2152" s="1020"/>
      <c r="T2152" s="1020"/>
      <c r="U2152" s="1020"/>
      <c r="V2152" s="1020"/>
      <c r="W2152" s="1020"/>
      <c r="X2152" s="1020"/>
      <c r="Y2152" s="1014"/>
    </row>
    <row r="2153" spans="10:25">
      <c r="J2153" s="1014"/>
      <c r="K2153" s="1014"/>
      <c r="L2153" s="1020"/>
      <c r="M2153" s="1020"/>
      <c r="N2153" s="1017"/>
      <c r="O2153" s="1020"/>
      <c r="P2153" s="1020"/>
      <c r="Q2153" s="1020"/>
      <c r="R2153" s="1020"/>
      <c r="S2153" s="1020"/>
      <c r="T2153" s="1020"/>
      <c r="U2153" s="1020"/>
      <c r="V2153" s="1020"/>
      <c r="W2153" s="1020"/>
      <c r="X2153" s="1020"/>
      <c r="Y2153" s="1014"/>
    </row>
    <row r="2154" spans="10:25">
      <c r="J2154" s="1014"/>
      <c r="K2154" s="1014"/>
      <c r="L2154" s="1020"/>
      <c r="M2154" s="1020"/>
      <c r="N2154" s="1018"/>
      <c r="O2154" s="1020"/>
      <c r="P2154" s="1020"/>
      <c r="Q2154" s="1020"/>
      <c r="R2154" s="1020"/>
      <c r="S2154" s="1020"/>
      <c r="T2154" s="1020"/>
      <c r="U2154" s="1020"/>
      <c r="V2154" s="1020"/>
      <c r="W2154" s="1020"/>
      <c r="X2154" s="1020"/>
      <c r="Y2154" s="1014"/>
    </row>
    <row r="2155" spans="10:25">
      <c r="J2155" s="1014"/>
      <c r="K2155" s="1014"/>
      <c r="L2155" s="1020"/>
      <c r="M2155" s="1020"/>
      <c r="N2155" s="1017"/>
      <c r="O2155" s="1020"/>
      <c r="P2155" s="1020"/>
      <c r="Q2155" s="1020"/>
      <c r="R2155" s="1020"/>
      <c r="S2155" s="1020"/>
      <c r="T2155" s="1020"/>
      <c r="U2155" s="1020"/>
      <c r="V2155" s="1020"/>
      <c r="W2155" s="1020"/>
      <c r="X2155" s="1020"/>
      <c r="Y2155" s="1014"/>
    </row>
    <row r="2156" spans="10:25">
      <c r="J2156" s="1014"/>
      <c r="K2156" s="1014"/>
      <c r="L2156" s="1020"/>
      <c r="M2156" s="1020"/>
      <c r="N2156" s="1018"/>
      <c r="O2156" s="1020"/>
      <c r="P2156" s="1020"/>
      <c r="Q2156" s="1020"/>
      <c r="R2156" s="1020"/>
      <c r="S2156" s="1020"/>
      <c r="T2156" s="1020"/>
      <c r="U2156" s="1020"/>
      <c r="V2156" s="1020"/>
      <c r="W2156" s="1020"/>
      <c r="X2156" s="1020"/>
      <c r="Y2156" s="1014"/>
    </row>
    <row r="2157" spans="10:25">
      <c r="J2157" s="1014"/>
      <c r="K2157" s="1014"/>
      <c r="L2157" s="1020"/>
      <c r="M2157" s="1020"/>
      <c r="N2157" s="1017"/>
      <c r="O2157" s="1020"/>
      <c r="P2157" s="1020"/>
      <c r="Q2157" s="1020"/>
      <c r="R2157" s="1020"/>
      <c r="S2157" s="1020"/>
      <c r="T2157" s="1020"/>
      <c r="U2157" s="1020"/>
      <c r="V2157" s="1020"/>
      <c r="W2157" s="1020"/>
      <c r="X2157" s="1020"/>
      <c r="Y2157" s="1014"/>
    </row>
    <row r="2158" spans="10:25">
      <c r="J2158" s="1014"/>
      <c r="K2158" s="1014"/>
      <c r="L2158" s="1020"/>
      <c r="M2158" s="1020"/>
      <c r="N2158" s="1018"/>
      <c r="O2158" s="1020"/>
      <c r="P2158" s="1020"/>
      <c r="Q2158" s="1020"/>
      <c r="R2158" s="1020"/>
      <c r="S2158" s="1020"/>
      <c r="T2158" s="1020"/>
      <c r="U2158" s="1020"/>
      <c r="V2158" s="1020"/>
      <c r="W2158" s="1020"/>
      <c r="X2158" s="1020"/>
      <c r="Y2158" s="1014"/>
    </row>
    <row r="2159" spans="10:25">
      <c r="J2159" s="1014"/>
      <c r="K2159" s="1014"/>
      <c r="L2159" s="1020"/>
      <c r="M2159" s="1020"/>
      <c r="N2159" s="1017"/>
      <c r="O2159" s="1020"/>
      <c r="P2159" s="1020"/>
      <c r="Q2159" s="1020"/>
      <c r="R2159" s="1020"/>
      <c r="S2159" s="1020"/>
      <c r="T2159" s="1020"/>
      <c r="U2159" s="1020"/>
      <c r="V2159" s="1020"/>
      <c r="W2159" s="1020"/>
      <c r="X2159" s="1020"/>
      <c r="Y2159" s="1014"/>
    </row>
    <row r="2160" spans="10:25">
      <c r="J2160" s="1014"/>
      <c r="K2160" s="1014"/>
      <c r="L2160" s="1020"/>
      <c r="M2160" s="1020"/>
      <c r="N2160" s="1018"/>
      <c r="O2160" s="1020"/>
      <c r="P2160" s="1020"/>
      <c r="Q2160" s="1020"/>
      <c r="R2160" s="1020"/>
      <c r="S2160" s="1020"/>
      <c r="T2160" s="1020"/>
      <c r="U2160" s="1020"/>
      <c r="V2160" s="1020"/>
      <c r="W2160" s="1020"/>
      <c r="X2160" s="1020"/>
      <c r="Y2160" s="1014"/>
    </row>
    <row r="2161" spans="10:25">
      <c r="J2161" s="1014"/>
      <c r="K2161" s="1014"/>
      <c r="L2161" s="1020"/>
      <c r="M2161" s="1020"/>
      <c r="N2161" s="1017"/>
      <c r="O2161" s="1020"/>
      <c r="P2161" s="1020"/>
      <c r="Q2161" s="1020"/>
      <c r="R2161" s="1020"/>
      <c r="S2161" s="1020"/>
      <c r="T2161" s="1020"/>
      <c r="U2161" s="1020"/>
      <c r="V2161" s="1020"/>
      <c r="W2161" s="1020"/>
      <c r="X2161" s="1020"/>
      <c r="Y2161" s="1014"/>
    </row>
    <row r="2162" spans="10:25">
      <c r="J2162" s="1014"/>
      <c r="K2162" s="1014"/>
      <c r="L2162" s="1020"/>
      <c r="M2162" s="1020"/>
      <c r="N2162" s="1018"/>
      <c r="O2162" s="1020"/>
      <c r="P2162" s="1020"/>
      <c r="Q2162" s="1020"/>
      <c r="R2162" s="1020"/>
      <c r="S2162" s="1020"/>
      <c r="T2162" s="1020"/>
      <c r="U2162" s="1020"/>
      <c r="V2162" s="1020"/>
      <c r="W2162" s="1020"/>
      <c r="X2162" s="1020"/>
      <c r="Y2162" s="1014"/>
    </row>
    <row r="2163" spans="10:25">
      <c r="J2163" s="1014"/>
      <c r="K2163" s="1014"/>
      <c r="L2163" s="1020"/>
      <c r="M2163" s="1020"/>
      <c r="N2163" s="1017"/>
      <c r="O2163" s="1020"/>
      <c r="P2163" s="1020"/>
      <c r="Q2163" s="1020"/>
      <c r="R2163" s="1020"/>
      <c r="S2163" s="1020"/>
      <c r="T2163" s="1020"/>
      <c r="U2163" s="1020"/>
      <c r="V2163" s="1020"/>
      <c r="W2163" s="1020"/>
      <c r="X2163" s="1020"/>
      <c r="Y2163" s="1014"/>
    </row>
    <row r="2164" spans="10:25">
      <c r="J2164" s="1014"/>
      <c r="K2164" s="1014"/>
      <c r="L2164" s="1020"/>
      <c r="M2164" s="1020"/>
      <c r="N2164" s="1018"/>
      <c r="O2164" s="1020"/>
      <c r="P2164" s="1020"/>
      <c r="Q2164" s="1020"/>
      <c r="R2164" s="1020"/>
      <c r="S2164" s="1020"/>
      <c r="T2164" s="1020"/>
      <c r="U2164" s="1020"/>
      <c r="V2164" s="1020"/>
      <c r="W2164" s="1020"/>
      <c r="X2164" s="1020"/>
      <c r="Y2164" s="1014"/>
    </row>
    <row r="2165" spans="10:25">
      <c r="J2165" s="1014"/>
      <c r="K2165" s="1014"/>
      <c r="L2165" s="1020"/>
      <c r="M2165" s="1020"/>
      <c r="N2165" s="1018"/>
      <c r="O2165" s="1020"/>
      <c r="P2165" s="1020"/>
      <c r="Q2165" s="1020"/>
      <c r="R2165" s="1020"/>
      <c r="S2165" s="1020"/>
      <c r="T2165" s="1020"/>
      <c r="U2165" s="1020"/>
      <c r="V2165" s="1020"/>
      <c r="W2165" s="1020"/>
      <c r="X2165" s="1020"/>
      <c r="Y2165" s="1014"/>
    </row>
    <row r="2166" spans="10:25">
      <c r="J2166" s="1014"/>
      <c r="K2166" s="1014"/>
      <c r="L2166" s="1020"/>
      <c r="M2166" s="1020"/>
      <c r="N2166" s="1017"/>
      <c r="O2166" s="1020"/>
      <c r="P2166" s="1020"/>
      <c r="Q2166" s="1020"/>
      <c r="R2166" s="1020"/>
      <c r="S2166" s="1020"/>
      <c r="T2166" s="1020"/>
      <c r="U2166" s="1020"/>
      <c r="V2166" s="1020"/>
      <c r="W2166" s="1020"/>
      <c r="X2166" s="1020"/>
      <c r="Y2166" s="1014"/>
    </row>
    <row r="2167" spans="10:25">
      <c r="J2167" s="1014"/>
      <c r="K2167" s="1014"/>
      <c r="L2167" s="1020"/>
      <c r="M2167" s="1020"/>
      <c r="N2167" s="1018"/>
      <c r="O2167" s="1020"/>
      <c r="P2167" s="1020"/>
      <c r="Q2167" s="1020"/>
      <c r="R2167" s="1020"/>
      <c r="S2167" s="1020"/>
      <c r="T2167" s="1020"/>
      <c r="U2167" s="1020"/>
      <c r="V2167" s="1020"/>
      <c r="W2167" s="1020"/>
      <c r="X2167" s="1020"/>
      <c r="Y2167" s="1014"/>
    </row>
    <row r="2168" spans="10:25">
      <c r="J2168" s="1014"/>
      <c r="K2168" s="1014"/>
      <c r="L2168" s="1020"/>
      <c r="M2168" s="1020"/>
      <c r="N2168" s="1018"/>
      <c r="O2168" s="1020"/>
      <c r="P2168" s="1020"/>
      <c r="Q2168" s="1020"/>
      <c r="R2168" s="1020"/>
      <c r="S2168" s="1020"/>
      <c r="T2168" s="1020"/>
      <c r="U2168" s="1020"/>
      <c r="V2168" s="1020"/>
      <c r="W2168" s="1020"/>
      <c r="X2168" s="1020"/>
      <c r="Y2168" s="1014"/>
    </row>
    <row r="2169" spans="10:25">
      <c r="J2169" s="1014"/>
      <c r="K2169" s="1014"/>
      <c r="L2169" s="1020"/>
      <c r="M2169" s="1020"/>
      <c r="N2169" s="1017"/>
      <c r="O2169" s="1020"/>
      <c r="P2169" s="1020"/>
      <c r="Q2169" s="1020"/>
      <c r="R2169" s="1020"/>
      <c r="S2169" s="1020"/>
      <c r="T2169" s="1020"/>
      <c r="U2169" s="1020"/>
      <c r="V2169" s="1020"/>
      <c r="W2169" s="1020"/>
      <c r="X2169" s="1020"/>
      <c r="Y2169" s="1014"/>
    </row>
    <row r="2170" spans="10:25">
      <c r="J2170" s="1014"/>
      <c r="K2170" s="1014"/>
      <c r="L2170" s="1020"/>
      <c r="M2170" s="1020"/>
      <c r="N2170" s="1018"/>
      <c r="O2170" s="1020"/>
      <c r="P2170" s="1020"/>
      <c r="Q2170" s="1020"/>
      <c r="R2170" s="1020"/>
      <c r="S2170" s="1020"/>
      <c r="T2170" s="1020"/>
      <c r="U2170" s="1020"/>
      <c r="V2170" s="1020"/>
      <c r="W2170" s="1020"/>
      <c r="X2170" s="1020"/>
      <c r="Y2170" s="1014"/>
    </row>
    <row r="2171" spans="10:25">
      <c r="J2171" s="1014"/>
      <c r="K2171" s="1014"/>
      <c r="L2171" s="1020"/>
      <c r="M2171" s="1020"/>
      <c r="N2171" s="1017"/>
      <c r="O2171" s="1020"/>
      <c r="P2171" s="1020"/>
      <c r="Q2171" s="1020"/>
      <c r="R2171" s="1020"/>
      <c r="S2171" s="1020"/>
      <c r="T2171" s="1020"/>
      <c r="U2171" s="1020"/>
      <c r="V2171" s="1020"/>
      <c r="W2171" s="1020"/>
      <c r="X2171" s="1020"/>
      <c r="Y2171" s="1014"/>
    </row>
    <row r="2172" spans="10:25">
      <c r="J2172" s="1014"/>
      <c r="K2172" s="1014"/>
      <c r="L2172" s="1020"/>
      <c r="M2172" s="1020"/>
      <c r="N2172" s="1018"/>
      <c r="O2172" s="1020"/>
      <c r="P2172" s="1020"/>
      <c r="Q2172" s="1020"/>
      <c r="R2172" s="1020"/>
      <c r="S2172" s="1020"/>
      <c r="T2172" s="1020"/>
      <c r="U2172" s="1020"/>
      <c r="V2172" s="1020"/>
      <c r="W2172" s="1020"/>
      <c r="X2172" s="1020"/>
      <c r="Y2172" s="1014"/>
    </row>
    <row r="2173" spans="10:25">
      <c r="J2173" s="1014"/>
      <c r="K2173" s="1014"/>
      <c r="L2173" s="1020"/>
      <c r="M2173" s="1020"/>
      <c r="N2173" s="1017"/>
      <c r="O2173" s="1020"/>
      <c r="P2173" s="1020"/>
      <c r="Q2173" s="1020"/>
      <c r="R2173" s="1020"/>
      <c r="S2173" s="1020"/>
      <c r="T2173" s="1020"/>
      <c r="U2173" s="1020"/>
      <c r="V2173" s="1020"/>
      <c r="W2173" s="1020"/>
      <c r="X2173" s="1020"/>
      <c r="Y2173" s="1014"/>
    </row>
    <row r="2174" spans="10:25">
      <c r="J2174" s="1014"/>
      <c r="K2174" s="1014"/>
      <c r="L2174" s="1020"/>
      <c r="M2174" s="1020"/>
      <c r="N2174" s="1018"/>
      <c r="O2174" s="1020"/>
      <c r="P2174" s="1020"/>
      <c r="Q2174" s="1020"/>
      <c r="R2174" s="1020"/>
      <c r="S2174" s="1020"/>
      <c r="T2174" s="1020"/>
      <c r="U2174" s="1020"/>
      <c r="V2174" s="1020"/>
      <c r="W2174" s="1020"/>
      <c r="X2174" s="1020"/>
      <c r="Y2174" s="1014"/>
    </row>
    <row r="2175" spans="10:25">
      <c r="J2175" s="1014"/>
      <c r="K2175" s="1014"/>
      <c r="L2175" s="1020"/>
      <c r="M2175" s="1020"/>
      <c r="N2175" s="1017"/>
      <c r="O2175" s="1020"/>
      <c r="P2175" s="1020"/>
      <c r="Q2175" s="1020"/>
      <c r="R2175" s="1020"/>
      <c r="S2175" s="1020"/>
      <c r="T2175" s="1020"/>
      <c r="U2175" s="1020"/>
      <c r="V2175" s="1020"/>
      <c r="W2175" s="1020"/>
      <c r="X2175" s="1020"/>
      <c r="Y2175" s="1014"/>
    </row>
    <row r="2176" spans="10:25">
      <c r="J2176" s="1014"/>
      <c r="K2176" s="1014"/>
      <c r="L2176" s="1020"/>
      <c r="M2176" s="1020"/>
      <c r="N2176" s="1018"/>
      <c r="O2176" s="1020"/>
      <c r="P2176" s="1020"/>
      <c r="Q2176" s="1020"/>
      <c r="R2176" s="1020"/>
      <c r="S2176" s="1020"/>
      <c r="T2176" s="1020"/>
      <c r="U2176" s="1020"/>
      <c r="V2176" s="1020"/>
      <c r="W2176" s="1020"/>
      <c r="X2176" s="1020"/>
      <c r="Y2176" s="1014"/>
    </row>
    <row r="2177" spans="10:25">
      <c r="J2177" s="1014"/>
      <c r="K2177" s="1014"/>
      <c r="L2177" s="1020"/>
      <c r="M2177" s="1020"/>
      <c r="N2177" s="1017"/>
      <c r="O2177" s="1020"/>
      <c r="P2177" s="1020"/>
      <c r="Q2177" s="1020"/>
      <c r="R2177" s="1020"/>
      <c r="S2177" s="1020"/>
      <c r="T2177" s="1020"/>
      <c r="U2177" s="1020"/>
      <c r="V2177" s="1020"/>
      <c r="W2177" s="1020"/>
      <c r="X2177" s="1020"/>
      <c r="Y2177" s="1014"/>
    </row>
    <row r="2178" spans="10:25">
      <c r="J2178" s="1014"/>
      <c r="K2178" s="1014"/>
      <c r="L2178" s="1020"/>
      <c r="M2178" s="1020"/>
      <c r="N2178" s="1018"/>
      <c r="O2178" s="1020"/>
      <c r="P2178" s="1020"/>
      <c r="Q2178" s="1020"/>
      <c r="R2178" s="1020"/>
      <c r="S2178" s="1020"/>
      <c r="T2178" s="1020"/>
      <c r="U2178" s="1020"/>
      <c r="V2178" s="1020"/>
      <c r="W2178" s="1020"/>
      <c r="X2178" s="1020"/>
      <c r="Y2178" s="1014"/>
    </row>
    <row r="2179" spans="10:25">
      <c r="J2179" s="1014"/>
      <c r="K2179" s="1014"/>
      <c r="L2179" s="1020"/>
      <c r="M2179" s="1020"/>
      <c r="N2179" s="1017"/>
      <c r="O2179" s="1020"/>
      <c r="P2179" s="1020"/>
      <c r="Q2179" s="1020"/>
      <c r="R2179" s="1020"/>
      <c r="S2179" s="1020"/>
      <c r="T2179" s="1020"/>
      <c r="U2179" s="1020"/>
      <c r="V2179" s="1020"/>
      <c r="W2179" s="1020"/>
      <c r="X2179" s="1020"/>
      <c r="Y2179" s="1014"/>
    </row>
    <row r="2180" spans="10:25">
      <c r="J2180" s="1014"/>
      <c r="K2180" s="1014"/>
      <c r="L2180" s="1020"/>
      <c r="M2180" s="1020"/>
      <c r="N2180" s="1018"/>
      <c r="O2180" s="1020"/>
      <c r="P2180" s="1020"/>
      <c r="Q2180" s="1020"/>
      <c r="R2180" s="1020"/>
      <c r="S2180" s="1020"/>
      <c r="T2180" s="1020"/>
      <c r="U2180" s="1020"/>
      <c r="V2180" s="1020"/>
      <c r="W2180" s="1020"/>
      <c r="X2180" s="1020"/>
      <c r="Y2180" s="1014"/>
    </row>
    <row r="2181" spans="10:25">
      <c r="J2181" s="1014"/>
      <c r="K2181" s="1014"/>
      <c r="L2181" s="1020"/>
      <c r="M2181" s="1020"/>
      <c r="N2181" s="1017"/>
      <c r="O2181" s="1020"/>
      <c r="P2181" s="1020"/>
      <c r="Q2181" s="1020"/>
      <c r="R2181" s="1020"/>
      <c r="S2181" s="1020"/>
      <c r="T2181" s="1020"/>
      <c r="U2181" s="1020"/>
      <c r="V2181" s="1020"/>
      <c r="W2181" s="1020"/>
      <c r="X2181" s="1020"/>
      <c r="Y2181" s="1014"/>
    </row>
    <row r="2182" spans="10:25">
      <c r="J2182" s="1014"/>
      <c r="K2182" s="1014"/>
      <c r="L2182" s="1020"/>
      <c r="M2182" s="1020"/>
      <c r="N2182" s="1018"/>
      <c r="O2182" s="1020"/>
      <c r="P2182" s="1020"/>
      <c r="Q2182" s="1020"/>
      <c r="R2182" s="1020"/>
      <c r="S2182" s="1020"/>
      <c r="T2182" s="1020"/>
      <c r="U2182" s="1020"/>
      <c r="V2182" s="1020"/>
      <c r="W2182" s="1020"/>
      <c r="X2182" s="1020"/>
      <c r="Y2182" s="1014"/>
    </row>
    <row r="2183" spans="10:25">
      <c r="J2183" s="1014"/>
      <c r="K2183" s="1014"/>
      <c r="L2183" s="1020"/>
      <c r="M2183" s="1020"/>
      <c r="N2183" s="1017"/>
      <c r="O2183" s="1020"/>
      <c r="P2183" s="1020"/>
      <c r="Q2183" s="1020"/>
      <c r="R2183" s="1020"/>
      <c r="S2183" s="1020"/>
      <c r="T2183" s="1020"/>
      <c r="U2183" s="1020"/>
      <c r="V2183" s="1020"/>
      <c r="W2183" s="1020"/>
      <c r="X2183" s="1020"/>
      <c r="Y2183" s="1014"/>
    </row>
    <row r="2184" spans="10:25">
      <c r="J2184" s="1014"/>
      <c r="K2184" s="1014"/>
      <c r="L2184" s="1020"/>
      <c r="M2184" s="1020"/>
      <c r="N2184" s="1018"/>
      <c r="O2184" s="1020"/>
      <c r="P2184" s="1020"/>
      <c r="Q2184" s="1020"/>
      <c r="R2184" s="1020"/>
      <c r="S2184" s="1020"/>
      <c r="T2184" s="1020"/>
      <c r="U2184" s="1020"/>
      <c r="V2184" s="1020"/>
      <c r="W2184" s="1020"/>
      <c r="X2184" s="1020"/>
      <c r="Y2184" s="1014"/>
    </row>
    <row r="2185" spans="10:25">
      <c r="J2185" s="1014"/>
      <c r="K2185" s="1014"/>
      <c r="L2185" s="1020"/>
      <c r="M2185" s="1020"/>
      <c r="N2185" s="1017"/>
      <c r="O2185" s="1020"/>
      <c r="P2185" s="1020"/>
      <c r="Q2185" s="1020"/>
      <c r="R2185" s="1020"/>
      <c r="S2185" s="1020"/>
      <c r="T2185" s="1020"/>
      <c r="U2185" s="1020"/>
      <c r="V2185" s="1020"/>
      <c r="W2185" s="1020"/>
      <c r="X2185" s="1020"/>
      <c r="Y2185" s="1014"/>
    </row>
    <row r="2186" spans="10:25">
      <c r="J2186" s="1014"/>
      <c r="K2186" s="1014"/>
      <c r="L2186" s="1020"/>
      <c r="M2186" s="1020"/>
      <c r="N2186" s="1018"/>
      <c r="O2186" s="1020"/>
      <c r="P2186" s="1020"/>
      <c r="Q2186" s="1020"/>
      <c r="R2186" s="1020"/>
      <c r="S2186" s="1020"/>
      <c r="T2186" s="1020"/>
      <c r="U2186" s="1020"/>
      <c r="V2186" s="1020"/>
      <c r="W2186" s="1020"/>
      <c r="X2186" s="1020"/>
      <c r="Y2186" s="1014"/>
    </row>
    <row r="2187" spans="10:25">
      <c r="J2187" s="1014"/>
      <c r="K2187" s="1014"/>
      <c r="L2187" s="1020"/>
      <c r="M2187" s="1020"/>
      <c r="N2187" s="1018"/>
      <c r="O2187" s="1020"/>
      <c r="P2187" s="1020"/>
      <c r="Q2187" s="1020"/>
      <c r="R2187" s="1020"/>
      <c r="S2187" s="1020"/>
      <c r="T2187" s="1020"/>
      <c r="U2187" s="1020"/>
      <c r="V2187" s="1020"/>
      <c r="W2187" s="1020"/>
      <c r="X2187" s="1020"/>
      <c r="Y2187" s="1014"/>
    </row>
    <row r="2188" spans="10:25">
      <c r="J2188" s="1014"/>
      <c r="K2188" s="1014"/>
      <c r="L2188" s="1020"/>
      <c r="M2188" s="1020"/>
      <c r="N2188" s="1017"/>
      <c r="O2188" s="1020"/>
      <c r="P2188" s="1020"/>
      <c r="Q2188" s="1020"/>
      <c r="R2188" s="1020"/>
      <c r="S2188" s="1020"/>
      <c r="T2188" s="1020"/>
      <c r="U2188" s="1020"/>
      <c r="V2188" s="1020"/>
      <c r="W2188" s="1020"/>
      <c r="X2188" s="1020"/>
      <c r="Y2188" s="1014"/>
    </row>
    <row r="2189" spans="10:25">
      <c r="J2189" s="1014"/>
      <c r="K2189" s="1014"/>
      <c r="L2189" s="1020"/>
      <c r="M2189" s="1020"/>
      <c r="N2189" s="1018"/>
      <c r="O2189" s="1020"/>
      <c r="P2189" s="1020"/>
      <c r="Q2189" s="1020"/>
      <c r="R2189" s="1020"/>
      <c r="S2189" s="1020"/>
      <c r="T2189" s="1020"/>
      <c r="U2189" s="1020"/>
      <c r="V2189" s="1020"/>
      <c r="W2189" s="1020"/>
      <c r="X2189" s="1020"/>
      <c r="Y2189" s="1014"/>
    </row>
    <row r="2190" spans="10:25">
      <c r="J2190" s="1014"/>
      <c r="K2190" s="1014"/>
      <c r="L2190" s="1020"/>
      <c r="M2190" s="1020"/>
      <c r="N2190" s="1017"/>
      <c r="O2190" s="1020"/>
      <c r="P2190" s="1020"/>
      <c r="Q2190" s="1020"/>
      <c r="R2190" s="1020"/>
      <c r="S2190" s="1020"/>
      <c r="T2190" s="1020"/>
      <c r="U2190" s="1020"/>
      <c r="V2190" s="1020"/>
      <c r="W2190" s="1020"/>
      <c r="X2190" s="1020"/>
      <c r="Y2190" s="1014"/>
    </row>
    <row r="2191" spans="10:25">
      <c r="J2191" s="1014"/>
      <c r="K2191" s="1014"/>
      <c r="L2191" s="1020"/>
      <c r="M2191" s="1020"/>
      <c r="N2191" s="1018"/>
      <c r="O2191" s="1020"/>
      <c r="P2191" s="1020"/>
      <c r="Q2191" s="1020"/>
      <c r="R2191" s="1020"/>
      <c r="S2191" s="1020"/>
      <c r="T2191" s="1020"/>
      <c r="U2191" s="1020"/>
      <c r="V2191" s="1020"/>
      <c r="W2191" s="1020"/>
      <c r="X2191" s="1020"/>
      <c r="Y2191" s="1014"/>
    </row>
    <row r="2192" spans="10:25">
      <c r="J2192" s="1014"/>
      <c r="K2192" s="1014"/>
      <c r="L2192" s="1020"/>
      <c r="M2192" s="1020"/>
      <c r="N2192" s="1017"/>
      <c r="O2192" s="1020"/>
      <c r="P2192" s="1020"/>
      <c r="Q2192" s="1020"/>
      <c r="R2192" s="1020"/>
      <c r="S2192" s="1020"/>
      <c r="T2192" s="1020"/>
      <c r="U2192" s="1020"/>
      <c r="V2192" s="1020"/>
      <c r="W2192" s="1020"/>
      <c r="X2192" s="1020"/>
      <c r="Y2192" s="1014"/>
    </row>
    <row r="2193" spans="10:25">
      <c r="J2193" s="1014"/>
      <c r="K2193" s="1014"/>
      <c r="L2193" s="1020"/>
      <c r="M2193" s="1020"/>
      <c r="N2193" s="1018"/>
      <c r="O2193" s="1020"/>
      <c r="P2193" s="1020"/>
      <c r="Q2193" s="1020"/>
      <c r="R2193" s="1020"/>
      <c r="S2193" s="1020"/>
      <c r="T2193" s="1020"/>
      <c r="U2193" s="1020"/>
      <c r="V2193" s="1020"/>
      <c r="W2193" s="1020"/>
      <c r="X2193" s="1020"/>
      <c r="Y2193" s="1014"/>
    </row>
    <row r="2194" spans="10:25">
      <c r="J2194" s="1014"/>
      <c r="K2194" s="1014"/>
      <c r="L2194" s="1020"/>
      <c r="M2194" s="1020"/>
      <c r="N2194" s="1017"/>
      <c r="O2194" s="1020"/>
      <c r="P2194" s="1020"/>
      <c r="Q2194" s="1020"/>
      <c r="R2194" s="1020"/>
      <c r="S2194" s="1020"/>
      <c r="T2194" s="1020"/>
      <c r="U2194" s="1020"/>
      <c r="V2194" s="1020"/>
      <c r="W2194" s="1020"/>
      <c r="X2194" s="1020"/>
      <c r="Y2194" s="1014"/>
    </row>
    <row r="2195" spans="10:25">
      <c r="J2195" s="1014"/>
      <c r="K2195" s="1014"/>
      <c r="L2195" s="1020"/>
      <c r="M2195" s="1020"/>
      <c r="N2195" s="1018"/>
      <c r="O2195" s="1020"/>
      <c r="P2195" s="1020"/>
      <c r="Q2195" s="1020"/>
      <c r="R2195" s="1020"/>
      <c r="S2195" s="1020"/>
      <c r="T2195" s="1020"/>
      <c r="U2195" s="1020"/>
      <c r="V2195" s="1020"/>
      <c r="W2195" s="1020"/>
      <c r="X2195" s="1020"/>
      <c r="Y2195" s="1014"/>
    </row>
    <row r="2196" spans="10:25">
      <c r="J2196" s="1014"/>
      <c r="K2196" s="1014"/>
      <c r="L2196" s="1020"/>
      <c r="M2196" s="1020"/>
      <c r="N2196" s="1017"/>
      <c r="O2196" s="1020"/>
      <c r="P2196" s="1020"/>
      <c r="Q2196" s="1020"/>
      <c r="R2196" s="1020"/>
      <c r="S2196" s="1020"/>
      <c r="T2196" s="1020"/>
      <c r="U2196" s="1020"/>
      <c r="V2196" s="1020"/>
      <c r="W2196" s="1020"/>
      <c r="X2196" s="1020"/>
      <c r="Y2196" s="1014"/>
    </row>
    <row r="2197" spans="10:25">
      <c r="J2197" s="1014"/>
      <c r="K2197" s="1014"/>
      <c r="L2197" s="1020"/>
      <c r="M2197" s="1020"/>
      <c r="N2197" s="1018"/>
      <c r="O2197" s="1020"/>
      <c r="P2197" s="1020"/>
      <c r="Q2197" s="1020"/>
      <c r="R2197" s="1020"/>
      <c r="S2197" s="1020"/>
      <c r="T2197" s="1020"/>
      <c r="U2197" s="1020"/>
      <c r="V2197" s="1020"/>
      <c r="W2197" s="1020"/>
      <c r="X2197" s="1020"/>
      <c r="Y2197" s="1014"/>
    </row>
    <row r="2198" spans="10:25">
      <c r="J2198" s="1014"/>
      <c r="K2198" s="1014"/>
      <c r="L2198" s="1020"/>
      <c r="M2198" s="1020"/>
      <c r="N2198" s="1017"/>
      <c r="O2198" s="1020"/>
      <c r="P2198" s="1020"/>
      <c r="Q2198" s="1020"/>
      <c r="R2198" s="1020"/>
      <c r="S2198" s="1020"/>
      <c r="T2198" s="1020"/>
      <c r="U2198" s="1020"/>
      <c r="V2198" s="1020"/>
      <c r="W2198" s="1020"/>
      <c r="X2198" s="1020"/>
      <c r="Y2198" s="1014"/>
    </row>
    <row r="2199" spans="10:25">
      <c r="J2199" s="1014"/>
      <c r="K2199" s="1014"/>
      <c r="L2199" s="1020"/>
      <c r="M2199" s="1020"/>
      <c r="N2199" s="1018"/>
      <c r="O2199" s="1020"/>
      <c r="P2199" s="1020"/>
      <c r="Q2199" s="1020"/>
      <c r="R2199" s="1020"/>
      <c r="S2199" s="1020"/>
      <c r="T2199" s="1020"/>
      <c r="U2199" s="1020"/>
      <c r="V2199" s="1020"/>
      <c r="W2199" s="1020"/>
      <c r="X2199" s="1020"/>
      <c r="Y2199" s="1014"/>
    </row>
    <row r="2200" spans="10:25">
      <c r="J2200" s="1014"/>
      <c r="K2200" s="1014"/>
      <c r="L2200" s="1020"/>
      <c r="M2200" s="1020"/>
      <c r="N2200" s="1018"/>
      <c r="O2200" s="1020"/>
      <c r="P2200" s="1020"/>
      <c r="Q2200" s="1020"/>
      <c r="R2200" s="1020"/>
      <c r="S2200" s="1020"/>
      <c r="T2200" s="1020"/>
      <c r="U2200" s="1020"/>
      <c r="V2200" s="1020"/>
      <c r="W2200" s="1020"/>
      <c r="X2200" s="1020"/>
      <c r="Y2200" s="1014"/>
    </row>
    <row r="2201" spans="10:25">
      <c r="J2201" s="1014"/>
      <c r="K2201" s="1014"/>
      <c r="L2201" s="1020"/>
      <c r="M2201" s="1020"/>
      <c r="N2201" s="1018"/>
      <c r="O2201" s="1020"/>
      <c r="P2201" s="1020"/>
      <c r="Q2201" s="1020"/>
      <c r="R2201" s="1020"/>
      <c r="S2201" s="1020"/>
      <c r="T2201" s="1020"/>
      <c r="U2201" s="1020"/>
      <c r="V2201" s="1020"/>
      <c r="W2201" s="1020"/>
      <c r="X2201" s="1020"/>
      <c r="Y2201" s="1014"/>
    </row>
    <row r="2202" spans="10:25">
      <c r="J2202" s="1014"/>
      <c r="K2202" s="1014"/>
      <c r="L2202" s="1020"/>
      <c r="M2202" s="1020"/>
      <c r="N2202" s="1018"/>
      <c r="O2202" s="1020"/>
      <c r="P2202" s="1020"/>
      <c r="Q2202" s="1020"/>
      <c r="R2202" s="1020"/>
      <c r="S2202" s="1020"/>
      <c r="T2202" s="1020"/>
      <c r="U2202" s="1020"/>
      <c r="V2202" s="1020"/>
      <c r="W2202" s="1020"/>
      <c r="X2202" s="1020"/>
      <c r="Y2202" s="1014"/>
    </row>
    <row r="2203" spans="10:25">
      <c r="J2203" s="1014"/>
      <c r="K2203" s="1014"/>
      <c r="L2203" s="1020"/>
      <c r="M2203" s="1020"/>
      <c r="N2203" s="1018"/>
      <c r="O2203" s="1020"/>
      <c r="P2203" s="1020"/>
      <c r="Q2203" s="1020"/>
      <c r="R2203" s="1020"/>
      <c r="S2203" s="1020"/>
      <c r="T2203" s="1020"/>
      <c r="U2203" s="1020"/>
      <c r="V2203" s="1020"/>
      <c r="W2203" s="1020"/>
      <c r="X2203" s="1020"/>
      <c r="Y2203" s="1014"/>
    </row>
    <row r="2204" spans="10:25">
      <c r="J2204" s="1014"/>
      <c r="K2204" s="1014"/>
      <c r="L2204" s="1020"/>
      <c r="M2204" s="1020"/>
      <c r="N2204" s="1018"/>
      <c r="O2204" s="1020"/>
      <c r="P2204" s="1020"/>
      <c r="Q2204" s="1020"/>
      <c r="R2204" s="1020"/>
      <c r="S2204" s="1020"/>
      <c r="T2204" s="1020"/>
      <c r="U2204" s="1020"/>
      <c r="V2204" s="1020"/>
      <c r="W2204" s="1020"/>
      <c r="X2204" s="1020"/>
      <c r="Y2204" s="1014"/>
    </row>
    <row r="2205" spans="10:25">
      <c r="J2205" s="1014"/>
      <c r="K2205" s="1014"/>
      <c r="L2205" s="1020"/>
      <c r="M2205" s="1020"/>
      <c r="N2205" s="1018"/>
      <c r="O2205" s="1020"/>
      <c r="P2205" s="1020"/>
      <c r="Q2205" s="1020"/>
      <c r="R2205" s="1020"/>
      <c r="S2205" s="1020"/>
      <c r="T2205" s="1020"/>
      <c r="U2205" s="1020"/>
      <c r="V2205" s="1020"/>
      <c r="W2205" s="1020"/>
      <c r="X2205" s="1020"/>
      <c r="Y2205" s="1014"/>
    </row>
    <row r="2206" spans="10:25">
      <c r="J2206" s="1014"/>
      <c r="K2206" s="1014"/>
      <c r="L2206" s="1020"/>
      <c r="M2206" s="1020"/>
      <c r="N2206" s="1018"/>
      <c r="O2206" s="1020"/>
      <c r="P2206" s="1020"/>
      <c r="Q2206" s="1020"/>
      <c r="R2206" s="1020"/>
      <c r="S2206" s="1020"/>
      <c r="T2206" s="1020"/>
      <c r="U2206" s="1020"/>
      <c r="V2206" s="1020"/>
      <c r="W2206" s="1020"/>
      <c r="X2206" s="1020"/>
      <c r="Y2206" s="1014"/>
    </row>
    <row r="2207" spans="10:25">
      <c r="J2207" s="1014"/>
      <c r="K2207" s="1014"/>
      <c r="L2207" s="1020"/>
      <c r="M2207" s="1020"/>
      <c r="N2207" s="1018"/>
      <c r="O2207" s="1020"/>
      <c r="P2207" s="1020"/>
      <c r="Q2207" s="1020"/>
      <c r="R2207" s="1020"/>
      <c r="S2207" s="1020"/>
      <c r="T2207" s="1020"/>
      <c r="U2207" s="1020"/>
      <c r="V2207" s="1020"/>
      <c r="W2207" s="1020"/>
      <c r="X2207" s="1020"/>
      <c r="Y2207" s="1014"/>
    </row>
    <row r="2208" spans="10:25">
      <c r="J2208" s="1014"/>
      <c r="K2208" s="1014"/>
      <c r="L2208" s="1020"/>
      <c r="M2208" s="1020"/>
      <c r="N2208" s="1018"/>
      <c r="O2208" s="1020"/>
      <c r="P2208" s="1020"/>
      <c r="Q2208" s="1020"/>
      <c r="R2208" s="1020"/>
      <c r="S2208" s="1020"/>
      <c r="T2208" s="1020"/>
      <c r="U2208" s="1020"/>
      <c r="V2208" s="1020"/>
      <c r="W2208" s="1020"/>
      <c r="X2208" s="1020"/>
      <c r="Y2208" s="1014"/>
    </row>
    <row r="2209" spans="10:25">
      <c r="J2209" s="1014"/>
      <c r="K2209" s="1014"/>
      <c r="L2209" s="1020"/>
      <c r="M2209" s="1020"/>
      <c r="N2209" s="1018"/>
      <c r="O2209" s="1020"/>
      <c r="P2209" s="1020"/>
      <c r="Q2209" s="1020"/>
      <c r="R2209" s="1020"/>
      <c r="S2209" s="1020"/>
      <c r="T2209" s="1020"/>
      <c r="U2209" s="1020"/>
      <c r="V2209" s="1020"/>
      <c r="W2209" s="1020"/>
      <c r="X2209" s="1020"/>
      <c r="Y2209" s="1014"/>
    </row>
    <row r="2210" spans="10:25">
      <c r="J2210" s="1014"/>
      <c r="K2210" s="1014"/>
      <c r="L2210" s="1020"/>
      <c r="M2210" s="1020"/>
      <c r="N2210" s="1017"/>
      <c r="O2210" s="1020"/>
      <c r="P2210" s="1020"/>
      <c r="Q2210" s="1020"/>
      <c r="R2210" s="1020"/>
      <c r="S2210" s="1020"/>
      <c r="T2210" s="1020"/>
      <c r="U2210" s="1020"/>
      <c r="V2210" s="1020"/>
      <c r="W2210" s="1020"/>
      <c r="X2210" s="1020"/>
      <c r="Y2210" s="1014"/>
    </row>
    <row r="2211" spans="10:25">
      <c r="J2211" s="1014"/>
      <c r="K2211" s="1014"/>
      <c r="L2211" s="1020"/>
      <c r="M2211" s="1020"/>
      <c r="N2211" s="1018"/>
      <c r="O2211" s="1020"/>
      <c r="P2211" s="1020"/>
      <c r="Q2211" s="1020"/>
      <c r="R2211" s="1020"/>
      <c r="S2211" s="1020"/>
      <c r="T2211" s="1020"/>
      <c r="U2211" s="1020"/>
      <c r="V2211" s="1020"/>
      <c r="W2211" s="1020"/>
      <c r="X2211" s="1020"/>
      <c r="Y2211" s="1014"/>
    </row>
    <row r="2212" spans="10:25">
      <c r="J2212" s="1014"/>
      <c r="K2212" s="1014"/>
      <c r="L2212" s="1020"/>
      <c r="M2212" s="1020"/>
      <c r="N2212" s="1017"/>
      <c r="O2212" s="1020"/>
      <c r="P2212" s="1020"/>
      <c r="Q2212" s="1020"/>
      <c r="R2212" s="1020"/>
      <c r="S2212" s="1020"/>
      <c r="T2212" s="1020"/>
      <c r="U2212" s="1020"/>
      <c r="V2212" s="1020"/>
      <c r="W2212" s="1020"/>
      <c r="X2212" s="1020"/>
      <c r="Y2212" s="1014"/>
    </row>
    <row r="2213" spans="10:25">
      <c r="J2213" s="1014"/>
      <c r="K2213" s="1014"/>
      <c r="L2213" s="1020"/>
      <c r="M2213" s="1020"/>
      <c r="N2213" s="1018"/>
      <c r="O2213" s="1020"/>
      <c r="P2213" s="1020"/>
      <c r="Q2213" s="1020"/>
      <c r="R2213" s="1020"/>
      <c r="S2213" s="1020"/>
      <c r="T2213" s="1020"/>
      <c r="U2213" s="1020"/>
      <c r="V2213" s="1020"/>
      <c r="W2213" s="1020"/>
      <c r="X2213" s="1020"/>
      <c r="Y2213" s="1014"/>
    </row>
    <row r="2214" spans="10:25">
      <c r="J2214" s="1014"/>
      <c r="K2214" s="1014"/>
      <c r="L2214" s="1020"/>
      <c r="M2214" s="1020"/>
      <c r="N2214" s="1017"/>
      <c r="O2214" s="1020"/>
      <c r="P2214" s="1020"/>
      <c r="Q2214" s="1020"/>
      <c r="R2214" s="1020"/>
      <c r="S2214" s="1020"/>
      <c r="T2214" s="1020"/>
      <c r="U2214" s="1020"/>
      <c r="V2214" s="1020"/>
      <c r="W2214" s="1020"/>
      <c r="X2214" s="1020"/>
      <c r="Y2214" s="1014"/>
    </row>
    <row r="2215" spans="10:25">
      <c r="J2215" s="1014"/>
      <c r="K2215" s="1014"/>
      <c r="L2215" s="1020"/>
      <c r="M2215" s="1020"/>
      <c r="N2215" s="1018"/>
      <c r="O2215" s="1020"/>
      <c r="P2215" s="1020"/>
      <c r="Q2215" s="1020"/>
      <c r="R2215" s="1020"/>
      <c r="S2215" s="1020"/>
      <c r="T2215" s="1020"/>
      <c r="U2215" s="1020"/>
      <c r="V2215" s="1020"/>
      <c r="W2215" s="1020"/>
      <c r="X2215" s="1020"/>
      <c r="Y2215" s="1014"/>
    </row>
    <row r="2216" spans="10:25">
      <c r="J2216" s="1014"/>
      <c r="K2216" s="1014"/>
      <c r="L2216" s="1020"/>
      <c r="M2216" s="1020"/>
      <c r="N2216" s="1017"/>
      <c r="O2216" s="1020"/>
      <c r="P2216" s="1020"/>
      <c r="Q2216" s="1020"/>
      <c r="R2216" s="1020"/>
      <c r="S2216" s="1020"/>
      <c r="T2216" s="1020"/>
      <c r="U2216" s="1020"/>
      <c r="V2216" s="1020"/>
      <c r="W2216" s="1020"/>
      <c r="X2216" s="1020"/>
      <c r="Y2216" s="1014"/>
    </row>
    <row r="2217" spans="10:25">
      <c r="J2217" s="1014"/>
      <c r="K2217" s="1014"/>
      <c r="L2217" s="1020"/>
      <c r="M2217" s="1020"/>
      <c r="N2217" s="1018"/>
      <c r="O2217" s="1020"/>
      <c r="P2217" s="1020"/>
      <c r="Q2217" s="1020"/>
      <c r="R2217" s="1020"/>
      <c r="S2217" s="1020"/>
      <c r="T2217" s="1020"/>
      <c r="U2217" s="1020"/>
      <c r="V2217" s="1020"/>
      <c r="W2217" s="1020"/>
      <c r="X2217" s="1020"/>
      <c r="Y2217" s="1014"/>
    </row>
    <row r="2218" spans="10:25">
      <c r="J2218" s="1014"/>
      <c r="K2218" s="1014"/>
      <c r="L2218" s="1020"/>
      <c r="M2218" s="1020"/>
      <c r="N2218" s="1018"/>
      <c r="O2218" s="1020"/>
      <c r="P2218" s="1020"/>
      <c r="Q2218" s="1020"/>
      <c r="R2218" s="1020"/>
      <c r="S2218" s="1020"/>
      <c r="T2218" s="1020"/>
      <c r="U2218" s="1020"/>
      <c r="V2218" s="1020"/>
      <c r="W2218" s="1020"/>
      <c r="X2218" s="1020"/>
      <c r="Y2218" s="1014"/>
    </row>
    <row r="2219" spans="10:25">
      <c r="J2219" s="1014"/>
      <c r="K2219" s="1014"/>
      <c r="L2219" s="1020"/>
      <c r="M2219" s="1020"/>
      <c r="N2219" s="1017"/>
      <c r="O2219" s="1020"/>
      <c r="P2219" s="1020"/>
      <c r="Q2219" s="1020"/>
      <c r="R2219" s="1020"/>
      <c r="S2219" s="1020"/>
      <c r="T2219" s="1020"/>
      <c r="U2219" s="1020"/>
      <c r="V2219" s="1020"/>
      <c r="W2219" s="1020"/>
      <c r="X2219" s="1020"/>
      <c r="Y2219" s="1014"/>
    </row>
    <row r="2220" spans="10:25">
      <c r="J2220" s="1014"/>
      <c r="K2220" s="1014"/>
      <c r="L2220" s="1020"/>
      <c r="M2220" s="1020"/>
      <c r="N2220" s="1018"/>
      <c r="O2220" s="1020"/>
      <c r="P2220" s="1020"/>
      <c r="Q2220" s="1020"/>
      <c r="R2220" s="1020"/>
      <c r="S2220" s="1020"/>
      <c r="T2220" s="1020"/>
      <c r="U2220" s="1020"/>
      <c r="V2220" s="1020"/>
      <c r="W2220" s="1020"/>
      <c r="X2220" s="1020"/>
      <c r="Y2220" s="1014"/>
    </row>
    <row r="2221" spans="10:25">
      <c r="J2221" s="1014"/>
      <c r="K2221" s="1014"/>
      <c r="L2221" s="1020"/>
      <c r="M2221" s="1020"/>
      <c r="N2221" s="1017"/>
      <c r="O2221" s="1020"/>
      <c r="P2221" s="1020"/>
      <c r="Q2221" s="1020"/>
      <c r="R2221" s="1020"/>
      <c r="S2221" s="1020"/>
      <c r="T2221" s="1020"/>
      <c r="U2221" s="1020"/>
      <c r="V2221" s="1020"/>
      <c r="W2221" s="1020"/>
      <c r="X2221" s="1020"/>
      <c r="Y2221" s="1014"/>
    </row>
    <row r="2222" spans="10:25">
      <c r="J2222" s="1014"/>
      <c r="K2222" s="1014"/>
      <c r="L2222" s="1020"/>
      <c r="M2222" s="1020"/>
      <c r="N2222" s="1018"/>
      <c r="O2222" s="1020"/>
      <c r="P2222" s="1020"/>
      <c r="Q2222" s="1020"/>
      <c r="R2222" s="1020"/>
      <c r="S2222" s="1020"/>
      <c r="T2222" s="1020"/>
      <c r="U2222" s="1020"/>
      <c r="V2222" s="1020"/>
      <c r="W2222" s="1020"/>
      <c r="X2222" s="1020"/>
      <c r="Y2222" s="1014"/>
    </row>
    <row r="2223" spans="10:25">
      <c r="J2223" s="1014"/>
      <c r="K2223" s="1014"/>
      <c r="L2223" s="1020"/>
      <c r="M2223" s="1020"/>
      <c r="N2223" s="1017"/>
      <c r="O2223" s="1020"/>
      <c r="P2223" s="1020"/>
      <c r="Q2223" s="1020"/>
      <c r="R2223" s="1020"/>
      <c r="S2223" s="1020"/>
      <c r="T2223" s="1020"/>
      <c r="U2223" s="1020"/>
      <c r="V2223" s="1020"/>
      <c r="W2223" s="1020"/>
      <c r="X2223" s="1020"/>
      <c r="Y2223" s="1014"/>
    </row>
    <row r="2224" spans="10:25">
      <c r="J2224" s="1014"/>
      <c r="K2224" s="1014"/>
      <c r="L2224" s="1020"/>
      <c r="M2224" s="1020"/>
      <c r="N2224" s="1018"/>
      <c r="O2224" s="1020"/>
      <c r="P2224" s="1020"/>
      <c r="Q2224" s="1020"/>
      <c r="R2224" s="1020"/>
      <c r="S2224" s="1020"/>
      <c r="T2224" s="1020"/>
      <c r="U2224" s="1020"/>
      <c r="V2224" s="1020"/>
      <c r="W2224" s="1020"/>
      <c r="X2224" s="1020"/>
      <c r="Y2224" s="1014"/>
    </row>
    <row r="2225" spans="10:25">
      <c r="J2225" s="1014"/>
      <c r="K2225" s="1014"/>
      <c r="L2225" s="1020"/>
      <c r="M2225" s="1020"/>
      <c r="N2225" s="1017"/>
      <c r="O2225" s="1020"/>
      <c r="P2225" s="1020"/>
      <c r="Q2225" s="1020"/>
      <c r="R2225" s="1020"/>
      <c r="S2225" s="1020"/>
      <c r="T2225" s="1020"/>
      <c r="U2225" s="1020"/>
      <c r="V2225" s="1020"/>
      <c r="W2225" s="1020"/>
      <c r="X2225" s="1020"/>
      <c r="Y2225" s="1014"/>
    </row>
    <row r="2226" spans="10:25">
      <c r="J2226" s="1014"/>
      <c r="K2226" s="1014"/>
      <c r="L2226" s="1020"/>
      <c r="M2226" s="1020"/>
      <c r="N2226" s="1018"/>
      <c r="O2226" s="1020"/>
      <c r="P2226" s="1020"/>
      <c r="Q2226" s="1020"/>
      <c r="R2226" s="1020"/>
      <c r="S2226" s="1020"/>
      <c r="T2226" s="1020"/>
      <c r="U2226" s="1020"/>
      <c r="V2226" s="1020"/>
      <c r="W2226" s="1020"/>
      <c r="X2226" s="1020"/>
      <c r="Y2226" s="1014"/>
    </row>
    <row r="2227" spans="10:25">
      <c r="J2227" s="1014"/>
      <c r="K2227" s="1014"/>
      <c r="L2227" s="1020"/>
      <c r="M2227" s="1020"/>
      <c r="N2227" s="1017"/>
      <c r="O2227" s="1020"/>
      <c r="P2227" s="1020"/>
      <c r="Q2227" s="1020"/>
      <c r="R2227" s="1020"/>
      <c r="S2227" s="1020"/>
      <c r="T2227" s="1020"/>
      <c r="U2227" s="1020"/>
      <c r="V2227" s="1020"/>
      <c r="W2227" s="1020"/>
      <c r="X2227" s="1020"/>
      <c r="Y2227" s="1014"/>
    </row>
    <row r="2228" spans="10:25">
      <c r="J2228" s="1014"/>
      <c r="K2228" s="1014"/>
      <c r="L2228" s="1020"/>
      <c r="M2228" s="1020"/>
      <c r="N2228" s="1018"/>
      <c r="O2228" s="1020"/>
      <c r="P2228" s="1020"/>
      <c r="Q2228" s="1020"/>
      <c r="R2228" s="1020"/>
      <c r="S2228" s="1020"/>
      <c r="T2228" s="1020"/>
      <c r="U2228" s="1020"/>
      <c r="V2228" s="1020"/>
      <c r="W2228" s="1020"/>
      <c r="X2228" s="1020"/>
      <c r="Y2228" s="1014"/>
    </row>
    <row r="2229" spans="10:25">
      <c r="J2229" s="1014"/>
      <c r="K2229" s="1014"/>
      <c r="L2229" s="1020"/>
      <c r="M2229" s="1020"/>
      <c r="N2229" s="1017"/>
      <c r="O2229" s="1020"/>
      <c r="P2229" s="1020"/>
      <c r="Q2229" s="1020"/>
      <c r="R2229" s="1020"/>
      <c r="S2229" s="1020"/>
      <c r="T2229" s="1020"/>
      <c r="U2229" s="1020"/>
      <c r="V2229" s="1020"/>
      <c r="W2229" s="1020"/>
      <c r="X2229" s="1020"/>
      <c r="Y2229" s="1014"/>
    </row>
    <row r="2230" spans="10:25">
      <c r="J2230" s="1014"/>
      <c r="K2230" s="1014"/>
      <c r="L2230" s="1020"/>
      <c r="M2230" s="1020"/>
      <c r="N2230" s="1018"/>
      <c r="O2230" s="1020"/>
      <c r="P2230" s="1020"/>
      <c r="Q2230" s="1020"/>
      <c r="R2230" s="1020"/>
      <c r="S2230" s="1020"/>
      <c r="T2230" s="1020"/>
      <c r="U2230" s="1020"/>
      <c r="V2230" s="1020"/>
      <c r="W2230" s="1020"/>
      <c r="X2230" s="1020"/>
      <c r="Y2230" s="1014"/>
    </row>
    <row r="2231" spans="10:25">
      <c r="J2231" s="1014"/>
      <c r="K2231" s="1014"/>
      <c r="L2231" s="1020"/>
      <c r="M2231" s="1020"/>
      <c r="N2231" s="1017"/>
      <c r="O2231" s="1020"/>
      <c r="P2231" s="1020"/>
      <c r="Q2231" s="1020"/>
      <c r="R2231" s="1020"/>
      <c r="S2231" s="1020"/>
      <c r="T2231" s="1020"/>
      <c r="U2231" s="1020"/>
      <c r="V2231" s="1020"/>
      <c r="W2231" s="1020"/>
      <c r="X2231" s="1020"/>
      <c r="Y2231" s="1014"/>
    </row>
    <row r="2232" spans="10:25">
      <c r="J2232" s="1014"/>
      <c r="K2232" s="1014"/>
      <c r="L2232" s="1020"/>
      <c r="M2232" s="1020"/>
      <c r="N2232" s="1018"/>
      <c r="O2232" s="1020"/>
      <c r="P2232" s="1020"/>
      <c r="Q2232" s="1020"/>
      <c r="R2232" s="1020"/>
      <c r="S2232" s="1020"/>
      <c r="T2232" s="1020"/>
      <c r="U2232" s="1020"/>
      <c r="V2232" s="1020"/>
      <c r="W2232" s="1020"/>
      <c r="X2232" s="1020"/>
      <c r="Y2232" s="1014"/>
    </row>
    <row r="2233" spans="10:25">
      <c r="J2233" s="1014"/>
      <c r="K2233" s="1014"/>
      <c r="L2233" s="1020"/>
      <c r="M2233" s="1020"/>
      <c r="N2233" s="1017"/>
      <c r="O2233" s="1020"/>
      <c r="P2233" s="1020"/>
      <c r="Q2233" s="1020"/>
      <c r="R2233" s="1020"/>
      <c r="S2233" s="1020"/>
      <c r="T2233" s="1020"/>
      <c r="U2233" s="1020"/>
      <c r="V2233" s="1020"/>
      <c r="W2233" s="1020"/>
      <c r="X2233" s="1020"/>
      <c r="Y2233" s="1014"/>
    </row>
    <row r="2234" spans="10:25">
      <c r="J2234" s="1014"/>
      <c r="K2234" s="1014"/>
      <c r="L2234" s="1020"/>
      <c r="M2234" s="1020"/>
      <c r="N2234" s="1018"/>
      <c r="O2234" s="1020"/>
      <c r="P2234" s="1020"/>
      <c r="Q2234" s="1020"/>
      <c r="R2234" s="1020"/>
      <c r="S2234" s="1020"/>
      <c r="T2234" s="1020"/>
      <c r="U2234" s="1020"/>
      <c r="V2234" s="1020"/>
      <c r="W2234" s="1020"/>
      <c r="X2234" s="1020"/>
      <c r="Y2234" s="1014"/>
    </row>
    <row r="2235" spans="10:25">
      <c r="J2235" s="1014"/>
      <c r="K2235" s="1014"/>
      <c r="L2235" s="1020"/>
      <c r="M2235" s="1020"/>
      <c r="N2235" s="1017"/>
      <c r="O2235" s="1020"/>
      <c r="P2235" s="1020"/>
      <c r="Q2235" s="1020"/>
      <c r="R2235" s="1020"/>
      <c r="S2235" s="1020"/>
      <c r="T2235" s="1020"/>
      <c r="U2235" s="1020"/>
      <c r="V2235" s="1020"/>
      <c r="W2235" s="1020"/>
      <c r="X2235" s="1020"/>
      <c r="Y2235" s="1014"/>
    </row>
    <row r="2236" spans="10:25">
      <c r="J2236" s="1014"/>
      <c r="K2236" s="1014"/>
      <c r="L2236" s="1020"/>
      <c r="M2236" s="1020"/>
      <c r="N2236" s="1018"/>
      <c r="O2236" s="1020"/>
      <c r="P2236" s="1020"/>
      <c r="Q2236" s="1020"/>
      <c r="R2236" s="1020"/>
      <c r="S2236" s="1020"/>
      <c r="T2236" s="1020"/>
      <c r="U2236" s="1020"/>
      <c r="V2236" s="1020"/>
      <c r="W2236" s="1020"/>
      <c r="X2236" s="1020"/>
      <c r="Y2236" s="1014"/>
    </row>
    <row r="2237" spans="10:25">
      <c r="J2237" s="1014"/>
      <c r="K2237" s="1014"/>
      <c r="L2237" s="1020"/>
      <c r="M2237" s="1020"/>
      <c r="N2237" s="1017"/>
      <c r="O2237" s="1020"/>
      <c r="P2237" s="1020"/>
      <c r="Q2237" s="1020"/>
      <c r="R2237" s="1020"/>
      <c r="S2237" s="1020"/>
      <c r="T2237" s="1020"/>
      <c r="U2237" s="1020"/>
      <c r="V2237" s="1020"/>
      <c r="W2237" s="1020"/>
      <c r="X2237" s="1020"/>
      <c r="Y2237" s="1014"/>
    </row>
    <row r="2238" spans="10:25">
      <c r="J2238" s="1014"/>
      <c r="K2238" s="1014"/>
      <c r="L2238" s="1020"/>
      <c r="M2238" s="1020"/>
      <c r="N2238" s="1018"/>
      <c r="O2238" s="1020"/>
      <c r="P2238" s="1020"/>
      <c r="Q2238" s="1020"/>
      <c r="R2238" s="1020"/>
      <c r="S2238" s="1020"/>
      <c r="T2238" s="1020"/>
      <c r="U2238" s="1020"/>
      <c r="V2238" s="1020"/>
      <c r="W2238" s="1020"/>
      <c r="X2238" s="1020"/>
      <c r="Y2238" s="1014"/>
    </row>
    <row r="2239" spans="10:25">
      <c r="J2239" s="1014"/>
      <c r="K2239" s="1014"/>
      <c r="L2239" s="1020"/>
      <c r="M2239" s="1020"/>
      <c r="N2239" s="1017"/>
      <c r="O2239" s="1020"/>
      <c r="P2239" s="1020"/>
      <c r="Q2239" s="1020"/>
      <c r="R2239" s="1020"/>
      <c r="S2239" s="1020"/>
      <c r="T2239" s="1020"/>
      <c r="U2239" s="1020"/>
      <c r="V2239" s="1020"/>
      <c r="W2239" s="1020"/>
      <c r="X2239" s="1020"/>
      <c r="Y2239" s="1014"/>
    </row>
    <row r="2240" spans="10:25">
      <c r="J2240" s="1014"/>
      <c r="K2240" s="1014"/>
      <c r="L2240" s="1020"/>
      <c r="M2240" s="1020"/>
      <c r="N2240" s="1018"/>
      <c r="O2240" s="1020"/>
      <c r="P2240" s="1020"/>
      <c r="Q2240" s="1020"/>
      <c r="R2240" s="1020"/>
      <c r="S2240" s="1020"/>
      <c r="T2240" s="1020"/>
      <c r="U2240" s="1020"/>
      <c r="V2240" s="1020"/>
      <c r="W2240" s="1020"/>
      <c r="X2240" s="1020"/>
      <c r="Y2240" s="1014"/>
    </row>
    <row r="2241" spans="10:25">
      <c r="J2241" s="1014"/>
      <c r="K2241" s="1014"/>
      <c r="L2241" s="1020"/>
      <c r="M2241" s="1020"/>
      <c r="N2241" s="1017"/>
      <c r="O2241" s="1020"/>
      <c r="P2241" s="1020"/>
      <c r="Q2241" s="1020"/>
      <c r="R2241" s="1020"/>
      <c r="S2241" s="1020"/>
      <c r="T2241" s="1020"/>
      <c r="U2241" s="1020"/>
      <c r="V2241" s="1020"/>
      <c r="W2241" s="1020"/>
      <c r="X2241" s="1020"/>
      <c r="Y2241" s="1014"/>
    </row>
    <row r="2242" spans="10:25">
      <c r="J2242" s="1014"/>
      <c r="K2242" s="1014"/>
      <c r="L2242" s="1020"/>
      <c r="M2242" s="1020"/>
      <c r="N2242" s="1018"/>
      <c r="O2242" s="1020"/>
      <c r="P2242" s="1020"/>
      <c r="Q2242" s="1020"/>
      <c r="R2242" s="1020"/>
      <c r="S2242" s="1020"/>
      <c r="T2242" s="1020"/>
      <c r="U2242" s="1020"/>
      <c r="V2242" s="1020"/>
      <c r="W2242" s="1020"/>
      <c r="X2242" s="1020"/>
      <c r="Y2242" s="1014"/>
    </row>
    <row r="2243" spans="10:25">
      <c r="J2243" s="1014"/>
      <c r="K2243" s="1014"/>
      <c r="L2243" s="1020"/>
      <c r="M2243" s="1020"/>
      <c r="N2243" s="1017"/>
      <c r="O2243" s="1020"/>
      <c r="P2243" s="1020"/>
      <c r="Q2243" s="1020"/>
      <c r="R2243" s="1020"/>
      <c r="S2243" s="1020"/>
      <c r="T2243" s="1020"/>
      <c r="U2243" s="1020"/>
      <c r="V2243" s="1020"/>
      <c r="W2243" s="1020"/>
      <c r="X2243" s="1020"/>
      <c r="Y2243" s="1014"/>
    </row>
    <row r="2244" spans="10:25">
      <c r="J2244" s="1014"/>
      <c r="K2244" s="1014"/>
      <c r="L2244" s="1020"/>
      <c r="M2244" s="1020"/>
      <c r="N2244" s="1018"/>
      <c r="O2244" s="1020"/>
      <c r="P2244" s="1020"/>
      <c r="Q2244" s="1020"/>
      <c r="R2244" s="1020"/>
      <c r="S2244" s="1020"/>
      <c r="T2244" s="1020"/>
      <c r="U2244" s="1020"/>
      <c r="V2244" s="1020"/>
      <c r="W2244" s="1020"/>
      <c r="X2244" s="1020"/>
      <c r="Y2244" s="1014"/>
    </row>
    <row r="2245" spans="10:25">
      <c r="J2245" s="1014"/>
      <c r="K2245" s="1014"/>
      <c r="L2245" s="1020"/>
      <c r="M2245" s="1020"/>
      <c r="N2245" s="1017"/>
      <c r="O2245" s="1020"/>
      <c r="P2245" s="1020"/>
      <c r="Q2245" s="1020"/>
      <c r="R2245" s="1020"/>
      <c r="S2245" s="1020"/>
      <c r="T2245" s="1020"/>
      <c r="U2245" s="1020"/>
      <c r="V2245" s="1020"/>
      <c r="W2245" s="1020"/>
      <c r="X2245" s="1020"/>
      <c r="Y2245" s="1014"/>
    </row>
    <row r="2246" spans="10:25">
      <c r="J2246" s="1014"/>
      <c r="K2246" s="1014"/>
      <c r="L2246" s="1020"/>
      <c r="M2246" s="1020"/>
      <c r="N2246" s="1018"/>
      <c r="O2246" s="1020"/>
      <c r="P2246" s="1020"/>
      <c r="Q2246" s="1020"/>
      <c r="R2246" s="1020"/>
      <c r="S2246" s="1020"/>
      <c r="T2246" s="1020"/>
      <c r="U2246" s="1020"/>
      <c r="V2246" s="1020"/>
      <c r="W2246" s="1020"/>
      <c r="X2246" s="1020"/>
      <c r="Y2246" s="1014"/>
    </row>
    <row r="2247" spans="10:25">
      <c r="J2247" s="1014"/>
      <c r="K2247" s="1014"/>
      <c r="L2247" s="1020"/>
      <c r="M2247" s="1020"/>
      <c r="N2247" s="1018"/>
      <c r="O2247" s="1020"/>
      <c r="P2247" s="1020"/>
      <c r="Q2247" s="1020"/>
      <c r="R2247" s="1020"/>
      <c r="S2247" s="1020"/>
      <c r="T2247" s="1020"/>
      <c r="U2247" s="1020"/>
      <c r="V2247" s="1020"/>
      <c r="W2247" s="1020"/>
      <c r="X2247" s="1020"/>
      <c r="Y2247" s="1014"/>
    </row>
    <row r="2248" spans="10:25">
      <c r="J2248" s="1014"/>
      <c r="K2248" s="1014"/>
      <c r="L2248" s="1020"/>
      <c r="M2248" s="1020"/>
      <c r="N2248" s="1018"/>
      <c r="O2248" s="1020"/>
      <c r="P2248" s="1020"/>
      <c r="Q2248" s="1020"/>
      <c r="R2248" s="1020"/>
      <c r="S2248" s="1020"/>
      <c r="T2248" s="1020"/>
      <c r="U2248" s="1020"/>
      <c r="V2248" s="1020"/>
      <c r="W2248" s="1020"/>
      <c r="X2248" s="1020"/>
      <c r="Y2248" s="1014"/>
    </row>
    <row r="2249" spans="10:25">
      <c r="J2249" s="1014"/>
      <c r="K2249" s="1014"/>
      <c r="L2249" s="1020"/>
      <c r="M2249" s="1020"/>
      <c r="N2249" s="1017"/>
      <c r="O2249" s="1020"/>
      <c r="P2249" s="1020"/>
      <c r="Q2249" s="1020"/>
      <c r="R2249" s="1020"/>
      <c r="S2249" s="1020"/>
      <c r="T2249" s="1020"/>
      <c r="U2249" s="1020"/>
      <c r="V2249" s="1020"/>
      <c r="W2249" s="1020"/>
      <c r="X2249" s="1020"/>
      <c r="Y2249" s="1014"/>
    </row>
    <row r="2250" spans="10:25">
      <c r="J2250" s="1014"/>
      <c r="K2250" s="1014"/>
      <c r="L2250" s="1020"/>
      <c r="M2250" s="1020"/>
      <c r="N2250" s="1018"/>
      <c r="O2250" s="1020"/>
      <c r="P2250" s="1020"/>
      <c r="Q2250" s="1020"/>
      <c r="R2250" s="1020"/>
      <c r="S2250" s="1020"/>
      <c r="T2250" s="1020"/>
      <c r="U2250" s="1020"/>
      <c r="V2250" s="1020"/>
      <c r="W2250" s="1020"/>
      <c r="X2250" s="1020"/>
      <c r="Y2250" s="1014"/>
    </row>
    <row r="2251" spans="10:25">
      <c r="J2251" s="1014"/>
      <c r="K2251" s="1014"/>
      <c r="L2251" s="1020"/>
      <c r="M2251" s="1020"/>
      <c r="N2251" s="1018"/>
      <c r="O2251" s="1020"/>
      <c r="P2251" s="1020"/>
      <c r="Q2251" s="1020"/>
      <c r="R2251" s="1020"/>
      <c r="S2251" s="1020"/>
      <c r="T2251" s="1020"/>
      <c r="U2251" s="1020"/>
      <c r="V2251" s="1020"/>
      <c r="W2251" s="1020"/>
      <c r="X2251" s="1020"/>
      <c r="Y2251" s="1014"/>
    </row>
    <row r="2252" spans="10:25">
      <c r="J2252" s="1014"/>
      <c r="K2252" s="1014"/>
      <c r="L2252" s="1020"/>
      <c r="M2252" s="1020"/>
      <c r="N2252" s="1018"/>
      <c r="O2252" s="1020"/>
      <c r="P2252" s="1020"/>
      <c r="Q2252" s="1020"/>
      <c r="R2252" s="1020"/>
      <c r="S2252" s="1020"/>
      <c r="T2252" s="1020"/>
      <c r="U2252" s="1020"/>
      <c r="V2252" s="1020"/>
      <c r="W2252" s="1020"/>
      <c r="X2252" s="1020"/>
      <c r="Y2252" s="1014"/>
    </row>
    <row r="2253" spans="10:25">
      <c r="J2253" s="1014"/>
      <c r="K2253" s="1014"/>
      <c r="L2253" s="1020"/>
      <c r="M2253" s="1020"/>
      <c r="N2253" s="1018"/>
      <c r="O2253" s="1020"/>
      <c r="P2253" s="1020"/>
      <c r="Q2253" s="1020"/>
      <c r="R2253" s="1020"/>
      <c r="S2253" s="1020"/>
      <c r="T2253" s="1020"/>
      <c r="U2253" s="1020"/>
      <c r="V2253" s="1020"/>
      <c r="W2253" s="1020"/>
      <c r="X2253" s="1020"/>
      <c r="Y2253" s="1014"/>
    </row>
    <row r="2254" spans="10:25">
      <c r="J2254" s="1014"/>
      <c r="K2254" s="1014"/>
      <c r="L2254" s="1020"/>
      <c r="M2254" s="1020"/>
      <c r="N2254" s="1018"/>
      <c r="O2254" s="1020"/>
      <c r="P2254" s="1020"/>
      <c r="Q2254" s="1020"/>
      <c r="R2254" s="1020"/>
      <c r="S2254" s="1020"/>
      <c r="T2254" s="1020"/>
      <c r="U2254" s="1020"/>
      <c r="V2254" s="1020"/>
      <c r="W2254" s="1020"/>
      <c r="X2254" s="1020"/>
      <c r="Y2254" s="1014"/>
    </row>
    <row r="2255" spans="10:25">
      <c r="J2255" s="1014"/>
      <c r="K2255" s="1014"/>
      <c r="L2255" s="1020"/>
      <c r="M2255" s="1020"/>
      <c r="N2255" s="1018"/>
      <c r="O2255" s="1020"/>
      <c r="P2255" s="1020"/>
      <c r="Q2255" s="1020"/>
      <c r="R2255" s="1020"/>
      <c r="S2255" s="1020"/>
      <c r="T2255" s="1020"/>
      <c r="U2255" s="1020"/>
      <c r="V2255" s="1020"/>
      <c r="W2255" s="1020"/>
      <c r="X2255" s="1020"/>
      <c r="Y2255" s="1014"/>
    </row>
    <row r="2256" spans="10:25">
      <c r="J2256" s="1014"/>
      <c r="K2256" s="1014"/>
      <c r="L2256" s="1020"/>
      <c r="M2256" s="1020"/>
      <c r="N2256" s="1018"/>
      <c r="O2256" s="1020"/>
      <c r="P2256" s="1020"/>
      <c r="Q2256" s="1020"/>
      <c r="R2256" s="1020"/>
      <c r="S2256" s="1020"/>
      <c r="T2256" s="1020"/>
      <c r="U2256" s="1020"/>
      <c r="V2256" s="1020"/>
      <c r="W2256" s="1020"/>
      <c r="X2256" s="1020"/>
      <c r="Y2256" s="1014"/>
    </row>
    <row r="2257" spans="10:25">
      <c r="J2257" s="1014"/>
      <c r="K2257" s="1014"/>
      <c r="L2257" s="1020"/>
      <c r="M2257" s="1020"/>
      <c r="N2257" s="1018"/>
      <c r="O2257" s="1020"/>
      <c r="P2257" s="1020"/>
      <c r="Q2257" s="1020"/>
      <c r="R2257" s="1020"/>
      <c r="S2257" s="1020"/>
      <c r="T2257" s="1020"/>
      <c r="U2257" s="1020"/>
      <c r="V2257" s="1020"/>
      <c r="W2257" s="1020"/>
      <c r="X2257" s="1020"/>
      <c r="Y2257" s="1014"/>
    </row>
    <row r="2258" spans="10:25">
      <c r="J2258" s="1014"/>
      <c r="K2258" s="1014"/>
      <c r="L2258" s="1020"/>
      <c r="M2258" s="1020"/>
      <c r="N2258" s="1018"/>
      <c r="O2258" s="1020"/>
      <c r="P2258" s="1020"/>
      <c r="Q2258" s="1020"/>
      <c r="R2258" s="1020"/>
      <c r="S2258" s="1020"/>
      <c r="T2258" s="1020"/>
      <c r="U2258" s="1020"/>
      <c r="V2258" s="1020"/>
      <c r="W2258" s="1020"/>
      <c r="X2258" s="1020"/>
      <c r="Y2258" s="1014"/>
    </row>
    <row r="2259" spans="10:25">
      <c r="J2259" s="1014"/>
      <c r="K2259" s="1014"/>
      <c r="L2259" s="1020"/>
      <c r="M2259" s="1020"/>
      <c r="N2259" s="1018"/>
      <c r="O2259" s="1020"/>
      <c r="P2259" s="1020"/>
      <c r="Q2259" s="1020"/>
      <c r="R2259" s="1020"/>
      <c r="S2259" s="1020"/>
      <c r="T2259" s="1020"/>
      <c r="U2259" s="1020"/>
      <c r="V2259" s="1020"/>
      <c r="W2259" s="1020"/>
      <c r="X2259" s="1020"/>
      <c r="Y2259" s="1014"/>
    </row>
    <row r="2260" spans="10:25">
      <c r="J2260" s="1014"/>
      <c r="K2260" s="1014"/>
      <c r="L2260" s="1020"/>
      <c r="M2260" s="1020"/>
      <c r="N2260" s="1018"/>
      <c r="O2260" s="1020"/>
      <c r="P2260" s="1020"/>
      <c r="Q2260" s="1020"/>
      <c r="R2260" s="1020"/>
      <c r="S2260" s="1020"/>
      <c r="T2260" s="1020"/>
      <c r="U2260" s="1020"/>
      <c r="V2260" s="1020"/>
      <c r="W2260" s="1020"/>
      <c r="X2260" s="1020"/>
      <c r="Y2260" s="1014"/>
    </row>
    <row r="2261" spans="10:25">
      <c r="J2261" s="1014"/>
      <c r="K2261" s="1014"/>
      <c r="L2261" s="1020"/>
      <c r="M2261" s="1020"/>
      <c r="N2261" s="1018"/>
      <c r="O2261" s="1020"/>
      <c r="P2261" s="1020"/>
      <c r="Q2261" s="1020"/>
      <c r="R2261" s="1020"/>
      <c r="S2261" s="1020"/>
      <c r="T2261" s="1020"/>
      <c r="U2261" s="1020"/>
      <c r="V2261" s="1020"/>
      <c r="W2261" s="1020"/>
      <c r="X2261" s="1020"/>
      <c r="Y2261" s="1014"/>
    </row>
    <row r="2262" spans="10:25">
      <c r="J2262" s="1014"/>
      <c r="K2262" s="1014"/>
      <c r="L2262" s="1020"/>
      <c r="M2262" s="1020"/>
      <c r="N2262" s="1018"/>
      <c r="O2262" s="1020"/>
      <c r="P2262" s="1020"/>
      <c r="Q2262" s="1020"/>
      <c r="R2262" s="1020"/>
      <c r="S2262" s="1020"/>
      <c r="T2262" s="1020"/>
      <c r="U2262" s="1020"/>
      <c r="V2262" s="1020"/>
      <c r="W2262" s="1020"/>
      <c r="X2262" s="1020"/>
      <c r="Y2262" s="1014"/>
    </row>
    <row r="2263" spans="10:25">
      <c r="J2263" s="1014"/>
      <c r="K2263" s="1014"/>
      <c r="L2263" s="1020"/>
      <c r="M2263" s="1020"/>
      <c r="N2263" s="1018"/>
      <c r="O2263" s="1020"/>
      <c r="P2263" s="1020"/>
      <c r="Q2263" s="1020"/>
      <c r="R2263" s="1020"/>
      <c r="S2263" s="1020"/>
      <c r="T2263" s="1020"/>
      <c r="U2263" s="1020"/>
      <c r="V2263" s="1020"/>
      <c r="W2263" s="1020"/>
      <c r="X2263" s="1020"/>
      <c r="Y2263" s="1014"/>
    </row>
    <row r="2264" spans="10:25">
      <c r="J2264" s="1014"/>
      <c r="K2264" s="1014"/>
      <c r="L2264" s="1020"/>
      <c r="M2264" s="1020"/>
      <c r="N2264" s="1018"/>
      <c r="O2264" s="1020"/>
      <c r="P2264" s="1020"/>
      <c r="Q2264" s="1020"/>
      <c r="R2264" s="1020"/>
      <c r="S2264" s="1020"/>
      <c r="T2264" s="1020"/>
      <c r="U2264" s="1020"/>
      <c r="V2264" s="1020"/>
      <c r="W2264" s="1020"/>
      <c r="X2264" s="1020"/>
      <c r="Y2264" s="1014"/>
    </row>
    <row r="2265" spans="10:25">
      <c r="J2265" s="1014"/>
      <c r="K2265" s="1014"/>
      <c r="L2265" s="1020"/>
      <c r="M2265" s="1020"/>
      <c r="N2265" s="1018"/>
      <c r="O2265" s="1020"/>
      <c r="P2265" s="1020"/>
      <c r="Q2265" s="1020"/>
      <c r="R2265" s="1020"/>
      <c r="S2265" s="1020"/>
      <c r="T2265" s="1020"/>
      <c r="U2265" s="1020"/>
      <c r="V2265" s="1020"/>
      <c r="W2265" s="1020"/>
      <c r="X2265" s="1020"/>
      <c r="Y2265" s="1014"/>
    </row>
    <row r="2266" spans="10:25">
      <c r="J2266" s="1014"/>
      <c r="K2266" s="1014"/>
      <c r="L2266" s="1020"/>
      <c r="M2266" s="1020"/>
      <c r="N2266" s="1018"/>
      <c r="O2266" s="1020"/>
      <c r="P2266" s="1020"/>
      <c r="Q2266" s="1020"/>
      <c r="R2266" s="1020"/>
      <c r="S2266" s="1020"/>
      <c r="T2266" s="1020"/>
      <c r="U2266" s="1020"/>
      <c r="V2266" s="1020"/>
      <c r="W2266" s="1020"/>
      <c r="X2266" s="1020"/>
      <c r="Y2266" s="1014"/>
    </row>
    <row r="2267" spans="10:25">
      <c r="J2267" s="1014"/>
      <c r="K2267" s="1014"/>
      <c r="L2267" s="1020"/>
      <c r="M2267" s="1020"/>
      <c r="N2267" s="1018"/>
      <c r="O2267" s="1020"/>
      <c r="P2267" s="1020"/>
      <c r="Q2267" s="1020"/>
      <c r="R2267" s="1020"/>
      <c r="S2267" s="1020"/>
      <c r="T2267" s="1020"/>
      <c r="U2267" s="1020"/>
      <c r="V2267" s="1020"/>
      <c r="W2267" s="1020"/>
      <c r="X2267" s="1020"/>
      <c r="Y2267" s="1014"/>
    </row>
    <row r="2268" spans="10:25">
      <c r="J2268" s="1014"/>
      <c r="K2268" s="1014"/>
      <c r="L2268" s="1020"/>
      <c r="M2268" s="1020"/>
      <c r="N2268" s="1018"/>
      <c r="O2268" s="1020"/>
      <c r="P2268" s="1020"/>
      <c r="Q2268" s="1020"/>
      <c r="R2268" s="1020"/>
      <c r="S2268" s="1020"/>
      <c r="T2268" s="1020"/>
      <c r="U2268" s="1020"/>
      <c r="V2268" s="1020"/>
      <c r="W2268" s="1020"/>
      <c r="X2268" s="1020"/>
      <c r="Y2268" s="1014"/>
    </row>
    <row r="2269" spans="10:25">
      <c r="J2269" s="1014"/>
      <c r="K2269" s="1014"/>
      <c r="L2269" s="1020"/>
      <c r="M2269" s="1020"/>
      <c r="N2269" s="1018"/>
      <c r="O2269" s="1020"/>
      <c r="P2269" s="1020"/>
      <c r="Q2269" s="1020"/>
      <c r="R2269" s="1020"/>
      <c r="S2269" s="1020"/>
      <c r="T2269" s="1020"/>
      <c r="U2269" s="1020"/>
      <c r="V2269" s="1020"/>
      <c r="W2269" s="1020"/>
      <c r="X2269" s="1020"/>
      <c r="Y2269" s="1014"/>
    </row>
    <row r="2270" spans="10:25">
      <c r="J2270" s="1014"/>
      <c r="K2270" s="1014"/>
      <c r="L2270" s="1020"/>
      <c r="M2270" s="1020"/>
      <c r="N2270" s="1018"/>
      <c r="O2270" s="1020"/>
      <c r="P2270" s="1020"/>
      <c r="Q2270" s="1020"/>
      <c r="R2270" s="1020"/>
      <c r="S2270" s="1020"/>
      <c r="T2270" s="1020"/>
      <c r="U2270" s="1020"/>
      <c r="V2270" s="1020"/>
      <c r="W2270" s="1020"/>
      <c r="X2270" s="1020"/>
      <c r="Y2270" s="1014"/>
    </row>
    <row r="2271" spans="10:25">
      <c r="J2271" s="1014"/>
      <c r="K2271" s="1014"/>
      <c r="L2271" s="1020"/>
      <c r="M2271" s="1020"/>
      <c r="N2271" s="1018"/>
      <c r="O2271" s="1020"/>
      <c r="P2271" s="1020"/>
      <c r="Q2271" s="1020"/>
      <c r="R2271" s="1020"/>
      <c r="S2271" s="1020"/>
      <c r="T2271" s="1020"/>
      <c r="U2271" s="1020"/>
      <c r="V2271" s="1020"/>
      <c r="W2271" s="1020"/>
      <c r="X2271" s="1020"/>
      <c r="Y2271" s="1014"/>
    </row>
    <row r="2272" spans="10:25">
      <c r="J2272" s="1014"/>
      <c r="K2272" s="1014"/>
      <c r="L2272" s="1020"/>
      <c r="M2272" s="1020"/>
      <c r="N2272" s="1018"/>
      <c r="O2272" s="1020"/>
      <c r="P2272" s="1020"/>
      <c r="Q2272" s="1020"/>
      <c r="R2272" s="1020"/>
      <c r="S2272" s="1020"/>
      <c r="T2272" s="1020"/>
      <c r="U2272" s="1020"/>
      <c r="V2272" s="1020"/>
      <c r="W2272" s="1020"/>
      <c r="X2272" s="1020"/>
      <c r="Y2272" s="1014"/>
    </row>
    <row r="2273" spans="10:25">
      <c r="J2273" s="1014"/>
      <c r="K2273" s="1014"/>
      <c r="L2273" s="1020"/>
      <c r="M2273" s="1020"/>
      <c r="N2273" s="1017"/>
      <c r="O2273" s="1020"/>
      <c r="P2273" s="1020"/>
      <c r="Q2273" s="1020"/>
      <c r="R2273" s="1020"/>
      <c r="S2273" s="1020"/>
      <c r="T2273" s="1020"/>
      <c r="U2273" s="1020"/>
      <c r="V2273" s="1020"/>
      <c r="W2273" s="1020"/>
      <c r="X2273" s="1020"/>
      <c r="Y2273" s="1014"/>
    </row>
    <row r="2274" spans="10:25">
      <c r="J2274" s="1014"/>
      <c r="K2274" s="1014"/>
      <c r="L2274" s="1020"/>
      <c r="M2274" s="1020"/>
      <c r="N2274" s="1018"/>
      <c r="O2274" s="1020"/>
      <c r="P2274" s="1020"/>
      <c r="Q2274" s="1020"/>
      <c r="R2274" s="1020"/>
      <c r="S2274" s="1020"/>
      <c r="T2274" s="1020"/>
      <c r="U2274" s="1020"/>
      <c r="V2274" s="1020"/>
      <c r="W2274" s="1020"/>
      <c r="X2274" s="1020"/>
      <c r="Y2274" s="1014"/>
    </row>
    <row r="2275" spans="10:25">
      <c r="J2275" s="1014"/>
      <c r="K2275" s="1014"/>
      <c r="L2275" s="1020"/>
      <c r="M2275" s="1020"/>
      <c r="N2275" s="1017"/>
      <c r="O2275" s="1020"/>
      <c r="P2275" s="1020"/>
      <c r="Q2275" s="1020"/>
      <c r="R2275" s="1020"/>
      <c r="S2275" s="1020"/>
      <c r="T2275" s="1020"/>
      <c r="U2275" s="1020"/>
      <c r="V2275" s="1020"/>
      <c r="W2275" s="1020"/>
      <c r="X2275" s="1020"/>
      <c r="Y2275" s="1014"/>
    </row>
    <row r="2276" spans="10:25">
      <c r="J2276" s="1014"/>
      <c r="K2276" s="1014"/>
      <c r="L2276" s="1020"/>
      <c r="M2276" s="1020"/>
      <c r="N2276" s="1018"/>
      <c r="O2276" s="1020"/>
      <c r="P2276" s="1020"/>
      <c r="Q2276" s="1020"/>
      <c r="R2276" s="1020"/>
      <c r="S2276" s="1020"/>
      <c r="T2276" s="1020"/>
      <c r="U2276" s="1020"/>
      <c r="V2276" s="1020"/>
      <c r="W2276" s="1020"/>
      <c r="X2276" s="1020"/>
      <c r="Y2276" s="1014"/>
    </row>
    <row r="2277" spans="10:25">
      <c r="J2277" s="1014"/>
      <c r="K2277" s="1014"/>
      <c r="L2277" s="1020"/>
      <c r="M2277" s="1020"/>
      <c r="N2277" s="1017"/>
      <c r="O2277" s="1020"/>
      <c r="P2277" s="1020"/>
      <c r="Q2277" s="1020"/>
      <c r="R2277" s="1020"/>
      <c r="S2277" s="1020"/>
      <c r="T2277" s="1020"/>
      <c r="U2277" s="1020"/>
      <c r="V2277" s="1020"/>
      <c r="W2277" s="1020"/>
      <c r="X2277" s="1020"/>
      <c r="Y2277" s="1014"/>
    </row>
    <row r="2278" spans="10:25">
      <c r="J2278" s="1014"/>
      <c r="K2278" s="1014"/>
      <c r="L2278" s="1020"/>
      <c r="M2278" s="1020"/>
      <c r="N2278" s="1020"/>
      <c r="O2278" s="1020"/>
      <c r="P2278" s="1020"/>
      <c r="Q2278" s="1020"/>
      <c r="R2278" s="1020"/>
      <c r="S2278" s="1020"/>
      <c r="T2278" s="1020"/>
      <c r="U2278" s="1020"/>
      <c r="V2278" s="1020"/>
      <c r="W2278" s="1020"/>
      <c r="X2278" s="1020"/>
      <c r="Y2278" s="1014"/>
    </row>
    <row r="2279" spans="10:25">
      <c r="J2279" s="1014"/>
      <c r="K2279" s="1014"/>
      <c r="L2279" s="1020"/>
      <c r="M2279" s="1020"/>
      <c r="N2279" s="1020"/>
      <c r="O2279" s="1020"/>
      <c r="P2279" s="1020"/>
      <c r="Q2279" s="1020"/>
      <c r="R2279" s="1020"/>
      <c r="S2279" s="1020"/>
      <c r="T2279" s="1020"/>
      <c r="U2279" s="1020"/>
      <c r="V2279" s="1020"/>
      <c r="W2279" s="1020"/>
      <c r="X2279" s="1020"/>
      <c r="Y2279" s="1014"/>
    </row>
    <row r="2280" spans="10:25">
      <c r="J2280" s="1014"/>
      <c r="K2280" s="1014"/>
      <c r="L2280" s="1020"/>
      <c r="M2280" s="1020"/>
      <c r="N2280" s="1020"/>
      <c r="O2280" s="1020"/>
      <c r="P2280" s="1020"/>
      <c r="Q2280" s="1020"/>
      <c r="R2280" s="1020"/>
      <c r="S2280" s="1020"/>
      <c r="T2280" s="1020"/>
      <c r="U2280" s="1020"/>
      <c r="V2280" s="1020"/>
      <c r="W2280" s="1020"/>
      <c r="X2280" s="1020"/>
      <c r="Y2280" s="1014"/>
    </row>
    <row r="2281" spans="10:25">
      <c r="J2281" s="1014"/>
      <c r="K2281" s="1014"/>
      <c r="L2281" s="1020"/>
      <c r="M2281" s="1020"/>
      <c r="N2281" s="1020"/>
      <c r="O2281" s="1020"/>
      <c r="P2281" s="1020"/>
      <c r="Q2281" s="1020"/>
      <c r="R2281" s="1020"/>
      <c r="S2281" s="1020"/>
      <c r="T2281" s="1020"/>
      <c r="U2281" s="1020"/>
      <c r="V2281" s="1020"/>
      <c r="W2281" s="1020"/>
      <c r="X2281" s="1020"/>
      <c r="Y2281" s="1014"/>
    </row>
    <row r="2282" spans="10:25">
      <c r="J2282" s="1014"/>
      <c r="K2282" s="1014"/>
      <c r="L2282" s="1020"/>
      <c r="M2282" s="1020"/>
      <c r="N2282" s="1020"/>
      <c r="O2282" s="1020"/>
      <c r="P2282" s="1020"/>
      <c r="Q2282" s="1020"/>
      <c r="R2282" s="1020"/>
      <c r="S2282" s="1020"/>
      <c r="T2282" s="1020"/>
      <c r="U2282" s="1020"/>
      <c r="V2282" s="1020"/>
      <c r="W2282" s="1020"/>
      <c r="X2282" s="1020"/>
      <c r="Y2282" s="1014"/>
    </row>
    <row r="2283" spans="10:25">
      <c r="J2283" s="1014"/>
      <c r="K2283" s="1014"/>
      <c r="L2283" s="1020"/>
      <c r="M2283" s="1020"/>
      <c r="N2283" s="1020"/>
      <c r="O2283" s="1020"/>
      <c r="P2283" s="1020"/>
      <c r="Q2283" s="1020"/>
      <c r="R2283" s="1020"/>
      <c r="S2283" s="1020"/>
      <c r="T2283" s="1020"/>
      <c r="U2283" s="1020"/>
      <c r="V2283" s="1020"/>
      <c r="W2283" s="1020"/>
      <c r="X2283" s="1020"/>
      <c r="Y2283" s="1014"/>
    </row>
    <row r="2284" spans="10:25">
      <c r="J2284" s="1014"/>
      <c r="K2284" s="1014"/>
      <c r="L2284" s="1020"/>
      <c r="M2284" s="1020"/>
      <c r="N2284" s="1020"/>
      <c r="O2284" s="1020"/>
      <c r="P2284" s="1020"/>
      <c r="Q2284" s="1020"/>
      <c r="R2284" s="1020"/>
      <c r="S2284" s="1020"/>
      <c r="T2284" s="1020"/>
      <c r="U2284" s="1020"/>
      <c r="V2284" s="1020"/>
      <c r="W2284" s="1020"/>
      <c r="X2284" s="1020"/>
      <c r="Y2284" s="1014"/>
    </row>
    <row r="2285" spans="10:25">
      <c r="J2285" s="1014"/>
      <c r="K2285" s="1014"/>
      <c r="L2285" s="1020"/>
      <c r="M2285" s="1020"/>
      <c r="N2285" s="1020"/>
      <c r="O2285" s="1020"/>
      <c r="P2285" s="1020"/>
      <c r="Q2285" s="1020"/>
      <c r="R2285" s="1020"/>
      <c r="S2285" s="1020"/>
      <c r="T2285" s="1020"/>
      <c r="U2285" s="1020"/>
      <c r="V2285" s="1020"/>
      <c r="W2285" s="1020"/>
      <c r="X2285" s="1020"/>
      <c r="Y2285" s="1014"/>
    </row>
    <row r="2286" spans="10:25">
      <c r="J2286" s="1014"/>
      <c r="K2286" s="1014"/>
      <c r="L2286" s="1020"/>
      <c r="M2286" s="1020"/>
      <c r="N2286" s="1020"/>
      <c r="O2286" s="1020"/>
      <c r="P2286" s="1020"/>
      <c r="Q2286" s="1020"/>
      <c r="R2286" s="1020"/>
      <c r="S2286" s="1020"/>
      <c r="T2286" s="1020"/>
      <c r="U2286" s="1020"/>
      <c r="V2286" s="1020"/>
      <c r="W2286" s="1020"/>
      <c r="X2286" s="1020"/>
      <c r="Y2286" s="1014"/>
    </row>
    <row r="2287" spans="10:25">
      <c r="J2287" s="1014"/>
      <c r="K2287" s="1014"/>
      <c r="L2287" s="1020"/>
      <c r="M2287" s="1020"/>
      <c r="N2287" s="1020"/>
      <c r="O2287" s="1020"/>
      <c r="P2287" s="1020"/>
      <c r="Q2287" s="1020"/>
      <c r="R2287" s="1020"/>
      <c r="S2287" s="1020"/>
      <c r="T2287" s="1020"/>
      <c r="U2287" s="1020"/>
      <c r="V2287" s="1020"/>
      <c r="W2287" s="1020"/>
      <c r="X2287" s="1020"/>
      <c r="Y2287" s="1014"/>
    </row>
    <row r="2288" spans="10:25">
      <c r="J2288" s="1014"/>
      <c r="K2288" s="1014"/>
      <c r="L2288" s="1020"/>
      <c r="M2288" s="1020"/>
      <c r="N2288" s="1020"/>
      <c r="O2288" s="1020"/>
      <c r="P2288" s="1020"/>
      <c r="Q2288" s="1020"/>
      <c r="R2288" s="1020"/>
      <c r="S2288" s="1020"/>
      <c r="T2288" s="1020"/>
      <c r="U2288" s="1020"/>
      <c r="V2288" s="1020"/>
      <c r="W2288" s="1020"/>
      <c r="X2288" s="1020"/>
      <c r="Y2288" s="1014"/>
    </row>
    <row r="2289" spans="10:25">
      <c r="J2289" s="1014"/>
      <c r="K2289" s="1014"/>
      <c r="L2289" s="1020"/>
      <c r="M2289" s="1020"/>
      <c r="N2289" s="1020"/>
      <c r="O2289" s="1020"/>
      <c r="P2289" s="1020"/>
      <c r="Q2289" s="1020"/>
      <c r="R2289" s="1020"/>
      <c r="S2289" s="1020"/>
      <c r="T2289" s="1020"/>
      <c r="U2289" s="1020"/>
      <c r="V2289" s="1020"/>
      <c r="W2289" s="1020"/>
      <c r="X2289" s="1020"/>
      <c r="Y2289" s="1014"/>
    </row>
    <row r="2290" spans="10:25">
      <c r="J2290" s="1014"/>
      <c r="K2290" s="1014"/>
      <c r="L2290" s="1020"/>
      <c r="M2290" s="1020"/>
      <c r="N2290" s="1020"/>
      <c r="O2290" s="1020"/>
      <c r="P2290" s="1020"/>
      <c r="Q2290" s="1020"/>
      <c r="R2290" s="1020"/>
      <c r="S2290" s="1020"/>
      <c r="T2290" s="1020"/>
      <c r="U2290" s="1020"/>
      <c r="V2290" s="1020"/>
      <c r="W2290" s="1020"/>
      <c r="X2290" s="1020"/>
      <c r="Y2290" s="1014"/>
    </row>
    <row r="2291" spans="10:25">
      <c r="J2291" s="1014"/>
      <c r="K2291" s="1014"/>
      <c r="L2291" s="1020"/>
      <c r="M2291" s="1020"/>
      <c r="N2291" s="1020"/>
      <c r="O2291" s="1020"/>
      <c r="P2291" s="1020"/>
      <c r="Q2291" s="1020"/>
      <c r="R2291" s="1020"/>
      <c r="S2291" s="1020"/>
      <c r="T2291" s="1020"/>
      <c r="U2291" s="1020"/>
      <c r="V2291" s="1020"/>
      <c r="W2291" s="1020"/>
      <c r="X2291" s="1020"/>
      <c r="Y2291" s="1014"/>
    </row>
    <row r="2292" spans="10:25">
      <c r="J2292" s="1014"/>
      <c r="K2292" s="1014"/>
      <c r="L2292" s="1020"/>
      <c r="M2292" s="1020"/>
      <c r="N2292" s="1020"/>
      <c r="O2292" s="1020"/>
      <c r="P2292" s="1020"/>
      <c r="Q2292" s="1020"/>
      <c r="R2292" s="1020"/>
      <c r="S2292" s="1020"/>
      <c r="T2292" s="1020"/>
      <c r="U2292" s="1020"/>
      <c r="V2292" s="1020"/>
      <c r="W2292" s="1020"/>
      <c r="X2292" s="1020"/>
      <c r="Y2292" s="1014"/>
    </row>
    <row r="2293" spans="10:25">
      <c r="J2293" s="1014"/>
      <c r="K2293" s="1014"/>
      <c r="L2293" s="1020"/>
      <c r="M2293" s="1020"/>
      <c r="N2293" s="1020"/>
      <c r="O2293" s="1020"/>
      <c r="P2293" s="1020"/>
      <c r="Q2293" s="1020"/>
      <c r="R2293" s="1020"/>
      <c r="S2293" s="1020"/>
      <c r="T2293" s="1020"/>
      <c r="U2293" s="1020"/>
      <c r="V2293" s="1020"/>
      <c r="W2293" s="1020"/>
      <c r="X2293" s="1020"/>
      <c r="Y2293" s="1014"/>
    </row>
    <row r="2294" spans="10:25">
      <c r="J2294" s="1014"/>
      <c r="K2294" s="1014"/>
      <c r="L2294" s="1020"/>
      <c r="M2294" s="1020"/>
      <c r="N2294" s="1020"/>
      <c r="O2294" s="1020"/>
      <c r="P2294" s="1020"/>
      <c r="Q2294" s="1020"/>
      <c r="R2294" s="1020"/>
      <c r="S2294" s="1020"/>
      <c r="T2294" s="1020"/>
      <c r="U2294" s="1020"/>
      <c r="V2294" s="1020"/>
      <c r="W2294" s="1020"/>
      <c r="X2294" s="1020"/>
      <c r="Y2294" s="1014"/>
    </row>
    <row r="2295" spans="10:25">
      <c r="J2295" s="1014"/>
      <c r="K2295" s="1014"/>
      <c r="L2295" s="1020"/>
      <c r="M2295" s="1020"/>
      <c r="N2295" s="1020"/>
      <c r="O2295" s="1020"/>
      <c r="P2295" s="1020"/>
      <c r="Q2295" s="1020"/>
      <c r="R2295" s="1020"/>
      <c r="S2295" s="1020"/>
      <c r="T2295" s="1020"/>
      <c r="U2295" s="1020"/>
      <c r="V2295" s="1020"/>
      <c r="W2295" s="1020"/>
      <c r="X2295" s="1020"/>
      <c r="Y2295" s="1014"/>
    </row>
    <row r="2296" spans="10:25">
      <c r="J2296" s="1014"/>
      <c r="K2296" s="1014"/>
      <c r="L2296" s="1020"/>
      <c r="M2296" s="1020"/>
      <c r="N2296" s="1020"/>
      <c r="O2296" s="1020"/>
      <c r="P2296" s="1020"/>
      <c r="Q2296" s="1020"/>
      <c r="R2296" s="1020"/>
      <c r="S2296" s="1020"/>
      <c r="T2296" s="1020"/>
      <c r="U2296" s="1020"/>
      <c r="V2296" s="1020"/>
      <c r="W2296" s="1020"/>
      <c r="X2296" s="1020"/>
      <c r="Y2296" s="1014"/>
    </row>
    <row r="2297" spans="10:25">
      <c r="J2297" s="1014"/>
      <c r="K2297" s="1014"/>
      <c r="L2297" s="1020"/>
      <c r="M2297" s="1020"/>
      <c r="N2297" s="1020"/>
      <c r="O2297" s="1020"/>
      <c r="P2297" s="1020"/>
      <c r="Q2297" s="1020"/>
      <c r="R2297" s="1020"/>
      <c r="S2297" s="1020"/>
      <c r="T2297" s="1020"/>
      <c r="U2297" s="1020"/>
      <c r="V2297" s="1020"/>
      <c r="W2297" s="1020"/>
      <c r="X2297" s="1020"/>
      <c r="Y2297" s="1014"/>
    </row>
    <row r="2298" spans="10:25">
      <c r="J2298" s="1014"/>
      <c r="K2298" s="1014"/>
      <c r="L2298" s="1020"/>
      <c r="M2298" s="1020"/>
      <c r="N2298" s="1020"/>
      <c r="O2298" s="1020"/>
      <c r="P2298" s="1020"/>
      <c r="Q2298" s="1020"/>
      <c r="R2298" s="1020"/>
      <c r="S2298" s="1020"/>
      <c r="T2298" s="1020"/>
      <c r="U2298" s="1020"/>
      <c r="V2298" s="1020"/>
      <c r="W2298" s="1020"/>
      <c r="X2298" s="1020"/>
      <c r="Y2298" s="1014"/>
    </row>
    <row r="2299" spans="10:25">
      <c r="J2299" s="1014"/>
      <c r="K2299" s="1014"/>
      <c r="L2299" s="1020"/>
      <c r="M2299" s="1020"/>
      <c r="N2299" s="1020"/>
      <c r="O2299" s="1020"/>
      <c r="P2299" s="1020"/>
      <c r="Q2299" s="1020"/>
      <c r="R2299" s="1020"/>
      <c r="S2299" s="1020"/>
      <c r="T2299" s="1020"/>
      <c r="U2299" s="1020"/>
      <c r="V2299" s="1020"/>
      <c r="W2299" s="1020"/>
      <c r="X2299" s="1020"/>
      <c r="Y2299" s="1014"/>
    </row>
    <row r="2300" spans="10:25">
      <c r="J2300" s="1014"/>
      <c r="K2300" s="1014"/>
      <c r="L2300" s="1020"/>
      <c r="M2300" s="1020"/>
      <c r="N2300" s="1020"/>
      <c r="O2300" s="1020"/>
      <c r="P2300" s="1020"/>
      <c r="Q2300" s="1020"/>
      <c r="R2300" s="1020"/>
      <c r="S2300" s="1020"/>
      <c r="T2300" s="1020"/>
      <c r="U2300" s="1020"/>
      <c r="V2300" s="1020"/>
      <c r="W2300" s="1020"/>
      <c r="X2300" s="1020"/>
      <c r="Y2300" s="1014"/>
    </row>
    <row r="2301" spans="10:25">
      <c r="J2301" s="1014"/>
      <c r="K2301" s="1014"/>
      <c r="L2301" s="1020"/>
      <c r="M2301" s="1020"/>
      <c r="N2301" s="1020"/>
      <c r="O2301" s="1020"/>
      <c r="P2301" s="1020"/>
      <c r="Q2301" s="1020"/>
      <c r="R2301" s="1020"/>
      <c r="S2301" s="1020"/>
      <c r="T2301" s="1020"/>
      <c r="U2301" s="1020"/>
      <c r="V2301" s="1020"/>
      <c r="W2301" s="1020"/>
      <c r="X2301" s="1020"/>
      <c r="Y2301" s="1014"/>
    </row>
    <row r="2302" spans="10:25">
      <c r="J2302" s="1014"/>
      <c r="K2302" s="1014"/>
      <c r="L2302" s="1020"/>
      <c r="M2302" s="1020"/>
      <c r="N2302" s="1020"/>
      <c r="O2302" s="1020"/>
      <c r="P2302" s="1020"/>
      <c r="Q2302" s="1020"/>
      <c r="R2302" s="1020"/>
      <c r="S2302" s="1020"/>
      <c r="T2302" s="1020"/>
      <c r="U2302" s="1020"/>
      <c r="V2302" s="1020"/>
      <c r="W2302" s="1020"/>
      <c r="X2302" s="1020"/>
      <c r="Y2302" s="1014"/>
    </row>
    <row r="2303" spans="10:25">
      <c r="J2303" s="1014"/>
      <c r="K2303" s="1014"/>
      <c r="L2303" s="1020"/>
      <c r="M2303" s="1020"/>
      <c r="N2303" s="1020"/>
      <c r="O2303" s="1020"/>
      <c r="P2303" s="1020"/>
      <c r="Q2303" s="1020"/>
      <c r="R2303" s="1020"/>
      <c r="S2303" s="1020"/>
      <c r="T2303" s="1020"/>
      <c r="U2303" s="1020"/>
      <c r="V2303" s="1020"/>
      <c r="W2303" s="1020"/>
      <c r="X2303" s="1020"/>
      <c r="Y2303" s="1014"/>
    </row>
    <row r="2304" spans="10:25">
      <c r="J2304" s="1014"/>
      <c r="K2304" s="1014"/>
      <c r="L2304" s="1020"/>
      <c r="M2304" s="1020"/>
      <c r="N2304" s="1020"/>
      <c r="O2304" s="1020"/>
      <c r="P2304" s="1020"/>
      <c r="Q2304" s="1020"/>
      <c r="R2304" s="1020"/>
      <c r="S2304" s="1020"/>
      <c r="T2304" s="1020"/>
      <c r="U2304" s="1020"/>
      <c r="V2304" s="1020"/>
      <c r="W2304" s="1020"/>
      <c r="X2304" s="1020"/>
      <c r="Y2304" s="1014"/>
    </row>
    <row r="2305" spans="10:25">
      <c r="J2305" s="1014"/>
      <c r="K2305" s="1014"/>
      <c r="L2305" s="1020"/>
      <c r="M2305" s="1020"/>
      <c r="N2305" s="1020"/>
      <c r="O2305" s="1020"/>
      <c r="P2305" s="1020"/>
      <c r="Q2305" s="1020"/>
      <c r="R2305" s="1020"/>
      <c r="S2305" s="1020"/>
      <c r="T2305" s="1020"/>
      <c r="U2305" s="1020"/>
      <c r="V2305" s="1020"/>
      <c r="W2305" s="1020"/>
      <c r="X2305" s="1020"/>
      <c r="Y2305" s="1014"/>
    </row>
    <row r="2306" spans="10:25">
      <c r="J2306" s="1014"/>
      <c r="K2306" s="1014"/>
      <c r="L2306" s="1020"/>
      <c r="M2306" s="1020"/>
      <c r="N2306" s="1020"/>
      <c r="O2306" s="1020"/>
      <c r="P2306" s="1020"/>
      <c r="Q2306" s="1020"/>
      <c r="R2306" s="1020"/>
      <c r="S2306" s="1020"/>
      <c r="T2306" s="1020"/>
      <c r="U2306" s="1020"/>
      <c r="V2306" s="1020"/>
      <c r="W2306" s="1020"/>
      <c r="X2306" s="1020"/>
      <c r="Y2306" s="1014"/>
    </row>
    <row r="2307" spans="10:25">
      <c r="J2307" s="1014"/>
      <c r="K2307" s="1014"/>
      <c r="L2307" s="1020"/>
      <c r="M2307" s="1020"/>
      <c r="N2307" s="1020"/>
      <c r="O2307" s="1020"/>
      <c r="P2307" s="1020"/>
      <c r="Q2307" s="1020"/>
      <c r="R2307" s="1020"/>
      <c r="S2307" s="1020"/>
      <c r="T2307" s="1020"/>
      <c r="U2307" s="1020"/>
      <c r="V2307" s="1020"/>
      <c r="W2307" s="1020"/>
      <c r="X2307" s="1020"/>
      <c r="Y2307" s="1014"/>
    </row>
    <row r="2308" spans="10:25">
      <c r="J2308" s="1014"/>
      <c r="K2308" s="1014"/>
      <c r="L2308" s="1020"/>
      <c r="M2308" s="1020"/>
      <c r="N2308" s="1020"/>
      <c r="O2308" s="1020"/>
      <c r="P2308" s="1020"/>
      <c r="Q2308" s="1020"/>
      <c r="R2308" s="1020"/>
      <c r="S2308" s="1020"/>
      <c r="T2308" s="1020"/>
      <c r="U2308" s="1020"/>
      <c r="V2308" s="1020"/>
      <c r="W2308" s="1020"/>
      <c r="X2308" s="1020"/>
      <c r="Y2308" s="1014"/>
    </row>
    <row r="2309" spans="10:25">
      <c r="J2309" s="1014"/>
      <c r="K2309" s="1014"/>
      <c r="L2309" s="1020"/>
      <c r="M2309" s="1020"/>
      <c r="N2309" s="1020"/>
      <c r="O2309" s="1020"/>
      <c r="P2309" s="1020"/>
      <c r="Q2309" s="1020"/>
      <c r="R2309" s="1020"/>
      <c r="S2309" s="1020"/>
      <c r="T2309" s="1020"/>
      <c r="U2309" s="1020"/>
      <c r="V2309" s="1020"/>
      <c r="W2309" s="1020"/>
      <c r="X2309" s="1020"/>
      <c r="Y2309" s="1014"/>
    </row>
    <row r="2310" spans="10:25">
      <c r="J2310" s="1014"/>
      <c r="K2310" s="1014"/>
      <c r="L2310" s="1020"/>
      <c r="M2310" s="1020"/>
      <c r="N2310" s="1020"/>
      <c r="O2310" s="1020"/>
      <c r="P2310" s="1020"/>
      <c r="Q2310" s="1020"/>
      <c r="R2310" s="1020"/>
      <c r="S2310" s="1020"/>
      <c r="T2310" s="1020"/>
      <c r="U2310" s="1020"/>
      <c r="V2310" s="1020"/>
      <c r="W2310" s="1020"/>
      <c r="X2310" s="1020"/>
      <c r="Y2310" s="1014"/>
    </row>
    <row r="2311" spans="10:25">
      <c r="J2311" s="1014"/>
      <c r="K2311" s="1014"/>
      <c r="L2311" s="1020"/>
      <c r="M2311" s="1020"/>
      <c r="N2311" s="1020"/>
      <c r="O2311" s="1020"/>
      <c r="P2311" s="1020"/>
      <c r="Q2311" s="1020"/>
      <c r="R2311" s="1020"/>
      <c r="S2311" s="1020"/>
      <c r="T2311" s="1020"/>
      <c r="U2311" s="1020"/>
      <c r="V2311" s="1020"/>
      <c r="W2311" s="1020"/>
      <c r="X2311" s="1020"/>
      <c r="Y2311" s="1014"/>
    </row>
    <row r="2312" spans="10:25">
      <c r="J2312" s="1014"/>
      <c r="K2312" s="1014"/>
      <c r="L2312" s="1020"/>
      <c r="M2312" s="1020"/>
      <c r="N2312" s="1020"/>
      <c r="O2312" s="1020"/>
      <c r="P2312" s="1020"/>
      <c r="Q2312" s="1020"/>
      <c r="R2312" s="1020"/>
      <c r="S2312" s="1020"/>
      <c r="T2312" s="1020"/>
      <c r="U2312" s="1020"/>
      <c r="V2312" s="1020"/>
      <c r="W2312" s="1020"/>
      <c r="X2312" s="1020"/>
      <c r="Y2312" s="1014"/>
    </row>
    <row r="2313" spans="10:25">
      <c r="J2313" s="1014"/>
      <c r="K2313" s="1014"/>
      <c r="L2313" s="1020"/>
      <c r="M2313" s="1020"/>
      <c r="N2313" s="1020"/>
      <c r="O2313" s="1020"/>
      <c r="P2313" s="1020"/>
      <c r="Q2313" s="1020"/>
      <c r="R2313" s="1020"/>
      <c r="S2313" s="1020"/>
      <c r="T2313" s="1020"/>
      <c r="U2313" s="1020"/>
      <c r="V2313" s="1020"/>
      <c r="W2313" s="1020"/>
      <c r="X2313" s="1020"/>
      <c r="Y2313" s="1014"/>
    </row>
    <row r="2314" spans="10:25">
      <c r="J2314" s="1014"/>
      <c r="K2314" s="1014"/>
      <c r="L2314" s="1020"/>
      <c r="M2314" s="1020"/>
      <c r="N2314" s="1020"/>
      <c r="O2314" s="1020"/>
      <c r="P2314" s="1020"/>
      <c r="Q2314" s="1020"/>
      <c r="R2314" s="1020"/>
      <c r="S2314" s="1020"/>
      <c r="T2314" s="1020"/>
      <c r="U2314" s="1020"/>
      <c r="V2314" s="1020"/>
      <c r="W2314" s="1020"/>
      <c r="X2314" s="1020"/>
      <c r="Y2314" s="1014"/>
    </row>
    <row r="2315" spans="10:25">
      <c r="J2315" s="1014"/>
      <c r="K2315" s="1014"/>
      <c r="L2315" s="1020"/>
      <c r="M2315" s="1020"/>
      <c r="N2315" s="1020"/>
      <c r="O2315" s="1020"/>
      <c r="P2315" s="1020"/>
      <c r="Q2315" s="1020"/>
      <c r="R2315" s="1020"/>
      <c r="S2315" s="1020"/>
      <c r="T2315" s="1020"/>
      <c r="U2315" s="1020"/>
      <c r="V2315" s="1020"/>
      <c r="W2315" s="1020"/>
      <c r="X2315" s="1020"/>
      <c r="Y2315" s="1014"/>
    </row>
    <row r="2316" spans="10:25">
      <c r="J2316" s="1014"/>
      <c r="K2316" s="1014"/>
      <c r="L2316" s="1020"/>
      <c r="M2316" s="1020"/>
      <c r="N2316" s="1020"/>
      <c r="O2316" s="1020"/>
      <c r="P2316" s="1020"/>
      <c r="Q2316" s="1020"/>
      <c r="R2316" s="1020"/>
      <c r="S2316" s="1020"/>
      <c r="T2316" s="1020"/>
      <c r="U2316" s="1020"/>
      <c r="V2316" s="1020"/>
      <c r="W2316" s="1020"/>
      <c r="X2316" s="1020"/>
      <c r="Y2316" s="1014"/>
    </row>
    <row r="2317" spans="10:25">
      <c r="J2317" s="1014"/>
      <c r="K2317" s="1014"/>
      <c r="L2317" s="1020"/>
      <c r="M2317" s="1020"/>
      <c r="N2317" s="1020"/>
      <c r="O2317" s="1020"/>
      <c r="P2317" s="1020"/>
      <c r="Q2317" s="1020"/>
      <c r="R2317" s="1020"/>
      <c r="S2317" s="1020"/>
      <c r="T2317" s="1020"/>
      <c r="U2317" s="1020"/>
      <c r="V2317" s="1020"/>
      <c r="W2317" s="1020"/>
      <c r="X2317" s="1020"/>
      <c r="Y2317" s="1014"/>
    </row>
    <row r="2318" spans="10:25">
      <c r="J2318" s="1014"/>
      <c r="K2318" s="1014"/>
      <c r="L2318" s="1020"/>
      <c r="M2318" s="1020"/>
      <c r="N2318" s="1020"/>
      <c r="O2318" s="1020"/>
      <c r="P2318" s="1020"/>
      <c r="Q2318" s="1020"/>
      <c r="R2318" s="1020"/>
      <c r="S2318" s="1020"/>
      <c r="T2318" s="1020"/>
      <c r="U2318" s="1020"/>
      <c r="V2318" s="1020"/>
      <c r="W2318" s="1020"/>
      <c r="X2318" s="1020"/>
      <c r="Y2318" s="1014"/>
    </row>
    <row r="2319" spans="10:25">
      <c r="J2319" s="1014"/>
      <c r="K2319" s="1014"/>
      <c r="L2319" s="1020"/>
      <c r="M2319" s="1020"/>
      <c r="N2319" s="1020"/>
      <c r="O2319" s="1020"/>
      <c r="P2319" s="1020"/>
      <c r="Q2319" s="1020"/>
      <c r="R2319" s="1020"/>
      <c r="S2319" s="1020"/>
      <c r="T2319" s="1020"/>
      <c r="U2319" s="1020"/>
      <c r="V2319" s="1020"/>
      <c r="W2319" s="1020"/>
      <c r="X2319" s="1020"/>
      <c r="Y2319" s="1014"/>
    </row>
    <row r="2320" spans="10:25">
      <c r="J2320" s="1014"/>
      <c r="K2320" s="1014"/>
      <c r="L2320" s="1020"/>
      <c r="M2320" s="1020"/>
      <c r="N2320" s="1020"/>
      <c r="O2320" s="1020"/>
      <c r="P2320" s="1020"/>
      <c r="Q2320" s="1020"/>
      <c r="R2320" s="1020"/>
      <c r="S2320" s="1020"/>
      <c r="T2320" s="1020"/>
      <c r="U2320" s="1020"/>
      <c r="V2320" s="1020"/>
      <c r="W2320" s="1020"/>
      <c r="X2320" s="1020"/>
      <c r="Y2320" s="1014"/>
    </row>
    <row r="2321" spans="10:25">
      <c r="J2321" s="1014"/>
      <c r="K2321" s="1014"/>
      <c r="L2321" s="1020"/>
      <c r="M2321" s="1020"/>
      <c r="N2321" s="1020"/>
      <c r="O2321" s="1020"/>
      <c r="P2321" s="1020"/>
      <c r="Q2321" s="1020"/>
      <c r="R2321" s="1020"/>
      <c r="S2321" s="1020"/>
      <c r="T2321" s="1020"/>
      <c r="U2321" s="1020"/>
      <c r="V2321" s="1020"/>
      <c r="W2321" s="1020"/>
      <c r="X2321" s="1020"/>
      <c r="Y2321" s="1014"/>
    </row>
    <row r="2322" spans="10:25">
      <c r="J2322" s="1014"/>
      <c r="K2322" s="1014"/>
      <c r="L2322" s="1020"/>
      <c r="M2322" s="1020"/>
      <c r="N2322" s="1020"/>
      <c r="O2322" s="1020"/>
      <c r="P2322" s="1020"/>
      <c r="Q2322" s="1020"/>
      <c r="R2322" s="1020"/>
      <c r="S2322" s="1020"/>
      <c r="T2322" s="1020"/>
      <c r="U2322" s="1020"/>
      <c r="V2322" s="1020"/>
      <c r="W2322" s="1020"/>
      <c r="X2322" s="1020"/>
      <c r="Y2322" s="1014"/>
    </row>
    <row r="2323" spans="10:25">
      <c r="J2323" s="1014"/>
      <c r="K2323" s="1014"/>
      <c r="L2323" s="1020"/>
      <c r="M2323" s="1020"/>
      <c r="N2323" s="1020"/>
      <c r="O2323" s="1020"/>
      <c r="P2323" s="1020"/>
      <c r="Q2323" s="1020"/>
      <c r="R2323" s="1020"/>
      <c r="S2323" s="1020"/>
      <c r="T2323" s="1020"/>
      <c r="U2323" s="1020"/>
      <c r="V2323" s="1020"/>
      <c r="W2323" s="1020"/>
      <c r="X2323" s="1020"/>
      <c r="Y2323" s="1014"/>
    </row>
    <row r="2324" spans="10:25">
      <c r="J2324" s="1014"/>
      <c r="K2324" s="1014"/>
      <c r="L2324" s="1020"/>
      <c r="M2324" s="1020"/>
      <c r="N2324" s="1020"/>
      <c r="O2324" s="1020"/>
      <c r="P2324" s="1020"/>
      <c r="Q2324" s="1020"/>
      <c r="R2324" s="1020"/>
      <c r="S2324" s="1020"/>
      <c r="T2324" s="1020"/>
      <c r="U2324" s="1020"/>
      <c r="V2324" s="1020"/>
      <c r="W2324" s="1020"/>
      <c r="X2324" s="1020"/>
      <c r="Y2324" s="1014"/>
    </row>
    <row r="2325" spans="10:25">
      <c r="J2325" s="1014"/>
      <c r="K2325" s="1014"/>
      <c r="L2325" s="1020"/>
      <c r="M2325" s="1020"/>
      <c r="N2325" s="1020"/>
      <c r="O2325" s="1020"/>
      <c r="P2325" s="1020"/>
      <c r="Q2325" s="1020"/>
      <c r="R2325" s="1020"/>
      <c r="S2325" s="1020"/>
      <c r="T2325" s="1020"/>
      <c r="U2325" s="1020"/>
      <c r="V2325" s="1020"/>
      <c r="W2325" s="1020"/>
      <c r="X2325" s="1020"/>
      <c r="Y2325" s="1014"/>
    </row>
    <row r="2326" spans="10:25">
      <c r="J2326" s="1014"/>
      <c r="K2326" s="1014"/>
      <c r="L2326" s="1020"/>
      <c r="M2326" s="1020"/>
      <c r="N2326" s="1020"/>
      <c r="O2326" s="1020"/>
      <c r="P2326" s="1020"/>
      <c r="Q2326" s="1020"/>
      <c r="R2326" s="1020"/>
      <c r="S2326" s="1020"/>
      <c r="T2326" s="1020"/>
      <c r="U2326" s="1020"/>
      <c r="V2326" s="1020"/>
      <c r="W2326" s="1020"/>
      <c r="X2326" s="1020"/>
      <c r="Y2326" s="1014"/>
    </row>
    <row r="2327" spans="10:25">
      <c r="J2327" s="1014"/>
      <c r="K2327" s="1014"/>
      <c r="L2327" s="1020"/>
      <c r="M2327" s="1020"/>
      <c r="N2327" s="1020"/>
      <c r="O2327" s="1020"/>
      <c r="P2327" s="1020"/>
      <c r="Q2327" s="1020"/>
      <c r="R2327" s="1020"/>
      <c r="S2327" s="1020"/>
      <c r="T2327" s="1020"/>
      <c r="U2327" s="1020"/>
      <c r="V2327" s="1020"/>
      <c r="W2327" s="1020"/>
      <c r="X2327" s="1020"/>
      <c r="Y2327" s="1014"/>
    </row>
    <row r="2328" spans="10:25">
      <c r="J2328" s="1014"/>
      <c r="K2328" s="1014"/>
      <c r="L2328" s="1020"/>
      <c r="M2328" s="1020"/>
      <c r="N2328" s="1020"/>
      <c r="O2328" s="1020"/>
      <c r="P2328" s="1020"/>
      <c r="Q2328" s="1020"/>
      <c r="R2328" s="1020"/>
      <c r="S2328" s="1020"/>
      <c r="T2328" s="1020"/>
      <c r="U2328" s="1020"/>
      <c r="V2328" s="1020"/>
      <c r="W2328" s="1020"/>
      <c r="X2328" s="1020"/>
      <c r="Y2328" s="1014"/>
    </row>
    <row r="2329" spans="10:25">
      <c r="J2329" s="1014"/>
      <c r="K2329" s="1014"/>
      <c r="L2329" s="1020"/>
      <c r="M2329" s="1020"/>
      <c r="N2329" s="1020"/>
      <c r="O2329" s="1020"/>
      <c r="P2329" s="1020"/>
      <c r="Q2329" s="1020"/>
      <c r="R2329" s="1020"/>
      <c r="S2329" s="1020"/>
      <c r="T2329" s="1020"/>
      <c r="U2329" s="1020"/>
      <c r="V2329" s="1020"/>
      <c r="W2329" s="1020"/>
      <c r="X2329" s="1020"/>
      <c r="Y2329" s="1014"/>
    </row>
    <row r="2330" spans="10:25">
      <c r="J2330" s="1014"/>
      <c r="K2330" s="1014"/>
      <c r="L2330" s="1020"/>
      <c r="M2330" s="1020"/>
      <c r="N2330" s="1020"/>
      <c r="O2330" s="1020"/>
      <c r="P2330" s="1020"/>
      <c r="Q2330" s="1020"/>
      <c r="R2330" s="1020"/>
      <c r="S2330" s="1020"/>
      <c r="T2330" s="1020"/>
      <c r="U2330" s="1020"/>
      <c r="V2330" s="1020"/>
      <c r="W2330" s="1020"/>
      <c r="X2330" s="1020"/>
      <c r="Y2330" s="1014"/>
    </row>
    <row r="2331" spans="10:25">
      <c r="J2331" s="1014"/>
      <c r="K2331" s="1014"/>
      <c r="L2331" s="1020"/>
      <c r="M2331" s="1020"/>
      <c r="N2331" s="1020"/>
      <c r="O2331" s="1020"/>
      <c r="P2331" s="1020"/>
      <c r="Q2331" s="1020"/>
      <c r="R2331" s="1020"/>
      <c r="S2331" s="1020"/>
      <c r="T2331" s="1020"/>
      <c r="U2331" s="1020"/>
      <c r="V2331" s="1020"/>
      <c r="W2331" s="1020"/>
      <c r="X2331" s="1020"/>
      <c r="Y2331" s="1014"/>
    </row>
    <row r="2332" spans="10:25">
      <c r="J2332" s="1014"/>
      <c r="K2332" s="1014"/>
      <c r="L2332" s="1020"/>
      <c r="M2332" s="1020"/>
      <c r="N2332" s="1020"/>
      <c r="O2332" s="1020"/>
      <c r="P2332" s="1020"/>
      <c r="Q2332" s="1020"/>
      <c r="R2332" s="1020"/>
      <c r="S2332" s="1020"/>
      <c r="T2332" s="1020"/>
      <c r="U2332" s="1020"/>
      <c r="V2332" s="1020"/>
      <c r="W2332" s="1020"/>
      <c r="X2332" s="1020"/>
      <c r="Y2332" s="1014"/>
    </row>
    <row r="2333" spans="10:25">
      <c r="J2333" s="1014"/>
      <c r="K2333" s="1014"/>
      <c r="L2333" s="1020"/>
      <c r="M2333" s="1020"/>
      <c r="N2333" s="1020"/>
      <c r="O2333" s="1020"/>
      <c r="P2333" s="1020"/>
      <c r="Q2333" s="1020"/>
      <c r="R2333" s="1020"/>
      <c r="S2333" s="1020"/>
      <c r="T2333" s="1020"/>
      <c r="U2333" s="1020"/>
      <c r="V2333" s="1020"/>
      <c r="W2333" s="1020"/>
      <c r="X2333" s="1020"/>
      <c r="Y2333" s="1014"/>
    </row>
    <row r="2334" spans="10:25">
      <c r="J2334" s="1014"/>
      <c r="K2334" s="1014"/>
      <c r="L2334" s="1020"/>
      <c r="M2334" s="1020"/>
      <c r="N2334" s="1020"/>
      <c r="O2334" s="1020"/>
      <c r="P2334" s="1020"/>
      <c r="Q2334" s="1020"/>
      <c r="R2334" s="1020"/>
      <c r="S2334" s="1020"/>
      <c r="T2334" s="1020"/>
      <c r="U2334" s="1020"/>
      <c r="V2334" s="1020"/>
      <c r="W2334" s="1020"/>
      <c r="X2334" s="1020"/>
      <c r="Y2334" s="1014"/>
    </row>
    <row r="2335" spans="10:25">
      <c r="J2335" s="1014"/>
      <c r="K2335" s="1014"/>
      <c r="L2335" s="1020"/>
      <c r="M2335" s="1020"/>
      <c r="N2335" s="1020"/>
      <c r="O2335" s="1020"/>
      <c r="P2335" s="1020"/>
      <c r="Q2335" s="1020"/>
      <c r="R2335" s="1020"/>
      <c r="S2335" s="1020"/>
      <c r="T2335" s="1020"/>
      <c r="U2335" s="1020"/>
      <c r="V2335" s="1020"/>
      <c r="W2335" s="1020"/>
      <c r="X2335" s="1020"/>
      <c r="Y2335" s="1014"/>
    </row>
    <row r="2336" spans="10:25">
      <c r="J2336" s="1014"/>
      <c r="K2336" s="1014"/>
      <c r="L2336" s="1020"/>
      <c r="M2336" s="1020"/>
      <c r="N2336" s="1020"/>
      <c r="O2336" s="1020"/>
      <c r="P2336" s="1020"/>
      <c r="Q2336" s="1020"/>
      <c r="R2336" s="1020"/>
      <c r="S2336" s="1020"/>
      <c r="T2336" s="1020"/>
      <c r="U2336" s="1020"/>
      <c r="V2336" s="1020"/>
      <c r="W2336" s="1020"/>
      <c r="X2336" s="1020"/>
      <c r="Y2336" s="1014"/>
    </row>
    <row r="2337" spans="10:25">
      <c r="J2337" s="1014"/>
      <c r="K2337" s="1014"/>
      <c r="L2337" s="1020"/>
      <c r="M2337" s="1020"/>
      <c r="N2337" s="1020"/>
      <c r="O2337" s="1020"/>
      <c r="P2337" s="1020"/>
      <c r="Q2337" s="1020"/>
      <c r="R2337" s="1020"/>
      <c r="S2337" s="1020"/>
      <c r="T2337" s="1020"/>
      <c r="U2337" s="1020"/>
      <c r="V2337" s="1020"/>
      <c r="W2337" s="1020"/>
      <c r="X2337" s="1020"/>
      <c r="Y2337" s="1014"/>
    </row>
    <row r="2338" spans="10:25">
      <c r="J2338" s="1014"/>
      <c r="K2338" s="1014"/>
      <c r="L2338" s="1020"/>
      <c r="M2338" s="1020"/>
      <c r="N2338" s="1020"/>
      <c r="O2338" s="1020"/>
      <c r="P2338" s="1020"/>
      <c r="Q2338" s="1020"/>
      <c r="R2338" s="1020"/>
      <c r="S2338" s="1020"/>
      <c r="T2338" s="1020"/>
      <c r="U2338" s="1020"/>
      <c r="V2338" s="1020"/>
      <c r="W2338" s="1020"/>
      <c r="X2338" s="1020"/>
      <c r="Y2338" s="1014"/>
    </row>
    <row r="2339" spans="10:25">
      <c r="J2339" s="1014"/>
      <c r="K2339" s="1014"/>
      <c r="L2339" s="1020"/>
      <c r="M2339" s="1020"/>
      <c r="N2339" s="1020"/>
      <c r="O2339" s="1020"/>
      <c r="P2339" s="1020"/>
      <c r="Q2339" s="1020"/>
      <c r="R2339" s="1020"/>
      <c r="S2339" s="1020"/>
      <c r="T2339" s="1020"/>
      <c r="U2339" s="1020"/>
      <c r="V2339" s="1020"/>
      <c r="W2339" s="1020"/>
      <c r="X2339" s="1020"/>
      <c r="Y2339" s="1014"/>
    </row>
    <row r="2340" spans="10:25">
      <c r="J2340" s="1014"/>
      <c r="K2340" s="1014"/>
      <c r="L2340" s="1020"/>
      <c r="M2340" s="1020"/>
      <c r="N2340" s="1020"/>
      <c r="O2340" s="1020"/>
      <c r="P2340" s="1020"/>
      <c r="Q2340" s="1020"/>
      <c r="R2340" s="1020"/>
      <c r="S2340" s="1020"/>
      <c r="T2340" s="1020"/>
      <c r="U2340" s="1020"/>
      <c r="V2340" s="1020"/>
      <c r="W2340" s="1020"/>
      <c r="X2340" s="1020"/>
      <c r="Y2340" s="1014"/>
    </row>
    <row r="2341" spans="10:25">
      <c r="J2341" s="1014"/>
      <c r="K2341" s="1014"/>
      <c r="L2341" s="1020"/>
      <c r="M2341" s="1020"/>
      <c r="N2341" s="1020"/>
      <c r="O2341" s="1020"/>
      <c r="P2341" s="1020"/>
      <c r="Q2341" s="1020"/>
      <c r="R2341" s="1020"/>
      <c r="S2341" s="1020"/>
      <c r="T2341" s="1020"/>
      <c r="U2341" s="1020"/>
      <c r="V2341" s="1020"/>
      <c r="W2341" s="1020"/>
      <c r="X2341" s="1020"/>
      <c r="Y2341" s="1014"/>
    </row>
    <row r="2342" spans="10:25">
      <c r="J2342" s="1014"/>
      <c r="K2342" s="1014"/>
      <c r="L2342" s="1020"/>
      <c r="M2342" s="1020"/>
      <c r="N2342" s="1020"/>
      <c r="O2342" s="1020"/>
      <c r="P2342" s="1020"/>
      <c r="Q2342" s="1020"/>
      <c r="R2342" s="1020"/>
      <c r="S2342" s="1020"/>
      <c r="T2342" s="1020"/>
      <c r="U2342" s="1020"/>
      <c r="V2342" s="1020"/>
      <c r="W2342" s="1020"/>
      <c r="X2342" s="1020"/>
      <c r="Y2342" s="1014"/>
    </row>
    <row r="2343" spans="10:25">
      <c r="J2343" s="1014"/>
      <c r="K2343" s="1014"/>
      <c r="L2343" s="1020"/>
      <c r="M2343" s="1020"/>
      <c r="N2343" s="1020"/>
      <c r="O2343" s="1020"/>
      <c r="P2343" s="1020"/>
      <c r="Q2343" s="1020"/>
      <c r="R2343" s="1020"/>
      <c r="S2343" s="1020"/>
      <c r="T2343" s="1020"/>
      <c r="U2343" s="1020"/>
      <c r="V2343" s="1020"/>
      <c r="W2343" s="1020"/>
      <c r="X2343" s="1020"/>
      <c r="Y2343" s="1014"/>
    </row>
    <row r="2344" spans="10:25">
      <c r="J2344" s="1014"/>
      <c r="K2344" s="1014"/>
      <c r="L2344" s="1020"/>
      <c r="M2344" s="1020"/>
      <c r="N2344" s="1020"/>
      <c r="O2344" s="1020"/>
      <c r="P2344" s="1020"/>
      <c r="Q2344" s="1020"/>
      <c r="R2344" s="1020"/>
      <c r="S2344" s="1020"/>
      <c r="T2344" s="1020"/>
      <c r="U2344" s="1020"/>
      <c r="V2344" s="1020"/>
      <c r="W2344" s="1020"/>
      <c r="X2344" s="1020"/>
      <c r="Y2344" s="1014"/>
    </row>
    <row r="2345" spans="10:25">
      <c r="J2345" s="1014"/>
      <c r="K2345" s="1014"/>
      <c r="L2345" s="1020"/>
      <c r="M2345" s="1020"/>
      <c r="N2345" s="1020"/>
      <c r="O2345" s="1020"/>
      <c r="P2345" s="1020"/>
      <c r="Q2345" s="1020"/>
      <c r="R2345" s="1020"/>
      <c r="S2345" s="1020"/>
      <c r="T2345" s="1020"/>
      <c r="U2345" s="1020"/>
      <c r="V2345" s="1020"/>
      <c r="W2345" s="1020"/>
      <c r="X2345" s="1020"/>
      <c r="Y2345" s="1014"/>
    </row>
    <row r="2346" spans="10:25">
      <c r="J2346" s="1014"/>
      <c r="K2346" s="1014"/>
      <c r="L2346" s="1020"/>
      <c r="M2346" s="1020"/>
      <c r="N2346" s="1020"/>
      <c r="O2346" s="1020"/>
      <c r="P2346" s="1020"/>
      <c r="Q2346" s="1020"/>
      <c r="R2346" s="1020"/>
      <c r="S2346" s="1020"/>
      <c r="T2346" s="1020"/>
      <c r="U2346" s="1020"/>
      <c r="V2346" s="1020"/>
      <c r="W2346" s="1020"/>
      <c r="X2346" s="1020"/>
      <c r="Y2346" s="1014"/>
    </row>
    <row r="2347" spans="10:25">
      <c r="J2347" s="1014"/>
      <c r="K2347" s="1014"/>
      <c r="L2347" s="1020"/>
      <c r="M2347" s="1020"/>
      <c r="N2347" s="1020"/>
      <c r="O2347" s="1020"/>
      <c r="P2347" s="1020"/>
      <c r="Q2347" s="1020"/>
      <c r="R2347" s="1020"/>
      <c r="S2347" s="1020"/>
      <c r="T2347" s="1020"/>
      <c r="U2347" s="1020"/>
      <c r="V2347" s="1020"/>
      <c r="W2347" s="1020"/>
      <c r="X2347" s="1020"/>
      <c r="Y2347" s="1014"/>
    </row>
    <row r="2348" spans="10:25">
      <c r="J2348" s="1014"/>
      <c r="K2348" s="1014"/>
      <c r="L2348" s="1020"/>
      <c r="M2348" s="1020"/>
      <c r="N2348" s="1020"/>
      <c r="O2348" s="1020"/>
      <c r="P2348" s="1020"/>
      <c r="Q2348" s="1020"/>
      <c r="R2348" s="1020"/>
      <c r="S2348" s="1020"/>
      <c r="T2348" s="1020"/>
      <c r="U2348" s="1020"/>
      <c r="V2348" s="1020"/>
      <c r="W2348" s="1020"/>
      <c r="X2348" s="1020"/>
      <c r="Y2348" s="1014"/>
    </row>
    <row r="2349" spans="10:25">
      <c r="J2349" s="1014"/>
      <c r="K2349" s="1014"/>
      <c r="L2349" s="1020"/>
      <c r="M2349" s="1020"/>
      <c r="N2349" s="1020"/>
      <c r="O2349" s="1020"/>
      <c r="P2349" s="1020"/>
      <c r="Q2349" s="1020"/>
      <c r="R2349" s="1020"/>
      <c r="S2349" s="1020"/>
      <c r="T2349" s="1020"/>
      <c r="U2349" s="1020"/>
      <c r="V2349" s="1020"/>
      <c r="W2349" s="1020"/>
      <c r="X2349" s="1020"/>
      <c r="Y2349" s="1014"/>
    </row>
    <row r="2350" spans="10:25">
      <c r="J2350" s="1014"/>
      <c r="K2350" s="1014"/>
      <c r="L2350" s="1020"/>
      <c r="M2350" s="1020"/>
      <c r="N2350" s="1020"/>
      <c r="O2350" s="1020"/>
      <c r="P2350" s="1020"/>
      <c r="Q2350" s="1020"/>
      <c r="R2350" s="1020"/>
      <c r="S2350" s="1020"/>
      <c r="T2350" s="1020"/>
      <c r="U2350" s="1020"/>
      <c r="V2350" s="1020"/>
      <c r="W2350" s="1020"/>
      <c r="X2350" s="1020"/>
      <c r="Y2350" s="1014"/>
    </row>
    <row r="2351" spans="10:25">
      <c r="J2351" s="1014"/>
      <c r="K2351" s="1014"/>
      <c r="L2351" s="1020"/>
      <c r="M2351" s="1020"/>
      <c r="N2351" s="1020"/>
      <c r="O2351" s="1020"/>
      <c r="P2351" s="1020"/>
      <c r="Q2351" s="1020"/>
      <c r="R2351" s="1020"/>
      <c r="S2351" s="1020"/>
      <c r="T2351" s="1020"/>
      <c r="U2351" s="1020"/>
      <c r="V2351" s="1020"/>
      <c r="W2351" s="1020"/>
      <c r="X2351" s="1020"/>
      <c r="Y2351" s="1014"/>
    </row>
    <row r="2352" spans="10:25">
      <c r="J2352" s="1014"/>
      <c r="K2352" s="1014"/>
      <c r="L2352" s="1020"/>
      <c r="M2352" s="1020"/>
      <c r="N2352" s="1020"/>
      <c r="O2352" s="1020"/>
      <c r="P2352" s="1020"/>
      <c r="Q2352" s="1020"/>
      <c r="R2352" s="1020"/>
      <c r="S2352" s="1020"/>
      <c r="T2352" s="1020"/>
      <c r="U2352" s="1020"/>
      <c r="V2352" s="1020"/>
      <c r="W2352" s="1020"/>
      <c r="X2352" s="1020"/>
      <c r="Y2352" s="1014"/>
    </row>
    <row r="2353" spans="10:25">
      <c r="J2353" s="1014"/>
      <c r="K2353" s="1014"/>
      <c r="L2353" s="1020"/>
      <c r="M2353" s="1020"/>
      <c r="N2353" s="1020"/>
      <c r="O2353" s="1020"/>
      <c r="P2353" s="1020"/>
      <c r="Q2353" s="1020"/>
      <c r="R2353" s="1020"/>
      <c r="S2353" s="1020"/>
      <c r="T2353" s="1020"/>
      <c r="U2353" s="1020"/>
      <c r="V2353" s="1020"/>
      <c r="W2353" s="1020"/>
      <c r="X2353" s="1020"/>
      <c r="Y2353" s="1014"/>
    </row>
    <row r="2354" spans="10:25">
      <c r="J2354" s="1014"/>
      <c r="K2354" s="1014"/>
      <c r="L2354" s="1020"/>
      <c r="M2354" s="1020"/>
      <c r="N2354" s="1020"/>
      <c r="O2354" s="1020"/>
      <c r="P2354" s="1020"/>
      <c r="Q2354" s="1020"/>
      <c r="R2354" s="1020"/>
      <c r="S2354" s="1020"/>
      <c r="T2354" s="1020"/>
      <c r="U2354" s="1020"/>
      <c r="V2354" s="1020"/>
      <c r="W2354" s="1020"/>
      <c r="X2354" s="1020"/>
      <c r="Y2354" s="1014"/>
    </row>
    <row r="2355" spans="10:25">
      <c r="J2355" s="1014"/>
      <c r="K2355" s="1014"/>
      <c r="L2355" s="1020"/>
      <c r="M2355" s="1020"/>
      <c r="N2355" s="1020"/>
      <c r="O2355" s="1020"/>
      <c r="P2355" s="1020"/>
      <c r="Q2355" s="1020"/>
      <c r="R2355" s="1020"/>
      <c r="S2355" s="1020"/>
      <c r="T2355" s="1020"/>
      <c r="U2355" s="1020"/>
      <c r="V2355" s="1020"/>
      <c r="W2355" s="1020"/>
      <c r="X2355" s="1020"/>
      <c r="Y2355" s="1014"/>
    </row>
    <row r="2356" spans="10:25">
      <c r="J2356" s="1014"/>
      <c r="K2356" s="1014"/>
      <c r="L2356" s="1020"/>
      <c r="M2356" s="1020"/>
      <c r="N2356" s="1020"/>
      <c r="O2356" s="1020"/>
      <c r="P2356" s="1020"/>
      <c r="Q2356" s="1020"/>
      <c r="R2356" s="1020"/>
      <c r="S2356" s="1020"/>
      <c r="T2356" s="1020"/>
      <c r="U2356" s="1020"/>
      <c r="V2356" s="1020"/>
      <c r="W2356" s="1020"/>
      <c r="X2356" s="1020"/>
      <c r="Y2356" s="1014"/>
    </row>
    <row r="2357" spans="10:25">
      <c r="J2357" s="1014"/>
      <c r="K2357" s="1014"/>
      <c r="L2357" s="1020"/>
      <c r="M2357" s="1020"/>
      <c r="N2357" s="1020"/>
      <c r="O2357" s="1020"/>
      <c r="P2357" s="1020"/>
      <c r="Q2357" s="1020"/>
      <c r="R2357" s="1020"/>
      <c r="S2357" s="1020"/>
      <c r="T2357" s="1020"/>
      <c r="U2357" s="1020"/>
      <c r="V2357" s="1020"/>
      <c r="W2357" s="1020"/>
      <c r="X2357" s="1020"/>
      <c r="Y2357" s="1014"/>
    </row>
    <row r="2358" spans="10:25">
      <c r="J2358" s="1014"/>
      <c r="K2358" s="1014"/>
      <c r="L2358" s="1020"/>
      <c r="M2358" s="1020"/>
      <c r="N2358" s="1020"/>
      <c r="O2358" s="1020"/>
      <c r="P2358" s="1020"/>
      <c r="Q2358" s="1020"/>
      <c r="R2358" s="1020"/>
      <c r="S2358" s="1020"/>
      <c r="T2358" s="1020"/>
      <c r="U2358" s="1020"/>
      <c r="V2358" s="1020"/>
      <c r="W2358" s="1020"/>
      <c r="X2358" s="1020"/>
      <c r="Y2358" s="1014"/>
    </row>
    <row r="2359" spans="10:25">
      <c r="J2359" s="1014"/>
      <c r="K2359" s="1014"/>
      <c r="L2359" s="1020"/>
      <c r="M2359" s="1020"/>
      <c r="N2359" s="1020"/>
      <c r="O2359" s="1020"/>
      <c r="P2359" s="1020"/>
      <c r="Q2359" s="1020"/>
      <c r="R2359" s="1020"/>
      <c r="S2359" s="1020"/>
      <c r="T2359" s="1020"/>
      <c r="U2359" s="1020"/>
      <c r="V2359" s="1020"/>
      <c r="W2359" s="1020"/>
      <c r="X2359" s="1020"/>
      <c r="Y2359" s="1014"/>
    </row>
    <row r="2360" spans="10:25">
      <c r="J2360" s="1014"/>
      <c r="K2360" s="1014"/>
      <c r="L2360" s="1020"/>
      <c r="M2360" s="1020"/>
      <c r="N2360" s="1020"/>
      <c r="O2360" s="1020"/>
      <c r="P2360" s="1020"/>
      <c r="Q2360" s="1020"/>
      <c r="R2360" s="1020"/>
      <c r="S2360" s="1020"/>
      <c r="T2360" s="1020"/>
      <c r="U2360" s="1020"/>
      <c r="V2360" s="1020"/>
      <c r="W2360" s="1020"/>
      <c r="X2360" s="1020"/>
      <c r="Y2360" s="1014"/>
    </row>
    <row r="2361" spans="10:25">
      <c r="J2361" s="1014"/>
      <c r="K2361" s="1014"/>
      <c r="L2361" s="1020"/>
      <c r="M2361" s="1020"/>
      <c r="N2361" s="1020"/>
      <c r="O2361" s="1020"/>
      <c r="P2361" s="1020"/>
      <c r="Q2361" s="1020"/>
      <c r="R2361" s="1020"/>
      <c r="S2361" s="1020"/>
      <c r="T2361" s="1020"/>
      <c r="U2361" s="1020"/>
      <c r="V2361" s="1020"/>
      <c r="W2361" s="1020"/>
      <c r="X2361" s="1020"/>
      <c r="Y2361" s="1014"/>
    </row>
    <row r="2362" spans="10:25">
      <c r="J2362" s="1014"/>
      <c r="K2362" s="1014"/>
      <c r="L2362" s="1020"/>
      <c r="M2362" s="1020"/>
      <c r="N2362" s="1020"/>
      <c r="O2362" s="1020"/>
      <c r="P2362" s="1020"/>
      <c r="Q2362" s="1020"/>
      <c r="R2362" s="1020"/>
      <c r="S2362" s="1020"/>
      <c r="T2362" s="1020"/>
      <c r="U2362" s="1020"/>
      <c r="V2362" s="1020"/>
      <c r="W2362" s="1020"/>
      <c r="X2362" s="1020"/>
      <c r="Y2362" s="1014"/>
    </row>
    <row r="2363" spans="10:25">
      <c r="J2363" s="1014"/>
      <c r="K2363" s="1014"/>
      <c r="L2363" s="1020"/>
      <c r="M2363" s="1020"/>
      <c r="N2363" s="1020"/>
      <c r="O2363" s="1020"/>
      <c r="P2363" s="1020"/>
      <c r="Q2363" s="1020"/>
      <c r="R2363" s="1020"/>
      <c r="S2363" s="1020"/>
      <c r="T2363" s="1020"/>
      <c r="U2363" s="1020"/>
      <c r="V2363" s="1020"/>
      <c r="W2363" s="1020"/>
      <c r="X2363" s="1020"/>
      <c r="Y2363" s="1014"/>
    </row>
    <row r="2364" spans="10:25">
      <c r="J2364" s="1014"/>
      <c r="K2364" s="1014"/>
      <c r="L2364" s="1020"/>
      <c r="M2364" s="1020"/>
      <c r="N2364" s="1020"/>
      <c r="O2364" s="1020"/>
      <c r="P2364" s="1020"/>
      <c r="Q2364" s="1020"/>
      <c r="R2364" s="1020"/>
      <c r="S2364" s="1020"/>
      <c r="T2364" s="1020"/>
      <c r="U2364" s="1020"/>
      <c r="V2364" s="1020"/>
      <c r="W2364" s="1020"/>
      <c r="X2364" s="1020"/>
      <c r="Y2364" s="1014"/>
    </row>
    <row r="2365" spans="10:25">
      <c r="J2365" s="1014"/>
      <c r="K2365" s="1014"/>
      <c r="L2365" s="1020"/>
      <c r="M2365" s="1020"/>
      <c r="N2365" s="1020"/>
      <c r="O2365" s="1020"/>
      <c r="P2365" s="1020"/>
      <c r="Q2365" s="1020"/>
      <c r="R2365" s="1020"/>
      <c r="S2365" s="1020"/>
      <c r="T2365" s="1020"/>
      <c r="U2365" s="1020"/>
      <c r="V2365" s="1020"/>
      <c r="W2365" s="1020"/>
      <c r="X2365" s="1020"/>
      <c r="Y2365" s="1014"/>
    </row>
    <row r="2366" spans="10:25">
      <c r="J2366" s="1014"/>
      <c r="K2366" s="1014"/>
      <c r="L2366" s="1020"/>
      <c r="M2366" s="1020"/>
      <c r="N2366" s="1020"/>
      <c r="O2366" s="1020"/>
      <c r="P2366" s="1020"/>
      <c r="Q2366" s="1020"/>
      <c r="R2366" s="1020"/>
      <c r="S2366" s="1020"/>
      <c r="T2366" s="1020"/>
      <c r="U2366" s="1020"/>
      <c r="V2366" s="1020"/>
      <c r="W2366" s="1020"/>
      <c r="X2366" s="1020"/>
      <c r="Y2366" s="1014"/>
    </row>
    <row r="2367" spans="10:25">
      <c r="J2367" s="1014"/>
      <c r="K2367" s="1014"/>
      <c r="L2367" s="1020"/>
      <c r="M2367" s="1020"/>
      <c r="N2367" s="1020"/>
      <c r="O2367" s="1020"/>
      <c r="P2367" s="1020"/>
      <c r="Q2367" s="1020"/>
      <c r="R2367" s="1020"/>
      <c r="S2367" s="1020"/>
      <c r="T2367" s="1020"/>
      <c r="U2367" s="1020"/>
      <c r="V2367" s="1020"/>
      <c r="W2367" s="1020"/>
      <c r="X2367" s="1020"/>
      <c r="Y2367" s="1014"/>
    </row>
    <row r="2368" spans="10:25">
      <c r="J2368" s="1014"/>
      <c r="K2368" s="1014"/>
      <c r="L2368" s="1020"/>
      <c r="M2368" s="1020"/>
      <c r="N2368" s="1020"/>
      <c r="O2368" s="1020"/>
      <c r="P2368" s="1020"/>
      <c r="Q2368" s="1020"/>
      <c r="R2368" s="1020"/>
      <c r="S2368" s="1020"/>
      <c r="T2368" s="1020"/>
      <c r="U2368" s="1020"/>
      <c r="V2368" s="1020"/>
      <c r="W2368" s="1020"/>
      <c r="X2368" s="1020"/>
      <c r="Y2368" s="1014"/>
    </row>
    <row r="2369" spans="10:25">
      <c r="J2369" s="1014"/>
      <c r="K2369" s="1014"/>
      <c r="L2369" s="1020"/>
      <c r="M2369" s="1020"/>
      <c r="N2369" s="1020"/>
      <c r="O2369" s="1020"/>
      <c r="P2369" s="1020"/>
      <c r="Q2369" s="1020"/>
      <c r="R2369" s="1020"/>
      <c r="S2369" s="1020"/>
      <c r="T2369" s="1020"/>
      <c r="U2369" s="1020"/>
      <c r="V2369" s="1020"/>
      <c r="W2369" s="1020"/>
      <c r="X2369" s="1020"/>
      <c r="Y2369" s="1014"/>
    </row>
    <row r="2370" spans="10:25">
      <c r="J2370" s="1014"/>
      <c r="K2370" s="1014"/>
      <c r="L2370" s="1020"/>
      <c r="M2370" s="1020"/>
      <c r="N2370" s="1020"/>
      <c r="O2370" s="1020"/>
      <c r="P2370" s="1020"/>
      <c r="Q2370" s="1020"/>
      <c r="R2370" s="1020"/>
      <c r="S2370" s="1020"/>
      <c r="T2370" s="1020"/>
      <c r="U2370" s="1020"/>
      <c r="V2370" s="1020"/>
      <c r="W2370" s="1020"/>
      <c r="X2370" s="1020"/>
      <c r="Y2370" s="1014"/>
    </row>
    <row r="2371" spans="10:25">
      <c r="J2371" s="1014"/>
      <c r="K2371" s="1014"/>
      <c r="L2371" s="1020"/>
      <c r="M2371" s="1020"/>
      <c r="N2371" s="1020"/>
      <c r="O2371" s="1020"/>
      <c r="P2371" s="1020"/>
      <c r="Q2371" s="1020"/>
      <c r="R2371" s="1020"/>
      <c r="S2371" s="1020"/>
      <c r="T2371" s="1020"/>
      <c r="U2371" s="1020"/>
      <c r="V2371" s="1020"/>
      <c r="W2371" s="1020"/>
      <c r="X2371" s="1020"/>
      <c r="Y2371" s="1014"/>
    </row>
    <row r="2372" spans="10:25">
      <c r="J2372" s="1014"/>
      <c r="K2372" s="1014"/>
      <c r="L2372" s="1020"/>
      <c r="M2372" s="1020"/>
      <c r="N2372" s="1020"/>
      <c r="O2372" s="1020"/>
      <c r="P2372" s="1020"/>
      <c r="Q2372" s="1020"/>
      <c r="R2372" s="1020"/>
      <c r="S2372" s="1020"/>
      <c r="T2372" s="1020"/>
      <c r="U2372" s="1020"/>
      <c r="V2372" s="1020"/>
      <c r="W2372" s="1020"/>
      <c r="X2372" s="1020"/>
      <c r="Y2372" s="1014"/>
    </row>
    <row r="2373" spans="10:25">
      <c r="J2373" s="1014"/>
      <c r="K2373" s="1014"/>
      <c r="L2373" s="1020"/>
      <c r="M2373" s="1020"/>
      <c r="N2373" s="1020"/>
      <c r="O2373" s="1020"/>
      <c r="P2373" s="1020"/>
      <c r="Q2373" s="1020"/>
      <c r="R2373" s="1020"/>
      <c r="S2373" s="1020"/>
      <c r="T2373" s="1020"/>
      <c r="U2373" s="1020"/>
      <c r="V2373" s="1020"/>
      <c r="W2373" s="1020"/>
      <c r="X2373" s="1020"/>
      <c r="Y2373" s="1014"/>
    </row>
    <row r="2374" spans="10:25">
      <c r="J2374" s="1014"/>
      <c r="K2374" s="1014"/>
      <c r="L2374" s="1020"/>
      <c r="M2374" s="1020"/>
      <c r="N2374" s="1020"/>
      <c r="O2374" s="1020"/>
      <c r="P2374" s="1020"/>
      <c r="Q2374" s="1020"/>
      <c r="R2374" s="1020"/>
      <c r="S2374" s="1020"/>
      <c r="T2374" s="1020"/>
      <c r="U2374" s="1020"/>
      <c r="V2374" s="1020"/>
      <c r="W2374" s="1020"/>
      <c r="X2374" s="1020"/>
      <c r="Y2374" s="1014"/>
    </row>
    <row r="2375" spans="10:25">
      <c r="J2375" s="1014"/>
      <c r="K2375" s="1014"/>
      <c r="L2375" s="1020"/>
      <c r="M2375" s="1020"/>
      <c r="N2375" s="1020"/>
      <c r="O2375" s="1020"/>
      <c r="P2375" s="1020"/>
      <c r="Q2375" s="1020"/>
      <c r="R2375" s="1020"/>
      <c r="S2375" s="1020"/>
      <c r="T2375" s="1020"/>
      <c r="U2375" s="1020"/>
      <c r="V2375" s="1020"/>
      <c r="W2375" s="1020"/>
      <c r="X2375" s="1020"/>
      <c r="Y2375" s="1014"/>
    </row>
    <row r="2376" spans="10:25">
      <c r="J2376" s="1014"/>
      <c r="K2376" s="1014"/>
      <c r="L2376" s="1020"/>
      <c r="M2376" s="1020"/>
      <c r="N2376" s="1020"/>
      <c r="O2376" s="1020"/>
      <c r="P2376" s="1020"/>
      <c r="Q2376" s="1020"/>
      <c r="R2376" s="1020"/>
      <c r="S2376" s="1020"/>
      <c r="T2376" s="1020"/>
      <c r="U2376" s="1020"/>
      <c r="V2376" s="1020"/>
      <c r="W2376" s="1020"/>
      <c r="X2376" s="1020"/>
      <c r="Y2376" s="1014"/>
    </row>
    <row r="2377" spans="10:25">
      <c r="J2377" s="1014"/>
      <c r="K2377" s="1014"/>
      <c r="L2377" s="1020"/>
      <c r="M2377" s="1020"/>
      <c r="N2377" s="1020"/>
      <c r="O2377" s="1020"/>
      <c r="P2377" s="1020"/>
      <c r="Q2377" s="1020"/>
      <c r="R2377" s="1020"/>
      <c r="S2377" s="1020"/>
      <c r="T2377" s="1020"/>
      <c r="U2377" s="1020"/>
      <c r="V2377" s="1020"/>
      <c r="W2377" s="1020"/>
      <c r="X2377" s="1020"/>
      <c r="Y2377" s="1014"/>
    </row>
    <row r="2378" spans="10:25">
      <c r="J2378" s="1014"/>
      <c r="K2378" s="1014"/>
      <c r="L2378" s="1020"/>
      <c r="M2378" s="1020"/>
      <c r="N2378" s="1020"/>
      <c r="O2378" s="1020"/>
      <c r="P2378" s="1020"/>
      <c r="Q2378" s="1020"/>
      <c r="R2378" s="1020"/>
      <c r="S2378" s="1020"/>
      <c r="T2378" s="1020"/>
      <c r="U2378" s="1020"/>
      <c r="V2378" s="1020"/>
      <c r="W2378" s="1020"/>
      <c r="X2378" s="1020"/>
      <c r="Y2378" s="1014"/>
    </row>
    <row r="2379" spans="10:25">
      <c r="J2379" s="1014"/>
      <c r="K2379" s="1014"/>
      <c r="L2379" s="1020"/>
      <c r="M2379" s="1020"/>
      <c r="N2379" s="1020"/>
      <c r="O2379" s="1020"/>
      <c r="P2379" s="1020"/>
      <c r="Q2379" s="1020"/>
      <c r="R2379" s="1020"/>
      <c r="S2379" s="1020"/>
      <c r="T2379" s="1020"/>
      <c r="U2379" s="1020"/>
      <c r="V2379" s="1020"/>
      <c r="W2379" s="1020"/>
      <c r="X2379" s="1020"/>
      <c r="Y2379" s="1014"/>
    </row>
    <row r="2380" spans="10:25">
      <c r="J2380" s="1014"/>
      <c r="K2380" s="1014"/>
      <c r="L2380" s="1020"/>
      <c r="M2380" s="1020"/>
      <c r="N2380" s="1020"/>
      <c r="O2380" s="1020"/>
      <c r="P2380" s="1020"/>
      <c r="Q2380" s="1020"/>
      <c r="R2380" s="1020"/>
      <c r="S2380" s="1020"/>
      <c r="T2380" s="1020"/>
      <c r="U2380" s="1020"/>
      <c r="V2380" s="1020"/>
      <c r="W2380" s="1020"/>
      <c r="X2380" s="1020"/>
      <c r="Y2380" s="1014"/>
    </row>
    <row r="2381" spans="10:25">
      <c r="J2381" s="1014"/>
      <c r="K2381" s="1014"/>
      <c r="L2381" s="1020"/>
      <c r="M2381" s="1020"/>
      <c r="N2381" s="1020"/>
      <c r="O2381" s="1020"/>
      <c r="P2381" s="1020"/>
      <c r="Q2381" s="1020"/>
      <c r="R2381" s="1020"/>
      <c r="S2381" s="1020"/>
      <c r="T2381" s="1020"/>
      <c r="U2381" s="1020"/>
      <c r="V2381" s="1020"/>
      <c r="W2381" s="1020"/>
      <c r="X2381" s="1020"/>
      <c r="Y2381" s="1014"/>
    </row>
    <row r="2382" spans="10:25">
      <c r="J2382" s="1014"/>
      <c r="K2382" s="1014"/>
      <c r="L2382" s="1020"/>
      <c r="M2382" s="1020"/>
      <c r="N2382" s="1020"/>
      <c r="O2382" s="1020"/>
      <c r="P2382" s="1020"/>
      <c r="Q2382" s="1020"/>
      <c r="R2382" s="1020"/>
      <c r="S2382" s="1020"/>
      <c r="T2382" s="1020"/>
      <c r="U2382" s="1020"/>
      <c r="V2382" s="1020"/>
      <c r="W2382" s="1020"/>
      <c r="X2382" s="1020"/>
      <c r="Y2382" s="1014"/>
    </row>
    <row r="2383" spans="10:25">
      <c r="J2383" s="1014"/>
      <c r="K2383" s="1014"/>
      <c r="L2383" s="1020"/>
      <c r="M2383" s="1020"/>
      <c r="N2383" s="1020"/>
      <c r="O2383" s="1020"/>
      <c r="P2383" s="1020"/>
      <c r="Q2383" s="1020"/>
      <c r="R2383" s="1020"/>
      <c r="S2383" s="1020"/>
      <c r="T2383" s="1020"/>
      <c r="U2383" s="1020"/>
      <c r="V2383" s="1020"/>
      <c r="W2383" s="1020"/>
      <c r="X2383" s="1020"/>
      <c r="Y2383" s="1014"/>
    </row>
    <row r="2384" spans="10:25">
      <c r="J2384" s="1014"/>
      <c r="K2384" s="1014"/>
      <c r="L2384" s="1020"/>
      <c r="M2384" s="1020"/>
      <c r="N2384" s="1020"/>
      <c r="O2384" s="1020"/>
      <c r="P2384" s="1020"/>
      <c r="Q2384" s="1020"/>
      <c r="R2384" s="1020"/>
      <c r="S2384" s="1020"/>
      <c r="T2384" s="1020"/>
      <c r="U2384" s="1020"/>
      <c r="V2384" s="1020"/>
      <c r="W2384" s="1020"/>
      <c r="X2384" s="1020"/>
      <c r="Y2384" s="1014"/>
    </row>
    <row r="2385" spans="10:25">
      <c r="J2385" s="1014"/>
      <c r="K2385" s="1014"/>
      <c r="L2385" s="1020"/>
      <c r="M2385" s="1020"/>
      <c r="N2385" s="1020"/>
      <c r="O2385" s="1020"/>
      <c r="P2385" s="1020"/>
      <c r="Q2385" s="1020"/>
      <c r="R2385" s="1020"/>
      <c r="S2385" s="1020"/>
      <c r="T2385" s="1020"/>
      <c r="U2385" s="1020"/>
      <c r="V2385" s="1020"/>
      <c r="W2385" s="1020"/>
      <c r="X2385" s="1020"/>
      <c r="Y2385" s="1014"/>
    </row>
    <row r="2386" spans="10:25">
      <c r="J2386" s="1014"/>
      <c r="K2386" s="1014"/>
      <c r="L2386" s="1020"/>
      <c r="M2386" s="1020"/>
      <c r="N2386" s="1020"/>
      <c r="O2386" s="1020"/>
      <c r="P2386" s="1020"/>
      <c r="Q2386" s="1020"/>
      <c r="R2386" s="1020"/>
      <c r="S2386" s="1020"/>
      <c r="T2386" s="1020"/>
      <c r="U2386" s="1020"/>
      <c r="V2386" s="1020"/>
      <c r="W2386" s="1020"/>
      <c r="X2386" s="1020"/>
      <c r="Y2386" s="1014"/>
    </row>
    <row r="2387" spans="10:25">
      <c r="J2387" s="1014"/>
      <c r="K2387" s="1014"/>
      <c r="L2387" s="1020"/>
      <c r="M2387" s="1020"/>
      <c r="N2387" s="1020"/>
      <c r="O2387" s="1020"/>
      <c r="P2387" s="1020"/>
      <c r="Q2387" s="1020"/>
      <c r="R2387" s="1020"/>
      <c r="S2387" s="1020"/>
      <c r="T2387" s="1020"/>
      <c r="U2387" s="1020"/>
      <c r="V2387" s="1020"/>
      <c r="W2387" s="1020"/>
      <c r="X2387" s="1020"/>
      <c r="Y2387" s="1014"/>
    </row>
    <row r="2388" spans="10:25">
      <c r="J2388" s="1014"/>
      <c r="K2388" s="1014"/>
      <c r="L2388" s="1020"/>
      <c r="M2388" s="1020"/>
      <c r="N2388" s="1020"/>
      <c r="O2388" s="1020"/>
      <c r="P2388" s="1020"/>
      <c r="Q2388" s="1020"/>
      <c r="R2388" s="1020"/>
      <c r="S2388" s="1020"/>
      <c r="T2388" s="1020"/>
      <c r="U2388" s="1020"/>
      <c r="V2388" s="1020"/>
      <c r="W2388" s="1020"/>
      <c r="X2388" s="1020"/>
      <c r="Y2388" s="1014"/>
    </row>
    <row r="2389" spans="10:25">
      <c r="J2389" s="1014"/>
      <c r="K2389" s="1014"/>
      <c r="L2389" s="1020"/>
      <c r="M2389" s="1020"/>
      <c r="N2389" s="1020"/>
      <c r="O2389" s="1020"/>
      <c r="P2389" s="1020"/>
      <c r="Q2389" s="1020"/>
      <c r="R2389" s="1020"/>
      <c r="S2389" s="1020"/>
      <c r="T2389" s="1020"/>
      <c r="U2389" s="1020"/>
      <c r="V2389" s="1020"/>
      <c r="W2389" s="1020"/>
      <c r="X2389" s="1020"/>
      <c r="Y2389" s="1014"/>
    </row>
    <row r="2390" spans="10:25">
      <c r="J2390" s="1014"/>
      <c r="K2390" s="1014"/>
      <c r="L2390" s="1020"/>
      <c r="M2390" s="1020"/>
      <c r="N2390" s="1020"/>
      <c r="O2390" s="1020"/>
      <c r="P2390" s="1020"/>
      <c r="Q2390" s="1020"/>
      <c r="R2390" s="1020"/>
      <c r="S2390" s="1020"/>
      <c r="T2390" s="1020"/>
      <c r="U2390" s="1020"/>
      <c r="V2390" s="1020"/>
      <c r="W2390" s="1020"/>
      <c r="X2390" s="1020"/>
      <c r="Y2390" s="1014"/>
    </row>
    <row r="2391" spans="10:25">
      <c r="J2391" s="1014"/>
      <c r="K2391" s="1014"/>
      <c r="L2391" s="1020"/>
      <c r="M2391" s="1020"/>
      <c r="N2391" s="1020"/>
      <c r="O2391" s="1020"/>
      <c r="P2391" s="1020"/>
      <c r="Q2391" s="1020"/>
      <c r="R2391" s="1020"/>
      <c r="S2391" s="1020"/>
      <c r="T2391" s="1020"/>
      <c r="U2391" s="1020"/>
      <c r="V2391" s="1020"/>
      <c r="W2391" s="1020"/>
      <c r="X2391" s="1020"/>
      <c r="Y2391" s="1014"/>
    </row>
    <row r="2392" spans="10:25">
      <c r="J2392" s="1014"/>
      <c r="K2392" s="1014"/>
      <c r="L2392" s="1020"/>
      <c r="M2392" s="1020"/>
      <c r="N2392" s="1020"/>
      <c r="O2392" s="1020"/>
      <c r="P2392" s="1020"/>
      <c r="Q2392" s="1020"/>
      <c r="R2392" s="1020"/>
      <c r="S2392" s="1020"/>
      <c r="T2392" s="1020"/>
      <c r="U2392" s="1020"/>
      <c r="V2392" s="1020"/>
      <c r="W2392" s="1020"/>
      <c r="X2392" s="1020"/>
      <c r="Y2392" s="1014"/>
    </row>
    <row r="2393" spans="10:25">
      <c r="J2393" s="1014"/>
      <c r="K2393" s="1014"/>
      <c r="L2393" s="1020"/>
      <c r="M2393" s="1020"/>
      <c r="N2393" s="1020"/>
      <c r="O2393" s="1020"/>
      <c r="P2393" s="1020"/>
      <c r="Q2393" s="1020"/>
      <c r="R2393" s="1020"/>
      <c r="S2393" s="1020"/>
      <c r="T2393" s="1020"/>
      <c r="U2393" s="1020"/>
      <c r="V2393" s="1020"/>
      <c r="W2393" s="1020"/>
      <c r="X2393" s="1020"/>
      <c r="Y2393" s="1014"/>
    </row>
    <row r="2394" spans="10:25">
      <c r="J2394" s="1014"/>
      <c r="K2394" s="1014"/>
      <c r="L2394" s="1020"/>
      <c r="M2394" s="1020"/>
      <c r="N2394" s="1020"/>
      <c r="O2394" s="1020"/>
      <c r="P2394" s="1020"/>
      <c r="Q2394" s="1020"/>
      <c r="R2394" s="1020"/>
      <c r="S2394" s="1020"/>
      <c r="T2394" s="1020"/>
      <c r="U2394" s="1020"/>
      <c r="V2394" s="1020"/>
      <c r="W2394" s="1020"/>
      <c r="X2394" s="1020"/>
      <c r="Y2394" s="1014"/>
    </row>
    <row r="2395" spans="10:25">
      <c r="J2395" s="1014"/>
      <c r="K2395" s="1014"/>
      <c r="L2395" s="1020"/>
      <c r="M2395" s="1020"/>
      <c r="N2395" s="1020"/>
      <c r="O2395" s="1020"/>
      <c r="P2395" s="1020"/>
      <c r="Q2395" s="1020"/>
      <c r="R2395" s="1020"/>
      <c r="S2395" s="1020"/>
      <c r="T2395" s="1020"/>
      <c r="U2395" s="1020"/>
      <c r="V2395" s="1020"/>
      <c r="W2395" s="1020"/>
      <c r="X2395" s="1020"/>
      <c r="Y2395" s="1014"/>
    </row>
    <row r="2396" spans="10:25">
      <c r="J2396" s="1014"/>
      <c r="K2396" s="1014"/>
      <c r="L2396" s="1020"/>
      <c r="M2396" s="1020"/>
      <c r="N2396" s="1020"/>
      <c r="O2396" s="1020"/>
      <c r="P2396" s="1020"/>
      <c r="Q2396" s="1020"/>
      <c r="R2396" s="1020"/>
      <c r="S2396" s="1020"/>
      <c r="T2396" s="1020"/>
      <c r="U2396" s="1020"/>
      <c r="V2396" s="1020"/>
      <c r="W2396" s="1020"/>
      <c r="X2396" s="1020"/>
      <c r="Y2396" s="1014"/>
    </row>
    <row r="2397" spans="10:25">
      <c r="J2397" s="1014"/>
      <c r="K2397" s="1014"/>
      <c r="L2397" s="1020"/>
      <c r="M2397" s="1020"/>
      <c r="N2397" s="1020"/>
      <c r="O2397" s="1020"/>
      <c r="P2397" s="1020"/>
      <c r="Q2397" s="1020"/>
      <c r="R2397" s="1020"/>
      <c r="S2397" s="1020"/>
      <c r="T2397" s="1020"/>
      <c r="U2397" s="1020"/>
      <c r="V2397" s="1020"/>
      <c r="W2397" s="1020"/>
      <c r="X2397" s="1020"/>
      <c r="Y2397" s="1014"/>
    </row>
    <row r="2398" spans="10:25">
      <c r="J2398" s="1014"/>
      <c r="K2398" s="1014"/>
      <c r="L2398" s="1020"/>
      <c r="M2398" s="1020"/>
      <c r="N2398" s="1020"/>
      <c r="O2398" s="1020"/>
      <c r="P2398" s="1020"/>
      <c r="Q2398" s="1020"/>
      <c r="R2398" s="1020"/>
      <c r="S2398" s="1020"/>
      <c r="T2398" s="1020"/>
      <c r="U2398" s="1020"/>
      <c r="V2398" s="1020"/>
      <c r="W2398" s="1020"/>
      <c r="X2398" s="1020"/>
      <c r="Y2398" s="1014"/>
    </row>
    <row r="2399" spans="10:25">
      <c r="J2399" s="1014"/>
      <c r="K2399" s="1014"/>
      <c r="L2399" s="1020"/>
      <c r="M2399" s="1020"/>
      <c r="N2399" s="1020"/>
      <c r="O2399" s="1020"/>
      <c r="P2399" s="1020"/>
      <c r="Q2399" s="1020"/>
      <c r="R2399" s="1020"/>
      <c r="S2399" s="1020"/>
      <c r="T2399" s="1020"/>
      <c r="U2399" s="1020"/>
      <c r="V2399" s="1020"/>
      <c r="W2399" s="1020"/>
      <c r="X2399" s="1020"/>
      <c r="Y2399" s="1014"/>
    </row>
    <row r="2400" spans="10:25">
      <c r="J2400" s="1014"/>
      <c r="K2400" s="1014"/>
      <c r="L2400" s="1020"/>
      <c r="M2400" s="1020"/>
      <c r="N2400" s="1020"/>
      <c r="O2400" s="1020"/>
      <c r="P2400" s="1020"/>
      <c r="Q2400" s="1020"/>
      <c r="R2400" s="1020"/>
      <c r="S2400" s="1020"/>
      <c r="T2400" s="1020"/>
      <c r="U2400" s="1020"/>
      <c r="V2400" s="1020"/>
      <c r="W2400" s="1020"/>
      <c r="X2400" s="1020"/>
      <c r="Y2400" s="1014"/>
    </row>
    <row r="2401" spans="10:25">
      <c r="J2401" s="1014"/>
      <c r="K2401" s="1014"/>
      <c r="L2401" s="1020"/>
      <c r="M2401" s="1020"/>
      <c r="N2401" s="1020"/>
      <c r="O2401" s="1020"/>
      <c r="P2401" s="1020"/>
      <c r="Q2401" s="1020"/>
      <c r="R2401" s="1020"/>
      <c r="S2401" s="1020"/>
      <c r="T2401" s="1020"/>
      <c r="U2401" s="1020"/>
      <c r="V2401" s="1020"/>
      <c r="W2401" s="1020"/>
      <c r="X2401" s="1020"/>
      <c r="Y2401" s="1014"/>
    </row>
    <row r="2402" spans="10:25">
      <c r="J2402" s="1014"/>
      <c r="K2402" s="1014"/>
      <c r="L2402" s="1020"/>
      <c r="M2402" s="1020"/>
      <c r="N2402" s="1020"/>
      <c r="O2402" s="1020"/>
      <c r="P2402" s="1020"/>
      <c r="Q2402" s="1020"/>
      <c r="R2402" s="1020"/>
      <c r="S2402" s="1020"/>
      <c r="T2402" s="1020"/>
      <c r="U2402" s="1020"/>
      <c r="V2402" s="1020"/>
      <c r="W2402" s="1020"/>
      <c r="X2402" s="1020"/>
      <c r="Y2402" s="1014"/>
    </row>
    <row r="2403" spans="10:25">
      <c r="J2403" s="1014"/>
      <c r="K2403" s="1014"/>
      <c r="L2403" s="1020"/>
      <c r="M2403" s="1020"/>
      <c r="N2403" s="1020"/>
      <c r="O2403" s="1020"/>
      <c r="P2403" s="1020"/>
      <c r="Q2403" s="1020"/>
      <c r="R2403" s="1020"/>
      <c r="S2403" s="1020"/>
      <c r="T2403" s="1020"/>
      <c r="U2403" s="1020"/>
      <c r="V2403" s="1020"/>
      <c r="W2403" s="1020"/>
      <c r="X2403" s="1020"/>
      <c r="Y2403" s="1014"/>
    </row>
    <row r="2404" spans="10:25">
      <c r="J2404" s="1014"/>
      <c r="K2404" s="1014"/>
      <c r="L2404" s="1020"/>
      <c r="M2404" s="1020"/>
      <c r="N2404" s="1020"/>
      <c r="O2404" s="1020"/>
      <c r="P2404" s="1020"/>
      <c r="Q2404" s="1020"/>
      <c r="R2404" s="1020"/>
      <c r="S2404" s="1020"/>
      <c r="T2404" s="1020"/>
      <c r="U2404" s="1020"/>
      <c r="V2404" s="1020"/>
      <c r="W2404" s="1020"/>
      <c r="X2404" s="1020"/>
      <c r="Y2404" s="1014"/>
    </row>
    <row r="2405" spans="10:25">
      <c r="J2405" s="1014"/>
      <c r="K2405" s="1014"/>
      <c r="L2405" s="1020"/>
      <c r="M2405" s="1020"/>
      <c r="N2405" s="1020"/>
      <c r="O2405" s="1020"/>
      <c r="P2405" s="1020"/>
      <c r="Q2405" s="1020"/>
      <c r="R2405" s="1020"/>
      <c r="S2405" s="1020"/>
      <c r="T2405" s="1020"/>
      <c r="U2405" s="1020"/>
      <c r="V2405" s="1020"/>
      <c r="W2405" s="1020"/>
      <c r="X2405" s="1020"/>
      <c r="Y2405" s="1014"/>
    </row>
    <row r="2406" spans="10:25">
      <c r="J2406" s="1014"/>
      <c r="K2406" s="1014"/>
      <c r="L2406" s="1020"/>
      <c r="M2406" s="1020"/>
      <c r="N2406" s="1020"/>
      <c r="O2406" s="1020"/>
      <c r="P2406" s="1020"/>
      <c r="Q2406" s="1020"/>
      <c r="R2406" s="1020"/>
      <c r="S2406" s="1020"/>
      <c r="T2406" s="1020"/>
      <c r="U2406" s="1020"/>
      <c r="V2406" s="1020"/>
      <c r="W2406" s="1020"/>
      <c r="X2406" s="1020"/>
      <c r="Y2406" s="1014"/>
    </row>
    <row r="2407" spans="10:25">
      <c r="J2407" s="1014"/>
      <c r="K2407" s="1014"/>
      <c r="L2407" s="1020"/>
      <c r="M2407" s="1020"/>
      <c r="N2407" s="1020"/>
      <c r="O2407" s="1020"/>
      <c r="P2407" s="1020"/>
      <c r="Q2407" s="1020"/>
      <c r="R2407" s="1020"/>
      <c r="S2407" s="1020"/>
      <c r="T2407" s="1020"/>
      <c r="U2407" s="1020"/>
      <c r="V2407" s="1020"/>
      <c r="W2407" s="1020"/>
      <c r="X2407" s="1020"/>
      <c r="Y2407" s="1014"/>
    </row>
    <row r="2408" spans="10:25">
      <c r="J2408" s="1014"/>
      <c r="K2408" s="1014"/>
      <c r="L2408" s="1020"/>
      <c r="M2408" s="1020"/>
      <c r="N2408" s="1020"/>
      <c r="O2408" s="1020"/>
      <c r="P2408" s="1020"/>
      <c r="Q2408" s="1020"/>
      <c r="R2408" s="1020"/>
      <c r="S2408" s="1020"/>
      <c r="T2408" s="1020"/>
      <c r="U2408" s="1020"/>
      <c r="V2408" s="1020"/>
      <c r="W2408" s="1020"/>
      <c r="X2408" s="1020"/>
      <c r="Y2408" s="1014"/>
    </row>
    <row r="2409" spans="10:25">
      <c r="J2409" s="1014"/>
      <c r="K2409" s="1014"/>
      <c r="L2409" s="1020"/>
      <c r="M2409" s="1020"/>
      <c r="N2409" s="1020"/>
      <c r="O2409" s="1020"/>
      <c r="P2409" s="1020"/>
      <c r="Q2409" s="1020"/>
      <c r="R2409" s="1020"/>
      <c r="S2409" s="1020"/>
      <c r="T2409" s="1020"/>
      <c r="U2409" s="1020"/>
      <c r="V2409" s="1020"/>
      <c r="W2409" s="1020"/>
      <c r="X2409" s="1020"/>
      <c r="Y2409" s="1014"/>
    </row>
    <row r="2410" spans="10:25">
      <c r="J2410" s="1014"/>
      <c r="K2410" s="1014"/>
      <c r="L2410" s="1020"/>
      <c r="M2410" s="1020"/>
      <c r="N2410" s="1020"/>
      <c r="O2410" s="1020"/>
      <c r="P2410" s="1020"/>
      <c r="Q2410" s="1020"/>
      <c r="R2410" s="1020"/>
      <c r="S2410" s="1020"/>
      <c r="T2410" s="1020"/>
      <c r="U2410" s="1020"/>
      <c r="V2410" s="1020"/>
      <c r="W2410" s="1020"/>
      <c r="X2410" s="1020"/>
      <c r="Y2410" s="1014"/>
    </row>
    <row r="2411" spans="10:25">
      <c r="J2411" s="1014"/>
      <c r="K2411" s="1014"/>
      <c r="L2411" s="1020"/>
      <c r="M2411" s="1020"/>
      <c r="N2411" s="1020"/>
      <c r="O2411" s="1020"/>
      <c r="P2411" s="1020"/>
      <c r="Q2411" s="1020"/>
      <c r="R2411" s="1020"/>
      <c r="S2411" s="1020"/>
      <c r="T2411" s="1020"/>
      <c r="U2411" s="1020"/>
      <c r="V2411" s="1020"/>
      <c r="W2411" s="1020"/>
      <c r="X2411" s="1020"/>
      <c r="Y2411" s="1014"/>
    </row>
    <row r="2412" spans="10:25">
      <c r="J2412" s="1014"/>
      <c r="K2412" s="1014"/>
      <c r="L2412" s="1020"/>
      <c r="M2412" s="1020"/>
      <c r="N2412" s="1020"/>
      <c r="O2412" s="1020"/>
      <c r="P2412" s="1020"/>
      <c r="Q2412" s="1020"/>
      <c r="R2412" s="1020"/>
      <c r="S2412" s="1020"/>
      <c r="T2412" s="1020"/>
      <c r="U2412" s="1020"/>
      <c r="V2412" s="1020"/>
      <c r="W2412" s="1020"/>
      <c r="X2412" s="1020"/>
      <c r="Y2412" s="1014"/>
    </row>
    <row r="2413" spans="10:25">
      <c r="J2413" s="1014"/>
      <c r="K2413" s="1014"/>
      <c r="L2413" s="1020"/>
      <c r="M2413" s="1020"/>
      <c r="N2413" s="1020"/>
      <c r="O2413" s="1020"/>
      <c r="P2413" s="1020"/>
      <c r="Q2413" s="1020"/>
      <c r="R2413" s="1020"/>
      <c r="S2413" s="1020"/>
      <c r="T2413" s="1020"/>
      <c r="U2413" s="1020"/>
      <c r="V2413" s="1020"/>
      <c r="W2413" s="1020"/>
      <c r="X2413" s="1020"/>
      <c r="Y2413" s="1014"/>
    </row>
    <row r="2414" spans="10:25">
      <c r="J2414" s="1014"/>
      <c r="K2414" s="1014"/>
      <c r="L2414" s="1020"/>
      <c r="M2414" s="1020"/>
      <c r="N2414" s="1020"/>
      <c r="O2414" s="1020"/>
      <c r="P2414" s="1020"/>
      <c r="Q2414" s="1020"/>
      <c r="R2414" s="1020"/>
      <c r="S2414" s="1020"/>
      <c r="T2414" s="1020"/>
      <c r="U2414" s="1020"/>
      <c r="V2414" s="1020"/>
      <c r="W2414" s="1020"/>
      <c r="X2414" s="1020"/>
      <c r="Y2414" s="1014"/>
    </row>
    <row r="2415" spans="10:25">
      <c r="J2415" s="1014"/>
      <c r="K2415" s="1014"/>
      <c r="L2415" s="1020"/>
      <c r="M2415" s="1020"/>
      <c r="N2415" s="1020"/>
      <c r="O2415" s="1020"/>
      <c r="P2415" s="1020"/>
      <c r="Q2415" s="1020"/>
      <c r="R2415" s="1020"/>
      <c r="S2415" s="1020"/>
      <c r="T2415" s="1020"/>
      <c r="U2415" s="1020"/>
      <c r="V2415" s="1020"/>
      <c r="W2415" s="1020"/>
      <c r="X2415" s="1020"/>
      <c r="Y2415" s="1014"/>
    </row>
    <row r="2416" spans="10:25">
      <c r="J2416" s="1014"/>
      <c r="K2416" s="1014"/>
      <c r="L2416" s="1020"/>
      <c r="M2416" s="1020"/>
      <c r="N2416" s="1020"/>
      <c r="O2416" s="1020"/>
      <c r="P2416" s="1020"/>
      <c r="Q2416" s="1020"/>
      <c r="R2416" s="1020"/>
      <c r="S2416" s="1020"/>
      <c r="T2416" s="1020"/>
      <c r="U2416" s="1020"/>
      <c r="V2416" s="1020"/>
      <c r="W2416" s="1020"/>
      <c r="X2416" s="1020"/>
      <c r="Y2416" s="1014"/>
    </row>
    <row r="2417" spans="10:25">
      <c r="J2417" s="1014"/>
      <c r="K2417" s="1014"/>
      <c r="L2417" s="1020"/>
      <c r="M2417" s="1020"/>
      <c r="N2417" s="1020"/>
      <c r="O2417" s="1020"/>
      <c r="P2417" s="1020"/>
      <c r="Q2417" s="1020"/>
      <c r="R2417" s="1020"/>
      <c r="S2417" s="1020"/>
      <c r="T2417" s="1020"/>
      <c r="U2417" s="1020"/>
      <c r="V2417" s="1020"/>
      <c r="W2417" s="1020"/>
      <c r="X2417" s="1020"/>
      <c r="Y2417" s="1014"/>
    </row>
    <row r="2418" spans="10:25">
      <c r="J2418" s="1014"/>
      <c r="K2418" s="1014"/>
      <c r="L2418" s="1020"/>
      <c r="M2418" s="1020"/>
      <c r="N2418" s="1020"/>
      <c r="O2418" s="1020"/>
      <c r="P2418" s="1020"/>
      <c r="Q2418" s="1020"/>
      <c r="R2418" s="1020"/>
      <c r="S2418" s="1020"/>
      <c r="T2418" s="1020"/>
      <c r="U2418" s="1020"/>
      <c r="V2418" s="1020"/>
      <c r="W2418" s="1020"/>
      <c r="X2418" s="1020"/>
      <c r="Y2418" s="1014"/>
    </row>
    <row r="2419" spans="10:25">
      <c r="J2419" s="1014"/>
      <c r="K2419" s="1014"/>
      <c r="L2419" s="1020"/>
      <c r="M2419" s="1020"/>
      <c r="N2419" s="1020"/>
      <c r="O2419" s="1020"/>
      <c r="P2419" s="1020"/>
      <c r="Q2419" s="1020"/>
      <c r="R2419" s="1020"/>
      <c r="S2419" s="1020"/>
      <c r="T2419" s="1020"/>
      <c r="U2419" s="1020"/>
      <c r="V2419" s="1020"/>
      <c r="W2419" s="1020"/>
      <c r="X2419" s="1020"/>
      <c r="Y2419" s="1014"/>
    </row>
    <row r="2420" spans="10:25">
      <c r="J2420" s="1014"/>
      <c r="K2420" s="1014"/>
      <c r="L2420" s="1020"/>
      <c r="M2420" s="1020"/>
      <c r="N2420" s="1020"/>
      <c r="O2420" s="1020"/>
      <c r="P2420" s="1020"/>
      <c r="Q2420" s="1020"/>
      <c r="R2420" s="1020"/>
      <c r="S2420" s="1020"/>
      <c r="T2420" s="1020"/>
      <c r="U2420" s="1020"/>
      <c r="V2420" s="1020"/>
      <c r="W2420" s="1020"/>
      <c r="X2420" s="1020"/>
      <c r="Y2420" s="1014"/>
    </row>
    <row r="2421" spans="10:25">
      <c r="J2421" s="1014"/>
      <c r="K2421" s="1014"/>
      <c r="L2421" s="1020"/>
      <c r="M2421" s="1020"/>
      <c r="N2421" s="1020"/>
      <c r="O2421" s="1020"/>
      <c r="P2421" s="1020"/>
      <c r="Q2421" s="1020"/>
      <c r="R2421" s="1020"/>
      <c r="S2421" s="1020"/>
      <c r="T2421" s="1020"/>
      <c r="U2421" s="1020"/>
      <c r="V2421" s="1020"/>
      <c r="W2421" s="1020"/>
      <c r="X2421" s="1020"/>
      <c r="Y2421" s="1014"/>
    </row>
    <row r="2422" spans="10:25">
      <c r="J2422" s="1014"/>
      <c r="K2422" s="1014"/>
      <c r="L2422" s="1020"/>
      <c r="M2422" s="1020"/>
      <c r="N2422" s="1020"/>
      <c r="O2422" s="1020"/>
      <c r="P2422" s="1020"/>
      <c r="Q2422" s="1020"/>
      <c r="R2422" s="1020"/>
      <c r="S2422" s="1020"/>
      <c r="T2422" s="1020"/>
      <c r="U2422" s="1020"/>
      <c r="V2422" s="1020"/>
      <c r="W2422" s="1020"/>
      <c r="X2422" s="1020"/>
      <c r="Y2422" s="1014"/>
    </row>
    <row r="2423" spans="10:25">
      <c r="J2423" s="1014"/>
      <c r="K2423" s="1014"/>
      <c r="L2423" s="1020"/>
      <c r="M2423" s="1020"/>
      <c r="N2423" s="1020"/>
      <c r="O2423" s="1020"/>
      <c r="P2423" s="1020"/>
      <c r="Q2423" s="1020"/>
      <c r="R2423" s="1020"/>
      <c r="S2423" s="1020"/>
      <c r="T2423" s="1020"/>
      <c r="U2423" s="1020"/>
      <c r="V2423" s="1020"/>
      <c r="W2423" s="1020"/>
      <c r="X2423" s="1020"/>
      <c r="Y2423" s="1014"/>
    </row>
    <row r="2424" spans="10:25">
      <c r="J2424" s="1014"/>
      <c r="K2424" s="1014"/>
      <c r="L2424" s="1020"/>
      <c r="M2424" s="1020"/>
      <c r="N2424" s="1020"/>
      <c r="O2424" s="1020"/>
      <c r="P2424" s="1020"/>
      <c r="Q2424" s="1020"/>
      <c r="R2424" s="1020"/>
      <c r="S2424" s="1020"/>
      <c r="T2424" s="1020"/>
      <c r="U2424" s="1020"/>
      <c r="V2424" s="1020"/>
      <c r="W2424" s="1020"/>
      <c r="X2424" s="1020"/>
      <c r="Y2424" s="1014"/>
    </row>
    <row r="2425" spans="10:25">
      <c r="J2425" s="1014"/>
      <c r="K2425" s="1014"/>
      <c r="L2425" s="1020"/>
      <c r="M2425" s="1020"/>
      <c r="N2425" s="1020"/>
      <c r="O2425" s="1020"/>
      <c r="P2425" s="1020"/>
      <c r="Q2425" s="1020"/>
      <c r="R2425" s="1020"/>
      <c r="S2425" s="1020"/>
      <c r="T2425" s="1020"/>
      <c r="U2425" s="1020"/>
      <c r="V2425" s="1020"/>
      <c r="W2425" s="1020"/>
      <c r="X2425" s="1020"/>
      <c r="Y2425" s="1014"/>
    </row>
    <row r="2426" spans="10:25">
      <c r="J2426" s="1014"/>
      <c r="K2426" s="1014"/>
      <c r="L2426" s="1020"/>
      <c r="M2426" s="1020"/>
      <c r="N2426" s="1020"/>
      <c r="O2426" s="1020"/>
      <c r="P2426" s="1020"/>
      <c r="Q2426" s="1020"/>
      <c r="R2426" s="1020"/>
      <c r="S2426" s="1020"/>
      <c r="T2426" s="1020"/>
      <c r="U2426" s="1020"/>
      <c r="V2426" s="1020"/>
      <c r="W2426" s="1020"/>
      <c r="X2426" s="1020"/>
      <c r="Y2426" s="1014"/>
    </row>
    <row r="2427" spans="10:25">
      <c r="J2427" s="1014"/>
      <c r="K2427" s="1014"/>
      <c r="L2427" s="1020"/>
      <c r="M2427" s="1020"/>
      <c r="N2427" s="1020"/>
      <c r="O2427" s="1020"/>
      <c r="P2427" s="1020"/>
      <c r="Q2427" s="1020"/>
      <c r="R2427" s="1020"/>
      <c r="S2427" s="1020"/>
      <c r="T2427" s="1020"/>
      <c r="U2427" s="1020"/>
      <c r="V2427" s="1020"/>
      <c r="W2427" s="1020"/>
      <c r="X2427" s="1020"/>
      <c r="Y2427" s="1014"/>
    </row>
    <row r="2428" spans="10:25">
      <c r="J2428" s="1014"/>
      <c r="K2428" s="1014"/>
      <c r="L2428" s="1020"/>
      <c r="M2428" s="1020"/>
      <c r="N2428" s="1020"/>
      <c r="O2428" s="1020"/>
      <c r="P2428" s="1020"/>
      <c r="Q2428" s="1020"/>
      <c r="R2428" s="1020"/>
      <c r="S2428" s="1020"/>
      <c r="T2428" s="1020"/>
      <c r="U2428" s="1020"/>
      <c r="V2428" s="1020"/>
      <c r="W2428" s="1020"/>
      <c r="X2428" s="1020"/>
      <c r="Y2428" s="1014"/>
    </row>
    <row r="2429" spans="10:25">
      <c r="J2429" s="1014"/>
      <c r="K2429" s="1014"/>
      <c r="L2429" s="1020"/>
      <c r="M2429" s="1020"/>
      <c r="N2429" s="1020"/>
      <c r="O2429" s="1020"/>
      <c r="P2429" s="1020"/>
      <c r="Q2429" s="1020"/>
      <c r="R2429" s="1020"/>
      <c r="S2429" s="1020"/>
      <c r="T2429" s="1020"/>
      <c r="U2429" s="1020"/>
      <c r="V2429" s="1020"/>
      <c r="W2429" s="1020"/>
      <c r="X2429" s="1020"/>
      <c r="Y2429" s="1014"/>
    </row>
    <row r="2430" spans="10:25">
      <c r="J2430" s="1014"/>
      <c r="K2430" s="1014"/>
      <c r="L2430" s="1020"/>
      <c r="M2430" s="1020"/>
      <c r="N2430" s="1020"/>
      <c r="O2430" s="1020"/>
      <c r="P2430" s="1020"/>
      <c r="Q2430" s="1020"/>
      <c r="R2430" s="1020"/>
      <c r="S2430" s="1020"/>
      <c r="T2430" s="1020"/>
      <c r="U2430" s="1020"/>
      <c r="V2430" s="1020"/>
      <c r="W2430" s="1020"/>
      <c r="X2430" s="1020"/>
      <c r="Y2430" s="1014"/>
    </row>
    <row r="2431" spans="10:25">
      <c r="J2431" s="1014"/>
      <c r="K2431" s="1014"/>
      <c r="L2431" s="1020"/>
      <c r="M2431" s="1020"/>
      <c r="N2431" s="1020"/>
      <c r="O2431" s="1020"/>
      <c r="P2431" s="1020"/>
      <c r="Q2431" s="1020"/>
      <c r="R2431" s="1020"/>
      <c r="S2431" s="1020"/>
      <c r="T2431" s="1020"/>
      <c r="U2431" s="1020"/>
      <c r="V2431" s="1020"/>
      <c r="W2431" s="1020"/>
      <c r="X2431" s="1020"/>
      <c r="Y2431" s="1014"/>
    </row>
    <row r="2432" spans="10:25">
      <c r="J2432" s="1014"/>
      <c r="K2432" s="1014"/>
      <c r="L2432" s="1020"/>
      <c r="M2432" s="1020"/>
      <c r="N2432" s="1020"/>
      <c r="O2432" s="1020"/>
      <c r="P2432" s="1020"/>
      <c r="Q2432" s="1020"/>
      <c r="R2432" s="1020"/>
      <c r="S2432" s="1020"/>
      <c r="T2432" s="1020"/>
      <c r="U2432" s="1020"/>
      <c r="V2432" s="1020"/>
      <c r="W2432" s="1020"/>
      <c r="X2432" s="1020"/>
      <c r="Y2432" s="1014"/>
    </row>
    <row r="2433" spans="10:25">
      <c r="J2433" s="1014"/>
      <c r="K2433" s="1014"/>
      <c r="L2433" s="1020"/>
      <c r="M2433" s="1020"/>
      <c r="N2433" s="1020"/>
      <c r="O2433" s="1020"/>
      <c r="P2433" s="1020"/>
      <c r="Q2433" s="1020"/>
      <c r="R2433" s="1020"/>
      <c r="S2433" s="1020"/>
      <c r="T2433" s="1020"/>
      <c r="U2433" s="1020"/>
      <c r="V2433" s="1020"/>
      <c r="W2433" s="1020"/>
      <c r="X2433" s="1020"/>
      <c r="Y2433" s="1014"/>
    </row>
    <row r="2434" spans="10:25">
      <c r="J2434" s="1014"/>
      <c r="K2434" s="1014"/>
      <c r="L2434" s="1020"/>
      <c r="M2434" s="1020"/>
      <c r="N2434" s="1020"/>
      <c r="O2434" s="1020"/>
      <c r="P2434" s="1020"/>
      <c r="Q2434" s="1020"/>
      <c r="R2434" s="1020"/>
      <c r="S2434" s="1020"/>
      <c r="T2434" s="1020"/>
      <c r="U2434" s="1020"/>
      <c r="V2434" s="1020"/>
      <c r="W2434" s="1020"/>
      <c r="X2434" s="1020"/>
      <c r="Y2434" s="1014"/>
    </row>
    <row r="2435" spans="10:25">
      <c r="J2435" s="1014"/>
      <c r="K2435" s="1014"/>
      <c r="L2435" s="1020"/>
      <c r="M2435" s="1020"/>
      <c r="N2435" s="1020"/>
      <c r="O2435" s="1020"/>
      <c r="P2435" s="1020"/>
      <c r="Q2435" s="1020"/>
      <c r="R2435" s="1020"/>
      <c r="S2435" s="1020"/>
      <c r="T2435" s="1020"/>
      <c r="U2435" s="1020"/>
      <c r="V2435" s="1020"/>
      <c r="W2435" s="1020"/>
      <c r="X2435" s="1020"/>
      <c r="Y2435" s="1014"/>
    </row>
    <row r="2436" spans="10:25">
      <c r="J2436" s="1014"/>
      <c r="K2436" s="1014"/>
      <c r="L2436" s="1020"/>
      <c r="M2436" s="1020"/>
      <c r="N2436" s="1020"/>
      <c r="O2436" s="1020"/>
      <c r="P2436" s="1020"/>
      <c r="Q2436" s="1020"/>
      <c r="R2436" s="1020"/>
      <c r="S2436" s="1020"/>
      <c r="T2436" s="1020"/>
      <c r="U2436" s="1020"/>
      <c r="V2436" s="1020"/>
      <c r="W2436" s="1020"/>
      <c r="X2436" s="1020"/>
      <c r="Y2436" s="1014"/>
    </row>
    <row r="2437" spans="10:25">
      <c r="J2437" s="1014"/>
      <c r="K2437" s="1014"/>
      <c r="L2437" s="1020"/>
      <c r="M2437" s="1020"/>
      <c r="N2437" s="1020"/>
      <c r="O2437" s="1020"/>
      <c r="P2437" s="1020"/>
      <c r="Q2437" s="1020"/>
      <c r="R2437" s="1020"/>
      <c r="S2437" s="1020"/>
      <c r="T2437" s="1020"/>
      <c r="U2437" s="1020"/>
      <c r="V2437" s="1020"/>
      <c r="W2437" s="1020"/>
      <c r="X2437" s="1020"/>
      <c r="Y2437" s="1014"/>
    </row>
    <row r="2438" spans="10:25">
      <c r="J2438" s="1014"/>
      <c r="K2438" s="1014"/>
      <c r="L2438" s="1020"/>
      <c r="M2438" s="1020"/>
      <c r="N2438" s="1020"/>
      <c r="O2438" s="1020"/>
      <c r="P2438" s="1020"/>
      <c r="Q2438" s="1020"/>
      <c r="R2438" s="1020"/>
      <c r="S2438" s="1020"/>
      <c r="T2438" s="1020"/>
      <c r="U2438" s="1020"/>
      <c r="V2438" s="1020"/>
      <c r="W2438" s="1020"/>
      <c r="X2438" s="1020"/>
      <c r="Y2438" s="1014"/>
    </row>
    <row r="2439" spans="10:25">
      <c r="J2439" s="1014"/>
      <c r="K2439" s="1014"/>
      <c r="L2439" s="1020"/>
      <c r="M2439" s="1020"/>
      <c r="N2439" s="1020"/>
      <c r="O2439" s="1020"/>
      <c r="P2439" s="1020"/>
      <c r="Q2439" s="1020"/>
      <c r="R2439" s="1020"/>
      <c r="S2439" s="1020"/>
      <c r="T2439" s="1020"/>
      <c r="U2439" s="1020"/>
      <c r="V2439" s="1020"/>
      <c r="W2439" s="1020"/>
      <c r="X2439" s="1020"/>
      <c r="Y2439" s="1014"/>
    </row>
    <row r="2440" spans="10:25">
      <c r="J2440" s="1014"/>
      <c r="K2440" s="1014"/>
      <c r="L2440" s="1020"/>
      <c r="M2440" s="1020"/>
      <c r="N2440" s="1020"/>
      <c r="O2440" s="1020"/>
      <c r="P2440" s="1020"/>
      <c r="Q2440" s="1020"/>
      <c r="R2440" s="1020"/>
      <c r="S2440" s="1020"/>
      <c r="T2440" s="1020"/>
      <c r="U2440" s="1020"/>
      <c r="V2440" s="1020"/>
      <c r="W2440" s="1020"/>
      <c r="X2440" s="1020"/>
      <c r="Y2440" s="1014"/>
    </row>
    <row r="2441" spans="10:25">
      <c r="J2441" s="1014"/>
      <c r="K2441" s="1014"/>
      <c r="L2441" s="1020"/>
      <c r="M2441" s="1020"/>
      <c r="N2441" s="1020"/>
      <c r="O2441" s="1020"/>
      <c r="P2441" s="1020"/>
      <c r="Q2441" s="1020"/>
      <c r="R2441" s="1020"/>
      <c r="S2441" s="1020"/>
      <c r="T2441" s="1020"/>
      <c r="U2441" s="1020"/>
      <c r="V2441" s="1020"/>
      <c r="W2441" s="1020"/>
      <c r="X2441" s="1020"/>
      <c r="Y2441" s="1014"/>
    </row>
    <row r="2442" spans="10:25">
      <c r="J2442" s="1014"/>
      <c r="K2442" s="1014"/>
      <c r="L2442" s="1020"/>
      <c r="M2442" s="1020"/>
      <c r="N2442" s="1020"/>
      <c r="O2442" s="1020"/>
      <c r="P2442" s="1020"/>
      <c r="Q2442" s="1020"/>
      <c r="R2442" s="1020"/>
      <c r="S2442" s="1020"/>
      <c r="T2442" s="1020"/>
      <c r="U2442" s="1020"/>
      <c r="V2442" s="1020"/>
      <c r="W2442" s="1020"/>
      <c r="X2442" s="1020"/>
      <c r="Y2442" s="1014"/>
    </row>
    <row r="2443" spans="10:25">
      <c r="J2443" s="1014"/>
      <c r="K2443" s="1014"/>
      <c r="L2443" s="1020"/>
      <c r="M2443" s="1020"/>
      <c r="N2443" s="1020"/>
      <c r="O2443" s="1020"/>
      <c r="P2443" s="1020"/>
      <c r="Q2443" s="1020"/>
      <c r="R2443" s="1020"/>
      <c r="S2443" s="1020"/>
      <c r="T2443" s="1020"/>
      <c r="U2443" s="1020"/>
      <c r="V2443" s="1020"/>
      <c r="W2443" s="1020"/>
      <c r="X2443" s="1020"/>
      <c r="Y2443" s="1014"/>
    </row>
    <row r="2444" spans="10:25">
      <c r="J2444" s="1014"/>
      <c r="K2444" s="1014"/>
      <c r="L2444" s="1020"/>
      <c r="M2444" s="1020"/>
      <c r="N2444" s="1020"/>
      <c r="O2444" s="1020"/>
      <c r="P2444" s="1020"/>
      <c r="Q2444" s="1020"/>
      <c r="R2444" s="1020"/>
      <c r="S2444" s="1020"/>
      <c r="T2444" s="1020"/>
      <c r="U2444" s="1020"/>
      <c r="V2444" s="1020"/>
      <c r="W2444" s="1020"/>
      <c r="X2444" s="1020"/>
      <c r="Y2444" s="1014"/>
    </row>
    <row r="2445" spans="10:25">
      <c r="J2445" s="1014"/>
      <c r="K2445" s="1014"/>
      <c r="L2445" s="1020"/>
      <c r="M2445" s="1020"/>
      <c r="N2445" s="1020"/>
      <c r="O2445" s="1020"/>
      <c r="P2445" s="1020"/>
      <c r="Q2445" s="1020"/>
      <c r="R2445" s="1020"/>
      <c r="S2445" s="1020"/>
      <c r="T2445" s="1020"/>
      <c r="U2445" s="1020"/>
      <c r="V2445" s="1020"/>
      <c r="W2445" s="1020"/>
      <c r="X2445" s="1020"/>
      <c r="Y2445" s="1014"/>
    </row>
    <row r="2446" spans="10:25">
      <c r="J2446" s="1014"/>
      <c r="K2446" s="1014"/>
      <c r="L2446" s="1020"/>
      <c r="M2446" s="1020"/>
      <c r="N2446" s="1020"/>
      <c r="O2446" s="1020"/>
      <c r="P2446" s="1020"/>
      <c r="Q2446" s="1020"/>
      <c r="R2446" s="1020"/>
      <c r="S2446" s="1020"/>
      <c r="T2446" s="1020"/>
      <c r="U2446" s="1020"/>
      <c r="V2446" s="1020"/>
      <c r="W2446" s="1020"/>
      <c r="X2446" s="1020"/>
      <c r="Y2446" s="1014"/>
    </row>
    <row r="2447" spans="10:25">
      <c r="J2447" s="1014"/>
      <c r="K2447" s="1014"/>
      <c r="L2447" s="1020"/>
      <c r="M2447" s="1020"/>
      <c r="N2447" s="1020"/>
      <c r="O2447" s="1020"/>
      <c r="P2447" s="1020"/>
      <c r="Q2447" s="1020"/>
      <c r="R2447" s="1020"/>
      <c r="S2447" s="1020"/>
      <c r="T2447" s="1020"/>
      <c r="U2447" s="1020"/>
      <c r="V2447" s="1020"/>
      <c r="W2447" s="1020"/>
      <c r="X2447" s="1020"/>
      <c r="Y2447" s="1014"/>
    </row>
    <row r="2448" spans="10:25">
      <c r="J2448" s="1014"/>
      <c r="K2448" s="1014"/>
      <c r="L2448" s="1020"/>
      <c r="M2448" s="1020"/>
      <c r="N2448" s="1020"/>
      <c r="O2448" s="1020"/>
      <c r="P2448" s="1020"/>
      <c r="Q2448" s="1020"/>
      <c r="R2448" s="1020"/>
      <c r="S2448" s="1020"/>
      <c r="T2448" s="1020"/>
      <c r="U2448" s="1020"/>
      <c r="V2448" s="1020"/>
      <c r="W2448" s="1020"/>
      <c r="X2448" s="1020"/>
      <c r="Y2448" s="1014"/>
    </row>
    <row r="2449" spans="10:25">
      <c r="J2449" s="1014"/>
      <c r="K2449" s="1014"/>
      <c r="L2449" s="1020"/>
      <c r="M2449" s="1020"/>
      <c r="N2449" s="1020"/>
      <c r="O2449" s="1020"/>
      <c r="P2449" s="1020"/>
      <c r="Q2449" s="1020"/>
      <c r="R2449" s="1020"/>
      <c r="S2449" s="1020"/>
      <c r="T2449" s="1020"/>
      <c r="U2449" s="1020"/>
      <c r="V2449" s="1020"/>
      <c r="W2449" s="1020"/>
      <c r="X2449" s="1020"/>
      <c r="Y2449" s="1014"/>
    </row>
    <row r="2450" spans="10:25">
      <c r="J2450" s="1014"/>
      <c r="K2450" s="1014"/>
      <c r="L2450" s="1020"/>
      <c r="M2450" s="1020"/>
      <c r="N2450" s="1020"/>
      <c r="O2450" s="1020"/>
      <c r="P2450" s="1020"/>
      <c r="Q2450" s="1020"/>
      <c r="R2450" s="1020"/>
      <c r="S2450" s="1020"/>
      <c r="T2450" s="1020"/>
      <c r="U2450" s="1020"/>
      <c r="V2450" s="1020"/>
      <c r="W2450" s="1020"/>
      <c r="X2450" s="1020"/>
      <c r="Y2450" s="1014"/>
    </row>
    <row r="2451" spans="10:25">
      <c r="J2451" s="1014"/>
      <c r="K2451" s="1014"/>
      <c r="L2451" s="1020"/>
      <c r="M2451" s="1020"/>
      <c r="N2451" s="1020"/>
      <c r="O2451" s="1020"/>
      <c r="P2451" s="1020"/>
      <c r="Q2451" s="1020"/>
      <c r="R2451" s="1020"/>
      <c r="S2451" s="1020"/>
      <c r="T2451" s="1020"/>
      <c r="U2451" s="1020"/>
      <c r="V2451" s="1020"/>
      <c r="W2451" s="1020"/>
      <c r="X2451" s="1020"/>
      <c r="Y2451" s="1014"/>
    </row>
    <row r="2452" spans="10:25">
      <c r="J2452" s="1014"/>
      <c r="K2452" s="1014"/>
      <c r="L2452" s="1020"/>
      <c r="M2452" s="1020"/>
      <c r="N2452" s="1020"/>
      <c r="O2452" s="1020"/>
      <c r="P2452" s="1020"/>
      <c r="Q2452" s="1020"/>
      <c r="R2452" s="1020"/>
      <c r="S2452" s="1020"/>
      <c r="T2452" s="1020"/>
      <c r="U2452" s="1020"/>
      <c r="V2452" s="1020"/>
      <c r="W2452" s="1020"/>
      <c r="X2452" s="1020"/>
      <c r="Y2452" s="1014"/>
    </row>
    <row r="2453" spans="10:25">
      <c r="J2453" s="1014"/>
      <c r="K2453" s="1014"/>
      <c r="L2453" s="1020"/>
      <c r="M2453" s="1020"/>
      <c r="N2453" s="1020"/>
      <c r="O2453" s="1020"/>
      <c r="P2453" s="1020"/>
      <c r="Q2453" s="1020"/>
      <c r="R2453" s="1020"/>
      <c r="S2453" s="1020"/>
      <c r="T2453" s="1020"/>
      <c r="U2453" s="1020"/>
      <c r="V2453" s="1020"/>
      <c r="W2453" s="1020"/>
      <c r="X2453" s="1020"/>
      <c r="Y2453" s="1014"/>
    </row>
    <row r="2454" spans="10:25">
      <c r="J2454" s="1014"/>
      <c r="K2454" s="1014"/>
      <c r="L2454" s="1020"/>
      <c r="M2454" s="1020"/>
      <c r="N2454" s="1020"/>
      <c r="O2454" s="1020"/>
      <c r="P2454" s="1020"/>
      <c r="Q2454" s="1020"/>
      <c r="R2454" s="1020"/>
      <c r="S2454" s="1020"/>
      <c r="T2454" s="1020"/>
      <c r="U2454" s="1020"/>
      <c r="V2454" s="1020"/>
      <c r="W2454" s="1020"/>
      <c r="X2454" s="1020"/>
      <c r="Y2454" s="1014"/>
    </row>
    <row r="2455" spans="10:25">
      <c r="J2455" s="1014"/>
      <c r="K2455" s="1014"/>
      <c r="L2455" s="1020"/>
      <c r="M2455" s="1020"/>
      <c r="N2455" s="1020"/>
      <c r="O2455" s="1020"/>
      <c r="P2455" s="1020"/>
      <c r="Q2455" s="1020"/>
      <c r="R2455" s="1020"/>
      <c r="S2455" s="1020"/>
      <c r="T2455" s="1020"/>
      <c r="U2455" s="1020"/>
      <c r="V2455" s="1020"/>
      <c r="W2455" s="1020"/>
      <c r="X2455" s="1020"/>
      <c r="Y2455" s="1014"/>
    </row>
    <row r="2456" spans="10:25">
      <c r="J2456" s="1014"/>
      <c r="K2456" s="1014"/>
      <c r="L2456" s="1020"/>
      <c r="M2456" s="1020"/>
      <c r="N2456" s="1020"/>
      <c r="O2456" s="1020"/>
      <c r="P2456" s="1020"/>
      <c r="Q2456" s="1020"/>
      <c r="R2456" s="1020"/>
      <c r="S2456" s="1020"/>
      <c r="T2456" s="1020"/>
      <c r="U2456" s="1020"/>
      <c r="V2456" s="1020"/>
      <c r="W2456" s="1020"/>
      <c r="X2456" s="1020"/>
      <c r="Y2456" s="1014"/>
    </row>
    <row r="2457" spans="10:25">
      <c r="J2457" s="1014"/>
      <c r="K2457" s="1014"/>
      <c r="L2457" s="1020"/>
      <c r="M2457" s="1020"/>
      <c r="N2457" s="1020"/>
      <c r="O2457" s="1020"/>
      <c r="P2457" s="1020"/>
      <c r="Q2457" s="1020"/>
      <c r="R2457" s="1020"/>
      <c r="S2457" s="1020"/>
      <c r="T2457" s="1020"/>
      <c r="U2457" s="1020"/>
      <c r="V2457" s="1020"/>
      <c r="W2457" s="1020"/>
      <c r="X2457" s="1020"/>
      <c r="Y2457" s="1014"/>
    </row>
    <row r="2458" spans="10:25">
      <c r="J2458" s="1014"/>
      <c r="K2458" s="1014"/>
      <c r="L2458" s="1020"/>
      <c r="M2458" s="1020"/>
      <c r="N2458" s="1020"/>
      <c r="O2458" s="1020"/>
      <c r="P2458" s="1020"/>
      <c r="Q2458" s="1020"/>
      <c r="R2458" s="1020"/>
      <c r="S2458" s="1020"/>
      <c r="T2458" s="1020"/>
      <c r="U2458" s="1020"/>
      <c r="V2458" s="1020"/>
      <c r="W2458" s="1020"/>
      <c r="X2458" s="1020"/>
      <c r="Y2458" s="1014"/>
    </row>
    <row r="2459" spans="10:25">
      <c r="J2459" s="1014"/>
      <c r="K2459" s="1014"/>
      <c r="L2459" s="1020"/>
      <c r="M2459" s="1020"/>
      <c r="N2459" s="1020"/>
      <c r="O2459" s="1020"/>
      <c r="P2459" s="1020"/>
      <c r="Q2459" s="1020"/>
      <c r="R2459" s="1020"/>
      <c r="S2459" s="1020"/>
      <c r="T2459" s="1020"/>
      <c r="U2459" s="1020"/>
      <c r="V2459" s="1020"/>
      <c r="W2459" s="1020"/>
      <c r="X2459" s="1020"/>
      <c r="Y2459" s="1014"/>
    </row>
    <row r="2460" spans="10:25">
      <c r="J2460" s="1014"/>
      <c r="K2460" s="1014"/>
      <c r="L2460" s="1020"/>
      <c r="M2460" s="1020"/>
      <c r="N2460" s="1020"/>
      <c r="O2460" s="1020"/>
      <c r="P2460" s="1020"/>
      <c r="Q2460" s="1020"/>
      <c r="R2460" s="1020"/>
      <c r="S2460" s="1020"/>
      <c r="T2460" s="1020"/>
      <c r="U2460" s="1020"/>
      <c r="V2460" s="1020"/>
      <c r="W2460" s="1020"/>
      <c r="X2460" s="1020"/>
      <c r="Y2460" s="1014"/>
    </row>
    <row r="2461" spans="10:25">
      <c r="J2461" s="1014"/>
      <c r="K2461" s="1014"/>
      <c r="L2461" s="1020"/>
      <c r="M2461" s="1020"/>
      <c r="N2461" s="1020"/>
      <c r="O2461" s="1020"/>
      <c r="P2461" s="1020"/>
      <c r="Q2461" s="1020"/>
      <c r="R2461" s="1020"/>
      <c r="S2461" s="1020"/>
      <c r="T2461" s="1020"/>
      <c r="U2461" s="1020"/>
      <c r="V2461" s="1020"/>
      <c r="W2461" s="1020"/>
      <c r="X2461" s="1020"/>
      <c r="Y2461" s="1014"/>
    </row>
    <row r="2462" spans="10:25">
      <c r="J2462" s="1014"/>
      <c r="K2462" s="1014"/>
      <c r="L2462" s="1020"/>
      <c r="M2462" s="1020"/>
      <c r="N2462" s="1020"/>
      <c r="O2462" s="1020"/>
      <c r="P2462" s="1020"/>
      <c r="Q2462" s="1020"/>
      <c r="R2462" s="1020"/>
      <c r="S2462" s="1020"/>
      <c r="T2462" s="1020"/>
      <c r="U2462" s="1020"/>
      <c r="V2462" s="1020"/>
      <c r="W2462" s="1020"/>
      <c r="X2462" s="1020"/>
      <c r="Y2462" s="1014"/>
    </row>
    <row r="2463" spans="10:25">
      <c r="J2463" s="1014"/>
      <c r="K2463" s="1014"/>
      <c r="L2463" s="1020"/>
      <c r="M2463" s="1020"/>
      <c r="N2463" s="1020"/>
      <c r="O2463" s="1020"/>
      <c r="P2463" s="1020"/>
      <c r="Q2463" s="1020"/>
      <c r="R2463" s="1020"/>
      <c r="S2463" s="1020"/>
      <c r="T2463" s="1020"/>
      <c r="U2463" s="1020"/>
      <c r="V2463" s="1020"/>
      <c r="W2463" s="1020"/>
      <c r="X2463" s="1020"/>
      <c r="Y2463" s="1014"/>
    </row>
    <row r="2464" spans="10:25">
      <c r="J2464" s="1014"/>
      <c r="K2464" s="1014"/>
      <c r="L2464" s="1020"/>
      <c r="M2464" s="1020"/>
      <c r="N2464" s="1020"/>
      <c r="O2464" s="1020"/>
      <c r="P2464" s="1020"/>
      <c r="Q2464" s="1020"/>
      <c r="R2464" s="1020"/>
      <c r="S2464" s="1020"/>
      <c r="T2464" s="1020"/>
      <c r="U2464" s="1020"/>
      <c r="V2464" s="1020"/>
      <c r="W2464" s="1020"/>
      <c r="X2464" s="1020"/>
      <c r="Y2464" s="1014"/>
    </row>
    <row r="2465" spans="10:25">
      <c r="J2465" s="1014"/>
      <c r="K2465" s="1014"/>
      <c r="L2465" s="1020"/>
      <c r="M2465" s="1020"/>
      <c r="N2465" s="1020"/>
      <c r="O2465" s="1020"/>
      <c r="P2465" s="1020"/>
      <c r="Q2465" s="1020"/>
      <c r="R2465" s="1020"/>
      <c r="S2465" s="1020"/>
      <c r="T2465" s="1020"/>
      <c r="U2465" s="1020"/>
      <c r="V2465" s="1020"/>
      <c r="W2465" s="1020"/>
      <c r="X2465" s="1020"/>
      <c r="Y2465" s="1014"/>
    </row>
    <row r="2466" spans="10:25">
      <c r="J2466" s="1014"/>
      <c r="K2466" s="1014"/>
      <c r="L2466" s="1020"/>
      <c r="M2466" s="1020"/>
      <c r="N2466" s="1020"/>
      <c r="O2466" s="1020"/>
      <c r="P2466" s="1020"/>
      <c r="Q2466" s="1020"/>
      <c r="R2466" s="1020"/>
      <c r="S2466" s="1020"/>
      <c r="T2466" s="1020"/>
      <c r="U2466" s="1020"/>
      <c r="V2466" s="1020"/>
      <c r="W2466" s="1020"/>
      <c r="X2466" s="1020"/>
      <c r="Y2466" s="1014"/>
    </row>
    <row r="2467" spans="10:25">
      <c r="J2467" s="1014"/>
      <c r="K2467" s="1014"/>
      <c r="L2467" s="1020"/>
      <c r="M2467" s="1020"/>
      <c r="N2467" s="1020"/>
      <c r="O2467" s="1020"/>
      <c r="P2467" s="1020"/>
      <c r="Q2467" s="1020"/>
      <c r="R2467" s="1020"/>
      <c r="S2467" s="1020"/>
      <c r="T2467" s="1020"/>
      <c r="U2467" s="1020"/>
      <c r="V2467" s="1020"/>
      <c r="W2467" s="1020"/>
      <c r="X2467" s="1020"/>
      <c r="Y2467" s="1014"/>
    </row>
    <row r="2468" spans="10:25">
      <c r="J2468" s="1014"/>
      <c r="K2468" s="1014"/>
      <c r="L2468" s="1020"/>
      <c r="M2468" s="1020"/>
      <c r="N2468" s="1020"/>
      <c r="O2468" s="1020"/>
      <c r="P2468" s="1020"/>
      <c r="Q2468" s="1020"/>
      <c r="R2468" s="1020"/>
      <c r="S2468" s="1020"/>
      <c r="T2468" s="1020"/>
      <c r="U2468" s="1020"/>
      <c r="V2468" s="1020"/>
      <c r="W2468" s="1020"/>
      <c r="X2468" s="1020"/>
      <c r="Y2468" s="1014"/>
    </row>
    <row r="2469" spans="10:25">
      <c r="J2469" s="1014"/>
      <c r="K2469" s="1014"/>
      <c r="L2469" s="1020"/>
      <c r="M2469" s="1020"/>
      <c r="N2469" s="1020"/>
      <c r="O2469" s="1020"/>
      <c r="P2469" s="1020"/>
      <c r="Q2469" s="1020"/>
      <c r="R2469" s="1020"/>
      <c r="S2469" s="1020"/>
      <c r="T2469" s="1020"/>
      <c r="U2469" s="1020"/>
      <c r="V2469" s="1020"/>
      <c r="W2469" s="1020"/>
      <c r="X2469" s="1020"/>
      <c r="Y2469" s="1014"/>
    </row>
    <row r="2470" spans="10:25">
      <c r="J2470" s="1014"/>
      <c r="K2470" s="1014"/>
      <c r="L2470" s="1020"/>
      <c r="M2470" s="1020"/>
      <c r="N2470" s="1020"/>
      <c r="O2470" s="1020"/>
      <c r="P2470" s="1020"/>
      <c r="Q2470" s="1020"/>
      <c r="R2470" s="1020"/>
      <c r="S2470" s="1020"/>
      <c r="T2470" s="1020"/>
      <c r="U2470" s="1020"/>
      <c r="V2470" s="1020"/>
      <c r="W2470" s="1020"/>
      <c r="X2470" s="1020"/>
      <c r="Y2470" s="1014"/>
    </row>
    <row r="2471" spans="10:25">
      <c r="J2471" s="1014"/>
      <c r="K2471" s="1014"/>
      <c r="L2471" s="1020"/>
      <c r="M2471" s="1020"/>
      <c r="N2471" s="1020"/>
      <c r="O2471" s="1020"/>
      <c r="P2471" s="1020"/>
      <c r="Q2471" s="1020"/>
      <c r="R2471" s="1020"/>
      <c r="S2471" s="1020"/>
      <c r="T2471" s="1020"/>
      <c r="U2471" s="1020"/>
      <c r="V2471" s="1020"/>
      <c r="W2471" s="1020"/>
      <c r="X2471" s="1020"/>
      <c r="Y2471" s="1014"/>
    </row>
    <row r="2472" spans="10:25">
      <c r="J2472" s="1014"/>
      <c r="K2472" s="1014"/>
      <c r="L2472" s="1020"/>
      <c r="M2472" s="1020"/>
      <c r="N2472" s="1020"/>
      <c r="O2472" s="1020"/>
      <c r="P2472" s="1020"/>
      <c r="Q2472" s="1020"/>
      <c r="R2472" s="1020"/>
      <c r="S2472" s="1020"/>
      <c r="T2472" s="1020"/>
      <c r="U2472" s="1020"/>
      <c r="V2472" s="1020"/>
      <c r="W2472" s="1020"/>
      <c r="X2472" s="1020"/>
      <c r="Y2472" s="1014"/>
    </row>
    <row r="2473" spans="10:25">
      <c r="J2473" s="1014"/>
      <c r="K2473" s="1014"/>
      <c r="L2473" s="1020"/>
      <c r="M2473" s="1020"/>
      <c r="N2473" s="1020"/>
      <c r="O2473" s="1020"/>
      <c r="P2473" s="1020"/>
      <c r="Q2473" s="1020"/>
      <c r="R2473" s="1020"/>
      <c r="S2473" s="1020"/>
      <c r="T2473" s="1020"/>
      <c r="U2473" s="1020"/>
      <c r="V2473" s="1020"/>
      <c r="W2473" s="1020"/>
      <c r="X2473" s="1020"/>
      <c r="Y2473" s="1014"/>
    </row>
    <row r="2474" spans="10:25">
      <c r="J2474" s="1014"/>
      <c r="K2474" s="1014"/>
      <c r="L2474" s="1020"/>
      <c r="M2474" s="1020"/>
      <c r="N2474" s="1020"/>
      <c r="O2474" s="1020"/>
      <c r="P2474" s="1020"/>
      <c r="Q2474" s="1020"/>
      <c r="R2474" s="1020"/>
      <c r="S2474" s="1020"/>
      <c r="T2474" s="1020"/>
      <c r="U2474" s="1020"/>
      <c r="V2474" s="1020"/>
      <c r="W2474" s="1020"/>
      <c r="X2474" s="1020"/>
      <c r="Y2474" s="1014"/>
    </row>
    <row r="2475" spans="10:25">
      <c r="J2475" s="1014"/>
      <c r="K2475" s="1014"/>
      <c r="L2475" s="1020"/>
      <c r="M2475" s="1020"/>
      <c r="N2475" s="1020"/>
      <c r="O2475" s="1020"/>
      <c r="P2475" s="1020"/>
      <c r="Q2475" s="1020"/>
      <c r="R2475" s="1020"/>
      <c r="S2475" s="1020"/>
      <c r="T2475" s="1020"/>
      <c r="U2475" s="1020"/>
      <c r="V2475" s="1020"/>
      <c r="W2475" s="1020"/>
      <c r="X2475" s="1020"/>
      <c r="Y2475" s="1014"/>
    </row>
    <row r="2476" spans="10:25">
      <c r="J2476" s="1014"/>
      <c r="K2476" s="1014"/>
      <c r="L2476" s="1020"/>
      <c r="M2476" s="1020"/>
      <c r="N2476" s="1020"/>
      <c r="O2476" s="1020"/>
      <c r="P2476" s="1020"/>
      <c r="Q2476" s="1020"/>
      <c r="R2476" s="1020"/>
      <c r="S2476" s="1020"/>
      <c r="T2476" s="1020"/>
      <c r="U2476" s="1020"/>
      <c r="V2476" s="1020"/>
      <c r="W2476" s="1020"/>
      <c r="X2476" s="1020"/>
      <c r="Y2476" s="1014"/>
    </row>
    <row r="2477" spans="10:25">
      <c r="J2477" s="1014"/>
      <c r="K2477" s="1014"/>
      <c r="L2477" s="1020"/>
      <c r="M2477" s="1020"/>
      <c r="N2477" s="1020"/>
      <c r="O2477" s="1020"/>
      <c r="P2477" s="1020"/>
      <c r="Q2477" s="1020"/>
      <c r="R2477" s="1020"/>
      <c r="S2477" s="1020"/>
      <c r="T2477" s="1020"/>
      <c r="U2477" s="1020"/>
      <c r="V2477" s="1020"/>
      <c r="W2477" s="1020"/>
      <c r="X2477" s="1020"/>
      <c r="Y2477" s="1014"/>
    </row>
    <row r="2478" spans="10:25">
      <c r="J2478" s="1014"/>
      <c r="K2478" s="1014"/>
      <c r="L2478" s="1020"/>
      <c r="M2478" s="1020"/>
      <c r="N2478" s="1020"/>
      <c r="O2478" s="1020"/>
      <c r="P2478" s="1020"/>
      <c r="Q2478" s="1020"/>
      <c r="R2478" s="1020"/>
      <c r="S2478" s="1020"/>
      <c r="T2478" s="1020"/>
      <c r="U2478" s="1020"/>
      <c r="V2478" s="1020"/>
      <c r="W2478" s="1020"/>
      <c r="X2478" s="1020"/>
      <c r="Y2478" s="1014"/>
    </row>
    <row r="2479" spans="10:25">
      <c r="J2479" s="1014"/>
      <c r="K2479" s="1014"/>
      <c r="L2479" s="1020"/>
      <c r="M2479" s="1020"/>
      <c r="N2479" s="1020"/>
      <c r="O2479" s="1020"/>
      <c r="P2479" s="1020"/>
      <c r="Q2479" s="1020"/>
      <c r="R2479" s="1020"/>
      <c r="S2479" s="1020"/>
      <c r="T2479" s="1020"/>
      <c r="U2479" s="1020"/>
      <c r="V2479" s="1020"/>
      <c r="W2479" s="1020"/>
      <c r="X2479" s="1020"/>
      <c r="Y2479" s="1014"/>
    </row>
    <row r="2480" spans="10:25">
      <c r="J2480" s="1014"/>
      <c r="K2480" s="1014"/>
      <c r="L2480" s="1020"/>
      <c r="M2480" s="1020"/>
      <c r="N2480" s="1020"/>
      <c r="O2480" s="1020"/>
      <c r="P2480" s="1020"/>
      <c r="Q2480" s="1020"/>
      <c r="R2480" s="1020"/>
      <c r="S2480" s="1020"/>
      <c r="T2480" s="1020"/>
      <c r="U2480" s="1020"/>
      <c r="V2480" s="1020"/>
      <c r="W2480" s="1020"/>
      <c r="X2480" s="1020"/>
      <c r="Y2480" s="1014"/>
    </row>
    <row r="2481" spans="10:25">
      <c r="J2481" s="1014"/>
      <c r="K2481" s="1014"/>
      <c r="L2481" s="1020"/>
      <c r="M2481" s="1020"/>
      <c r="N2481" s="1020"/>
      <c r="O2481" s="1020"/>
      <c r="P2481" s="1020"/>
      <c r="Q2481" s="1020"/>
      <c r="R2481" s="1020"/>
      <c r="S2481" s="1020"/>
      <c r="T2481" s="1020"/>
      <c r="U2481" s="1020"/>
      <c r="V2481" s="1020"/>
      <c r="W2481" s="1020"/>
      <c r="X2481" s="1020"/>
      <c r="Y2481" s="1014"/>
    </row>
    <row r="2482" spans="10:25">
      <c r="J2482" s="1014"/>
      <c r="K2482" s="1014"/>
      <c r="L2482" s="1020"/>
      <c r="M2482" s="1020"/>
      <c r="N2482" s="1020"/>
      <c r="O2482" s="1020"/>
      <c r="P2482" s="1020"/>
      <c r="Q2482" s="1020"/>
      <c r="R2482" s="1020"/>
      <c r="S2482" s="1020"/>
      <c r="T2482" s="1020"/>
      <c r="U2482" s="1020"/>
      <c r="V2482" s="1020"/>
      <c r="W2482" s="1020"/>
      <c r="X2482" s="1020"/>
      <c r="Y2482" s="1014"/>
    </row>
    <row r="2483" spans="10:25">
      <c r="J2483" s="1014"/>
      <c r="K2483" s="1014"/>
      <c r="L2483" s="1020"/>
      <c r="M2483" s="1020"/>
      <c r="N2483" s="1020"/>
      <c r="O2483" s="1020"/>
      <c r="P2483" s="1020"/>
      <c r="Q2483" s="1020"/>
      <c r="R2483" s="1020"/>
      <c r="S2483" s="1020"/>
      <c r="T2483" s="1020"/>
      <c r="U2483" s="1020"/>
      <c r="V2483" s="1020"/>
      <c r="W2483" s="1020"/>
      <c r="X2483" s="1020"/>
      <c r="Y2483" s="1014"/>
    </row>
    <row r="2484" spans="10:25">
      <c r="J2484" s="1014"/>
      <c r="K2484" s="1014"/>
      <c r="L2484" s="1020"/>
      <c r="M2484" s="1020"/>
      <c r="N2484" s="1020"/>
      <c r="O2484" s="1020"/>
      <c r="P2484" s="1020"/>
      <c r="Q2484" s="1020"/>
      <c r="R2484" s="1020"/>
      <c r="S2484" s="1020"/>
      <c r="T2484" s="1020"/>
      <c r="U2484" s="1020"/>
      <c r="V2484" s="1020"/>
      <c r="W2484" s="1020"/>
      <c r="X2484" s="1020"/>
      <c r="Y2484" s="1014"/>
    </row>
    <row r="2485" spans="10:25">
      <c r="J2485" s="1014"/>
      <c r="K2485" s="1014"/>
      <c r="L2485" s="1020"/>
      <c r="M2485" s="1020"/>
      <c r="N2485" s="1020"/>
      <c r="O2485" s="1020"/>
      <c r="P2485" s="1020"/>
      <c r="Q2485" s="1020"/>
      <c r="R2485" s="1020"/>
      <c r="S2485" s="1020"/>
      <c r="T2485" s="1020"/>
      <c r="U2485" s="1020"/>
      <c r="V2485" s="1020"/>
      <c r="W2485" s="1020"/>
      <c r="X2485" s="1020"/>
      <c r="Y2485" s="1014"/>
    </row>
    <row r="2486" spans="10:25">
      <c r="J2486" s="1014"/>
      <c r="K2486" s="1014"/>
      <c r="L2486" s="1020"/>
      <c r="M2486" s="1020"/>
      <c r="N2486" s="1020"/>
      <c r="O2486" s="1020"/>
      <c r="P2486" s="1020"/>
      <c r="Q2486" s="1020"/>
      <c r="R2486" s="1020"/>
      <c r="S2486" s="1020"/>
      <c r="T2486" s="1020"/>
      <c r="U2486" s="1020"/>
      <c r="V2486" s="1020"/>
      <c r="W2486" s="1020"/>
      <c r="X2486" s="1020"/>
      <c r="Y2486" s="1014"/>
    </row>
    <row r="2487" spans="10:25">
      <c r="J2487" s="1014"/>
      <c r="K2487" s="1014"/>
      <c r="L2487" s="1020"/>
      <c r="M2487" s="1020"/>
      <c r="N2487" s="1020"/>
      <c r="O2487" s="1020"/>
      <c r="P2487" s="1020"/>
      <c r="Q2487" s="1020"/>
      <c r="R2487" s="1020"/>
      <c r="S2487" s="1020"/>
      <c r="T2487" s="1020"/>
      <c r="U2487" s="1020"/>
      <c r="V2487" s="1020"/>
      <c r="W2487" s="1020"/>
      <c r="X2487" s="1020"/>
      <c r="Y2487" s="1014"/>
    </row>
    <row r="2488" spans="10:25">
      <c r="J2488" s="1014"/>
      <c r="K2488" s="1014"/>
      <c r="L2488" s="1020"/>
      <c r="M2488" s="1020"/>
      <c r="N2488" s="1020"/>
      <c r="O2488" s="1020"/>
      <c r="P2488" s="1020"/>
      <c r="Q2488" s="1020"/>
      <c r="R2488" s="1020"/>
      <c r="S2488" s="1020"/>
      <c r="T2488" s="1020"/>
      <c r="U2488" s="1020"/>
      <c r="V2488" s="1020"/>
      <c r="W2488" s="1020"/>
      <c r="X2488" s="1020"/>
      <c r="Y2488" s="1014"/>
    </row>
    <row r="2489" spans="10:25">
      <c r="J2489" s="1014"/>
      <c r="K2489" s="1014"/>
      <c r="L2489" s="1020"/>
      <c r="M2489" s="1020"/>
      <c r="N2489" s="1020"/>
      <c r="O2489" s="1020"/>
      <c r="P2489" s="1020"/>
      <c r="Q2489" s="1020"/>
      <c r="R2489" s="1020"/>
      <c r="S2489" s="1020"/>
      <c r="T2489" s="1020"/>
      <c r="U2489" s="1020"/>
      <c r="V2489" s="1020"/>
      <c r="W2489" s="1020"/>
      <c r="X2489" s="1020"/>
      <c r="Y2489" s="1014"/>
    </row>
    <row r="2490" spans="10:25">
      <c r="J2490" s="1014"/>
      <c r="K2490" s="1014"/>
      <c r="L2490" s="1020"/>
      <c r="M2490" s="1020"/>
      <c r="N2490" s="1020"/>
      <c r="O2490" s="1020"/>
      <c r="P2490" s="1020"/>
      <c r="Q2490" s="1020"/>
      <c r="R2490" s="1020"/>
      <c r="S2490" s="1020"/>
      <c r="T2490" s="1020"/>
      <c r="U2490" s="1020"/>
      <c r="V2490" s="1020"/>
      <c r="W2490" s="1020"/>
      <c r="X2490" s="1020"/>
      <c r="Y2490" s="1014"/>
    </row>
    <row r="2491" spans="10:25">
      <c r="J2491" s="1014"/>
      <c r="K2491" s="1014"/>
      <c r="L2491" s="1020"/>
      <c r="M2491" s="1020"/>
      <c r="N2491" s="1020"/>
      <c r="O2491" s="1020"/>
      <c r="P2491" s="1020"/>
      <c r="Q2491" s="1020"/>
      <c r="R2491" s="1020"/>
      <c r="S2491" s="1020"/>
      <c r="T2491" s="1020"/>
      <c r="U2491" s="1020"/>
      <c r="V2491" s="1020"/>
      <c r="W2491" s="1020"/>
      <c r="X2491" s="1020"/>
      <c r="Y2491" s="1014"/>
    </row>
    <row r="2492" spans="10:25">
      <c r="J2492" s="1014"/>
      <c r="K2492" s="1014"/>
      <c r="L2492" s="1020"/>
      <c r="M2492" s="1020"/>
      <c r="N2492" s="1020"/>
      <c r="O2492" s="1020"/>
      <c r="P2492" s="1020"/>
      <c r="Q2492" s="1020"/>
      <c r="R2492" s="1020"/>
      <c r="S2492" s="1020"/>
      <c r="T2492" s="1020"/>
      <c r="U2492" s="1020"/>
      <c r="V2492" s="1020"/>
      <c r="W2492" s="1020"/>
      <c r="X2492" s="1020"/>
      <c r="Y2492" s="1014"/>
    </row>
    <row r="2493" spans="10:25">
      <c r="J2493" s="1014"/>
      <c r="K2493" s="1014"/>
      <c r="L2493" s="1020"/>
      <c r="M2493" s="1020"/>
      <c r="N2493" s="1020"/>
      <c r="O2493" s="1020"/>
      <c r="P2493" s="1020"/>
      <c r="Q2493" s="1020"/>
      <c r="R2493" s="1020"/>
      <c r="S2493" s="1020"/>
      <c r="T2493" s="1020"/>
      <c r="U2493" s="1020"/>
      <c r="V2493" s="1020"/>
      <c r="W2493" s="1020"/>
      <c r="X2493" s="1020"/>
      <c r="Y2493" s="1014"/>
    </row>
    <row r="2494" spans="10:25">
      <c r="J2494" s="1014"/>
      <c r="K2494" s="1014"/>
      <c r="L2494" s="1020"/>
      <c r="M2494" s="1020"/>
      <c r="N2494" s="1020"/>
      <c r="O2494" s="1020"/>
      <c r="P2494" s="1020"/>
      <c r="Q2494" s="1020"/>
      <c r="R2494" s="1020"/>
      <c r="S2494" s="1020"/>
      <c r="T2494" s="1020"/>
      <c r="U2494" s="1020"/>
      <c r="V2494" s="1020"/>
      <c r="W2494" s="1020"/>
      <c r="X2494" s="1020"/>
      <c r="Y2494" s="1014"/>
    </row>
    <row r="2495" spans="10:25">
      <c r="J2495" s="1014"/>
      <c r="K2495" s="1014"/>
      <c r="L2495" s="1020"/>
      <c r="M2495" s="1020"/>
      <c r="N2495" s="1020"/>
      <c r="O2495" s="1020"/>
      <c r="P2495" s="1020"/>
      <c r="Q2495" s="1020"/>
      <c r="R2495" s="1020"/>
      <c r="S2495" s="1020"/>
      <c r="T2495" s="1020"/>
      <c r="U2495" s="1020"/>
      <c r="V2495" s="1020"/>
      <c r="W2495" s="1020"/>
      <c r="X2495" s="1020"/>
      <c r="Y2495" s="1014"/>
    </row>
    <row r="2496" spans="10:25">
      <c r="J2496" s="1014"/>
      <c r="K2496" s="1014"/>
      <c r="L2496" s="1020"/>
      <c r="M2496" s="1020"/>
      <c r="N2496" s="1020"/>
      <c r="O2496" s="1020"/>
      <c r="P2496" s="1020"/>
      <c r="Q2496" s="1020"/>
      <c r="R2496" s="1020"/>
      <c r="S2496" s="1020"/>
      <c r="T2496" s="1020"/>
      <c r="U2496" s="1020"/>
      <c r="V2496" s="1020"/>
      <c r="W2496" s="1020"/>
      <c r="X2496" s="1020"/>
      <c r="Y2496" s="1014"/>
    </row>
    <row r="2497" spans="10:25">
      <c r="J2497" s="1014"/>
      <c r="K2497" s="1014"/>
      <c r="L2497" s="1020"/>
      <c r="M2497" s="1020"/>
      <c r="N2497" s="1020"/>
      <c r="O2497" s="1020"/>
      <c r="P2497" s="1020"/>
      <c r="Q2497" s="1020"/>
      <c r="R2497" s="1020"/>
      <c r="S2497" s="1020"/>
      <c r="T2497" s="1020"/>
      <c r="U2497" s="1020"/>
      <c r="V2497" s="1020"/>
      <c r="W2497" s="1020"/>
      <c r="X2497" s="1020"/>
      <c r="Y2497" s="1014"/>
    </row>
    <row r="2498" spans="10:25">
      <c r="J2498" s="1014"/>
      <c r="K2498" s="1014"/>
      <c r="L2498" s="1020"/>
      <c r="M2498" s="1020"/>
      <c r="N2498" s="1020"/>
      <c r="O2498" s="1020"/>
      <c r="P2498" s="1020"/>
      <c r="Q2498" s="1020"/>
      <c r="R2498" s="1020"/>
      <c r="S2498" s="1020"/>
      <c r="T2498" s="1020"/>
      <c r="U2498" s="1020"/>
      <c r="V2498" s="1020"/>
      <c r="W2498" s="1020"/>
      <c r="X2498" s="1020"/>
      <c r="Y2498" s="1014"/>
    </row>
    <row r="2499" spans="10:25">
      <c r="J2499" s="1014"/>
      <c r="K2499" s="1014"/>
      <c r="L2499" s="1020"/>
      <c r="M2499" s="1020"/>
      <c r="N2499" s="1020"/>
      <c r="O2499" s="1020"/>
      <c r="P2499" s="1020"/>
      <c r="Q2499" s="1020"/>
      <c r="R2499" s="1020"/>
      <c r="S2499" s="1020"/>
      <c r="T2499" s="1020"/>
      <c r="U2499" s="1020"/>
      <c r="V2499" s="1020"/>
      <c r="W2499" s="1020"/>
      <c r="X2499" s="1020"/>
      <c r="Y2499" s="1014"/>
    </row>
    <row r="2500" spans="10:25">
      <c r="J2500" s="1014"/>
      <c r="K2500" s="1014"/>
      <c r="L2500" s="1020"/>
      <c r="M2500" s="1020"/>
      <c r="N2500" s="1020"/>
      <c r="O2500" s="1020"/>
      <c r="P2500" s="1020"/>
      <c r="Q2500" s="1020"/>
      <c r="R2500" s="1020"/>
      <c r="S2500" s="1020"/>
      <c r="T2500" s="1020"/>
      <c r="U2500" s="1020"/>
      <c r="V2500" s="1020"/>
      <c r="W2500" s="1020"/>
      <c r="X2500" s="1020"/>
      <c r="Y2500" s="1014"/>
    </row>
    <row r="2501" spans="10:25">
      <c r="J2501" s="1014"/>
      <c r="K2501" s="1014"/>
      <c r="L2501" s="1020"/>
      <c r="M2501" s="1020"/>
      <c r="N2501" s="1020"/>
      <c r="O2501" s="1020"/>
      <c r="P2501" s="1020"/>
      <c r="Q2501" s="1020"/>
      <c r="R2501" s="1020"/>
      <c r="S2501" s="1020"/>
      <c r="T2501" s="1020"/>
      <c r="U2501" s="1020"/>
      <c r="V2501" s="1020"/>
      <c r="W2501" s="1020"/>
      <c r="X2501" s="1020"/>
      <c r="Y2501" s="1014"/>
    </row>
    <row r="2502" spans="10:25">
      <c r="J2502" s="1014"/>
      <c r="K2502" s="1014"/>
      <c r="L2502" s="1020"/>
      <c r="M2502" s="1020"/>
      <c r="N2502" s="1020"/>
      <c r="O2502" s="1020"/>
      <c r="P2502" s="1020"/>
      <c r="Q2502" s="1020"/>
      <c r="R2502" s="1020"/>
      <c r="S2502" s="1020"/>
      <c r="T2502" s="1020"/>
      <c r="U2502" s="1020"/>
      <c r="V2502" s="1020"/>
      <c r="W2502" s="1020"/>
      <c r="X2502" s="1020"/>
      <c r="Y2502" s="1014"/>
    </row>
    <row r="2503" spans="10:25">
      <c r="J2503" s="1014"/>
      <c r="K2503" s="1014"/>
      <c r="L2503" s="1020"/>
      <c r="M2503" s="1020"/>
      <c r="N2503" s="1020"/>
      <c r="O2503" s="1020"/>
      <c r="P2503" s="1020"/>
      <c r="Q2503" s="1020"/>
      <c r="R2503" s="1020"/>
      <c r="S2503" s="1020"/>
      <c r="T2503" s="1020"/>
      <c r="U2503" s="1020"/>
      <c r="V2503" s="1020"/>
      <c r="W2503" s="1020"/>
      <c r="X2503" s="1020"/>
      <c r="Y2503" s="1014"/>
    </row>
    <row r="2504" spans="10:25">
      <c r="J2504" s="1014"/>
      <c r="K2504" s="1014"/>
      <c r="L2504" s="1020"/>
      <c r="M2504" s="1020"/>
      <c r="N2504" s="1020"/>
      <c r="O2504" s="1020"/>
      <c r="P2504" s="1020"/>
      <c r="Q2504" s="1020"/>
      <c r="R2504" s="1020"/>
      <c r="S2504" s="1020"/>
      <c r="T2504" s="1020"/>
      <c r="U2504" s="1020"/>
      <c r="V2504" s="1020"/>
      <c r="W2504" s="1020"/>
      <c r="X2504" s="1020"/>
      <c r="Y2504" s="1014"/>
    </row>
    <row r="2505" spans="10:25">
      <c r="J2505" s="1014"/>
      <c r="K2505" s="1014"/>
      <c r="L2505" s="1020"/>
      <c r="M2505" s="1020"/>
      <c r="N2505" s="1020"/>
      <c r="O2505" s="1020"/>
      <c r="P2505" s="1020"/>
      <c r="Q2505" s="1020"/>
      <c r="R2505" s="1020"/>
      <c r="S2505" s="1020"/>
      <c r="T2505" s="1020"/>
      <c r="U2505" s="1020"/>
      <c r="V2505" s="1020"/>
      <c r="W2505" s="1020"/>
      <c r="X2505" s="1020"/>
      <c r="Y2505" s="1014"/>
    </row>
    <row r="2506" spans="10:25">
      <c r="J2506" s="1014"/>
      <c r="K2506" s="1014"/>
      <c r="L2506" s="1020"/>
      <c r="M2506" s="1020"/>
      <c r="N2506" s="1020"/>
      <c r="O2506" s="1020"/>
      <c r="P2506" s="1020"/>
      <c r="Q2506" s="1020"/>
      <c r="R2506" s="1020"/>
      <c r="S2506" s="1020"/>
      <c r="T2506" s="1020"/>
      <c r="U2506" s="1020"/>
      <c r="V2506" s="1020"/>
      <c r="W2506" s="1020"/>
      <c r="X2506" s="1020"/>
      <c r="Y2506" s="1014"/>
    </row>
    <row r="2507" spans="10:25">
      <c r="J2507" s="1014"/>
      <c r="K2507" s="1014"/>
      <c r="L2507" s="1020"/>
      <c r="M2507" s="1020"/>
      <c r="N2507" s="1020"/>
      <c r="O2507" s="1020"/>
      <c r="P2507" s="1020"/>
      <c r="Q2507" s="1020"/>
      <c r="R2507" s="1020"/>
      <c r="S2507" s="1020"/>
      <c r="T2507" s="1020"/>
      <c r="U2507" s="1020"/>
      <c r="V2507" s="1020"/>
      <c r="W2507" s="1020"/>
      <c r="X2507" s="1020"/>
      <c r="Y2507" s="1014"/>
    </row>
    <row r="2508" spans="10:25">
      <c r="J2508" s="1014"/>
      <c r="K2508" s="1014"/>
      <c r="L2508" s="1020"/>
      <c r="M2508" s="1020"/>
      <c r="N2508" s="1020"/>
      <c r="O2508" s="1020"/>
      <c r="P2508" s="1020"/>
      <c r="Q2508" s="1020"/>
      <c r="R2508" s="1020"/>
      <c r="S2508" s="1020"/>
      <c r="T2508" s="1020"/>
      <c r="U2508" s="1020"/>
      <c r="V2508" s="1020"/>
      <c r="W2508" s="1020"/>
      <c r="X2508" s="1020"/>
      <c r="Y2508" s="1014"/>
    </row>
    <row r="2509" spans="10:25">
      <c r="J2509" s="1014"/>
      <c r="K2509" s="1014"/>
      <c r="L2509" s="1020"/>
      <c r="M2509" s="1020"/>
      <c r="N2509" s="1020"/>
      <c r="O2509" s="1020"/>
      <c r="P2509" s="1020"/>
      <c r="Q2509" s="1020"/>
      <c r="R2509" s="1020"/>
      <c r="S2509" s="1020"/>
      <c r="T2509" s="1020"/>
      <c r="U2509" s="1020"/>
      <c r="V2509" s="1020"/>
      <c r="W2509" s="1020"/>
      <c r="X2509" s="1020"/>
      <c r="Y2509" s="1014"/>
    </row>
    <row r="2510" spans="10:25">
      <c r="J2510" s="1014"/>
      <c r="K2510" s="1014"/>
      <c r="L2510" s="1020"/>
      <c r="M2510" s="1020"/>
      <c r="N2510" s="1020"/>
      <c r="O2510" s="1020"/>
      <c r="P2510" s="1020"/>
      <c r="Q2510" s="1020"/>
      <c r="R2510" s="1020"/>
      <c r="S2510" s="1020"/>
      <c r="T2510" s="1020"/>
      <c r="U2510" s="1020"/>
      <c r="V2510" s="1020"/>
      <c r="W2510" s="1020"/>
      <c r="X2510" s="1020"/>
      <c r="Y2510" s="1014"/>
    </row>
    <row r="2511" spans="10:25">
      <c r="J2511" s="1014"/>
      <c r="K2511" s="1014"/>
      <c r="L2511" s="1020"/>
      <c r="M2511" s="1020"/>
      <c r="N2511" s="1020"/>
      <c r="O2511" s="1020"/>
      <c r="P2511" s="1020"/>
      <c r="Q2511" s="1020"/>
      <c r="R2511" s="1020"/>
      <c r="S2511" s="1020"/>
      <c r="T2511" s="1020"/>
      <c r="U2511" s="1020"/>
      <c r="V2511" s="1020"/>
      <c r="W2511" s="1020"/>
      <c r="X2511" s="1020"/>
      <c r="Y2511" s="1014"/>
    </row>
    <row r="2512" spans="10:25">
      <c r="J2512" s="1014"/>
      <c r="K2512" s="1014"/>
      <c r="L2512" s="1020"/>
      <c r="M2512" s="1020"/>
      <c r="N2512" s="1020"/>
      <c r="O2512" s="1020"/>
      <c r="P2512" s="1020"/>
      <c r="Q2512" s="1020"/>
      <c r="R2512" s="1020"/>
      <c r="S2512" s="1020"/>
      <c r="T2512" s="1020"/>
      <c r="U2512" s="1020"/>
      <c r="V2512" s="1020"/>
      <c r="W2512" s="1020"/>
      <c r="X2512" s="1020"/>
      <c r="Y2512" s="1014"/>
    </row>
    <row r="2513" spans="10:25">
      <c r="J2513" s="1014"/>
      <c r="K2513" s="1014"/>
      <c r="L2513" s="1020"/>
      <c r="M2513" s="1020"/>
      <c r="N2513" s="1020"/>
      <c r="O2513" s="1020"/>
      <c r="P2513" s="1020"/>
      <c r="Q2513" s="1020"/>
      <c r="R2513" s="1020"/>
      <c r="S2513" s="1020"/>
      <c r="T2513" s="1020"/>
      <c r="U2513" s="1020"/>
      <c r="V2513" s="1020"/>
      <c r="W2513" s="1020"/>
      <c r="X2513" s="1020"/>
      <c r="Y2513" s="1014"/>
    </row>
    <row r="2514" spans="10:25">
      <c r="J2514" s="1014"/>
      <c r="K2514" s="1014"/>
      <c r="L2514" s="1020"/>
      <c r="M2514" s="1020"/>
      <c r="N2514" s="1020"/>
      <c r="O2514" s="1020"/>
      <c r="P2514" s="1020"/>
      <c r="Q2514" s="1020"/>
      <c r="R2514" s="1020"/>
      <c r="S2514" s="1020"/>
      <c r="T2514" s="1020"/>
      <c r="U2514" s="1020"/>
      <c r="V2514" s="1020"/>
      <c r="W2514" s="1020"/>
      <c r="X2514" s="1020"/>
      <c r="Y2514" s="1014"/>
    </row>
    <row r="2515" spans="10:25">
      <c r="J2515" s="1014"/>
      <c r="K2515" s="1014"/>
      <c r="L2515" s="1020"/>
      <c r="M2515" s="1020"/>
      <c r="N2515" s="1020"/>
      <c r="O2515" s="1020"/>
      <c r="P2515" s="1020"/>
      <c r="Q2515" s="1020"/>
      <c r="R2515" s="1020"/>
      <c r="S2515" s="1020"/>
      <c r="T2515" s="1020"/>
      <c r="U2515" s="1020"/>
      <c r="V2515" s="1020"/>
      <c r="W2515" s="1020"/>
      <c r="X2515" s="1020"/>
      <c r="Y2515" s="1014"/>
    </row>
    <row r="2516" spans="10:25">
      <c r="J2516" s="1014"/>
      <c r="K2516" s="1014"/>
      <c r="L2516" s="1020"/>
      <c r="M2516" s="1020"/>
      <c r="N2516" s="1020"/>
      <c r="O2516" s="1020"/>
      <c r="P2516" s="1020"/>
      <c r="Q2516" s="1020"/>
      <c r="R2516" s="1020"/>
      <c r="S2516" s="1020"/>
      <c r="T2516" s="1020"/>
      <c r="U2516" s="1020"/>
      <c r="V2516" s="1020"/>
      <c r="W2516" s="1020"/>
      <c r="X2516" s="1020"/>
      <c r="Y2516" s="1014"/>
    </row>
    <row r="2517" spans="10:25">
      <c r="J2517" s="1014"/>
      <c r="K2517" s="1014"/>
      <c r="L2517" s="1020"/>
      <c r="M2517" s="1020"/>
      <c r="N2517" s="1020"/>
      <c r="O2517" s="1020"/>
      <c r="P2517" s="1020"/>
      <c r="Q2517" s="1020"/>
      <c r="R2517" s="1020"/>
      <c r="S2517" s="1020"/>
      <c r="T2517" s="1020"/>
      <c r="U2517" s="1020"/>
      <c r="V2517" s="1020"/>
      <c r="W2517" s="1020"/>
      <c r="X2517" s="1020"/>
      <c r="Y2517" s="1014"/>
    </row>
    <row r="2518" spans="10:25">
      <c r="J2518" s="1014"/>
      <c r="K2518" s="1014"/>
      <c r="L2518" s="1020"/>
      <c r="M2518" s="1020"/>
      <c r="N2518" s="1020"/>
      <c r="O2518" s="1020"/>
      <c r="P2518" s="1020"/>
      <c r="Q2518" s="1020"/>
      <c r="R2518" s="1020"/>
      <c r="S2518" s="1020"/>
      <c r="T2518" s="1020"/>
      <c r="U2518" s="1020"/>
      <c r="V2518" s="1020"/>
      <c r="W2518" s="1020"/>
      <c r="X2518" s="1020"/>
      <c r="Y2518" s="1014"/>
    </row>
    <row r="2519" spans="10:25">
      <c r="J2519" s="1014"/>
      <c r="K2519" s="1014"/>
      <c r="L2519" s="1020"/>
      <c r="M2519" s="1020"/>
      <c r="N2519" s="1020"/>
      <c r="O2519" s="1020"/>
      <c r="P2519" s="1020"/>
      <c r="Q2519" s="1020"/>
      <c r="R2519" s="1020"/>
      <c r="S2519" s="1020"/>
      <c r="T2519" s="1020"/>
      <c r="U2519" s="1020"/>
      <c r="V2519" s="1020"/>
      <c r="W2519" s="1020"/>
      <c r="X2519" s="1020"/>
      <c r="Y2519" s="1014"/>
    </row>
    <row r="2520" spans="10:25">
      <c r="J2520" s="1014"/>
      <c r="K2520" s="1014"/>
      <c r="L2520" s="1020"/>
      <c r="M2520" s="1020"/>
      <c r="N2520" s="1020"/>
      <c r="O2520" s="1020"/>
      <c r="P2520" s="1020"/>
      <c r="Q2520" s="1020"/>
      <c r="R2520" s="1020"/>
      <c r="S2520" s="1020"/>
      <c r="T2520" s="1020"/>
      <c r="U2520" s="1020"/>
      <c r="V2520" s="1020"/>
      <c r="W2520" s="1020"/>
      <c r="X2520" s="1020"/>
      <c r="Y2520" s="1014"/>
    </row>
    <row r="2521" spans="10:25">
      <c r="J2521" s="1014"/>
      <c r="K2521" s="1014"/>
      <c r="L2521" s="1020"/>
      <c r="M2521" s="1020"/>
      <c r="N2521" s="1020"/>
      <c r="O2521" s="1020"/>
      <c r="P2521" s="1020"/>
      <c r="Q2521" s="1020"/>
      <c r="R2521" s="1020"/>
      <c r="S2521" s="1020"/>
      <c r="T2521" s="1020"/>
      <c r="U2521" s="1020"/>
      <c r="V2521" s="1020"/>
      <c r="W2521" s="1020"/>
      <c r="X2521" s="1020"/>
      <c r="Y2521" s="1014"/>
    </row>
    <row r="2522" spans="10:25">
      <c r="J2522" s="1014"/>
      <c r="K2522" s="1014"/>
      <c r="L2522" s="1020"/>
      <c r="M2522" s="1020"/>
      <c r="N2522" s="1020"/>
      <c r="O2522" s="1020"/>
      <c r="P2522" s="1020"/>
      <c r="Q2522" s="1020"/>
      <c r="R2522" s="1020"/>
      <c r="S2522" s="1020"/>
      <c r="T2522" s="1020"/>
      <c r="U2522" s="1020"/>
      <c r="V2522" s="1020"/>
      <c r="W2522" s="1020"/>
      <c r="X2522" s="1020"/>
      <c r="Y2522" s="1014"/>
    </row>
    <row r="2523" spans="10:25">
      <c r="J2523" s="1014"/>
      <c r="K2523" s="1014"/>
      <c r="L2523" s="1020"/>
      <c r="M2523" s="1020"/>
      <c r="N2523" s="1020"/>
      <c r="O2523" s="1020"/>
      <c r="P2523" s="1020"/>
      <c r="Q2523" s="1020"/>
      <c r="R2523" s="1020"/>
      <c r="S2523" s="1020"/>
      <c r="T2523" s="1020"/>
      <c r="U2523" s="1020"/>
      <c r="V2523" s="1020"/>
      <c r="W2523" s="1020"/>
      <c r="X2523" s="1020"/>
      <c r="Y2523" s="1014"/>
    </row>
    <row r="2524" spans="10:25">
      <c r="J2524" s="1014"/>
      <c r="K2524" s="1014"/>
      <c r="L2524" s="1020"/>
      <c r="M2524" s="1020"/>
      <c r="N2524" s="1020"/>
      <c r="O2524" s="1020"/>
      <c r="P2524" s="1020"/>
      <c r="Q2524" s="1020"/>
      <c r="R2524" s="1020"/>
      <c r="S2524" s="1020"/>
      <c r="T2524" s="1020"/>
      <c r="U2524" s="1020"/>
      <c r="V2524" s="1020"/>
      <c r="W2524" s="1020"/>
      <c r="X2524" s="1020"/>
      <c r="Y2524" s="1014"/>
    </row>
    <row r="2525" spans="10:25">
      <c r="J2525" s="1014"/>
      <c r="K2525" s="1014"/>
      <c r="L2525" s="1020"/>
      <c r="M2525" s="1020"/>
      <c r="N2525" s="1020"/>
      <c r="O2525" s="1020"/>
      <c r="P2525" s="1020"/>
      <c r="Q2525" s="1020"/>
      <c r="R2525" s="1020"/>
      <c r="S2525" s="1020"/>
      <c r="T2525" s="1020"/>
      <c r="U2525" s="1020"/>
      <c r="V2525" s="1020"/>
      <c r="W2525" s="1020"/>
      <c r="X2525" s="1020"/>
      <c r="Y2525" s="1014"/>
    </row>
    <row r="2526" spans="10:25">
      <c r="J2526" s="1014"/>
      <c r="K2526" s="1014"/>
      <c r="L2526" s="1020"/>
      <c r="M2526" s="1020"/>
      <c r="N2526" s="1020"/>
      <c r="O2526" s="1020"/>
      <c r="P2526" s="1020"/>
      <c r="Q2526" s="1020"/>
      <c r="R2526" s="1020"/>
      <c r="S2526" s="1020"/>
      <c r="T2526" s="1020"/>
      <c r="U2526" s="1020"/>
      <c r="V2526" s="1020"/>
      <c r="W2526" s="1020"/>
      <c r="X2526" s="1020"/>
      <c r="Y2526" s="1014"/>
    </row>
    <row r="2527" spans="10:25">
      <c r="J2527" s="1014"/>
      <c r="K2527" s="1014"/>
      <c r="L2527" s="1020"/>
      <c r="M2527" s="1020"/>
      <c r="N2527" s="1020"/>
      <c r="O2527" s="1020"/>
      <c r="P2527" s="1020"/>
      <c r="Q2527" s="1020"/>
      <c r="R2527" s="1020"/>
      <c r="S2527" s="1020"/>
      <c r="T2527" s="1020"/>
      <c r="U2527" s="1020"/>
      <c r="V2527" s="1020"/>
      <c r="W2527" s="1020"/>
      <c r="X2527" s="1020"/>
      <c r="Y2527" s="1014"/>
    </row>
    <row r="2528" spans="10:25">
      <c r="J2528" s="1014"/>
      <c r="K2528" s="1014"/>
      <c r="L2528" s="1020"/>
      <c r="M2528" s="1020"/>
      <c r="N2528" s="1020"/>
      <c r="O2528" s="1020"/>
      <c r="P2528" s="1020"/>
      <c r="Q2528" s="1020"/>
      <c r="R2528" s="1020"/>
      <c r="S2528" s="1020"/>
      <c r="T2528" s="1020"/>
      <c r="U2528" s="1020"/>
      <c r="V2528" s="1020"/>
      <c r="W2528" s="1020"/>
      <c r="X2528" s="1020"/>
      <c r="Y2528" s="1014"/>
    </row>
    <row r="2529" spans="10:25">
      <c r="J2529" s="1014"/>
      <c r="K2529" s="1014"/>
      <c r="L2529" s="1020"/>
      <c r="M2529" s="1020"/>
      <c r="N2529" s="1020"/>
      <c r="O2529" s="1020"/>
      <c r="P2529" s="1020"/>
      <c r="Q2529" s="1020"/>
      <c r="R2529" s="1020"/>
      <c r="S2529" s="1020"/>
      <c r="T2529" s="1020"/>
      <c r="U2529" s="1020"/>
      <c r="V2529" s="1020"/>
      <c r="W2529" s="1020"/>
      <c r="X2529" s="1020"/>
      <c r="Y2529" s="1014"/>
    </row>
    <row r="2530" spans="10:25">
      <c r="J2530" s="1014"/>
      <c r="K2530" s="1014"/>
      <c r="L2530" s="1020"/>
      <c r="M2530" s="1020"/>
      <c r="N2530" s="1020"/>
      <c r="O2530" s="1020"/>
      <c r="P2530" s="1020"/>
      <c r="Q2530" s="1020"/>
      <c r="R2530" s="1020"/>
      <c r="S2530" s="1020"/>
      <c r="T2530" s="1020"/>
      <c r="U2530" s="1020"/>
      <c r="V2530" s="1020"/>
      <c r="W2530" s="1020"/>
      <c r="X2530" s="1020"/>
      <c r="Y2530" s="1014"/>
    </row>
    <row r="2531" spans="10:25">
      <c r="J2531" s="1014"/>
      <c r="K2531" s="1014"/>
      <c r="L2531" s="1020"/>
      <c r="M2531" s="1020"/>
      <c r="N2531" s="1020"/>
      <c r="O2531" s="1020"/>
      <c r="P2531" s="1020"/>
      <c r="Q2531" s="1020"/>
      <c r="R2531" s="1020"/>
      <c r="S2531" s="1020"/>
      <c r="T2531" s="1020"/>
      <c r="U2531" s="1020"/>
      <c r="V2531" s="1020"/>
      <c r="W2531" s="1020"/>
      <c r="X2531" s="1020"/>
      <c r="Y2531" s="1014"/>
    </row>
    <row r="2532" spans="10:25">
      <c r="J2532" s="1014"/>
      <c r="K2532" s="1014"/>
      <c r="L2532" s="1020"/>
      <c r="M2532" s="1020"/>
      <c r="N2532" s="1020"/>
      <c r="O2532" s="1020"/>
      <c r="P2532" s="1020"/>
      <c r="Q2532" s="1020"/>
      <c r="R2532" s="1020"/>
      <c r="S2532" s="1020"/>
      <c r="T2532" s="1020"/>
      <c r="U2532" s="1020"/>
      <c r="V2532" s="1020"/>
      <c r="W2532" s="1020"/>
      <c r="X2532" s="1020"/>
      <c r="Y2532" s="1014"/>
    </row>
    <row r="2533" spans="10:25">
      <c r="J2533" s="1014"/>
      <c r="K2533" s="1014"/>
      <c r="L2533" s="1020"/>
      <c r="M2533" s="1020"/>
      <c r="N2533" s="1020"/>
      <c r="O2533" s="1020"/>
      <c r="P2533" s="1020"/>
      <c r="Q2533" s="1020"/>
      <c r="R2533" s="1020"/>
      <c r="S2533" s="1020"/>
      <c r="T2533" s="1020"/>
      <c r="U2533" s="1020"/>
      <c r="V2533" s="1020"/>
      <c r="W2533" s="1020"/>
      <c r="X2533" s="1020"/>
      <c r="Y2533" s="1014"/>
    </row>
    <row r="2534" spans="10:25">
      <c r="J2534" s="1014"/>
      <c r="K2534" s="1014"/>
      <c r="L2534" s="1020"/>
      <c r="M2534" s="1020"/>
      <c r="N2534" s="1020"/>
      <c r="O2534" s="1020"/>
      <c r="P2534" s="1020"/>
      <c r="Q2534" s="1020"/>
      <c r="R2534" s="1020"/>
      <c r="S2534" s="1020"/>
      <c r="T2534" s="1020"/>
      <c r="U2534" s="1020"/>
      <c r="V2534" s="1020"/>
      <c r="W2534" s="1020"/>
      <c r="X2534" s="1020"/>
      <c r="Y2534" s="1014"/>
    </row>
    <row r="2535" spans="10:25">
      <c r="J2535" s="1014"/>
      <c r="K2535" s="1014"/>
      <c r="L2535" s="1020"/>
      <c r="M2535" s="1020"/>
      <c r="N2535" s="1020"/>
      <c r="O2535" s="1020"/>
      <c r="P2535" s="1020"/>
      <c r="Q2535" s="1020"/>
      <c r="R2535" s="1020"/>
      <c r="S2535" s="1020"/>
      <c r="T2535" s="1020"/>
      <c r="U2535" s="1020"/>
      <c r="V2535" s="1020"/>
      <c r="W2535" s="1020"/>
      <c r="X2535" s="1020"/>
      <c r="Y2535" s="1014"/>
    </row>
    <row r="2536" spans="10:25">
      <c r="J2536" s="1014"/>
      <c r="K2536" s="1014"/>
      <c r="L2536" s="1020"/>
      <c r="M2536" s="1020"/>
      <c r="N2536" s="1020"/>
      <c r="O2536" s="1020"/>
      <c r="P2536" s="1020"/>
      <c r="Q2536" s="1020"/>
      <c r="R2536" s="1020"/>
      <c r="S2536" s="1020"/>
      <c r="T2536" s="1020"/>
      <c r="U2536" s="1020"/>
      <c r="V2536" s="1020"/>
      <c r="W2536" s="1020"/>
      <c r="X2536" s="1020"/>
      <c r="Y2536" s="1014"/>
    </row>
    <row r="2537" spans="10:25">
      <c r="J2537" s="1014"/>
      <c r="K2537" s="1014"/>
      <c r="L2537" s="1020"/>
      <c r="M2537" s="1020"/>
      <c r="N2537" s="1020"/>
      <c r="O2537" s="1020"/>
      <c r="P2537" s="1020"/>
      <c r="Q2537" s="1020"/>
      <c r="R2537" s="1020"/>
      <c r="S2537" s="1020"/>
      <c r="T2537" s="1020"/>
      <c r="U2537" s="1020"/>
      <c r="V2537" s="1020"/>
      <c r="W2537" s="1020"/>
      <c r="X2537" s="1020"/>
      <c r="Y2537" s="1014"/>
    </row>
    <row r="2538" spans="10:25">
      <c r="J2538" s="1014"/>
      <c r="K2538" s="1014"/>
      <c r="L2538" s="1020"/>
      <c r="M2538" s="1020"/>
      <c r="N2538" s="1020"/>
      <c r="O2538" s="1020"/>
      <c r="P2538" s="1020"/>
      <c r="Q2538" s="1020"/>
      <c r="R2538" s="1020"/>
      <c r="S2538" s="1020"/>
      <c r="T2538" s="1020"/>
      <c r="U2538" s="1020"/>
      <c r="V2538" s="1020"/>
      <c r="W2538" s="1020"/>
      <c r="X2538" s="1020"/>
      <c r="Y2538" s="1014"/>
    </row>
    <row r="2539" spans="10:25">
      <c r="J2539" s="1014"/>
      <c r="K2539" s="1014"/>
      <c r="L2539" s="1020"/>
      <c r="M2539" s="1020"/>
      <c r="N2539" s="1020"/>
      <c r="O2539" s="1020"/>
      <c r="P2539" s="1020"/>
      <c r="Q2539" s="1020"/>
      <c r="R2539" s="1020"/>
      <c r="S2539" s="1020"/>
      <c r="T2539" s="1020"/>
      <c r="U2539" s="1020"/>
      <c r="V2539" s="1020"/>
      <c r="W2539" s="1020"/>
      <c r="X2539" s="1020"/>
      <c r="Y2539" s="1014"/>
    </row>
    <row r="2540" spans="10:25">
      <c r="J2540" s="1014"/>
      <c r="K2540" s="1014"/>
      <c r="L2540" s="1020"/>
      <c r="M2540" s="1020"/>
      <c r="N2540" s="1020"/>
      <c r="O2540" s="1020"/>
      <c r="P2540" s="1020"/>
      <c r="Q2540" s="1020"/>
      <c r="R2540" s="1020"/>
      <c r="S2540" s="1020"/>
      <c r="T2540" s="1020"/>
      <c r="U2540" s="1020"/>
      <c r="V2540" s="1020"/>
      <c r="W2540" s="1020"/>
      <c r="X2540" s="1020"/>
      <c r="Y2540" s="1014"/>
    </row>
    <row r="2541" spans="10:25">
      <c r="J2541" s="1014"/>
      <c r="K2541" s="1014"/>
      <c r="L2541" s="1020"/>
      <c r="M2541" s="1020"/>
      <c r="N2541" s="1020"/>
      <c r="O2541" s="1020"/>
      <c r="P2541" s="1020"/>
      <c r="Q2541" s="1020"/>
      <c r="R2541" s="1020"/>
      <c r="S2541" s="1020"/>
      <c r="T2541" s="1020"/>
      <c r="U2541" s="1020"/>
      <c r="V2541" s="1020"/>
      <c r="W2541" s="1020"/>
      <c r="X2541" s="1020"/>
      <c r="Y2541" s="1014"/>
    </row>
    <row r="2542" spans="10:25">
      <c r="J2542" s="1014"/>
      <c r="K2542" s="1014"/>
      <c r="L2542" s="1020"/>
      <c r="M2542" s="1020"/>
      <c r="N2542" s="1020"/>
      <c r="O2542" s="1020"/>
      <c r="P2542" s="1020"/>
      <c r="Q2542" s="1020"/>
      <c r="R2542" s="1020"/>
      <c r="S2542" s="1020"/>
      <c r="T2542" s="1020"/>
      <c r="U2542" s="1020"/>
      <c r="V2542" s="1020"/>
      <c r="W2542" s="1020"/>
      <c r="X2542" s="1020"/>
      <c r="Y2542" s="1014"/>
    </row>
    <row r="2543" spans="10:25">
      <c r="J2543" s="1014"/>
      <c r="K2543" s="1014"/>
      <c r="L2543" s="1020"/>
      <c r="M2543" s="1020"/>
      <c r="N2543" s="1020"/>
      <c r="O2543" s="1020"/>
      <c r="P2543" s="1020"/>
      <c r="Q2543" s="1020"/>
      <c r="R2543" s="1020"/>
      <c r="S2543" s="1020"/>
      <c r="T2543" s="1020"/>
      <c r="U2543" s="1020"/>
      <c r="V2543" s="1020"/>
      <c r="W2543" s="1020"/>
      <c r="X2543" s="1020"/>
      <c r="Y2543" s="1014"/>
    </row>
    <row r="2544" spans="10:25">
      <c r="J2544" s="1014"/>
      <c r="K2544" s="1014"/>
      <c r="L2544" s="1020"/>
      <c r="M2544" s="1020"/>
      <c r="N2544" s="1020"/>
      <c r="O2544" s="1020"/>
      <c r="P2544" s="1020"/>
      <c r="Q2544" s="1020"/>
      <c r="R2544" s="1020"/>
      <c r="S2544" s="1020"/>
      <c r="T2544" s="1020"/>
      <c r="U2544" s="1020"/>
      <c r="V2544" s="1020"/>
      <c r="W2544" s="1020"/>
      <c r="X2544" s="1020"/>
      <c r="Y2544" s="1014"/>
    </row>
    <row r="2545" spans="10:25">
      <c r="J2545" s="1014"/>
      <c r="K2545" s="1014"/>
      <c r="L2545" s="1020"/>
      <c r="M2545" s="1020"/>
      <c r="N2545" s="1020"/>
      <c r="O2545" s="1020"/>
      <c r="P2545" s="1020"/>
      <c r="Q2545" s="1020"/>
      <c r="R2545" s="1020"/>
      <c r="S2545" s="1020"/>
      <c r="T2545" s="1020"/>
      <c r="U2545" s="1020"/>
      <c r="V2545" s="1020"/>
      <c r="W2545" s="1020"/>
      <c r="X2545" s="1020"/>
      <c r="Y2545" s="1014"/>
    </row>
    <row r="2546" spans="10:25">
      <c r="J2546" s="1014"/>
      <c r="K2546" s="1014"/>
      <c r="L2546" s="1020"/>
      <c r="M2546" s="1020"/>
      <c r="N2546" s="1020"/>
      <c r="O2546" s="1020"/>
      <c r="P2546" s="1020"/>
      <c r="Q2546" s="1020"/>
      <c r="R2546" s="1020"/>
      <c r="S2546" s="1020"/>
      <c r="T2546" s="1020"/>
      <c r="U2546" s="1020"/>
      <c r="V2546" s="1020"/>
      <c r="W2546" s="1020"/>
      <c r="X2546" s="1020"/>
      <c r="Y2546" s="1014"/>
    </row>
    <row r="2547" spans="10:25">
      <c r="J2547" s="1014"/>
      <c r="K2547" s="1014"/>
      <c r="L2547" s="1020"/>
      <c r="M2547" s="1020"/>
      <c r="N2547" s="1020"/>
      <c r="O2547" s="1020"/>
      <c r="P2547" s="1020"/>
      <c r="Q2547" s="1020"/>
      <c r="R2547" s="1020"/>
      <c r="S2547" s="1020"/>
      <c r="T2547" s="1020"/>
      <c r="U2547" s="1020"/>
      <c r="V2547" s="1020"/>
      <c r="W2547" s="1020"/>
      <c r="X2547" s="1020"/>
      <c r="Y2547" s="1014"/>
    </row>
    <row r="2548" spans="10:25">
      <c r="J2548" s="1014"/>
      <c r="K2548" s="1014"/>
      <c r="L2548" s="1020"/>
      <c r="M2548" s="1020"/>
      <c r="N2548" s="1020"/>
      <c r="O2548" s="1020"/>
      <c r="P2548" s="1020"/>
      <c r="Q2548" s="1020"/>
      <c r="R2548" s="1020"/>
      <c r="S2548" s="1020"/>
      <c r="T2548" s="1020"/>
      <c r="U2548" s="1020"/>
      <c r="V2548" s="1020"/>
      <c r="W2548" s="1020"/>
      <c r="X2548" s="1020"/>
      <c r="Y2548" s="1014"/>
    </row>
    <row r="2549" spans="10:25">
      <c r="J2549" s="1014"/>
      <c r="K2549" s="1014"/>
      <c r="L2549" s="1020"/>
      <c r="M2549" s="1020"/>
      <c r="N2549" s="1020"/>
      <c r="O2549" s="1020"/>
      <c r="P2549" s="1020"/>
      <c r="Q2549" s="1020"/>
      <c r="R2549" s="1020"/>
      <c r="S2549" s="1020"/>
      <c r="T2549" s="1020"/>
      <c r="U2549" s="1020"/>
      <c r="V2549" s="1020"/>
      <c r="W2549" s="1020"/>
      <c r="X2549" s="1020"/>
      <c r="Y2549" s="1014"/>
    </row>
    <row r="2550" spans="10:25">
      <c r="J2550" s="1014"/>
      <c r="K2550" s="1014"/>
      <c r="L2550" s="1020"/>
      <c r="M2550" s="1020"/>
      <c r="N2550" s="1020"/>
      <c r="O2550" s="1020"/>
      <c r="P2550" s="1020"/>
      <c r="Q2550" s="1020"/>
      <c r="R2550" s="1020"/>
      <c r="S2550" s="1020"/>
      <c r="T2550" s="1020"/>
      <c r="U2550" s="1020"/>
      <c r="V2550" s="1020"/>
      <c r="W2550" s="1020"/>
      <c r="X2550" s="1020"/>
      <c r="Y2550" s="1014"/>
    </row>
    <row r="2551" spans="10:25">
      <c r="J2551" s="1014"/>
      <c r="K2551" s="1014"/>
      <c r="L2551" s="1020"/>
      <c r="M2551" s="1020"/>
      <c r="N2551" s="1020"/>
      <c r="O2551" s="1020"/>
      <c r="P2551" s="1020"/>
      <c r="Q2551" s="1020"/>
      <c r="R2551" s="1020"/>
      <c r="S2551" s="1020"/>
      <c r="T2551" s="1020"/>
      <c r="U2551" s="1020"/>
      <c r="V2551" s="1020"/>
      <c r="W2551" s="1020"/>
      <c r="X2551" s="1020"/>
      <c r="Y2551" s="1014"/>
    </row>
    <row r="2552" spans="10:25">
      <c r="J2552" s="1014"/>
      <c r="K2552" s="1014"/>
      <c r="L2552" s="1020"/>
      <c r="M2552" s="1020"/>
      <c r="N2552" s="1020"/>
      <c r="O2552" s="1020"/>
      <c r="P2552" s="1020"/>
      <c r="Q2552" s="1020"/>
      <c r="R2552" s="1020"/>
      <c r="S2552" s="1020"/>
      <c r="T2552" s="1020"/>
      <c r="U2552" s="1020"/>
      <c r="V2552" s="1020"/>
      <c r="W2552" s="1020"/>
      <c r="X2552" s="1020"/>
      <c r="Y2552" s="1014"/>
    </row>
    <row r="2553" spans="10:25">
      <c r="J2553" s="1014"/>
      <c r="K2553" s="1014"/>
      <c r="L2553" s="1020"/>
      <c r="M2553" s="1020"/>
      <c r="N2553" s="1020"/>
      <c r="O2553" s="1020"/>
      <c r="P2553" s="1020"/>
      <c r="Q2553" s="1020"/>
      <c r="R2553" s="1020"/>
      <c r="S2553" s="1020"/>
      <c r="T2553" s="1020"/>
      <c r="U2553" s="1020"/>
      <c r="V2553" s="1020"/>
      <c r="W2553" s="1020"/>
      <c r="X2553" s="1020"/>
      <c r="Y2553" s="1014"/>
    </row>
    <row r="2554" spans="10:25">
      <c r="J2554" s="1014"/>
      <c r="K2554" s="1014"/>
      <c r="L2554" s="1020"/>
      <c r="M2554" s="1020"/>
      <c r="N2554" s="1020"/>
      <c r="O2554" s="1020"/>
      <c r="P2554" s="1020"/>
      <c r="Q2554" s="1020"/>
      <c r="R2554" s="1020"/>
      <c r="S2554" s="1020"/>
      <c r="T2554" s="1020"/>
      <c r="U2554" s="1020"/>
      <c r="V2554" s="1020"/>
      <c r="W2554" s="1020"/>
      <c r="X2554" s="1020"/>
      <c r="Y2554" s="1014"/>
    </row>
    <row r="2555" spans="10:25">
      <c r="J2555" s="1014"/>
      <c r="K2555" s="1014"/>
      <c r="L2555" s="1020"/>
      <c r="M2555" s="1020"/>
      <c r="N2555" s="1020"/>
      <c r="O2555" s="1020"/>
      <c r="P2555" s="1020"/>
      <c r="Q2555" s="1020"/>
      <c r="R2555" s="1020"/>
      <c r="S2555" s="1020"/>
      <c r="T2555" s="1020"/>
      <c r="U2555" s="1020"/>
      <c r="V2555" s="1020"/>
      <c r="W2555" s="1020"/>
      <c r="X2555" s="1020"/>
      <c r="Y2555" s="1014"/>
    </row>
    <row r="2556" spans="10:25">
      <c r="J2556" s="1014"/>
      <c r="K2556" s="1014"/>
      <c r="L2556" s="1020"/>
      <c r="M2556" s="1020"/>
      <c r="N2556" s="1020"/>
      <c r="O2556" s="1020"/>
      <c r="P2556" s="1020"/>
      <c r="Q2556" s="1020"/>
      <c r="R2556" s="1020"/>
      <c r="S2556" s="1020"/>
      <c r="T2556" s="1020"/>
      <c r="U2556" s="1020"/>
      <c r="V2556" s="1020"/>
      <c r="W2556" s="1020"/>
      <c r="X2556" s="1020"/>
      <c r="Y2556" s="1014"/>
    </row>
    <row r="2557" spans="10:25">
      <c r="J2557" s="1014"/>
      <c r="K2557" s="1014"/>
      <c r="L2557" s="1020"/>
      <c r="M2557" s="1020"/>
      <c r="N2557" s="1020"/>
      <c r="O2557" s="1020"/>
      <c r="P2557" s="1020"/>
      <c r="Q2557" s="1020"/>
      <c r="R2557" s="1020"/>
      <c r="S2557" s="1020"/>
      <c r="T2557" s="1020"/>
      <c r="U2557" s="1020"/>
      <c r="V2557" s="1020"/>
      <c r="W2557" s="1020"/>
      <c r="X2557" s="1020"/>
      <c r="Y2557" s="1014"/>
    </row>
    <row r="2558" spans="10:25">
      <c r="J2558" s="1014"/>
      <c r="K2558" s="1014"/>
      <c r="L2558" s="1020"/>
      <c r="M2558" s="1020"/>
      <c r="N2558" s="1020"/>
      <c r="O2558" s="1020"/>
      <c r="P2558" s="1020"/>
      <c r="Q2558" s="1020"/>
      <c r="R2558" s="1020"/>
      <c r="S2558" s="1020"/>
      <c r="T2558" s="1020"/>
      <c r="U2558" s="1020"/>
      <c r="V2558" s="1020"/>
      <c r="W2558" s="1020"/>
      <c r="X2558" s="1020"/>
      <c r="Y2558" s="1014"/>
    </row>
    <row r="2559" spans="10:25">
      <c r="J2559" s="1014"/>
      <c r="K2559" s="1014"/>
      <c r="L2559" s="1020"/>
      <c r="M2559" s="1020"/>
      <c r="N2559" s="1020"/>
      <c r="O2559" s="1020"/>
      <c r="P2559" s="1020"/>
      <c r="Q2559" s="1020"/>
      <c r="R2559" s="1020"/>
      <c r="S2559" s="1020"/>
      <c r="T2559" s="1020"/>
      <c r="U2559" s="1020"/>
      <c r="V2559" s="1020"/>
      <c r="W2559" s="1020"/>
      <c r="X2559" s="1020"/>
      <c r="Y2559" s="1014"/>
    </row>
    <row r="2560" spans="10:25">
      <c r="J2560" s="1014"/>
      <c r="K2560" s="1014"/>
      <c r="L2560" s="1020"/>
      <c r="M2560" s="1020"/>
      <c r="N2560" s="1020"/>
      <c r="O2560" s="1020"/>
      <c r="P2560" s="1020"/>
      <c r="Q2560" s="1020"/>
      <c r="R2560" s="1020"/>
      <c r="S2560" s="1020"/>
      <c r="T2560" s="1020"/>
      <c r="U2560" s="1020"/>
      <c r="V2560" s="1020"/>
      <c r="W2560" s="1020"/>
      <c r="X2560" s="1020"/>
      <c r="Y2560" s="1014"/>
    </row>
    <row r="2561" spans="10:25">
      <c r="J2561" s="1014"/>
      <c r="K2561" s="1014"/>
      <c r="L2561" s="1020"/>
      <c r="M2561" s="1020"/>
      <c r="N2561" s="1020"/>
      <c r="O2561" s="1020"/>
      <c r="P2561" s="1020"/>
      <c r="Q2561" s="1020"/>
      <c r="R2561" s="1020"/>
      <c r="S2561" s="1020"/>
      <c r="T2561" s="1020"/>
      <c r="U2561" s="1020"/>
      <c r="V2561" s="1020"/>
      <c r="W2561" s="1020"/>
      <c r="X2561" s="1020"/>
      <c r="Y2561" s="1014"/>
    </row>
    <row r="2562" spans="10:25">
      <c r="J2562" s="1014"/>
      <c r="K2562" s="1014"/>
      <c r="L2562" s="1020"/>
      <c r="M2562" s="1020"/>
      <c r="N2562" s="1020"/>
      <c r="O2562" s="1020"/>
      <c r="P2562" s="1020"/>
      <c r="Q2562" s="1020"/>
      <c r="R2562" s="1020"/>
      <c r="S2562" s="1020"/>
      <c r="T2562" s="1020"/>
      <c r="U2562" s="1020"/>
      <c r="V2562" s="1020"/>
      <c r="W2562" s="1020"/>
      <c r="X2562" s="1020"/>
      <c r="Y2562" s="1014"/>
    </row>
    <row r="2563" spans="10:25">
      <c r="J2563" s="1014"/>
      <c r="K2563" s="1014"/>
      <c r="L2563" s="1020"/>
      <c r="M2563" s="1020"/>
      <c r="N2563" s="1020"/>
      <c r="O2563" s="1020"/>
      <c r="P2563" s="1020"/>
      <c r="Q2563" s="1020"/>
      <c r="R2563" s="1020"/>
      <c r="S2563" s="1020"/>
      <c r="T2563" s="1020"/>
      <c r="U2563" s="1020"/>
      <c r="V2563" s="1020"/>
      <c r="W2563" s="1020"/>
      <c r="X2563" s="1020"/>
      <c r="Y2563" s="1014"/>
    </row>
    <row r="2564" spans="10:25">
      <c r="J2564" s="1014"/>
      <c r="K2564" s="1014"/>
      <c r="L2564" s="1020"/>
      <c r="M2564" s="1020"/>
      <c r="N2564" s="1020"/>
      <c r="O2564" s="1020"/>
      <c r="P2564" s="1020"/>
      <c r="Q2564" s="1020"/>
      <c r="R2564" s="1020"/>
      <c r="S2564" s="1020"/>
      <c r="T2564" s="1020"/>
      <c r="U2564" s="1020"/>
      <c r="V2564" s="1020"/>
      <c r="W2564" s="1020"/>
      <c r="X2564" s="1020"/>
      <c r="Y2564" s="1014"/>
    </row>
    <row r="2565" spans="10:25">
      <c r="J2565" s="1014"/>
      <c r="K2565" s="1014"/>
      <c r="L2565" s="1020"/>
      <c r="M2565" s="1020"/>
      <c r="N2565" s="1020"/>
      <c r="O2565" s="1020"/>
      <c r="P2565" s="1020"/>
      <c r="Q2565" s="1020"/>
      <c r="R2565" s="1020"/>
      <c r="S2565" s="1020"/>
      <c r="T2565" s="1020"/>
      <c r="U2565" s="1020"/>
      <c r="V2565" s="1020"/>
      <c r="W2565" s="1020"/>
      <c r="X2565" s="1020"/>
      <c r="Y2565" s="1014"/>
    </row>
    <row r="2566" spans="10:25">
      <c r="J2566" s="1014"/>
      <c r="K2566" s="1014"/>
      <c r="L2566" s="1020"/>
      <c r="M2566" s="1020"/>
      <c r="N2566" s="1020"/>
      <c r="O2566" s="1020"/>
      <c r="P2566" s="1020"/>
      <c r="Q2566" s="1020"/>
      <c r="R2566" s="1020"/>
      <c r="S2566" s="1020"/>
      <c r="T2566" s="1020"/>
      <c r="U2566" s="1020"/>
      <c r="V2566" s="1020"/>
      <c r="W2566" s="1020"/>
      <c r="X2566" s="1020"/>
      <c r="Y2566" s="1014"/>
    </row>
    <row r="2567" spans="10:25">
      <c r="J2567" s="1014"/>
      <c r="K2567" s="1014"/>
      <c r="L2567" s="1020"/>
      <c r="M2567" s="1020"/>
      <c r="N2567" s="1020"/>
      <c r="O2567" s="1020"/>
      <c r="P2567" s="1020"/>
      <c r="Q2567" s="1020"/>
      <c r="R2567" s="1020"/>
      <c r="S2567" s="1020"/>
      <c r="T2567" s="1020"/>
      <c r="U2567" s="1020"/>
      <c r="V2567" s="1020"/>
      <c r="W2567" s="1020"/>
      <c r="X2567" s="1020"/>
      <c r="Y2567" s="1014"/>
    </row>
    <row r="2568" spans="10:25">
      <c r="J2568" s="1014"/>
      <c r="K2568" s="1014"/>
      <c r="L2568" s="1020"/>
      <c r="M2568" s="1020"/>
      <c r="N2568" s="1020"/>
      <c r="O2568" s="1020"/>
      <c r="P2568" s="1020"/>
      <c r="Q2568" s="1020"/>
      <c r="R2568" s="1020"/>
      <c r="S2568" s="1020"/>
      <c r="T2568" s="1020"/>
      <c r="U2568" s="1020"/>
      <c r="V2568" s="1020"/>
      <c r="W2568" s="1020"/>
      <c r="X2568" s="1020"/>
      <c r="Y2568" s="1014"/>
    </row>
    <row r="2569" spans="10:25">
      <c r="J2569" s="1014"/>
      <c r="K2569" s="1014"/>
      <c r="L2569" s="1020"/>
      <c r="M2569" s="1020"/>
      <c r="N2569" s="1020"/>
      <c r="O2569" s="1020"/>
      <c r="P2569" s="1020"/>
      <c r="Q2569" s="1020"/>
      <c r="R2569" s="1020"/>
      <c r="S2569" s="1020"/>
      <c r="T2569" s="1020"/>
      <c r="U2569" s="1020"/>
      <c r="V2569" s="1020"/>
      <c r="W2569" s="1020"/>
      <c r="X2569" s="1020"/>
      <c r="Y2569" s="1014"/>
    </row>
    <row r="2570" spans="10:25">
      <c r="J2570" s="1014"/>
      <c r="K2570" s="1014"/>
      <c r="L2570" s="1020"/>
      <c r="M2570" s="1020"/>
      <c r="N2570" s="1020"/>
      <c r="O2570" s="1020"/>
      <c r="P2570" s="1020"/>
      <c r="Q2570" s="1020"/>
      <c r="R2570" s="1020"/>
      <c r="S2570" s="1020"/>
      <c r="T2570" s="1020"/>
      <c r="U2570" s="1020"/>
      <c r="V2570" s="1020"/>
      <c r="W2570" s="1020"/>
      <c r="X2570" s="1020"/>
      <c r="Y2570" s="1014"/>
    </row>
    <row r="2571" spans="10:25">
      <c r="J2571" s="1014"/>
      <c r="K2571" s="1014"/>
      <c r="L2571" s="1020"/>
      <c r="M2571" s="1020"/>
      <c r="N2571" s="1020"/>
      <c r="O2571" s="1020"/>
      <c r="P2571" s="1020"/>
      <c r="Q2571" s="1020"/>
      <c r="R2571" s="1020"/>
      <c r="S2571" s="1020"/>
      <c r="T2571" s="1020"/>
      <c r="U2571" s="1020"/>
      <c r="V2571" s="1020"/>
      <c r="W2571" s="1020"/>
      <c r="X2571" s="1020"/>
      <c r="Y2571" s="1014"/>
    </row>
    <row r="2572" spans="10:25">
      <c r="J2572" s="1014"/>
      <c r="K2572" s="1014"/>
      <c r="L2572" s="1020"/>
      <c r="M2572" s="1020"/>
      <c r="N2572" s="1020"/>
      <c r="O2572" s="1020"/>
      <c r="P2572" s="1020"/>
      <c r="Q2572" s="1020"/>
      <c r="R2572" s="1020"/>
      <c r="S2572" s="1020"/>
      <c r="T2572" s="1020"/>
      <c r="U2572" s="1020"/>
      <c r="V2572" s="1020"/>
      <c r="W2572" s="1020"/>
      <c r="X2572" s="1020"/>
      <c r="Y2572" s="1014"/>
    </row>
    <row r="2573" spans="10:25">
      <c r="J2573" s="1014"/>
      <c r="K2573" s="1014"/>
      <c r="L2573" s="1020"/>
      <c r="M2573" s="1020"/>
      <c r="N2573" s="1020"/>
      <c r="O2573" s="1020"/>
      <c r="P2573" s="1020"/>
      <c r="Q2573" s="1020"/>
      <c r="R2573" s="1020"/>
      <c r="S2573" s="1020"/>
      <c r="T2573" s="1020"/>
      <c r="U2573" s="1020"/>
      <c r="V2573" s="1020"/>
      <c r="W2573" s="1020"/>
      <c r="X2573" s="1020"/>
      <c r="Y2573" s="1014"/>
    </row>
    <row r="2574" spans="10:25">
      <c r="J2574" s="1014"/>
      <c r="K2574" s="1014"/>
      <c r="L2574" s="1020"/>
      <c r="M2574" s="1020"/>
      <c r="N2574" s="1020"/>
      <c r="O2574" s="1020"/>
      <c r="P2574" s="1020"/>
      <c r="Q2574" s="1020"/>
      <c r="R2574" s="1020"/>
      <c r="S2574" s="1020"/>
      <c r="T2574" s="1020"/>
      <c r="U2574" s="1020"/>
      <c r="V2574" s="1020"/>
      <c r="W2574" s="1020"/>
      <c r="X2574" s="1020"/>
      <c r="Y2574" s="1014"/>
    </row>
    <row r="2575" spans="10:25">
      <c r="J2575" s="1014"/>
      <c r="K2575" s="1014"/>
      <c r="L2575" s="1020"/>
      <c r="M2575" s="1020"/>
      <c r="N2575" s="1020"/>
      <c r="O2575" s="1020"/>
      <c r="P2575" s="1020"/>
      <c r="Q2575" s="1020"/>
      <c r="R2575" s="1020"/>
      <c r="S2575" s="1020"/>
      <c r="T2575" s="1020"/>
      <c r="U2575" s="1020"/>
      <c r="V2575" s="1020"/>
      <c r="W2575" s="1020"/>
      <c r="X2575" s="1020"/>
      <c r="Y2575" s="1014"/>
    </row>
    <row r="2576" spans="10:25">
      <c r="J2576" s="1014"/>
      <c r="K2576" s="1014"/>
      <c r="L2576" s="1020"/>
      <c r="M2576" s="1020"/>
      <c r="N2576" s="1020"/>
      <c r="O2576" s="1020"/>
      <c r="P2576" s="1020"/>
      <c r="Q2576" s="1020"/>
      <c r="R2576" s="1020"/>
      <c r="S2576" s="1020"/>
      <c r="T2576" s="1020"/>
      <c r="U2576" s="1020"/>
      <c r="V2576" s="1020"/>
      <c r="W2576" s="1020"/>
      <c r="X2576" s="1020"/>
      <c r="Y2576" s="1014"/>
    </row>
    <row r="2577" spans="10:25">
      <c r="J2577" s="1014"/>
      <c r="K2577" s="1014"/>
      <c r="L2577" s="1020"/>
      <c r="M2577" s="1020"/>
      <c r="N2577" s="1020"/>
      <c r="O2577" s="1020"/>
      <c r="P2577" s="1020"/>
      <c r="Q2577" s="1020"/>
      <c r="R2577" s="1020"/>
      <c r="S2577" s="1020"/>
      <c r="T2577" s="1020"/>
      <c r="U2577" s="1020"/>
      <c r="V2577" s="1020"/>
      <c r="W2577" s="1020"/>
      <c r="X2577" s="1020"/>
      <c r="Y2577" s="1014"/>
    </row>
    <row r="2578" spans="10:25">
      <c r="J2578" s="1014"/>
      <c r="K2578" s="1014"/>
      <c r="L2578" s="1020"/>
      <c r="M2578" s="1020"/>
      <c r="N2578" s="1020"/>
      <c r="O2578" s="1020"/>
      <c r="P2578" s="1020"/>
      <c r="Q2578" s="1020"/>
      <c r="R2578" s="1020"/>
      <c r="S2578" s="1020"/>
      <c r="T2578" s="1020"/>
      <c r="U2578" s="1020"/>
      <c r="V2578" s="1020"/>
      <c r="W2578" s="1020"/>
      <c r="X2578" s="1020"/>
      <c r="Y2578" s="1014"/>
    </row>
    <row r="2579" spans="10:25">
      <c r="J2579" s="1014"/>
      <c r="K2579" s="1014"/>
      <c r="L2579" s="1020"/>
      <c r="M2579" s="1020"/>
      <c r="N2579" s="1020"/>
      <c r="O2579" s="1020"/>
      <c r="P2579" s="1020"/>
      <c r="Q2579" s="1020"/>
      <c r="R2579" s="1020"/>
      <c r="S2579" s="1020"/>
      <c r="T2579" s="1020"/>
      <c r="U2579" s="1020"/>
      <c r="V2579" s="1020"/>
      <c r="W2579" s="1020"/>
      <c r="X2579" s="1020"/>
      <c r="Y2579" s="1014"/>
    </row>
    <row r="2580" spans="10:25">
      <c r="J2580" s="1014"/>
      <c r="K2580" s="1014"/>
      <c r="L2580" s="1020"/>
      <c r="M2580" s="1020"/>
      <c r="N2580" s="1020"/>
      <c r="O2580" s="1020"/>
      <c r="P2580" s="1020"/>
      <c r="Q2580" s="1020"/>
      <c r="R2580" s="1020"/>
      <c r="S2580" s="1020"/>
      <c r="T2580" s="1020"/>
      <c r="U2580" s="1020"/>
      <c r="V2580" s="1020"/>
      <c r="W2580" s="1020"/>
      <c r="X2580" s="1020"/>
      <c r="Y2580" s="1014"/>
    </row>
    <row r="2581" spans="10:25">
      <c r="J2581" s="1014"/>
      <c r="K2581" s="1014"/>
      <c r="L2581" s="1020"/>
      <c r="M2581" s="1020"/>
      <c r="N2581" s="1020"/>
      <c r="O2581" s="1020"/>
      <c r="P2581" s="1020"/>
      <c r="Q2581" s="1020"/>
      <c r="R2581" s="1020"/>
      <c r="S2581" s="1020"/>
      <c r="T2581" s="1020"/>
      <c r="U2581" s="1020"/>
      <c r="V2581" s="1020"/>
      <c r="W2581" s="1020"/>
      <c r="X2581" s="1020"/>
      <c r="Y2581" s="1014"/>
    </row>
    <row r="2582" spans="10:25">
      <c r="J2582" s="1014"/>
      <c r="K2582" s="1014"/>
      <c r="L2582" s="1020"/>
      <c r="M2582" s="1020"/>
      <c r="N2582" s="1020"/>
      <c r="O2582" s="1020"/>
      <c r="P2582" s="1020"/>
      <c r="Q2582" s="1020"/>
      <c r="R2582" s="1020"/>
      <c r="S2582" s="1020"/>
      <c r="T2582" s="1020"/>
      <c r="U2582" s="1020"/>
      <c r="V2582" s="1020"/>
      <c r="W2582" s="1020"/>
      <c r="X2582" s="1020"/>
      <c r="Y2582" s="1014"/>
    </row>
    <row r="2583" spans="10:25">
      <c r="J2583" s="1014"/>
      <c r="K2583" s="1014"/>
      <c r="L2583" s="1020"/>
      <c r="M2583" s="1020"/>
      <c r="N2583" s="1020"/>
      <c r="O2583" s="1020"/>
      <c r="P2583" s="1020"/>
      <c r="Q2583" s="1020"/>
      <c r="R2583" s="1020"/>
      <c r="S2583" s="1020"/>
      <c r="T2583" s="1020"/>
      <c r="U2583" s="1020"/>
      <c r="V2583" s="1020"/>
      <c r="W2583" s="1020"/>
      <c r="X2583" s="1020"/>
      <c r="Y2583" s="1014"/>
    </row>
    <row r="2584" spans="10:25">
      <c r="J2584" s="1014"/>
      <c r="K2584" s="1014"/>
      <c r="L2584" s="1020"/>
      <c r="M2584" s="1020"/>
      <c r="N2584" s="1020"/>
      <c r="O2584" s="1020"/>
      <c r="P2584" s="1020"/>
      <c r="Q2584" s="1020"/>
      <c r="R2584" s="1020"/>
      <c r="S2584" s="1020"/>
      <c r="T2584" s="1020"/>
      <c r="U2584" s="1020"/>
      <c r="V2584" s="1020"/>
      <c r="W2584" s="1020"/>
      <c r="X2584" s="1020"/>
      <c r="Y2584" s="1014"/>
    </row>
    <row r="2585" spans="10:25">
      <c r="J2585" s="1014"/>
      <c r="K2585" s="1014"/>
      <c r="L2585" s="1020"/>
      <c r="M2585" s="1020"/>
      <c r="N2585" s="1020"/>
      <c r="O2585" s="1020"/>
      <c r="P2585" s="1020"/>
      <c r="Q2585" s="1020"/>
      <c r="R2585" s="1020"/>
      <c r="S2585" s="1020"/>
      <c r="T2585" s="1020"/>
      <c r="U2585" s="1020"/>
      <c r="V2585" s="1020"/>
      <c r="W2585" s="1020"/>
      <c r="X2585" s="1020"/>
      <c r="Y2585" s="1014"/>
    </row>
    <row r="2586" spans="10:25">
      <c r="J2586" s="1014"/>
      <c r="K2586" s="1014"/>
      <c r="L2586" s="1020"/>
      <c r="M2586" s="1020"/>
      <c r="N2586" s="1020"/>
      <c r="O2586" s="1020"/>
      <c r="P2586" s="1020"/>
      <c r="Q2586" s="1020"/>
      <c r="R2586" s="1020"/>
      <c r="S2586" s="1020"/>
      <c r="T2586" s="1020"/>
      <c r="U2586" s="1020"/>
      <c r="V2586" s="1020"/>
      <c r="W2586" s="1020"/>
      <c r="X2586" s="1020"/>
      <c r="Y2586" s="1014"/>
    </row>
    <row r="2587" spans="10:25">
      <c r="J2587" s="1014"/>
      <c r="K2587" s="1014"/>
      <c r="L2587" s="1020"/>
      <c r="M2587" s="1020"/>
      <c r="N2587" s="1020"/>
      <c r="O2587" s="1020"/>
      <c r="P2587" s="1020"/>
      <c r="Q2587" s="1020"/>
      <c r="R2587" s="1020"/>
      <c r="S2587" s="1020"/>
      <c r="T2587" s="1020"/>
      <c r="U2587" s="1020"/>
      <c r="V2587" s="1020"/>
      <c r="W2587" s="1020"/>
      <c r="X2587" s="1020"/>
      <c r="Y2587" s="1014"/>
    </row>
    <row r="2588" spans="10:25">
      <c r="J2588" s="1014"/>
      <c r="K2588" s="1014"/>
      <c r="L2588" s="1020"/>
      <c r="M2588" s="1020"/>
      <c r="N2588" s="1020"/>
      <c r="O2588" s="1020"/>
      <c r="P2588" s="1020"/>
      <c r="Q2588" s="1020"/>
      <c r="R2588" s="1020"/>
      <c r="S2588" s="1020"/>
      <c r="T2588" s="1020"/>
      <c r="U2588" s="1020"/>
      <c r="V2588" s="1020"/>
      <c r="W2588" s="1020"/>
      <c r="X2588" s="1020"/>
      <c r="Y2588" s="1014"/>
    </row>
    <row r="2589" spans="10:25">
      <c r="J2589" s="1014"/>
      <c r="K2589" s="1014"/>
      <c r="L2589" s="1020"/>
      <c r="M2589" s="1020"/>
      <c r="N2589" s="1020"/>
      <c r="O2589" s="1020"/>
      <c r="P2589" s="1020"/>
      <c r="Q2589" s="1020"/>
      <c r="R2589" s="1020"/>
      <c r="S2589" s="1020"/>
      <c r="T2589" s="1020"/>
      <c r="U2589" s="1020"/>
      <c r="V2589" s="1020"/>
      <c r="W2589" s="1020"/>
      <c r="X2589" s="1020"/>
      <c r="Y2589" s="1014"/>
    </row>
    <row r="2590" spans="10:25">
      <c r="J2590" s="1014"/>
      <c r="K2590" s="1014"/>
      <c r="L2590" s="1020"/>
      <c r="M2590" s="1020"/>
      <c r="N2590" s="1020"/>
      <c r="O2590" s="1020"/>
      <c r="P2590" s="1020"/>
      <c r="Q2590" s="1020"/>
      <c r="R2590" s="1020"/>
      <c r="S2590" s="1020"/>
      <c r="T2590" s="1020"/>
      <c r="U2590" s="1020"/>
      <c r="V2590" s="1020"/>
      <c r="W2590" s="1020"/>
      <c r="X2590" s="1020"/>
      <c r="Y2590" s="1014"/>
    </row>
    <row r="2591" spans="10:25">
      <c r="J2591" s="1014"/>
      <c r="K2591" s="1014"/>
      <c r="L2591" s="1020"/>
      <c r="M2591" s="1020"/>
      <c r="N2591" s="1020"/>
      <c r="O2591" s="1020"/>
      <c r="P2591" s="1020"/>
      <c r="Q2591" s="1020"/>
      <c r="R2591" s="1020"/>
      <c r="S2591" s="1020"/>
      <c r="T2591" s="1020"/>
      <c r="U2591" s="1020"/>
      <c r="V2591" s="1020"/>
      <c r="W2591" s="1020"/>
      <c r="X2591" s="1020"/>
      <c r="Y2591" s="1014"/>
    </row>
    <row r="2592" spans="10:25">
      <c r="J2592" s="1014"/>
      <c r="K2592" s="1014"/>
      <c r="L2592" s="1020"/>
      <c r="M2592" s="1020"/>
      <c r="N2592" s="1020"/>
      <c r="O2592" s="1020"/>
      <c r="P2592" s="1020"/>
      <c r="Q2592" s="1020"/>
      <c r="R2592" s="1020"/>
      <c r="S2592" s="1020"/>
      <c r="T2592" s="1020"/>
      <c r="U2592" s="1020"/>
      <c r="V2592" s="1020"/>
      <c r="W2592" s="1020"/>
      <c r="X2592" s="1020"/>
      <c r="Y2592" s="1014"/>
    </row>
    <row r="2593" spans="10:25">
      <c r="J2593" s="1014"/>
      <c r="K2593" s="1014"/>
      <c r="L2593" s="1020"/>
      <c r="M2593" s="1020"/>
      <c r="N2593" s="1020"/>
      <c r="O2593" s="1020"/>
      <c r="P2593" s="1020"/>
      <c r="Q2593" s="1020"/>
      <c r="R2593" s="1020"/>
      <c r="S2593" s="1020"/>
      <c r="T2593" s="1020"/>
      <c r="U2593" s="1020"/>
      <c r="V2593" s="1020"/>
      <c r="W2593" s="1020"/>
      <c r="X2593" s="1020"/>
      <c r="Y2593" s="1014"/>
    </row>
    <row r="2594" spans="10:25">
      <c r="J2594" s="1014"/>
      <c r="K2594" s="1014"/>
      <c r="L2594" s="1020"/>
      <c r="M2594" s="1020"/>
      <c r="N2594" s="1020"/>
      <c r="O2594" s="1020"/>
      <c r="P2594" s="1020"/>
      <c r="Q2594" s="1020"/>
      <c r="R2594" s="1020"/>
      <c r="S2594" s="1020"/>
      <c r="T2594" s="1020"/>
      <c r="U2594" s="1020"/>
      <c r="V2594" s="1020"/>
      <c r="W2594" s="1020"/>
      <c r="X2594" s="1020"/>
      <c r="Y2594" s="1014"/>
    </row>
    <row r="2595" spans="10:25">
      <c r="J2595" s="1014"/>
      <c r="K2595" s="1014"/>
      <c r="L2595" s="1020"/>
      <c r="M2595" s="1020"/>
      <c r="N2595" s="1020"/>
      <c r="O2595" s="1020"/>
      <c r="P2595" s="1020"/>
      <c r="Q2595" s="1020"/>
      <c r="R2595" s="1020"/>
      <c r="S2595" s="1020"/>
      <c r="T2595" s="1020"/>
      <c r="U2595" s="1020"/>
      <c r="V2595" s="1020"/>
      <c r="W2595" s="1020"/>
      <c r="X2595" s="1020"/>
      <c r="Y2595" s="1014"/>
    </row>
    <row r="2596" spans="10:25">
      <c r="J2596" s="1014"/>
      <c r="K2596" s="1014"/>
      <c r="L2596" s="1020"/>
      <c r="M2596" s="1020"/>
      <c r="N2596" s="1020"/>
      <c r="O2596" s="1020"/>
      <c r="P2596" s="1020"/>
      <c r="Q2596" s="1020"/>
      <c r="R2596" s="1020"/>
      <c r="S2596" s="1020"/>
      <c r="T2596" s="1020"/>
      <c r="U2596" s="1020"/>
      <c r="V2596" s="1020"/>
      <c r="W2596" s="1020"/>
      <c r="X2596" s="1020"/>
      <c r="Y2596" s="1014"/>
    </row>
    <row r="2597" spans="10:25">
      <c r="J2597" s="1014"/>
      <c r="K2597" s="1014"/>
      <c r="L2597" s="1020"/>
      <c r="M2597" s="1020"/>
      <c r="N2597" s="1020"/>
      <c r="O2597" s="1020"/>
      <c r="P2597" s="1020"/>
      <c r="Q2597" s="1020"/>
      <c r="R2597" s="1020"/>
      <c r="S2597" s="1020"/>
      <c r="T2597" s="1020"/>
      <c r="U2597" s="1020"/>
      <c r="V2597" s="1020"/>
      <c r="W2597" s="1020"/>
      <c r="X2597" s="1020"/>
      <c r="Y2597" s="1014"/>
    </row>
    <row r="2598" spans="10:25">
      <c r="J2598" s="1014"/>
      <c r="K2598" s="1014"/>
      <c r="L2598" s="1020"/>
      <c r="M2598" s="1020"/>
      <c r="N2598" s="1020"/>
      <c r="O2598" s="1020"/>
      <c r="P2598" s="1020"/>
      <c r="Q2598" s="1020"/>
      <c r="R2598" s="1020"/>
      <c r="S2598" s="1020"/>
      <c r="T2598" s="1020"/>
      <c r="U2598" s="1020"/>
      <c r="V2598" s="1020"/>
      <c r="W2598" s="1020"/>
      <c r="X2598" s="1020"/>
      <c r="Y2598" s="1014"/>
    </row>
    <row r="2599" spans="10:25">
      <c r="J2599" s="1014"/>
      <c r="K2599" s="1014"/>
      <c r="L2599" s="1020"/>
      <c r="M2599" s="1020"/>
      <c r="N2599" s="1020"/>
      <c r="O2599" s="1020"/>
      <c r="P2599" s="1020"/>
      <c r="Q2599" s="1020"/>
      <c r="R2599" s="1020"/>
      <c r="S2599" s="1020"/>
      <c r="T2599" s="1020"/>
      <c r="U2599" s="1020"/>
      <c r="V2599" s="1020"/>
      <c r="W2599" s="1020"/>
      <c r="X2599" s="1020"/>
      <c r="Y2599" s="1014"/>
    </row>
    <row r="2600" spans="10:25">
      <c r="J2600" s="1014"/>
      <c r="K2600" s="1014"/>
      <c r="L2600" s="1020"/>
      <c r="M2600" s="1020"/>
      <c r="N2600" s="1020"/>
      <c r="O2600" s="1020"/>
      <c r="P2600" s="1020"/>
      <c r="Q2600" s="1020"/>
      <c r="R2600" s="1020"/>
      <c r="S2600" s="1020"/>
      <c r="T2600" s="1020"/>
      <c r="U2600" s="1020"/>
      <c r="V2600" s="1020"/>
      <c r="W2600" s="1020"/>
      <c r="X2600" s="1020"/>
      <c r="Y2600" s="1014"/>
    </row>
    <row r="2601" spans="10:25">
      <c r="J2601" s="1014"/>
      <c r="K2601" s="1014"/>
      <c r="L2601" s="1020"/>
      <c r="M2601" s="1020"/>
      <c r="N2601" s="1020"/>
      <c r="O2601" s="1020"/>
      <c r="P2601" s="1020"/>
      <c r="Q2601" s="1020"/>
      <c r="R2601" s="1020"/>
      <c r="S2601" s="1020"/>
      <c r="T2601" s="1020"/>
      <c r="U2601" s="1020"/>
      <c r="V2601" s="1020"/>
      <c r="W2601" s="1020"/>
      <c r="X2601" s="1020"/>
      <c r="Y2601" s="1014"/>
    </row>
    <row r="2602" spans="10:25">
      <c r="J2602" s="1014"/>
      <c r="K2602" s="1014"/>
      <c r="L2602" s="1020"/>
      <c r="M2602" s="1020"/>
      <c r="N2602" s="1020"/>
      <c r="O2602" s="1020"/>
      <c r="P2602" s="1020"/>
      <c r="Q2602" s="1020"/>
      <c r="R2602" s="1020"/>
      <c r="S2602" s="1020"/>
      <c r="T2602" s="1020"/>
      <c r="U2602" s="1020"/>
      <c r="V2602" s="1020"/>
      <c r="W2602" s="1020"/>
      <c r="X2602" s="1020"/>
      <c r="Y2602" s="1014"/>
    </row>
    <row r="2603" spans="10:25">
      <c r="J2603" s="1014"/>
      <c r="K2603" s="1014"/>
      <c r="L2603" s="1020"/>
      <c r="M2603" s="1020"/>
      <c r="N2603" s="1020"/>
      <c r="O2603" s="1020"/>
      <c r="P2603" s="1020"/>
      <c r="Q2603" s="1020"/>
      <c r="R2603" s="1020"/>
      <c r="S2603" s="1020"/>
      <c r="T2603" s="1020"/>
      <c r="U2603" s="1020"/>
      <c r="V2603" s="1020"/>
      <c r="W2603" s="1020"/>
      <c r="X2603" s="1020"/>
      <c r="Y2603" s="1014"/>
    </row>
    <row r="2604" spans="10:25">
      <c r="J2604" s="1014"/>
      <c r="K2604" s="1014"/>
      <c r="L2604" s="1020"/>
      <c r="M2604" s="1020"/>
      <c r="N2604" s="1020"/>
      <c r="O2604" s="1020"/>
      <c r="P2604" s="1020"/>
      <c r="Q2604" s="1020"/>
      <c r="R2604" s="1020"/>
      <c r="S2604" s="1020"/>
      <c r="T2604" s="1020"/>
      <c r="U2604" s="1020"/>
      <c r="V2604" s="1020"/>
      <c r="W2604" s="1020"/>
      <c r="X2604" s="1020"/>
      <c r="Y2604" s="1014"/>
    </row>
    <row r="2605" spans="10:25">
      <c r="J2605" s="1014"/>
      <c r="K2605" s="1014"/>
      <c r="L2605" s="1020"/>
      <c r="M2605" s="1020"/>
      <c r="N2605" s="1020"/>
      <c r="O2605" s="1020"/>
      <c r="P2605" s="1020"/>
      <c r="Q2605" s="1020"/>
      <c r="R2605" s="1020"/>
      <c r="S2605" s="1020"/>
      <c r="T2605" s="1020"/>
      <c r="U2605" s="1020"/>
      <c r="V2605" s="1020"/>
      <c r="W2605" s="1020"/>
      <c r="X2605" s="1020"/>
      <c r="Y2605" s="1014"/>
    </row>
    <row r="2606" spans="10:25">
      <c r="J2606" s="1014"/>
      <c r="K2606" s="1014"/>
      <c r="L2606" s="1020"/>
      <c r="M2606" s="1020"/>
      <c r="N2606" s="1020"/>
      <c r="O2606" s="1020"/>
      <c r="P2606" s="1020"/>
      <c r="Q2606" s="1020"/>
      <c r="R2606" s="1020"/>
      <c r="S2606" s="1020"/>
      <c r="T2606" s="1020"/>
      <c r="U2606" s="1020"/>
      <c r="V2606" s="1020"/>
      <c r="W2606" s="1020"/>
      <c r="X2606" s="1020"/>
      <c r="Y2606" s="1014"/>
    </row>
    <row r="2607" spans="10:25">
      <c r="J2607" s="1014"/>
      <c r="K2607" s="1014"/>
      <c r="L2607" s="1020"/>
      <c r="M2607" s="1020"/>
      <c r="N2607" s="1020"/>
      <c r="O2607" s="1020"/>
      <c r="P2607" s="1020"/>
      <c r="Q2607" s="1020"/>
      <c r="R2607" s="1020"/>
      <c r="S2607" s="1020"/>
      <c r="T2607" s="1020"/>
      <c r="U2607" s="1020"/>
      <c r="V2607" s="1020"/>
      <c r="W2607" s="1020"/>
      <c r="X2607" s="1020"/>
      <c r="Y2607" s="1014"/>
    </row>
    <row r="2608" spans="10:25">
      <c r="J2608" s="1014"/>
      <c r="K2608" s="1014"/>
      <c r="L2608" s="1020"/>
      <c r="M2608" s="1020"/>
      <c r="N2608" s="1020"/>
      <c r="O2608" s="1020"/>
      <c r="P2608" s="1020"/>
      <c r="Q2608" s="1020"/>
      <c r="R2608" s="1020"/>
      <c r="S2608" s="1020"/>
      <c r="T2608" s="1020"/>
      <c r="U2608" s="1020"/>
      <c r="V2608" s="1020"/>
      <c r="W2608" s="1020"/>
      <c r="X2608" s="1020"/>
      <c r="Y2608" s="1014"/>
    </row>
    <row r="2609" spans="10:25">
      <c r="J2609" s="1014"/>
      <c r="K2609" s="1014"/>
      <c r="L2609" s="1020"/>
      <c r="M2609" s="1020"/>
      <c r="N2609" s="1020"/>
      <c r="O2609" s="1020"/>
      <c r="P2609" s="1020"/>
      <c r="Q2609" s="1020"/>
      <c r="R2609" s="1020"/>
      <c r="S2609" s="1020"/>
      <c r="T2609" s="1020"/>
      <c r="U2609" s="1020"/>
      <c r="V2609" s="1020"/>
      <c r="W2609" s="1020"/>
      <c r="X2609" s="1020"/>
      <c r="Y2609" s="1014"/>
    </row>
    <row r="2610" spans="10:25">
      <c r="J2610" s="1014"/>
      <c r="K2610" s="1014"/>
      <c r="L2610" s="1020"/>
      <c r="M2610" s="1020"/>
      <c r="N2610" s="1020"/>
      <c r="O2610" s="1020"/>
      <c r="P2610" s="1020"/>
      <c r="Q2610" s="1020"/>
      <c r="R2610" s="1020"/>
      <c r="S2610" s="1020"/>
      <c r="T2610" s="1020"/>
      <c r="U2610" s="1020"/>
      <c r="V2610" s="1020"/>
      <c r="W2610" s="1020"/>
      <c r="X2610" s="1020"/>
      <c r="Y2610" s="1014"/>
    </row>
    <row r="2611" spans="10:25">
      <c r="J2611" s="1014"/>
      <c r="K2611" s="1014"/>
      <c r="L2611" s="1020"/>
      <c r="M2611" s="1020"/>
      <c r="N2611" s="1020"/>
      <c r="O2611" s="1020"/>
      <c r="P2611" s="1020"/>
      <c r="Q2611" s="1020"/>
      <c r="R2611" s="1020"/>
      <c r="S2611" s="1020"/>
      <c r="T2611" s="1020"/>
      <c r="U2611" s="1020"/>
      <c r="V2611" s="1020"/>
      <c r="W2611" s="1020"/>
      <c r="X2611" s="1020"/>
      <c r="Y2611" s="1014"/>
    </row>
    <row r="2612" spans="10:25">
      <c r="J2612" s="1014"/>
      <c r="K2612" s="1014"/>
      <c r="L2612" s="1020"/>
      <c r="M2612" s="1020"/>
      <c r="N2612" s="1020"/>
      <c r="O2612" s="1020"/>
      <c r="P2612" s="1020"/>
      <c r="Q2612" s="1020"/>
      <c r="R2612" s="1020"/>
      <c r="S2612" s="1020"/>
      <c r="T2612" s="1020"/>
      <c r="U2612" s="1020"/>
      <c r="V2612" s="1020"/>
      <c r="W2612" s="1020"/>
      <c r="X2612" s="1020"/>
      <c r="Y2612" s="1014"/>
    </row>
    <row r="2613" spans="10:25">
      <c r="J2613" s="1014"/>
      <c r="K2613" s="1014"/>
      <c r="L2613" s="1020"/>
      <c r="M2613" s="1020"/>
      <c r="N2613" s="1020"/>
      <c r="O2613" s="1020"/>
      <c r="P2613" s="1020"/>
      <c r="Q2613" s="1020"/>
      <c r="R2613" s="1020"/>
      <c r="S2613" s="1020"/>
      <c r="T2613" s="1020"/>
      <c r="U2613" s="1020"/>
      <c r="V2613" s="1020"/>
      <c r="W2613" s="1020"/>
      <c r="X2613" s="1020"/>
      <c r="Y2613" s="1014"/>
    </row>
    <row r="2614" spans="10:25">
      <c r="J2614" s="1014"/>
      <c r="K2614" s="1014"/>
      <c r="L2614" s="1020"/>
      <c r="M2614" s="1020"/>
      <c r="N2614" s="1020"/>
      <c r="O2614" s="1020"/>
      <c r="P2614" s="1020"/>
      <c r="Q2614" s="1020"/>
      <c r="R2614" s="1020"/>
      <c r="S2614" s="1020"/>
      <c r="T2614" s="1020"/>
      <c r="U2614" s="1020"/>
      <c r="V2614" s="1020"/>
      <c r="W2614" s="1020"/>
      <c r="X2614" s="1020"/>
      <c r="Y2614" s="1014"/>
    </row>
    <row r="2615" spans="10:25">
      <c r="J2615" s="1014"/>
      <c r="K2615" s="1014"/>
      <c r="L2615" s="1020"/>
      <c r="M2615" s="1020"/>
      <c r="N2615" s="1020"/>
      <c r="O2615" s="1020"/>
      <c r="P2615" s="1020"/>
      <c r="Q2615" s="1020"/>
      <c r="R2615" s="1020"/>
      <c r="S2615" s="1020"/>
      <c r="T2615" s="1020"/>
      <c r="U2615" s="1020"/>
      <c r="V2615" s="1020"/>
      <c r="W2615" s="1020"/>
      <c r="X2615" s="1020"/>
      <c r="Y2615" s="1014"/>
    </row>
    <row r="2616" spans="10:25">
      <c r="J2616" s="1014"/>
      <c r="K2616" s="1014"/>
      <c r="L2616" s="1020"/>
      <c r="M2616" s="1020"/>
      <c r="N2616" s="1020"/>
      <c r="O2616" s="1020"/>
      <c r="P2616" s="1020"/>
      <c r="Q2616" s="1020"/>
      <c r="R2616" s="1020"/>
      <c r="S2616" s="1020"/>
      <c r="T2616" s="1020"/>
      <c r="U2616" s="1020"/>
      <c r="V2616" s="1020"/>
      <c r="W2616" s="1020"/>
      <c r="X2616" s="1020"/>
      <c r="Y2616" s="1014"/>
    </row>
    <row r="2617" spans="10:25">
      <c r="J2617" s="1014"/>
      <c r="K2617" s="1014"/>
      <c r="L2617" s="1020"/>
      <c r="M2617" s="1020"/>
      <c r="N2617" s="1020"/>
      <c r="O2617" s="1020"/>
      <c r="P2617" s="1020"/>
      <c r="Q2617" s="1020"/>
      <c r="R2617" s="1020"/>
      <c r="S2617" s="1020"/>
      <c r="T2617" s="1020"/>
      <c r="U2617" s="1020"/>
      <c r="V2617" s="1020"/>
      <c r="W2617" s="1020"/>
      <c r="X2617" s="1020"/>
      <c r="Y2617" s="1014"/>
    </row>
    <row r="2618" spans="10:25">
      <c r="J2618" s="1014"/>
      <c r="K2618" s="1014"/>
      <c r="L2618" s="1020"/>
      <c r="M2618" s="1020"/>
      <c r="N2618" s="1020"/>
      <c r="O2618" s="1020"/>
      <c r="P2618" s="1020"/>
      <c r="Q2618" s="1020"/>
      <c r="R2618" s="1020"/>
      <c r="S2618" s="1020"/>
      <c r="T2618" s="1020"/>
      <c r="U2618" s="1020"/>
      <c r="V2618" s="1020"/>
      <c r="W2618" s="1020"/>
      <c r="X2618" s="1020"/>
      <c r="Y2618" s="1014"/>
    </row>
    <row r="2619" spans="10:25">
      <c r="J2619" s="1014"/>
      <c r="K2619" s="1014"/>
      <c r="L2619" s="1020"/>
      <c r="M2619" s="1020"/>
      <c r="N2619" s="1020"/>
      <c r="O2619" s="1020"/>
      <c r="P2619" s="1020"/>
      <c r="Q2619" s="1020"/>
      <c r="R2619" s="1020"/>
      <c r="S2619" s="1020"/>
      <c r="T2619" s="1020"/>
      <c r="U2619" s="1020"/>
      <c r="V2619" s="1020"/>
      <c r="W2619" s="1020"/>
      <c r="X2619" s="1020"/>
      <c r="Y2619" s="1014"/>
    </row>
    <row r="2620" spans="10:25">
      <c r="J2620" s="1014"/>
      <c r="K2620" s="1014"/>
      <c r="L2620" s="1020"/>
      <c r="M2620" s="1020"/>
      <c r="N2620" s="1020"/>
      <c r="O2620" s="1020"/>
      <c r="P2620" s="1020"/>
      <c r="Q2620" s="1020"/>
      <c r="R2620" s="1020"/>
      <c r="S2620" s="1020"/>
      <c r="T2620" s="1020"/>
      <c r="U2620" s="1020"/>
      <c r="V2620" s="1020"/>
      <c r="W2620" s="1020"/>
      <c r="X2620" s="1020"/>
      <c r="Y2620" s="1014"/>
    </row>
    <row r="2621" spans="10:25">
      <c r="J2621" s="1014"/>
      <c r="K2621" s="1014"/>
      <c r="L2621" s="1020"/>
      <c r="M2621" s="1020"/>
      <c r="N2621" s="1020"/>
      <c r="O2621" s="1020"/>
      <c r="P2621" s="1020"/>
      <c r="Q2621" s="1020"/>
      <c r="R2621" s="1020"/>
      <c r="S2621" s="1020"/>
      <c r="T2621" s="1020"/>
      <c r="U2621" s="1020"/>
      <c r="V2621" s="1020"/>
      <c r="W2621" s="1020"/>
      <c r="X2621" s="1020"/>
      <c r="Y2621" s="1014"/>
    </row>
    <row r="2622" spans="10:25">
      <c r="J2622" s="1014"/>
      <c r="K2622" s="1014"/>
      <c r="L2622" s="1020"/>
      <c r="M2622" s="1020"/>
      <c r="N2622" s="1020"/>
      <c r="O2622" s="1020"/>
      <c r="P2622" s="1020"/>
      <c r="Q2622" s="1020"/>
      <c r="R2622" s="1020"/>
      <c r="S2622" s="1020"/>
      <c r="T2622" s="1020"/>
      <c r="U2622" s="1020"/>
      <c r="V2622" s="1020"/>
      <c r="W2622" s="1020"/>
      <c r="X2622" s="1020"/>
      <c r="Y2622" s="1014"/>
    </row>
    <row r="2623" spans="10:25">
      <c r="J2623" s="1014"/>
      <c r="K2623" s="1014"/>
      <c r="L2623" s="1020"/>
      <c r="M2623" s="1020"/>
      <c r="N2623" s="1020"/>
      <c r="O2623" s="1020"/>
      <c r="P2623" s="1020"/>
      <c r="Q2623" s="1020"/>
      <c r="R2623" s="1020"/>
      <c r="S2623" s="1020"/>
      <c r="T2623" s="1020"/>
      <c r="U2623" s="1020"/>
      <c r="V2623" s="1020"/>
      <c r="W2623" s="1020"/>
      <c r="X2623" s="1020"/>
      <c r="Y2623" s="1014"/>
    </row>
    <row r="2624" spans="10:25">
      <c r="J2624" s="1014"/>
      <c r="K2624" s="1014"/>
      <c r="L2624" s="1020"/>
      <c r="M2624" s="1020"/>
      <c r="N2624" s="1020"/>
      <c r="O2624" s="1020"/>
      <c r="P2624" s="1020"/>
      <c r="Q2624" s="1020"/>
      <c r="R2624" s="1020"/>
      <c r="S2624" s="1020"/>
      <c r="T2624" s="1020"/>
      <c r="U2624" s="1020"/>
      <c r="V2624" s="1020"/>
      <c r="W2624" s="1020"/>
      <c r="X2624" s="1020"/>
      <c r="Y2624" s="1014"/>
    </row>
    <row r="2625" spans="10:25">
      <c r="J2625" s="1014"/>
      <c r="K2625" s="1014"/>
      <c r="L2625" s="1020"/>
      <c r="M2625" s="1020"/>
      <c r="N2625" s="1020"/>
      <c r="O2625" s="1020"/>
      <c r="P2625" s="1020"/>
      <c r="Q2625" s="1020"/>
      <c r="R2625" s="1020"/>
      <c r="S2625" s="1020"/>
      <c r="T2625" s="1020"/>
      <c r="U2625" s="1020"/>
      <c r="V2625" s="1020"/>
      <c r="W2625" s="1020"/>
      <c r="X2625" s="1020"/>
      <c r="Y2625" s="1014"/>
    </row>
    <row r="2626" spans="10:25">
      <c r="J2626" s="1014"/>
      <c r="K2626" s="1014"/>
      <c r="L2626" s="1020"/>
      <c r="M2626" s="1020"/>
      <c r="N2626" s="1020"/>
      <c r="O2626" s="1020"/>
      <c r="P2626" s="1020"/>
      <c r="Q2626" s="1020"/>
      <c r="R2626" s="1020"/>
      <c r="S2626" s="1020"/>
      <c r="T2626" s="1020"/>
      <c r="U2626" s="1020"/>
      <c r="V2626" s="1020"/>
      <c r="W2626" s="1020"/>
      <c r="X2626" s="1020"/>
      <c r="Y2626" s="1014"/>
    </row>
    <row r="2627" spans="10:25">
      <c r="J2627" s="1014"/>
      <c r="K2627" s="1014"/>
      <c r="L2627" s="1020"/>
      <c r="M2627" s="1020"/>
      <c r="N2627" s="1020"/>
      <c r="O2627" s="1020"/>
      <c r="P2627" s="1020"/>
      <c r="Q2627" s="1020"/>
      <c r="R2627" s="1020"/>
      <c r="S2627" s="1020"/>
      <c r="T2627" s="1020"/>
      <c r="U2627" s="1020"/>
      <c r="V2627" s="1020"/>
      <c r="W2627" s="1020"/>
      <c r="X2627" s="1020"/>
      <c r="Y2627" s="1014"/>
    </row>
    <row r="2628" spans="10:25">
      <c r="J2628" s="1014"/>
      <c r="K2628" s="1014"/>
      <c r="L2628" s="1020"/>
      <c r="M2628" s="1020"/>
      <c r="N2628" s="1020"/>
      <c r="O2628" s="1020"/>
      <c r="P2628" s="1020"/>
      <c r="Q2628" s="1020"/>
      <c r="R2628" s="1020"/>
      <c r="S2628" s="1020"/>
      <c r="T2628" s="1020"/>
      <c r="U2628" s="1020"/>
      <c r="V2628" s="1020"/>
      <c r="W2628" s="1020"/>
      <c r="X2628" s="1020"/>
      <c r="Y2628" s="1014"/>
    </row>
    <row r="2629" spans="10:25">
      <c r="J2629" s="1014"/>
      <c r="K2629" s="1014"/>
      <c r="L2629" s="1020"/>
      <c r="M2629" s="1020"/>
      <c r="N2629" s="1020"/>
      <c r="O2629" s="1020"/>
      <c r="P2629" s="1020"/>
      <c r="Q2629" s="1020"/>
      <c r="R2629" s="1020"/>
      <c r="S2629" s="1020"/>
      <c r="T2629" s="1020"/>
      <c r="U2629" s="1020"/>
      <c r="V2629" s="1020"/>
      <c r="W2629" s="1020"/>
      <c r="X2629" s="1020"/>
      <c r="Y2629" s="1014"/>
    </row>
    <row r="2630" spans="10:25">
      <c r="J2630" s="1014"/>
      <c r="K2630" s="1014"/>
      <c r="L2630" s="1020"/>
      <c r="M2630" s="1020"/>
      <c r="N2630" s="1020"/>
      <c r="O2630" s="1020"/>
      <c r="P2630" s="1020"/>
      <c r="Q2630" s="1020"/>
      <c r="R2630" s="1020"/>
      <c r="S2630" s="1020"/>
      <c r="T2630" s="1020"/>
      <c r="U2630" s="1020"/>
      <c r="V2630" s="1020"/>
      <c r="W2630" s="1020"/>
      <c r="X2630" s="1020"/>
      <c r="Y2630" s="1014"/>
    </row>
    <row r="2631" spans="10:25">
      <c r="J2631" s="1014"/>
      <c r="K2631" s="1014"/>
      <c r="L2631" s="1020"/>
      <c r="M2631" s="1020"/>
      <c r="N2631" s="1020"/>
      <c r="O2631" s="1020"/>
      <c r="P2631" s="1020"/>
      <c r="Q2631" s="1020"/>
      <c r="R2631" s="1020"/>
      <c r="S2631" s="1020"/>
      <c r="T2631" s="1020"/>
      <c r="U2631" s="1020"/>
      <c r="V2631" s="1020"/>
      <c r="W2631" s="1020"/>
      <c r="X2631" s="1020"/>
      <c r="Y2631" s="1014"/>
    </row>
    <row r="2632" spans="10:25">
      <c r="J2632" s="1014"/>
      <c r="K2632" s="1014"/>
      <c r="L2632" s="1020"/>
      <c r="M2632" s="1020"/>
      <c r="N2632" s="1020"/>
      <c r="O2632" s="1020"/>
      <c r="P2632" s="1020"/>
      <c r="Q2632" s="1020"/>
      <c r="R2632" s="1020"/>
      <c r="S2632" s="1020"/>
      <c r="T2632" s="1020"/>
      <c r="U2632" s="1020"/>
      <c r="V2632" s="1020"/>
      <c r="W2632" s="1020"/>
      <c r="X2632" s="1020"/>
      <c r="Y2632" s="1014"/>
    </row>
    <row r="2633" spans="10:25">
      <c r="J2633" s="1014"/>
      <c r="K2633" s="1014"/>
      <c r="L2633" s="1020"/>
      <c r="M2633" s="1020"/>
      <c r="N2633" s="1020"/>
      <c r="O2633" s="1020"/>
      <c r="P2633" s="1020"/>
      <c r="Q2633" s="1020"/>
      <c r="R2633" s="1020"/>
      <c r="S2633" s="1020"/>
      <c r="T2633" s="1020"/>
      <c r="U2633" s="1020"/>
      <c r="V2633" s="1020"/>
      <c r="W2633" s="1020"/>
      <c r="X2633" s="1020"/>
      <c r="Y2633" s="1014"/>
    </row>
    <row r="2634" spans="10:25">
      <c r="J2634" s="1014"/>
      <c r="K2634" s="1014"/>
      <c r="L2634" s="1020"/>
      <c r="M2634" s="1020"/>
      <c r="N2634" s="1020"/>
      <c r="O2634" s="1020"/>
      <c r="P2634" s="1020"/>
      <c r="Q2634" s="1020"/>
      <c r="R2634" s="1020"/>
      <c r="S2634" s="1020"/>
      <c r="T2634" s="1020"/>
      <c r="U2634" s="1020"/>
      <c r="V2634" s="1020"/>
      <c r="W2634" s="1020"/>
      <c r="X2634" s="1020"/>
      <c r="Y2634" s="1014"/>
    </row>
    <row r="2635" spans="10:25">
      <c r="J2635" s="1014"/>
      <c r="K2635" s="1014"/>
      <c r="L2635" s="1020"/>
      <c r="M2635" s="1020"/>
      <c r="N2635" s="1020"/>
      <c r="O2635" s="1020"/>
      <c r="P2635" s="1020"/>
      <c r="Q2635" s="1020"/>
      <c r="R2635" s="1020"/>
      <c r="S2635" s="1020"/>
      <c r="T2635" s="1020"/>
      <c r="U2635" s="1020"/>
      <c r="V2635" s="1020"/>
      <c r="W2635" s="1020"/>
      <c r="X2635" s="1020"/>
      <c r="Y2635" s="1014"/>
    </row>
    <row r="2636" spans="10:25">
      <c r="J2636" s="1014"/>
      <c r="K2636" s="1014"/>
      <c r="L2636" s="1020"/>
      <c r="M2636" s="1020"/>
      <c r="N2636" s="1020"/>
      <c r="O2636" s="1020"/>
      <c r="P2636" s="1020"/>
      <c r="Q2636" s="1020"/>
      <c r="R2636" s="1020"/>
      <c r="S2636" s="1020"/>
      <c r="T2636" s="1020"/>
      <c r="U2636" s="1020"/>
      <c r="V2636" s="1020"/>
      <c r="W2636" s="1020"/>
      <c r="X2636" s="1020"/>
      <c r="Y2636" s="1014"/>
    </row>
    <row r="2637" spans="10:25">
      <c r="J2637" s="1014"/>
      <c r="K2637" s="1014"/>
      <c r="L2637" s="1020"/>
      <c r="M2637" s="1020"/>
      <c r="N2637" s="1020"/>
      <c r="O2637" s="1020"/>
      <c r="P2637" s="1020"/>
      <c r="Q2637" s="1020"/>
      <c r="R2637" s="1020"/>
      <c r="S2637" s="1020"/>
      <c r="T2637" s="1020"/>
      <c r="U2637" s="1020"/>
      <c r="V2637" s="1020"/>
      <c r="W2637" s="1020"/>
      <c r="X2637" s="1020"/>
      <c r="Y2637" s="1014"/>
    </row>
    <row r="2638" spans="10:25">
      <c r="J2638" s="1014"/>
      <c r="K2638" s="1014"/>
      <c r="L2638" s="1020"/>
      <c r="M2638" s="1020"/>
      <c r="N2638" s="1020"/>
      <c r="O2638" s="1020"/>
      <c r="P2638" s="1020"/>
      <c r="Q2638" s="1020"/>
      <c r="R2638" s="1020"/>
      <c r="S2638" s="1020"/>
      <c r="T2638" s="1020"/>
      <c r="U2638" s="1020"/>
      <c r="V2638" s="1020"/>
      <c r="W2638" s="1020"/>
      <c r="X2638" s="1020"/>
      <c r="Y2638" s="1014"/>
    </row>
    <row r="2639" spans="10:25">
      <c r="J2639" s="1014"/>
      <c r="K2639" s="1014"/>
      <c r="L2639" s="1020"/>
      <c r="M2639" s="1020"/>
      <c r="N2639" s="1020"/>
      <c r="O2639" s="1020"/>
      <c r="P2639" s="1020"/>
      <c r="Q2639" s="1020"/>
      <c r="R2639" s="1020"/>
      <c r="S2639" s="1020"/>
      <c r="T2639" s="1020"/>
      <c r="U2639" s="1020"/>
      <c r="V2639" s="1020"/>
      <c r="W2639" s="1020"/>
      <c r="X2639" s="1020"/>
      <c r="Y2639" s="1014"/>
    </row>
    <row r="2640" spans="10:25">
      <c r="J2640" s="1014"/>
      <c r="K2640" s="1014"/>
      <c r="L2640" s="1020"/>
      <c r="M2640" s="1020"/>
      <c r="N2640" s="1020"/>
      <c r="O2640" s="1020"/>
      <c r="P2640" s="1020"/>
      <c r="Q2640" s="1020"/>
      <c r="R2640" s="1020"/>
      <c r="S2640" s="1020"/>
      <c r="T2640" s="1020"/>
      <c r="U2640" s="1020"/>
      <c r="V2640" s="1020"/>
      <c r="W2640" s="1020"/>
      <c r="X2640" s="1020"/>
      <c r="Y2640" s="1014"/>
    </row>
    <row r="2641" spans="10:25">
      <c r="J2641" s="1014"/>
      <c r="K2641" s="1014"/>
      <c r="L2641" s="1020"/>
      <c r="M2641" s="1020"/>
      <c r="N2641" s="1020"/>
      <c r="O2641" s="1020"/>
      <c r="P2641" s="1020"/>
      <c r="Q2641" s="1020"/>
      <c r="R2641" s="1020"/>
      <c r="S2641" s="1020"/>
      <c r="T2641" s="1020"/>
      <c r="U2641" s="1020"/>
      <c r="V2641" s="1020"/>
      <c r="W2641" s="1020"/>
      <c r="X2641" s="1020"/>
      <c r="Y2641" s="1014"/>
    </row>
    <row r="2642" spans="10:25">
      <c r="J2642" s="1014"/>
      <c r="K2642" s="1014"/>
      <c r="L2642" s="1020"/>
      <c r="M2642" s="1020"/>
      <c r="N2642" s="1020"/>
      <c r="O2642" s="1020"/>
      <c r="P2642" s="1020"/>
      <c r="Q2642" s="1020"/>
      <c r="R2642" s="1020"/>
      <c r="S2642" s="1020"/>
      <c r="T2642" s="1020"/>
      <c r="U2642" s="1020"/>
      <c r="V2642" s="1020"/>
      <c r="W2642" s="1020"/>
      <c r="X2642" s="1020"/>
      <c r="Y2642" s="1014"/>
    </row>
    <row r="2643" spans="10:25">
      <c r="J2643" s="1014"/>
      <c r="K2643" s="1014"/>
      <c r="L2643" s="1020"/>
      <c r="M2643" s="1020"/>
      <c r="N2643" s="1020"/>
      <c r="O2643" s="1020"/>
      <c r="P2643" s="1020"/>
      <c r="Q2643" s="1020"/>
      <c r="R2643" s="1020"/>
      <c r="S2643" s="1020"/>
      <c r="T2643" s="1020"/>
      <c r="U2643" s="1020"/>
      <c r="V2643" s="1020"/>
      <c r="W2643" s="1020"/>
      <c r="X2643" s="1020"/>
      <c r="Y2643" s="1014"/>
    </row>
    <row r="2644" spans="10:25">
      <c r="J2644" s="1014"/>
      <c r="K2644" s="1014"/>
      <c r="L2644" s="1020"/>
      <c r="M2644" s="1020"/>
      <c r="N2644" s="1020"/>
      <c r="O2644" s="1020"/>
      <c r="P2644" s="1020"/>
      <c r="Q2644" s="1020"/>
      <c r="R2644" s="1020"/>
      <c r="S2644" s="1020"/>
      <c r="T2644" s="1020"/>
      <c r="U2644" s="1020"/>
      <c r="V2644" s="1020"/>
      <c r="W2644" s="1020"/>
      <c r="X2644" s="1020"/>
      <c r="Y2644" s="1014"/>
    </row>
    <row r="2645" spans="10:25">
      <c r="J2645" s="1014"/>
      <c r="K2645" s="1014"/>
      <c r="L2645" s="1020"/>
      <c r="M2645" s="1020"/>
      <c r="N2645" s="1020"/>
      <c r="O2645" s="1020"/>
      <c r="P2645" s="1020"/>
      <c r="Q2645" s="1020"/>
      <c r="R2645" s="1020"/>
      <c r="S2645" s="1020"/>
      <c r="T2645" s="1020"/>
      <c r="U2645" s="1020"/>
      <c r="V2645" s="1020"/>
      <c r="W2645" s="1020"/>
      <c r="X2645" s="1020"/>
      <c r="Y2645" s="1014"/>
    </row>
    <row r="2646" spans="10:25">
      <c r="J2646" s="1014"/>
      <c r="K2646" s="1014"/>
      <c r="L2646" s="1020"/>
      <c r="M2646" s="1020"/>
      <c r="N2646" s="1020"/>
      <c r="O2646" s="1020"/>
      <c r="P2646" s="1020"/>
      <c r="Q2646" s="1020"/>
      <c r="R2646" s="1020"/>
      <c r="S2646" s="1020"/>
      <c r="T2646" s="1020"/>
      <c r="U2646" s="1020"/>
      <c r="V2646" s="1020"/>
      <c r="W2646" s="1020"/>
      <c r="X2646" s="1020"/>
      <c r="Y2646" s="1014"/>
    </row>
    <row r="2647" spans="10:25">
      <c r="J2647" s="1014"/>
      <c r="K2647" s="1014"/>
      <c r="L2647" s="1020"/>
      <c r="M2647" s="1020"/>
      <c r="N2647" s="1020"/>
      <c r="O2647" s="1020"/>
      <c r="P2647" s="1020"/>
      <c r="Q2647" s="1020"/>
      <c r="R2647" s="1020"/>
      <c r="S2647" s="1020"/>
      <c r="T2647" s="1020"/>
      <c r="U2647" s="1020"/>
      <c r="V2647" s="1020"/>
      <c r="W2647" s="1020"/>
      <c r="X2647" s="1020"/>
      <c r="Y2647" s="1014"/>
    </row>
    <row r="2648" spans="10:25">
      <c r="J2648" s="1014"/>
      <c r="K2648" s="1014"/>
      <c r="L2648" s="1020"/>
      <c r="M2648" s="1020"/>
      <c r="N2648" s="1020"/>
      <c r="O2648" s="1020"/>
      <c r="P2648" s="1020"/>
      <c r="Q2648" s="1020"/>
      <c r="R2648" s="1020"/>
      <c r="S2648" s="1020"/>
      <c r="T2648" s="1020"/>
      <c r="U2648" s="1020"/>
      <c r="V2648" s="1020"/>
      <c r="W2648" s="1020"/>
      <c r="X2648" s="1020"/>
      <c r="Y2648" s="1014"/>
    </row>
    <row r="2649" spans="10:25">
      <c r="J2649" s="1014"/>
      <c r="K2649" s="1014"/>
      <c r="L2649" s="1020"/>
      <c r="M2649" s="1020"/>
      <c r="N2649" s="1020"/>
      <c r="O2649" s="1020"/>
      <c r="P2649" s="1020"/>
      <c r="Q2649" s="1020"/>
      <c r="R2649" s="1020"/>
      <c r="S2649" s="1020"/>
      <c r="T2649" s="1020"/>
      <c r="U2649" s="1020"/>
      <c r="V2649" s="1020"/>
      <c r="W2649" s="1020"/>
      <c r="X2649" s="1020"/>
      <c r="Y2649" s="1014"/>
    </row>
    <row r="2650" spans="10:25">
      <c r="J2650" s="1014"/>
      <c r="K2650" s="1014"/>
      <c r="L2650" s="1020"/>
      <c r="M2650" s="1020"/>
      <c r="N2650" s="1020"/>
      <c r="O2650" s="1020"/>
      <c r="P2650" s="1020"/>
      <c r="Q2650" s="1020"/>
      <c r="R2650" s="1020"/>
      <c r="S2650" s="1020"/>
      <c r="T2650" s="1020"/>
      <c r="U2650" s="1020"/>
      <c r="V2650" s="1020"/>
      <c r="W2650" s="1020"/>
      <c r="X2650" s="1020"/>
      <c r="Y2650" s="1014"/>
    </row>
    <row r="2651" spans="10:25">
      <c r="J2651" s="1014"/>
      <c r="K2651" s="1014"/>
      <c r="L2651" s="1020"/>
      <c r="M2651" s="1020"/>
      <c r="N2651" s="1020"/>
      <c r="O2651" s="1020"/>
      <c r="P2651" s="1020"/>
      <c r="Q2651" s="1020"/>
      <c r="R2651" s="1020"/>
      <c r="S2651" s="1020"/>
      <c r="T2651" s="1020"/>
      <c r="U2651" s="1020"/>
      <c r="V2651" s="1020"/>
      <c r="W2651" s="1020"/>
      <c r="X2651" s="1020"/>
      <c r="Y2651" s="1014"/>
    </row>
    <row r="2652" spans="10:25">
      <c r="J2652" s="1014"/>
      <c r="K2652" s="1014"/>
      <c r="L2652" s="1020"/>
      <c r="M2652" s="1020"/>
      <c r="N2652" s="1020"/>
      <c r="O2652" s="1020"/>
      <c r="P2652" s="1020"/>
      <c r="Q2652" s="1020"/>
      <c r="R2652" s="1020"/>
      <c r="S2652" s="1020"/>
      <c r="T2652" s="1020"/>
      <c r="U2652" s="1020"/>
      <c r="V2652" s="1020"/>
      <c r="W2652" s="1020"/>
      <c r="X2652" s="1020"/>
      <c r="Y2652" s="1014"/>
    </row>
    <row r="2653" spans="10:25">
      <c r="J2653" s="1014"/>
      <c r="K2653" s="1014"/>
      <c r="L2653" s="1020"/>
      <c r="M2653" s="1020"/>
      <c r="N2653" s="1020"/>
      <c r="O2653" s="1020"/>
      <c r="P2653" s="1020"/>
      <c r="Q2653" s="1020"/>
      <c r="R2653" s="1020"/>
      <c r="S2653" s="1020"/>
      <c r="T2653" s="1020"/>
      <c r="U2653" s="1020"/>
      <c r="V2653" s="1020"/>
      <c r="W2653" s="1020"/>
      <c r="X2653" s="1020"/>
      <c r="Y2653" s="1014"/>
    </row>
    <row r="2654" spans="10:25">
      <c r="J2654" s="1014"/>
      <c r="K2654" s="1014"/>
      <c r="L2654" s="1020"/>
      <c r="M2654" s="1020"/>
      <c r="N2654" s="1020"/>
      <c r="O2654" s="1020"/>
      <c r="P2654" s="1020"/>
      <c r="Q2654" s="1020"/>
      <c r="R2654" s="1020"/>
      <c r="S2654" s="1020"/>
      <c r="T2654" s="1020"/>
      <c r="U2654" s="1020"/>
      <c r="V2654" s="1020"/>
      <c r="W2654" s="1020"/>
      <c r="X2654" s="1020"/>
      <c r="Y2654" s="1014"/>
    </row>
    <row r="2655" spans="10:25">
      <c r="J2655" s="1014"/>
      <c r="K2655" s="1014"/>
      <c r="L2655" s="1020"/>
      <c r="M2655" s="1020"/>
      <c r="N2655" s="1020"/>
      <c r="O2655" s="1020"/>
      <c r="P2655" s="1020"/>
      <c r="Q2655" s="1020"/>
      <c r="R2655" s="1020"/>
      <c r="S2655" s="1020"/>
      <c r="T2655" s="1020"/>
      <c r="U2655" s="1020"/>
      <c r="V2655" s="1020"/>
      <c r="W2655" s="1020"/>
      <c r="X2655" s="1020"/>
      <c r="Y2655" s="1014"/>
    </row>
    <row r="2656" spans="10:25">
      <c r="J2656" s="1014"/>
      <c r="K2656" s="1014"/>
      <c r="L2656" s="1020"/>
      <c r="M2656" s="1020"/>
      <c r="N2656" s="1020"/>
      <c r="O2656" s="1020"/>
      <c r="P2656" s="1020"/>
      <c r="Q2656" s="1020"/>
      <c r="R2656" s="1020"/>
      <c r="S2656" s="1020"/>
      <c r="T2656" s="1020"/>
      <c r="U2656" s="1020"/>
      <c r="V2656" s="1020"/>
      <c r="W2656" s="1020"/>
      <c r="X2656" s="1020"/>
      <c r="Y2656" s="1014"/>
    </row>
    <row r="2657" spans="10:25">
      <c r="J2657" s="1014"/>
      <c r="K2657" s="1014"/>
      <c r="L2657" s="1020"/>
      <c r="M2657" s="1020"/>
      <c r="N2657" s="1020"/>
      <c r="O2657" s="1020"/>
      <c r="P2657" s="1020"/>
      <c r="Q2657" s="1020"/>
      <c r="R2657" s="1020"/>
      <c r="S2657" s="1020"/>
      <c r="T2657" s="1020"/>
      <c r="U2657" s="1020"/>
      <c r="V2657" s="1020"/>
      <c r="W2657" s="1020"/>
      <c r="X2657" s="1020"/>
      <c r="Y2657" s="1014"/>
    </row>
    <row r="2658" spans="10:25">
      <c r="J2658" s="1014"/>
      <c r="K2658" s="1014"/>
      <c r="L2658" s="1020"/>
      <c r="M2658" s="1020"/>
      <c r="N2658" s="1020"/>
      <c r="O2658" s="1020"/>
      <c r="P2658" s="1020"/>
      <c r="Q2658" s="1020"/>
      <c r="R2658" s="1020"/>
      <c r="S2658" s="1020"/>
      <c r="T2658" s="1020"/>
      <c r="U2658" s="1020"/>
      <c r="V2658" s="1020"/>
      <c r="W2658" s="1020"/>
      <c r="X2658" s="1020"/>
      <c r="Y2658" s="1014"/>
    </row>
    <row r="2659" spans="10:25">
      <c r="J2659" s="1014"/>
      <c r="K2659" s="1014"/>
      <c r="L2659" s="1020"/>
      <c r="M2659" s="1020"/>
      <c r="N2659" s="1020"/>
      <c r="O2659" s="1020"/>
      <c r="P2659" s="1020"/>
      <c r="Q2659" s="1020"/>
      <c r="R2659" s="1020"/>
      <c r="S2659" s="1020"/>
      <c r="T2659" s="1020"/>
      <c r="U2659" s="1020"/>
      <c r="V2659" s="1020"/>
      <c r="W2659" s="1020"/>
      <c r="X2659" s="1020"/>
      <c r="Y2659" s="1014"/>
    </row>
    <row r="2660" spans="10:25">
      <c r="J2660" s="1014"/>
      <c r="K2660" s="1014"/>
      <c r="L2660" s="1020"/>
      <c r="M2660" s="1020"/>
      <c r="N2660" s="1020"/>
      <c r="O2660" s="1020"/>
      <c r="P2660" s="1020"/>
      <c r="Q2660" s="1020"/>
      <c r="R2660" s="1020"/>
      <c r="S2660" s="1020"/>
      <c r="T2660" s="1020"/>
      <c r="U2660" s="1020"/>
      <c r="V2660" s="1020"/>
      <c r="W2660" s="1020"/>
      <c r="X2660" s="1020"/>
      <c r="Y2660" s="1014"/>
    </row>
    <row r="2661" spans="10:25">
      <c r="J2661" s="1014"/>
      <c r="K2661" s="1014"/>
      <c r="L2661" s="1020"/>
      <c r="M2661" s="1020"/>
      <c r="N2661" s="1020"/>
      <c r="O2661" s="1020"/>
      <c r="P2661" s="1020"/>
      <c r="Q2661" s="1020"/>
      <c r="R2661" s="1020"/>
      <c r="S2661" s="1020"/>
      <c r="T2661" s="1020"/>
      <c r="U2661" s="1020"/>
      <c r="V2661" s="1020"/>
      <c r="W2661" s="1020"/>
      <c r="X2661" s="1020"/>
      <c r="Y2661" s="1014"/>
    </row>
    <row r="2662" spans="10:25">
      <c r="J2662" s="1014"/>
      <c r="K2662" s="1014"/>
      <c r="L2662" s="1020"/>
      <c r="M2662" s="1020"/>
      <c r="N2662" s="1020"/>
      <c r="O2662" s="1020"/>
      <c r="P2662" s="1020"/>
      <c r="Q2662" s="1020"/>
      <c r="R2662" s="1020"/>
      <c r="S2662" s="1020"/>
      <c r="T2662" s="1020"/>
      <c r="U2662" s="1020"/>
      <c r="V2662" s="1020"/>
      <c r="W2662" s="1020"/>
      <c r="X2662" s="1020"/>
      <c r="Y2662" s="1014"/>
    </row>
    <row r="2663" spans="10:25">
      <c r="J2663" s="1014"/>
      <c r="K2663" s="1014"/>
      <c r="L2663" s="1020"/>
      <c r="M2663" s="1020"/>
      <c r="N2663" s="1020"/>
      <c r="O2663" s="1020"/>
      <c r="P2663" s="1020"/>
      <c r="Q2663" s="1020"/>
      <c r="R2663" s="1020"/>
      <c r="S2663" s="1020"/>
      <c r="T2663" s="1020"/>
      <c r="U2663" s="1020"/>
      <c r="V2663" s="1020"/>
      <c r="W2663" s="1020"/>
      <c r="X2663" s="1020"/>
      <c r="Y2663" s="1014"/>
    </row>
    <row r="2664" spans="10:25">
      <c r="J2664" s="1014"/>
      <c r="K2664" s="1014"/>
      <c r="L2664" s="1020"/>
      <c r="M2664" s="1020"/>
      <c r="N2664" s="1020"/>
      <c r="O2664" s="1020"/>
      <c r="P2664" s="1020"/>
      <c r="Q2664" s="1020"/>
      <c r="R2664" s="1020"/>
      <c r="S2664" s="1020"/>
      <c r="T2664" s="1020"/>
      <c r="U2664" s="1020"/>
      <c r="V2664" s="1020"/>
      <c r="W2664" s="1020"/>
      <c r="X2664" s="1020"/>
      <c r="Y2664" s="1014"/>
    </row>
    <row r="2665" spans="10:25">
      <c r="J2665" s="1014"/>
      <c r="K2665" s="1014"/>
      <c r="L2665" s="1020"/>
      <c r="M2665" s="1020"/>
      <c r="N2665" s="1020"/>
      <c r="O2665" s="1020"/>
      <c r="P2665" s="1020"/>
      <c r="Q2665" s="1020"/>
      <c r="R2665" s="1020"/>
      <c r="S2665" s="1020"/>
      <c r="T2665" s="1020"/>
      <c r="U2665" s="1020"/>
      <c r="V2665" s="1020"/>
      <c r="W2665" s="1020"/>
      <c r="X2665" s="1020"/>
      <c r="Y2665" s="1014"/>
    </row>
    <row r="2666" spans="10:25">
      <c r="J2666" s="1014"/>
      <c r="K2666" s="1014"/>
      <c r="L2666" s="1020"/>
      <c r="M2666" s="1020"/>
      <c r="N2666" s="1020"/>
      <c r="O2666" s="1020"/>
      <c r="P2666" s="1020"/>
      <c r="Q2666" s="1020"/>
      <c r="R2666" s="1020"/>
      <c r="S2666" s="1020"/>
      <c r="T2666" s="1020"/>
      <c r="U2666" s="1020"/>
      <c r="V2666" s="1020"/>
      <c r="W2666" s="1020"/>
      <c r="X2666" s="1020"/>
      <c r="Y2666" s="1014"/>
    </row>
    <row r="2667" spans="10:25">
      <c r="J2667" s="1014"/>
      <c r="K2667" s="1014"/>
      <c r="L2667" s="1020"/>
      <c r="M2667" s="1020"/>
      <c r="N2667" s="1020"/>
      <c r="O2667" s="1020"/>
      <c r="P2667" s="1020"/>
      <c r="Q2667" s="1020"/>
      <c r="R2667" s="1020"/>
      <c r="S2667" s="1020"/>
      <c r="T2667" s="1020"/>
      <c r="U2667" s="1020"/>
      <c r="V2667" s="1020"/>
      <c r="W2667" s="1020"/>
      <c r="X2667" s="1020"/>
      <c r="Y2667" s="1014"/>
    </row>
    <row r="2668" spans="10:25">
      <c r="J2668" s="1014"/>
      <c r="K2668" s="1014"/>
      <c r="L2668" s="1020"/>
      <c r="M2668" s="1020"/>
      <c r="N2668" s="1020"/>
      <c r="O2668" s="1020"/>
      <c r="P2668" s="1020"/>
      <c r="Q2668" s="1020"/>
      <c r="R2668" s="1020"/>
      <c r="S2668" s="1020"/>
      <c r="T2668" s="1020"/>
      <c r="U2668" s="1020"/>
      <c r="V2668" s="1020"/>
      <c r="W2668" s="1020"/>
      <c r="X2668" s="1020"/>
      <c r="Y2668" s="1014"/>
    </row>
    <row r="2669" spans="10:25">
      <c r="J2669" s="1014"/>
      <c r="K2669" s="1014"/>
      <c r="L2669" s="1020"/>
      <c r="M2669" s="1020"/>
      <c r="N2669" s="1020"/>
      <c r="O2669" s="1020"/>
      <c r="P2669" s="1020"/>
      <c r="Q2669" s="1020"/>
      <c r="R2669" s="1020"/>
      <c r="S2669" s="1020"/>
      <c r="T2669" s="1020"/>
      <c r="U2669" s="1020"/>
      <c r="V2669" s="1020"/>
      <c r="W2669" s="1020"/>
      <c r="X2669" s="1020"/>
      <c r="Y2669" s="1014"/>
    </row>
    <row r="2670" spans="10:25">
      <c r="J2670" s="1014"/>
      <c r="K2670" s="1014"/>
      <c r="L2670" s="1020"/>
      <c r="M2670" s="1020"/>
      <c r="N2670" s="1020"/>
      <c r="O2670" s="1020"/>
      <c r="P2670" s="1020"/>
      <c r="Q2670" s="1020"/>
      <c r="R2670" s="1020"/>
      <c r="S2670" s="1020"/>
      <c r="T2670" s="1020"/>
      <c r="U2670" s="1020"/>
      <c r="V2670" s="1020"/>
      <c r="W2670" s="1020"/>
      <c r="X2670" s="1020"/>
      <c r="Y2670" s="1014"/>
    </row>
    <row r="2671" spans="10:25">
      <c r="J2671" s="1014"/>
      <c r="K2671" s="1014"/>
      <c r="L2671" s="1020"/>
      <c r="M2671" s="1020"/>
      <c r="N2671" s="1020"/>
      <c r="O2671" s="1020"/>
      <c r="P2671" s="1020"/>
      <c r="Q2671" s="1020"/>
      <c r="R2671" s="1020"/>
      <c r="S2671" s="1020"/>
      <c r="T2671" s="1020"/>
      <c r="U2671" s="1020"/>
      <c r="V2671" s="1020"/>
      <c r="W2671" s="1020"/>
      <c r="X2671" s="1020"/>
      <c r="Y2671" s="1014"/>
    </row>
    <row r="2672" spans="10:25">
      <c r="J2672" s="1014"/>
      <c r="K2672" s="1014"/>
      <c r="L2672" s="1020"/>
      <c r="M2672" s="1020"/>
      <c r="N2672" s="1020"/>
      <c r="O2672" s="1020"/>
      <c r="P2672" s="1020"/>
      <c r="Q2672" s="1020"/>
      <c r="R2672" s="1020"/>
      <c r="S2672" s="1020"/>
      <c r="T2672" s="1020"/>
      <c r="U2672" s="1020"/>
      <c r="V2672" s="1020"/>
      <c r="W2672" s="1020"/>
      <c r="X2672" s="1020"/>
      <c r="Y2672" s="1014"/>
    </row>
    <row r="2673" spans="10:25">
      <c r="J2673" s="1014"/>
      <c r="K2673" s="1014"/>
      <c r="L2673" s="1020"/>
      <c r="M2673" s="1020"/>
      <c r="N2673" s="1020"/>
      <c r="O2673" s="1020"/>
      <c r="P2673" s="1020"/>
      <c r="Q2673" s="1020"/>
      <c r="R2673" s="1020"/>
      <c r="S2673" s="1020"/>
      <c r="T2673" s="1020"/>
      <c r="U2673" s="1020"/>
      <c r="V2673" s="1020"/>
      <c r="W2673" s="1020"/>
      <c r="X2673" s="1020"/>
      <c r="Y2673" s="1014"/>
    </row>
    <row r="2674" spans="10:25">
      <c r="J2674" s="1014"/>
      <c r="K2674" s="1014"/>
      <c r="L2674" s="1020"/>
      <c r="M2674" s="1020"/>
      <c r="N2674" s="1020"/>
      <c r="O2674" s="1020"/>
      <c r="P2674" s="1020"/>
      <c r="Q2674" s="1020"/>
      <c r="R2674" s="1020"/>
      <c r="S2674" s="1020"/>
      <c r="T2674" s="1020"/>
      <c r="U2674" s="1020"/>
      <c r="V2674" s="1020"/>
      <c r="W2674" s="1020"/>
      <c r="X2674" s="1020"/>
      <c r="Y2674" s="1014"/>
    </row>
    <row r="2675" spans="10:25">
      <c r="J2675" s="1014"/>
      <c r="K2675" s="1014"/>
      <c r="L2675" s="1020"/>
      <c r="M2675" s="1020"/>
      <c r="N2675" s="1020"/>
      <c r="O2675" s="1020"/>
      <c r="P2675" s="1020"/>
      <c r="Q2675" s="1020"/>
      <c r="R2675" s="1020"/>
      <c r="S2675" s="1020"/>
      <c r="T2675" s="1020"/>
      <c r="U2675" s="1020"/>
      <c r="V2675" s="1020"/>
      <c r="W2675" s="1020"/>
      <c r="X2675" s="1020"/>
      <c r="Y2675" s="1014"/>
    </row>
    <row r="2676" spans="10:25">
      <c r="J2676" s="1014"/>
      <c r="K2676" s="1014"/>
      <c r="L2676" s="1020"/>
      <c r="M2676" s="1020"/>
      <c r="N2676" s="1020"/>
      <c r="O2676" s="1020"/>
      <c r="P2676" s="1020"/>
      <c r="Q2676" s="1020"/>
      <c r="R2676" s="1020"/>
      <c r="S2676" s="1020"/>
      <c r="T2676" s="1020"/>
      <c r="U2676" s="1020"/>
      <c r="V2676" s="1020"/>
      <c r="W2676" s="1020"/>
      <c r="X2676" s="1020"/>
      <c r="Y2676" s="1014"/>
    </row>
    <row r="2677" spans="10:25">
      <c r="J2677" s="1014"/>
      <c r="K2677" s="1014"/>
      <c r="L2677" s="1020"/>
      <c r="M2677" s="1020"/>
      <c r="N2677" s="1020"/>
      <c r="O2677" s="1020"/>
      <c r="P2677" s="1020"/>
      <c r="Q2677" s="1020"/>
      <c r="R2677" s="1020"/>
      <c r="S2677" s="1020"/>
      <c r="T2677" s="1020"/>
      <c r="U2677" s="1020"/>
      <c r="V2677" s="1020"/>
      <c r="W2677" s="1020"/>
      <c r="X2677" s="1020"/>
      <c r="Y2677" s="1014"/>
    </row>
    <row r="2678" spans="10:25">
      <c r="J2678" s="1014"/>
      <c r="K2678" s="1014"/>
      <c r="L2678" s="1020"/>
      <c r="M2678" s="1020"/>
      <c r="N2678" s="1020"/>
      <c r="O2678" s="1020"/>
      <c r="P2678" s="1020"/>
      <c r="Q2678" s="1020"/>
      <c r="R2678" s="1020"/>
      <c r="S2678" s="1020"/>
      <c r="T2678" s="1020"/>
      <c r="U2678" s="1020"/>
      <c r="V2678" s="1020"/>
      <c r="W2678" s="1020"/>
      <c r="X2678" s="1020"/>
      <c r="Y2678" s="1014"/>
    </row>
    <row r="2679" spans="10:25">
      <c r="J2679" s="1014"/>
      <c r="K2679" s="1014"/>
      <c r="L2679" s="1020"/>
      <c r="M2679" s="1020"/>
      <c r="N2679" s="1020"/>
      <c r="O2679" s="1020"/>
      <c r="P2679" s="1020"/>
      <c r="Q2679" s="1020"/>
      <c r="R2679" s="1020"/>
      <c r="S2679" s="1020"/>
      <c r="T2679" s="1020"/>
      <c r="U2679" s="1020"/>
      <c r="V2679" s="1020"/>
      <c r="W2679" s="1020"/>
      <c r="X2679" s="1020"/>
      <c r="Y2679" s="1014"/>
    </row>
    <row r="2680" spans="10:25">
      <c r="J2680" s="1014"/>
      <c r="K2680" s="1014"/>
      <c r="L2680" s="1020"/>
      <c r="M2680" s="1020"/>
      <c r="N2680" s="1020"/>
      <c r="O2680" s="1020"/>
      <c r="P2680" s="1020"/>
      <c r="Q2680" s="1020"/>
      <c r="R2680" s="1020"/>
      <c r="S2680" s="1020"/>
      <c r="T2680" s="1020"/>
      <c r="U2680" s="1020"/>
      <c r="V2680" s="1020"/>
      <c r="W2680" s="1020"/>
      <c r="X2680" s="1020"/>
      <c r="Y2680" s="1014"/>
    </row>
    <row r="2681" spans="10:25">
      <c r="J2681" s="1014"/>
      <c r="K2681" s="1014"/>
      <c r="L2681" s="1020"/>
      <c r="M2681" s="1020"/>
      <c r="N2681" s="1020"/>
      <c r="O2681" s="1020"/>
      <c r="P2681" s="1020"/>
      <c r="Q2681" s="1020"/>
      <c r="R2681" s="1020"/>
      <c r="S2681" s="1020"/>
      <c r="T2681" s="1020"/>
      <c r="U2681" s="1020"/>
      <c r="V2681" s="1020"/>
      <c r="W2681" s="1020"/>
      <c r="X2681" s="1020"/>
      <c r="Y2681" s="1014"/>
    </row>
    <row r="2682" spans="10:25">
      <c r="J2682" s="1014"/>
      <c r="K2682" s="1014"/>
      <c r="L2682" s="1020"/>
      <c r="M2682" s="1020"/>
      <c r="N2682" s="1020"/>
      <c r="O2682" s="1020"/>
      <c r="P2682" s="1020"/>
      <c r="Q2682" s="1020"/>
      <c r="R2682" s="1020"/>
      <c r="S2682" s="1020"/>
      <c r="T2682" s="1020"/>
      <c r="U2682" s="1020"/>
      <c r="V2682" s="1020"/>
      <c r="W2682" s="1020"/>
      <c r="X2682" s="1020"/>
      <c r="Y2682" s="1014"/>
    </row>
    <row r="2683" spans="10:25">
      <c r="J2683" s="1014"/>
      <c r="K2683" s="1014"/>
      <c r="L2683" s="1020"/>
      <c r="M2683" s="1020"/>
      <c r="N2683" s="1020"/>
      <c r="O2683" s="1020"/>
      <c r="P2683" s="1020"/>
      <c r="Q2683" s="1020"/>
      <c r="R2683" s="1020"/>
      <c r="S2683" s="1020"/>
      <c r="T2683" s="1020"/>
      <c r="U2683" s="1020"/>
      <c r="V2683" s="1020"/>
      <c r="W2683" s="1020"/>
      <c r="X2683" s="1020"/>
      <c r="Y2683" s="1014"/>
    </row>
    <row r="2684" spans="10:25">
      <c r="J2684" s="1014"/>
      <c r="K2684" s="1014"/>
      <c r="L2684" s="1020"/>
      <c r="M2684" s="1020"/>
      <c r="N2684" s="1020"/>
      <c r="O2684" s="1020"/>
      <c r="P2684" s="1020"/>
      <c r="Q2684" s="1020"/>
      <c r="R2684" s="1020"/>
      <c r="S2684" s="1020"/>
      <c r="T2684" s="1020"/>
      <c r="U2684" s="1020"/>
      <c r="V2684" s="1020"/>
      <c r="W2684" s="1020"/>
      <c r="X2684" s="1020"/>
      <c r="Y2684" s="1014"/>
    </row>
    <row r="2685" spans="10:25">
      <c r="J2685" s="1014"/>
      <c r="K2685" s="1014"/>
      <c r="L2685" s="1020"/>
      <c r="M2685" s="1020"/>
      <c r="N2685" s="1020"/>
      <c r="O2685" s="1020"/>
      <c r="P2685" s="1020"/>
      <c r="Q2685" s="1020"/>
      <c r="R2685" s="1020"/>
      <c r="S2685" s="1020"/>
      <c r="T2685" s="1020"/>
      <c r="U2685" s="1020"/>
      <c r="V2685" s="1020"/>
      <c r="W2685" s="1020"/>
      <c r="X2685" s="1020"/>
      <c r="Y2685" s="1014"/>
    </row>
    <row r="2686" spans="10:25">
      <c r="J2686" s="1014"/>
      <c r="K2686" s="1014"/>
      <c r="L2686" s="1020"/>
      <c r="M2686" s="1020"/>
      <c r="N2686" s="1020"/>
      <c r="O2686" s="1020"/>
      <c r="P2686" s="1020"/>
      <c r="Q2686" s="1020"/>
      <c r="R2686" s="1020"/>
      <c r="S2686" s="1020"/>
      <c r="T2686" s="1020"/>
      <c r="U2686" s="1020"/>
      <c r="V2686" s="1020"/>
      <c r="W2686" s="1020"/>
      <c r="X2686" s="1020"/>
      <c r="Y2686" s="1014"/>
    </row>
    <row r="2687" spans="10:25">
      <c r="J2687" s="1014"/>
      <c r="K2687" s="1014"/>
      <c r="L2687" s="1020"/>
      <c r="M2687" s="1020"/>
      <c r="N2687" s="1020"/>
      <c r="O2687" s="1020"/>
      <c r="P2687" s="1020"/>
      <c r="Q2687" s="1020"/>
      <c r="R2687" s="1020"/>
      <c r="S2687" s="1020"/>
      <c r="T2687" s="1020"/>
      <c r="U2687" s="1020"/>
      <c r="V2687" s="1020"/>
      <c r="W2687" s="1020"/>
      <c r="X2687" s="1020"/>
      <c r="Y2687" s="1014"/>
    </row>
    <row r="2688" spans="10:25">
      <c r="J2688" s="1014"/>
      <c r="K2688" s="1014"/>
      <c r="L2688" s="1020"/>
      <c r="M2688" s="1020"/>
      <c r="N2688" s="1020"/>
      <c r="O2688" s="1020"/>
      <c r="P2688" s="1020"/>
      <c r="Q2688" s="1020"/>
      <c r="R2688" s="1020"/>
      <c r="S2688" s="1020"/>
      <c r="T2688" s="1020"/>
      <c r="U2688" s="1020"/>
      <c r="V2688" s="1020"/>
      <c r="W2688" s="1020"/>
      <c r="X2688" s="1020"/>
      <c r="Y2688" s="1014"/>
    </row>
    <row r="2689" spans="10:25">
      <c r="J2689" s="1014"/>
      <c r="K2689" s="1014"/>
      <c r="L2689" s="1020"/>
      <c r="M2689" s="1020"/>
      <c r="N2689" s="1020"/>
      <c r="O2689" s="1020"/>
      <c r="P2689" s="1020"/>
      <c r="Q2689" s="1020"/>
      <c r="R2689" s="1020"/>
      <c r="S2689" s="1020"/>
      <c r="T2689" s="1020"/>
      <c r="U2689" s="1020"/>
      <c r="V2689" s="1020"/>
      <c r="W2689" s="1020"/>
      <c r="X2689" s="1020"/>
      <c r="Y2689" s="1014"/>
    </row>
    <row r="2690" spans="10:25">
      <c r="J2690" s="1014"/>
      <c r="K2690" s="1014"/>
      <c r="L2690" s="1020"/>
      <c r="M2690" s="1020"/>
      <c r="N2690" s="1020"/>
      <c r="O2690" s="1020"/>
      <c r="P2690" s="1020"/>
      <c r="Q2690" s="1020"/>
      <c r="R2690" s="1020"/>
      <c r="S2690" s="1020"/>
      <c r="T2690" s="1020"/>
      <c r="U2690" s="1020"/>
      <c r="V2690" s="1020"/>
      <c r="W2690" s="1020"/>
      <c r="X2690" s="1020"/>
      <c r="Y2690" s="1014"/>
    </row>
    <row r="2691" spans="10:25">
      <c r="J2691" s="1014"/>
      <c r="K2691" s="1014"/>
      <c r="L2691" s="1020"/>
      <c r="M2691" s="1020"/>
      <c r="N2691" s="1020"/>
      <c r="O2691" s="1020"/>
      <c r="P2691" s="1020"/>
      <c r="Q2691" s="1020"/>
      <c r="R2691" s="1020"/>
      <c r="S2691" s="1020"/>
      <c r="T2691" s="1020"/>
      <c r="U2691" s="1020"/>
      <c r="V2691" s="1020"/>
      <c r="W2691" s="1020"/>
      <c r="X2691" s="1020"/>
      <c r="Y2691" s="1014"/>
    </row>
    <row r="2692" spans="10:25">
      <c r="J2692" s="1014"/>
      <c r="K2692" s="1014"/>
      <c r="L2692" s="1020"/>
      <c r="M2692" s="1020"/>
      <c r="N2692" s="1020"/>
      <c r="O2692" s="1020"/>
      <c r="P2692" s="1020"/>
      <c r="Q2692" s="1020"/>
      <c r="R2692" s="1020"/>
      <c r="S2692" s="1020"/>
      <c r="T2692" s="1020"/>
      <c r="U2692" s="1020"/>
      <c r="V2692" s="1020"/>
      <c r="W2692" s="1020"/>
      <c r="X2692" s="1020"/>
      <c r="Y2692" s="1014"/>
    </row>
    <row r="2693" spans="10:25">
      <c r="J2693" s="1014"/>
      <c r="K2693" s="1014"/>
      <c r="L2693" s="1020"/>
      <c r="M2693" s="1020"/>
      <c r="N2693" s="1020"/>
      <c r="O2693" s="1020"/>
      <c r="P2693" s="1020"/>
      <c r="Q2693" s="1020"/>
      <c r="R2693" s="1020"/>
      <c r="S2693" s="1020"/>
      <c r="T2693" s="1020"/>
      <c r="U2693" s="1020"/>
      <c r="V2693" s="1020"/>
      <c r="W2693" s="1020"/>
      <c r="X2693" s="1020"/>
      <c r="Y2693" s="1014"/>
    </row>
    <row r="2694" spans="10:25">
      <c r="J2694" s="1014"/>
      <c r="K2694" s="1014"/>
      <c r="L2694" s="1020"/>
      <c r="M2694" s="1020"/>
      <c r="N2694" s="1020"/>
      <c r="O2694" s="1020"/>
      <c r="P2694" s="1020"/>
      <c r="Q2694" s="1020"/>
      <c r="R2694" s="1020"/>
      <c r="S2694" s="1020"/>
      <c r="T2694" s="1020"/>
      <c r="U2694" s="1020"/>
      <c r="V2694" s="1020"/>
      <c r="W2694" s="1020"/>
      <c r="X2694" s="1020"/>
      <c r="Y2694" s="1014"/>
    </row>
    <row r="2695" spans="10:25">
      <c r="J2695" s="1014"/>
      <c r="K2695" s="1014"/>
      <c r="L2695" s="1020"/>
      <c r="M2695" s="1020"/>
      <c r="N2695" s="1020"/>
      <c r="O2695" s="1020"/>
      <c r="P2695" s="1020"/>
      <c r="Q2695" s="1020"/>
      <c r="R2695" s="1020"/>
      <c r="S2695" s="1020"/>
      <c r="T2695" s="1020"/>
      <c r="U2695" s="1020"/>
      <c r="V2695" s="1020"/>
      <c r="W2695" s="1020"/>
      <c r="X2695" s="1020"/>
      <c r="Y2695" s="1014"/>
    </row>
    <row r="2696" spans="10:25">
      <c r="J2696" s="1014"/>
      <c r="K2696" s="1014"/>
      <c r="L2696" s="1020"/>
      <c r="M2696" s="1020"/>
      <c r="N2696" s="1020"/>
      <c r="O2696" s="1020"/>
      <c r="P2696" s="1020"/>
      <c r="Q2696" s="1020"/>
      <c r="R2696" s="1020"/>
      <c r="S2696" s="1020"/>
      <c r="T2696" s="1020"/>
      <c r="U2696" s="1020"/>
      <c r="V2696" s="1020"/>
      <c r="W2696" s="1020"/>
      <c r="X2696" s="1020"/>
      <c r="Y2696" s="1014"/>
    </row>
    <row r="2697" spans="10:25">
      <c r="J2697" s="1014"/>
      <c r="K2697" s="1014"/>
      <c r="L2697" s="1020"/>
      <c r="M2697" s="1020"/>
      <c r="N2697" s="1020"/>
      <c r="O2697" s="1020"/>
      <c r="P2697" s="1020"/>
      <c r="Q2697" s="1020"/>
      <c r="R2697" s="1020"/>
      <c r="S2697" s="1020"/>
      <c r="T2697" s="1020"/>
      <c r="U2697" s="1020"/>
      <c r="V2697" s="1020"/>
      <c r="W2697" s="1020"/>
      <c r="X2697" s="1020"/>
      <c r="Y2697" s="1014"/>
    </row>
    <row r="2698" spans="10:25">
      <c r="J2698" s="1014"/>
      <c r="K2698" s="1014"/>
      <c r="L2698" s="1020"/>
      <c r="M2698" s="1020"/>
      <c r="N2698" s="1020"/>
      <c r="O2698" s="1020"/>
      <c r="P2698" s="1020"/>
      <c r="Q2698" s="1020"/>
      <c r="R2698" s="1020"/>
      <c r="S2698" s="1020"/>
      <c r="T2698" s="1020"/>
      <c r="U2698" s="1020"/>
      <c r="V2698" s="1020"/>
      <c r="W2698" s="1020"/>
      <c r="X2698" s="1020"/>
      <c r="Y2698" s="1014"/>
    </row>
    <row r="2699" spans="10:25">
      <c r="J2699" s="1014"/>
      <c r="K2699" s="1014"/>
      <c r="L2699" s="1020"/>
      <c r="M2699" s="1020"/>
      <c r="N2699" s="1020"/>
      <c r="O2699" s="1020"/>
      <c r="P2699" s="1020"/>
      <c r="Q2699" s="1020"/>
      <c r="R2699" s="1020"/>
      <c r="S2699" s="1020"/>
      <c r="T2699" s="1020"/>
      <c r="U2699" s="1020"/>
      <c r="V2699" s="1020"/>
      <c r="W2699" s="1020"/>
      <c r="X2699" s="1020"/>
      <c r="Y2699" s="1014"/>
    </row>
    <row r="2700" spans="10:25">
      <c r="J2700" s="1014"/>
      <c r="K2700" s="1014"/>
      <c r="L2700" s="1020"/>
      <c r="M2700" s="1020"/>
      <c r="N2700" s="1020"/>
      <c r="O2700" s="1020"/>
      <c r="P2700" s="1020"/>
      <c r="Q2700" s="1020"/>
      <c r="R2700" s="1020"/>
      <c r="S2700" s="1020"/>
      <c r="T2700" s="1020"/>
      <c r="U2700" s="1020"/>
      <c r="V2700" s="1020"/>
      <c r="W2700" s="1020"/>
      <c r="X2700" s="1020"/>
      <c r="Y2700" s="1014"/>
    </row>
    <row r="2701" spans="10:25">
      <c r="J2701" s="1014"/>
      <c r="K2701" s="1014"/>
      <c r="L2701" s="1020"/>
      <c r="M2701" s="1020"/>
      <c r="N2701" s="1020"/>
      <c r="O2701" s="1020"/>
      <c r="P2701" s="1020"/>
      <c r="Q2701" s="1020"/>
      <c r="R2701" s="1020"/>
      <c r="S2701" s="1020"/>
      <c r="T2701" s="1020"/>
      <c r="U2701" s="1020"/>
      <c r="V2701" s="1020"/>
      <c r="W2701" s="1020"/>
      <c r="X2701" s="1020"/>
      <c r="Y2701" s="1014"/>
    </row>
    <row r="2702" spans="10:25">
      <c r="J2702" s="1014"/>
      <c r="K2702" s="1014"/>
      <c r="L2702" s="1020"/>
      <c r="M2702" s="1020"/>
      <c r="N2702" s="1020"/>
      <c r="O2702" s="1020"/>
      <c r="P2702" s="1020"/>
      <c r="Q2702" s="1020"/>
      <c r="R2702" s="1020"/>
      <c r="S2702" s="1020"/>
      <c r="T2702" s="1020"/>
      <c r="U2702" s="1020"/>
      <c r="V2702" s="1020"/>
      <c r="W2702" s="1020"/>
      <c r="X2702" s="1020"/>
      <c r="Y2702" s="1014"/>
    </row>
    <row r="2703" spans="10:25">
      <c r="J2703" s="1014"/>
      <c r="K2703" s="1014"/>
      <c r="L2703" s="1020"/>
      <c r="M2703" s="1020"/>
      <c r="N2703" s="1020"/>
      <c r="O2703" s="1020"/>
      <c r="P2703" s="1020"/>
      <c r="Q2703" s="1020"/>
      <c r="R2703" s="1020"/>
      <c r="S2703" s="1020"/>
      <c r="T2703" s="1020"/>
      <c r="U2703" s="1020"/>
      <c r="V2703" s="1020"/>
      <c r="W2703" s="1020"/>
      <c r="X2703" s="1020"/>
      <c r="Y2703" s="1014"/>
    </row>
    <row r="2704" spans="10:25">
      <c r="J2704" s="1014"/>
      <c r="K2704" s="1014"/>
      <c r="L2704" s="1020"/>
      <c r="M2704" s="1020"/>
      <c r="N2704" s="1020"/>
      <c r="O2704" s="1020"/>
      <c r="P2704" s="1020"/>
      <c r="Q2704" s="1020"/>
      <c r="R2704" s="1020"/>
      <c r="S2704" s="1020"/>
      <c r="T2704" s="1020"/>
      <c r="U2704" s="1020"/>
      <c r="V2704" s="1020"/>
      <c r="W2704" s="1020"/>
      <c r="X2704" s="1020"/>
      <c r="Y2704" s="1014"/>
    </row>
    <row r="2705" spans="10:25">
      <c r="J2705" s="1014"/>
      <c r="K2705" s="1014"/>
      <c r="L2705" s="1020"/>
      <c r="M2705" s="1020"/>
      <c r="N2705" s="1020"/>
      <c r="O2705" s="1020"/>
      <c r="P2705" s="1020"/>
      <c r="Q2705" s="1020"/>
      <c r="R2705" s="1020"/>
      <c r="S2705" s="1020"/>
      <c r="T2705" s="1020"/>
      <c r="U2705" s="1020"/>
      <c r="V2705" s="1020"/>
      <c r="W2705" s="1020"/>
      <c r="X2705" s="1020"/>
      <c r="Y2705" s="1014"/>
    </row>
    <row r="2706" spans="10:25">
      <c r="J2706" s="1014"/>
      <c r="K2706" s="1014"/>
      <c r="L2706" s="1020"/>
      <c r="M2706" s="1020"/>
      <c r="N2706" s="1020"/>
      <c r="O2706" s="1020"/>
      <c r="P2706" s="1020"/>
      <c r="Q2706" s="1020"/>
      <c r="R2706" s="1020"/>
      <c r="S2706" s="1020"/>
      <c r="T2706" s="1020"/>
      <c r="U2706" s="1020"/>
      <c r="V2706" s="1020"/>
      <c r="W2706" s="1020"/>
      <c r="X2706" s="1020"/>
      <c r="Y2706" s="1014"/>
    </row>
    <row r="2707" spans="10:25">
      <c r="J2707" s="1014"/>
      <c r="K2707" s="1014"/>
      <c r="L2707" s="1020"/>
      <c r="M2707" s="1020"/>
      <c r="N2707" s="1020"/>
      <c r="O2707" s="1020"/>
      <c r="P2707" s="1020"/>
      <c r="Q2707" s="1020"/>
      <c r="R2707" s="1020"/>
      <c r="S2707" s="1020"/>
      <c r="T2707" s="1020"/>
      <c r="U2707" s="1020"/>
      <c r="V2707" s="1020"/>
      <c r="W2707" s="1020"/>
      <c r="X2707" s="1020"/>
      <c r="Y2707" s="1014"/>
    </row>
    <row r="2708" spans="10:25">
      <c r="J2708" s="1014"/>
      <c r="K2708" s="1014"/>
      <c r="L2708" s="1020"/>
      <c r="M2708" s="1020"/>
      <c r="N2708" s="1020"/>
      <c r="O2708" s="1020"/>
      <c r="P2708" s="1020"/>
      <c r="Q2708" s="1020"/>
      <c r="R2708" s="1020"/>
      <c r="S2708" s="1020"/>
      <c r="T2708" s="1020"/>
      <c r="U2708" s="1020"/>
      <c r="V2708" s="1020"/>
      <c r="W2708" s="1020"/>
      <c r="X2708" s="1020"/>
      <c r="Y2708" s="1014"/>
    </row>
    <row r="2709" spans="10:25">
      <c r="J2709" s="1014"/>
      <c r="K2709" s="1014"/>
      <c r="L2709" s="1020"/>
      <c r="M2709" s="1020"/>
      <c r="N2709" s="1020"/>
      <c r="O2709" s="1020"/>
      <c r="P2709" s="1020"/>
      <c r="Q2709" s="1020"/>
      <c r="R2709" s="1020"/>
      <c r="S2709" s="1020"/>
      <c r="T2709" s="1020"/>
      <c r="U2709" s="1020"/>
      <c r="V2709" s="1020"/>
      <c r="W2709" s="1020"/>
      <c r="X2709" s="1020"/>
      <c r="Y2709" s="1014"/>
    </row>
    <row r="2710" spans="10:25">
      <c r="J2710" s="1014"/>
      <c r="K2710" s="1014"/>
      <c r="L2710" s="1020"/>
      <c r="M2710" s="1020"/>
      <c r="N2710" s="1020"/>
      <c r="O2710" s="1020"/>
      <c r="P2710" s="1020"/>
      <c r="Q2710" s="1020"/>
      <c r="R2710" s="1020"/>
      <c r="S2710" s="1020"/>
      <c r="T2710" s="1020"/>
      <c r="U2710" s="1020"/>
      <c r="V2710" s="1020"/>
      <c r="W2710" s="1020"/>
      <c r="X2710" s="1020"/>
      <c r="Y2710" s="1014"/>
    </row>
    <row r="2711" spans="10:25">
      <c r="J2711" s="1014"/>
      <c r="K2711" s="1014"/>
      <c r="L2711" s="1020"/>
      <c r="M2711" s="1020"/>
      <c r="N2711" s="1020"/>
      <c r="O2711" s="1020"/>
      <c r="P2711" s="1020"/>
      <c r="Q2711" s="1020"/>
      <c r="R2711" s="1020"/>
      <c r="S2711" s="1020"/>
      <c r="T2711" s="1020"/>
      <c r="U2711" s="1020"/>
      <c r="V2711" s="1020"/>
      <c r="W2711" s="1020"/>
      <c r="X2711" s="1020"/>
      <c r="Y2711" s="1014"/>
    </row>
    <row r="2712" spans="10:25">
      <c r="J2712" s="1014"/>
      <c r="K2712" s="1014"/>
      <c r="L2712" s="1020"/>
      <c r="M2712" s="1020"/>
      <c r="N2712" s="1020"/>
      <c r="O2712" s="1020"/>
      <c r="P2712" s="1020"/>
      <c r="Q2712" s="1020"/>
      <c r="R2712" s="1020"/>
      <c r="S2712" s="1020"/>
      <c r="T2712" s="1020"/>
      <c r="U2712" s="1020"/>
      <c r="V2712" s="1020"/>
      <c r="W2712" s="1020"/>
      <c r="X2712" s="1020"/>
      <c r="Y2712" s="1014"/>
    </row>
    <row r="2713" spans="10:25">
      <c r="J2713" s="1014"/>
      <c r="K2713" s="1014"/>
      <c r="L2713" s="1020"/>
      <c r="M2713" s="1020"/>
      <c r="N2713" s="1020"/>
      <c r="O2713" s="1020"/>
      <c r="P2713" s="1020"/>
      <c r="Q2713" s="1020"/>
      <c r="R2713" s="1020"/>
      <c r="S2713" s="1020"/>
      <c r="T2713" s="1020"/>
      <c r="U2713" s="1020"/>
      <c r="V2713" s="1020"/>
      <c r="W2713" s="1020"/>
      <c r="X2713" s="1020"/>
      <c r="Y2713" s="1014"/>
    </row>
    <row r="2714" spans="10:25">
      <c r="J2714" s="1014"/>
      <c r="K2714" s="1014"/>
      <c r="L2714" s="1020"/>
      <c r="M2714" s="1020"/>
      <c r="N2714" s="1020"/>
      <c r="O2714" s="1020"/>
      <c r="P2714" s="1020"/>
      <c r="Q2714" s="1020"/>
      <c r="R2714" s="1020"/>
      <c r="S2714" s="1020"/>
      <c r="T2714" s="1020"/>
      <c r="U2714" s="1020"/>
      <c r="V2714" s="1020"/>
      <c r="W2714" s="1020"/>
      <c r="X2714" s="1020"/>
      <c r="Y2714" s="1014"/>
    </row>
    <row r="2715" spans="10:25">
      <c r="J2715" s="1014"/>
      <c r="K2715" s="1014"/>
      <c r="L2715" s="1020"/>
      <c r="M2715" s="1020"/>
      <c r="N2715" s="1020"/>
      <c r="O2715" s="1020"/>
      <c r="P2715" s="1020"/>
      <c r="Q2715" s="1020"/>
      <c r="R2715" s="1020"/>
      <c r="S2715" s="1020"/>
      <c r="T2715" s="1020"/>
      <c r="U2715" s="1020"/>
      <c r="V2715" s="1020"/>
      <c r="W2715" s="1020"/>
      <c r="X2715" s="1020"/>
      <c r="Y2715" s="1014"/>
    </row>
    <row r="2716" spans="10:25">
      <c r="J2716" s="1014"/>
      <c r="K2716" s="1014"/>
      <c r="L2716" s="1020"/>
      <c r="M2716" s="1020"/>
      <c r="N2716" s="1020"/>
      <c r="O2716" s="1020"/>
      <c r="P2716" s="1020"/>
      <c r="Q2716" s="1020"/>
      <c r="R2716" s="1020"/>
      <c r="S2716" s="1020"/>
      <c r="T2716" s="1020"/>
      <c r="U2716" s="1020"/>
      <c r="V2716" s="1020"/>
      <c r="W2716" s="1020"/>
      <c r="X2716" s="1020"/>
      <c r="Y2716" s="1014"/>
    </row>
    <row r="2717" spans="10:25">
      <c r="J2717" s="1014"/>
      <c r="K2717" s="1014"/>
      <c r="L2717" s="1020"/>
      <c r="M2717" s="1020"/>
      <c r="N2717" s="1020"/>
      <c r="O2717" s="1020"/>
      <c r="P2717" s="1020"/>
      <c r="Q2717" s="1020"/>
      <c r="R2717" s="1020"/>
      <c r="S2717" s="1020"/>
      <c r="T2717" s="1020"/>
      <c r="U2717" s="1020"/>
      <c r="V2717" s="1020"/>
      <c r="W2717" s="1020"/>
      <c r="X2717" s="1020"/>
      <c r="Y2717" s="1014"/>
    </row>
    <row r="2718" spans="10:25">
      <c r="J2718" s="1014"/>
      <c r="K2718" s="1014"/>
      <c r="L2718" s="1020"/>
      <c r="M2718" s="1020"/>
      <c r="N2718" s="1020"/>
      <c r="O2718" s="1020"/>
      <c r="P2718" s="1020"/>
      <c r="Q2718" s="1020"/>
      <c r="R2718" s="1020"/>
      <c r="S2718" s="1020"/>
      <c r="T2718" s="1020"/>
      <c r="U2718" s="1020"/>
      <c r="V2718" s="1020"/>
      <c r="W2718" s="1020"/>
      <c r="X2718" s="1020"/>
      <c r="Y2718" s="1014"/>
    </row>
    <row r="2719" spans="10:25">
      <c r="J2719" s="1014"/>
      <c r="K2719" s="1014"/>
      <c r="L2719" s="1020"/>
      <c r="M2719" s="1020"/>
      <c r="N2719" s="1020"/>
      <c r="O2719" s="1020"/>
      <c r="P2719" s="1020"/>
      <c r="Q2719" s="1020"/>
      <c r="R2719" s="1020"/>
      <c r="S2719" s="1020"/>
      <c r="T2719" s="1020"/>
      <c r="U2719" s="1020"/>
      <c r="V2719" s="1020"/>
      <c r="W2719" s="1020"/>
      <c r="X2719" s="1020"/>
      <c r="Y2719" s="1014"/>
    </row>
    <row r="2720" spans="10:25">
      <c r="J2720" s="1014"/>
      <c r="K2720" s="1014"/>
      <c r="L2720" s="1020"/>
      <c r="M2720" s="1020"/>
      <c r="N2720" s="1020"/>
      <c r="O2720" s="1020"/>
      <c r="P2720" s="1020"/>
      <c r="Q2720" s="1020"/>
      <c r="R2720" s="1020"/>
      <c r="S2720" s="1020"/>
      <c r="T2720" s="1020"/>
      <c r="U2720" s="1020"/>
      <c r="V2720" s="1020"/>
      <c r="W2720" s="1020"/>
      <c r="X2720" s="1020"/>
      <c r="Y2720" s="1014"/>
    </row>
    <row r="2721" spans="10:25">
      <c r="J2721" s="1014"/>
      <c r="K2721" s="1014"/>
      <c r="L2721" s="1020"/>
      <c r="M2721" s="1020"/>
      <c r="N2721" s="1020"/>
      <c r="O2721" s="1020"/>
      <c r="P2721" s="1020"/>
      <c r="Q2721" s="1020"/>
      <c r="R2721" s="1020"/>
      <c r="S2721" s="1020"/>
      <c r="T2721" s="1020"/>
      <c r="U2721" s="1020"/>
      <c r="V2721" s="1020"/>
      <c r="W2721" s="1020"/>
      <c r="X2721" s="1020"/>
      <c r="Y2721" s="1014"/>
    </row>
    <row r="2722" spans="10:25">
      <c r="J2722" s="1014"/>
      <c r="K2722" s="1014"/>
      <c r="L2722" s="1020"/>
      <c r="M2722" s="1020"/>
      <c r="N2722" s="1020"/>
      <c r="O2722" s="1020"/>
      <c r="P2722" s="1020"/>
      <c r="Q2722" s="1020"/>
      <c r="R2722" s="1020"/>
      <c r="S2722" s="1020"/>
      <c r="T2722" s="1020"/>
      <c r="U2722" s="1020"/>
      <c r="V2722" s="1020"/>
      <c r="W2722" s="1020"/>
      <c r="X2722" s="1020"/>
      <c r="Y2722" s="1014"/>
    </row>
    <row r="2723" spans="10:25">
      <c r="J2723" s="1014"/>
      <c r="K2723" s="1014"/>
      <c r="L2723" s="1020"/>
      <c r="M2723" s="1020"/>
      <c r="N2723" s="1020"/>
      <c r="O2723" s="1020"/>
      <c r="P2723" s="1020"/>
      <c r="Q2723" s="1020"/>
      <c r="R2723" s="1020"/>
      <c r="S2723" s="1020"/>
      <c r="T2723" s="1020"/>
      <c r="U2723" s="1020"/>
      <c r="V2723" s="1020"/>
      <c r="W2723" s="1020"/>
      <c r="X2723" s="1020"/>
      <c r="Y2723" s="1014"/>
    </row>
    <row r="2724" spans="10:25">
      <c r="J2724" s="1014"/>
      <c r="K2724" s="1014"/>
      <c r="L2724" s="1020"/>
      <c r="M2724" s="1020"/>
      <c r="N2724" s="1020"/>
      <c r="O2724" s="1020"/>
      <c r="P2724" s="1020"/>
      <c r="Q2724" s="1020"/>
      <c r="R2724" s="1020"/>
      <c r="S2724" s="1020"/>
      <c r="T2724" s="1020"/>
      <c r="U2724" s="1020"/>
      <c r="V2724" s="1020"/>
      <c r="W2724" s="1020"/>
      <c r="X2724" s="1020"/>
      <c r="Y2724" s="1014"/>
    </row>
    <row r="2725" spans="10:25">
      <c r="J2725" s="1014"/>
      <c r="K2725" s="1014"/>
      <c r="L2725" s="1020"/>
      <c r="M2725" s="1020"/>
      <c r="N2725" s="1020"/>
      <c r="O2725" s="1020"/>
      <c r="P2725" s="1020"/>
      <c r="Q2725" s="1020"/>
      <c r="R2725" s="1020"/>
      <c r="S2725" s="1020"/>
      <c r="T2725" s="1020"/>
      <c r="U2725" s="1020"/>
      <c r="V2725" s="1020"/>
      <c r="W2725" s="1020"/>
      <c r="X2725" s="1020"/>
      <c r="Y2725" s="1014"/>
    </row>
    <row r="2726" spans="10:25">
      <c r="J2726" s="1014"/>
      <c r="K2726" s="1014"/>
      <c r="L2726" s="1020"/>
      <c r="M2726" s="1020"/>
      <c r="N2726" s="1020"/>
      <c r="O2726" s="1020"/>
      <c r="P2726" s="1020"/>
      <c r="Q2726" s="1020"/>
      <c r="R2726" s="1020"/>
      <c r="S2726" s="1020"/>
      <c r="T2726" s="1020"/>
      <c r="U2726" s="1020"/>
      <c r="V2726" s="1020"/>
      <c r="W2726" s="1020"/>
      <c r="X2726" s="1020"/>
      <c r="Y2726" s="1014"/>
    </row>
    <row r="2727" spans="10:25">
      <c r="J2727" s="1014"/>
      <c r="K2727" s="1014"/>
      <c r="L2727" s="1020"/>
      <c r="M2727" s="1020"/>
      <c r="N2727" s="1020"/>
      <c r="O2727" s="1020"/>
      <c r="P2727" s="1020"/>
      <c r="Q2727" s="1020"/>
      <c r="R2727" s="1020"/>
      <c r="S2727" s="1020"/>
      <c r="T2727" s="1020"/>
      <c r="U2727" s="1020"/>
      <c r="V2727" s="1020"/>
      <c r="W2727" s="1020"/>
      <c r="X2727" s="1020"/>
      <c r="Y2727" s="1014"/>
    </row>
    <row r="2728" spans="10:25">
      <c r="J2728" s="1014"/>
      <c r="K2728" s="1014"/>
      <c r="L2728" s="1020"/>
      <c r="M2728" s="1020"/>
      <c r="N2728" s="1020"/>
      <c r="O2728" s="1020"/>
      <c r="P2728" s="1020"/>
      <c r="Q2728" s="1020"/>
      <c r="R2728" s="1020"/>
      <c r="S2728" s="1020"/>
      <c r="T2728" s="1020"/>
      <c r="U2728" s="1020"/>
      <c r="V2728" s="1020"/>
      <c r="W2728" s="1020"/>
      <c r="X2728" s="1020"/>
      <c r="Y2728" s="1014"/>
    </row>
    <row r="2729" spans="10:25">
      <c r="J2729" s="1014"/>
      <c r="K2729" s="1014"/>
      <c r="L2729" s="1020"/>
      <c r="M2729" s="1020"/>
      <c r="N2729" s="1020"/>
      <c r="O2729" s="1020"/>
      <c r="P2729" s="1020"/>
      <c r="Q2729" s="1020"/>
      <c r="R2729" s="1020"/>
      <c r="S2729" s="1020"/>
      <c r="T2729" s="1020"/>
      <c r="U2729" s="1020"/>
      <c r="V2729" s="1020"/>
      <c r="W2729" s="1020"/>
      <c r="X2729" s="1020"/>
      <c r="Y2729" s="1014"/>
    </row>
    <row r="2730" spans="10:25">
      <c r="J2730" s="1014"/>
      <c r="K2730" s="1014"/>
      <c r="L2730" s="1020"/>
      <c r="M2730" s="1020"/>
      <c r="N2730" s="1020"/>
      <c r="O2730" s="1020"/>
      <c r="P2730" s="1020"/>
      <c r="Q2730" s="1020"/>
      <c r="R2730" s="1020"/>
      <c r="S2730" s="1020"/>
      <c r="T2730" s="1020"/>
      <c r="U2730" s="1020"/>
      <c r="V2730" s="1020"/>
      <c r="W2730" s="1020"/>
      <c r="X2730" s="1020"/>
      <c r="Y2730" s="1014"/>
    </row>
    <row r="2731" spans="10:25">
      <c r="J2731" s="1014"/>
      <c r="K2731" s="1014"/>
      <c r="L2731" s="1020"/>
      <c r="M2731" s="1020"/>
      <c r="N2731" s="1020"/>
      <c r="O2731" s="1020"/>
      <c r="P2731" s="1020"/>
      <c r="Q2731" s="1020"/>
      <c r="R2731" s="1020"/>
      <c r="S2731" s="1020"/>
      <c r="T2731" s="1020"/>
      <c r="U2731" s="1020"/>
      <c r="V2731" s="1020"/>
      <c r="W2731" s="1020"/>
      <c r="X2731" s="1020"/>
      <c r="Y2731" s="1014"/>
    </row>
    <row r="2732" spans="10:25">
      <c r="J2732" s="1014"/>
      <c r="K2732" s="1014"/>
      <c r="L2732" s="1020"/>
      <c r="M2732" s="1020"/>
      <c r="N2732" s="1020"/>
      <c r="O2732" s="1020"/>
      <c r="P2732" s="1020"/>
      <c r="Q2732" s="1020"/>
      <c r="R2732" s="1020"/>
      <c r="S2732" s="1020"/>
      <c r="T2732" s="1020"/>
      <c r="U2732" s="1020"/>
      <c r="V2732" s="1020"/>
      <c r="W2732" s="1020"/>
      <c r="X2732" s="1020"/>
      <c r="Y2732" s="1014"/>
    </row>
    <row r="2733" spans="10:25">
      <c r="J2733" s="1014"/>
      <c r="K2733" s="1014"/>
      <c r="L2733" s="1020"/>
      <c r="M2733" s="1020"/>
      <c r="N2733" s="1020"/>
      <c r="O2733" s="1020"/>
      <c r="P2733" s="1020"/>
      <c r="Q2733" s="1020"/>
      <c r="R2733" s="1020"/>
      <c r="S2733" s="1020"/>
      <c r="T2733" s="1020"/>
      <c r="U2733" s="1020"/>
      <c r="V2733" s="1020"/>
      <c r="W2733" s="1020"/>
      <c r="X2733" s="1020"/>
      <c r="Y2733" s="1014"/>
    </row>
    <row r="2734" spans="10:25">
      <c r="J2734" s="1014"/>
      <c r="K2734" s="1014"/>
      <c r="L2734" s="1020"/>
      <c r="M2734" s="1020"/>
      <c r="N2734" s="1020"/>
      <c r="O2734" s="1020"/>
      <c r="P2734" s="1020"/>
      <c r="Q2734" s="1020"/>
      <c r="R2734" s="1020"/>
      <c r="S2734" s="1020"/>
      <c r="T2734" s="1020"/>
      <c r="U2734" s="1020"/>
      <c r="V2734" s="1020"/>
      <c r="W2734" s="1020"/>
      <c r="X2734" s="1020"/>
      <c r="Y2734" s="1014"/>
    </row>
    <row r="2735" spans="10:25">
      <c r="J2735" s="1014"/>
      <c r="K2735" s="1014"/>
      <c r="L2735" s="1020"/>
      <c r="M2735" s="1020"/>
      <c r="N2735" s="1020"/>
      <c r="O2735" s="1020"/>
      <c r="P2735" s="1020"/>
      <c r="Q2735" s="1020"/>
      <c r="R2735" s="1020"/>
      <c r="S2735" s="1020"/>
      <c r="T2735" s="1020"/>
      <c r="U2735" s="1020"/>
      <c r="V2735" s="1020"/>
      <c r="W2735" s="1020"/>
      <c r="X2735" s="1020"/>
      <c r="Y2735" s="1014"/>
    </row>
    <row r="2736" spans="10:25">
      <c r="J2736" s="1014"/>
      <c r="K2736" s="1014"/>
      <c r="L2736" s="1020"/>
      <c r="M2736" s="1020"/>
      <c r="N2736" s="1020"/>
      <c r="O2736" s="1020"/>
      <c r="P2736" s="1020"/>
      <c r="Q2736" s="1020"/>
      <c r="R2736" s="1020"/>
      <c r="S2736" s="1020"/>
      <c r="T2736" s="1020"/>
      <c r="U2736" s="1020"/>
      <c r="V2736" s="1020"/>
      <c r="W2736" s="1020"/>
      <c r="X2736" s="1020"/>
      <c r="Y2736" s="1014"/>
    </row>
    <row r="2737" spans="10:25">
      <c r="J2737" s="1014"/>
      <c r="K2737" s="1014"/>
      <c r="L2737" s="1020"/>
      <c r="M2737" s="1020"/>
      <c r="N2737" s="1020"/>
      <c r="O2737" s="1020"/>
      <c r="P2737" s="1020"/>
      <c r="Q2737" s="1020"/>
      <c r="R2737" s="1020"/>
      <c r="S2737" s="1020"/>
      <c r="T2737" s="1020"/>
      <c r="U2737" s="1020"/>
      <c r="V2737" s="1020"/>
      <c r="W2737" s="1020"/>
      <c r="X2737" s="1020"/>
      <c r="Y2737" s="1014"/>
    </row>
    <row r="2738" spans="10:25">
      <c r="J2738" s="1014"/>
      <c r="K2738" s="1014"/>
      <c r="L2738" s="1020"/>
      <c r="M2738" s="1020"/>
      <c r="N2738" s="1020"/>
      <c r="O2738" s="1020"/>
      <c r="P2738" s="1020"/>
      <c r="Q2738" s="1020"/>
      <c r="R2738" s="1020"/>
      <c r="S2738" s="1020"/>
      <c r="T2738" s="1020"/>
      <c r="U2738" s="1020"/>
      <c r="V2738" s="1020"/>
      <c r="W2738" s="1020"/>
      <c r="X2738" s="1020"/>
      <c r="Y2738" s="1014"/>
    </row>
    <row r="2739" spans="10:25">
      <c r="J2739" s="1014"/>
      <c r="K2739" s="1014"/>
      <c r="L2739" s="1020"/>
      <c r="M2739" s="1020"/>
      <c r="N2739" s="1020"/>
      <c r="O2739" s="1020"/>
      <c r="P2739" s="1020"/>
      <c r="Q2739" s="1020"/>
      <c r="R2739" s="1020"/>
      <c r="S2739" s="1020"/>
      <c r="T2739" s="1020"/>
      <c r="U2739" s="1020"/>
      <c r="V2739" s="1020"/>
      <c r="W2739" s="1020"/>
      <c r="X2739" s="1020"/>
      <c r="Y2739" s="1014"/>
    </row>
    <row r="2740" spans="10:25">
      <c r="J2740" s="1014"/>
      <c r="K2740" s="1014"/>
      <c r="L2740" s="1020"/>
      <c r="M2740" s="1020"/>
      <c r="N2740" s="1020"/>
      <c r="O2740" s="1020"/>
      <c r="P2740" s="1020"/>
      <c r="Q2740" s="1020"/>
      <c r="R2740" s="1020"/>
      <c r="S2740" s="1020"/>
      <c r="T2740" s="1020"/>
      <c r="U2740" s="1020"/>
      <c r="V2740" s="1020"/>
      <c r="W2740" s="1020"/>
      <c r="X2740" s="1020"/>
      <c r="Y2740" s="1014"/>
    </row>
    <row r="2741" spans="10:25">
      <c r="J2741" s="1014"/>
      <c r="K2741" s="1014"/>
      <c r="L2741" s="1020"/>
      <c r="M2741" s="1020"/>
      <c r="N2741" s="1020"/>
      <c r="O2741" s="1020"/>
      <c r="P2741" s="1020"/>
      <c r="Q2741" s="1020"/>
      <c r="R2741" s="1020"/>
      <c r="S2741" s="1020"/>
      <c r="T2741" s="1020"/>
      <c r="U2741" s="1020"/>
      <c r="V2741" s="1020"/>
      <c r="W2741" s="1020"/>
      <c r="X2741" s="1020"/>
      <c r="Y2741" s="1014"/>
    </row>
    <row r="2742" spans="10:25">
      <c r="J2742" s="1014"/>
      <c r="K2742" s="1014"/>
      <c r="L2742" s="1020"/>
      <c r="M2742" s="1020"/>
      <c r="N2742" s="1020"/>
      <c r="O2742" s="1020"/>
      <c r="P2742" s="1020"/>
      <c r="Q2742" s="1020"/>
      <c r="R2742" s="1020"/>
      <c r="S2742" s="1020"/>
      <c r="T2742" s="1020"/>
      <c r="U2742" s="1020"/>
      <c r="V2742" s="1020"/>
      <c r="W2742" s="1020"/>
      <c r="X2742" s="1020"/>
      <c r="Y2742" s="1014"/>
    </row>
    <row r="2743" spans="10:25">
      <c r="J2743" s="1014"/>
      <c r="K2743" s="1014"/>
      <c r="L2743" s="1020"/>
      <c r="M2743" s="1020"/>
      <c r="N2743" s="1020"/>
      <c r="O2743" s="1020"/>
      <c r="P2743" s="1020"/>
      <c r="Q2743" s="1020"/>
      <c r="R2743" s="1020"/>
      <c r="S2743" s="1020"/>
      <c r="T2743" s="1020"/>
      <c r="U2743" s="1020"/>
      <c r="V2743" s="1020"/>
      <c r="W2743" s="1020"/>
      <c r="X2743" s="1020"/>
      <c r="Y2743" s="1014"/>
    </row>
    <row r="2744" spans="10:25">
      <c r="J2744" s="1014"/>
      <c r="K2744" s="1014"/>
      <c r="L2744" s="1020"/>
      <c r="M2744" s="1020"/>
      <c r="N2744" s="1020"/>
      <c r="O2744" s="1020"/>
      <c r="P2744" s="1020"/>
      <c r="Q2744" s="1020"/>
      <c r="R2744" s="1020"/>
      <c r="S2744" s="1020"/>
      <c r="T2744" s="1020"/>
      <c r="U2744" s="1020"/>
      <c r="V2744" s="1020"/>
      <c r="W2744" s="1020"/>
      <c r="X2744" s="1020"/>
      <c r="Y2744" s="1014"/>
    </row>
    <row r="2745" spans="10:25">
      <c r="J2745" s="1014"/>
      <c r="K2745" s="1014"/>
      <c r="L2745" s="1020"/>
      <c r="M2745" s="1020"/>
      <c r="N2745" s="1020"/>
      <c r="O2745" s="1020"/>
      <c r="P2745" s="1020"/>
      <c r="Q2745" s="1020"/>
      <c r="R2745" s="1020"/>
      <c r="S2745" s="1020"/>
      <c r="T2745" s="1020"/>
      <c r="U2745" s="1020"/>
      <c r="V2745" s="1020"/>
      <c r="W2745" s="1020"/>
      <c r="X2745" s="1020"/>
      <c r="Y2745" s="1014"/>
    </row>
    <row r="2746" spans="10:25">
      <c r="J2746" s="1014"/>
      <c r="K2746" s="1014"/>
      <c r="L2746" s="1020"/>
      <c r="M2746" s="1020"/>
      <c r="N2746" s="1020"/>
      <c r="O2746" s="1020"/>
      <c r="P2746" s="1020"/>
      <c r="Q2746" s="1020"/>
      <c r="R2746" s="1020"/>
      <c r="S2746" s="1020"/>
      <c r="T2746" s="1020"/>
      <c r="U2746" s="1020"/>
      <c r="V2746" s="1020"/>
      <c r="W2746" s="1020"/>
      <c r="X2746" s="1020"/>
      <c r="Y2746" s="1014"/>
    </row>
    <row r="2747" spans="10:25">
      <c r="J2747" s="1014"/>
      <c r="K2747" s="1014"/>
      <c r="L2747" s="1020"/>
      <c r="M2747" s="1020"/>
      <c r="N2747" s="1020"/>
      <c r="O2747" s="1020"/>
      <c r="P2747" s="1020"/>
      <c r="Q2747" s="1020"/>
      <c r="R2747" s="1020"/>
      <c r="S2747" s="1020"/>
      <c r="T2747" s="1020"/>
      <c r="U2747" s="1020"/>
      <c r="V2747" s="1020"/>
      <c r="W2747" s="1020"/>
      <c r="X2747" s="1020"/>
      <c r="Y2747" s="1014"/>
    </row>
    <row r="2748" spans="10:25">
      <c r="J2748" s="1014"/>
      <c r="K2748" s="1014"/>
      <c r="L2748" s="1020"/>
      <c r="M2748" s="1020"/>
      <c r="N2748" s="1020"/>
      <c r="O2748" s="1020"/>
      <c r="P2748" s="1020"/>
      <c r="Q2748" s="1020"/>
      <c r="R2748" s="1020"/>
      <c r="S2748" s="1020"/>
      <c r="T2748" s="1020"/>
      <c r="U2748" s="1020"/>
      <c r="V2748" s="1020"/>
      <c r="W2748" s="1020"/>
      <c r="X2748" s="1020"/>
      <c r="Y2748" s="1014"/>
    </row>
    <row r="2749" spans="10:25">
      <c r="J2749" s="1014"/>
      <c r="K2749" s="1014"/>
      <c r="L2749" s="1020"/>
      <c r="M2749" s="1020"/>
      <c r="N2749" s="1020"/>
      <c r="O2749" s="1020"/>
      <c r="P2749" s="1020"/>
      <c r="Q2749" s="1020"/>
      <c r="R2749" s="1020"/>
      <c r="S2749" s="1020"/>
      <c r="T2749" s="1020"/>
      <c r="U2749" s="1020"/>
      <c r="V2749" s="1020"/>
      <c r="W2749" s="1020"/>
      <c r="X2749" s="1020"/>
      <c r="Y2749" s="1014"/>
    </row>
    <row r="2750" spans="10:25">
      <c r="J2750" s="1014"/>
      <c r="K2750" s="1014"/>
      <c r="L2750" s="1020"/>
      <c r="M2750" s="1020"/>
      <c r="N2750" s="1020"/>
      <c r="O2750" s="1020"/>
      <c r="P2750" s="1020"/>
      <c r="Q2750" s="1020"/>
      <c r="R2750" s="1020"/>
      <c r="S2750" s="1020"/>
      <c r="T2750" s="1020"/>
      <c r="U2750" s="1020"/>
      <c r="V2750" s="1020"/>
      <c r="W2750" s="1020"/>
      <c r="X2750" s="1020"/>
      <c r="Y2750" s="1014"/>
    </row>
    <row r="2751" spans="10:25">
      <c r="J2751" s="1014"/>
      <c r="K2751" s="1014"/>
      <c r="L2751" s="1020"/>
      <c r="M2751" s="1020"/>
      <c r="N2751" s="1020"/>
      <c r="O2751" s="1020"/>
      <c r="P2751" s="1020"/>
      <c r="Q2751" s="1020"/>
      <c r="R2751" s="1020"/>
      <c r="S2751" s="1020"/>
      <c r="T2751" s="1020"/>
      <c r="U2751" s="1020"/>
      <c r="V2751" s="1020"/>
      <c r="W2751" s="1020"/>
      <c r="X2751" s="1020"/>
      <c r="Y2751" s="1014"/>
    </row>
    <row r="2752" spans="10:25">
      <c r="J2752" s="1014"/>
      <c r="K2752" s="1014"/>
      <c r="L2752" s="1020"/>
      <c r="M2752" s="1020"/>
      <c r="N2752" s="1020"/>
      <c r="O2752" s="1020"/>
      <c r="P2752" s="1020"/>
      <c r="Q2752" s="1020"/>
      <c r="R2752" s="1020"/>
      <c r="S2752" s="1020"/>
      <c r="T2752" s="1020"/>
      <c r="U2752" s="1020"/>
      <c r="V2752" s="1020"/>
      <c r="W2752" s="1020"/>
      <c r="X2752" s="1020"/>
      <c r="Y2752" s="1014"/>
    </row>
    <row r="2753" spans="10:25">
      <c r="J2753" s="1014"/>
      <c r="K2753" s="1014"/>
      <c r="L2753" s="1020"/>
      <c r="M2753" s="1020"/>
      <c r="N2753" s="1020"/>
      <c r="O2753" s="1020"/>
      <c r="P2753" s="1020"/>
      <c r="Q2753" s="1020"/>
      <c r="R2753" s="1020"/>
      <c r="S2753" s="1020"/>
      <c r="T2753" s="1020"/>
      <c r="U2753" s="1020"/>
      <c r="V2753" s="1020"/>
      <c r="W2753" s="1020"/>
      <c r="X2753" s="1020"/>
      <c r="Y2753" s="1014"/>
    </row>
    <row r="2754" spans="10:25">
      <c r="J2754" s="1014"/>
      <c r="K2754" s="1014"/>
      <c r="L2754" s="1020"/>
      <c r="M2754" s="1020"/>
      <c r="N2754" s="1020"/>
      <c r="O2754" s="1020"/>
      <c r="P2754" s="1020"/>
      <c r="Q2754" s="1020"/>
      <c r="R2754" s="1020"/>
      <c r="S2754" s="1020"/>
      <c r="T2754" s="1020"/>
      <c r="U2754" s="1020"/>
      <c r="V2754" s="1020"/>
      <c r="W2754" s="1020"/>
      <c r="X2754" s="1020"/>
      <c r="Y2754" s="1014"/>
    </row>
    <row r="2755" spans="10:25">
      <c r="J2755" s="1014"/>
      <c r="K2755" s="1014"/>
      <c r="L2755" s="1020"/>
      <c r="M2755" s="1020"/>
      <c r="N2755" s="1020"/>
      <c r="O2755" s="1020"/>
      <c r="P2755" s="1020"/>
      <c r="Q2755" s="1020"/>
      <c r="R2755" s="1020"/>
      <c r="S2755" s="1020"/>
      <c r="T2755" s="1020"/>
      <c r="U2755" s="1020"/>
      <c r="V2755" s="1020"/>
      <c r="W2755" s="1020"/>
      <c r="X2755" s="1020"/>
      <c r="Y2755" s="1014"/>
    </row>
    <row r="2756" spans="10:25">
      <c r="J2756" s="1014"/>
      <c r="K2756" s="1014"/>
      <c r="L2756" s="1020"/>
      <c r="M2756" s="1020"/>
      <c r="N2756" s="1020"/>
      <c r="O2756" s="1020"/>
      <c r="P2756" s="1020"/>
      <c r="Q2756" s="1020"/>
      <c r="R2756" s="1020"/>
      <c r="S2756" s="1020"/>
      <c r="T2756" s="1020"/>
      <c r="U2756" s="1020"/>
      <c r="V2756" s="1020"/>
      <c r="W2756" s="1020"/>
      <c r="X2756" s="1020"/>
      <c r="Y2756" s="1014"/>
    </row>
    <row r="2757" spans="10:25">
      <c r="J2757" s="1014"/>
      <c r="K2757" s="1014"/>
      <c r="L2757" s="1020"/>
      <c r="M2757" s="1020"/>
      <c r="N2757" s="1020"/>
      <c r="O2757" s="1020"/>
      <c r="P2757" s="1020"/>
      <c r="Q2757" s="1020"/>
      <c r="R2757" s="1020"/>
      <c r="S2757" s="1020"/>
      <c r="T2757" s="1020"/>
      <c r="U2757" s="1020"/>
      <c r="V2757" s="1020"/>
      <c r="W2757" s="1020"/>
      <c r="X2757" s="1020"/>
      <c r="Y2757" s="1014"/>
    </row>
    <row r="2758" spans="10:25">
      <c r="J2758" s="1014"/>
      <c r="K2758" s="1014"/>
      <c r="L2758" s="1020"/>
      <c r="M2758" s="1020"/>
      <c r="N2758" s="1020"/>
      <c r="O2758" s="1020"/>
      <c r="P2758" s="1020"/>
      <c r="Q2758" s="1020"/>
      <c r="R2758" s="1020"/>
      <c r="S2758" s="1020"/>
      <c r="T2758" s="1020"/>
      <c r="U2758" s="1020"/>
      <c r="V2758" s="1020"/>
      <c r="W2758" s="1020"/>
      <c r="X2758" s="1020"/>
      <c r="Y2758" s="1014"/>
    </row>
    <row r="2759" spans="10:25">
      <c r="J2759" s="1014"/>
      <c r="K2759" s="1014"/>
      <c r="L2759" s="1020"/>
      <c r="M2759" s="1020"/>
      <c r="N2759" s="1020"/>
      <c r="O2759" s="1020"/>
      <c r="P2759" s="1020"/>
      <c r="Q2759" s="1020"/>
      <c r="R2759" s="1020"/>
      <c r="S2759" s="1020"/>
      <c r="T2759" s="1020"/>
      <c r="U2759" s="1020"/>
      <c r="V2759" s="1020"/>
      <c r="W2759" s="1020"/>
      <c r="X2759" s="1020"/>
      <c r="Y2759" s="1014"/>
    </row>
    <row r="2760" spans="10:25">
      <c r="J2760" s="1014"/>
      <c r="K2760" s="1014"/>
      <c r="L2760" s="1020"/>
      <c r="M2760" s="1020"/>
      <c r="N2760" s="1020"/>
      <c r="O2760" s="1020"/>
      <c r="P2760" s="1020"/>
      <c r="Q2760" s="1020"/>
      <c r="R2760" s="1020"/>
      <c r="S2760" s="1020"/>
      <c r="T2760" s="1020"/>
      <c r="U2760" s="1020"/>
      <c r="V2760" s="1020"/>
      <c r="W2760" s="1020"/>
      <c r="X2760" s="1020"/>
      <c r="Y2760" s="1014"/>
    </row>
    <row r="2761" spans="10:25">
      <c r="J2761" s="1014"/>
      <c r="K2761" s="1014"/>
      <c r="L2761" s="1020"/>
      <c r="M2761" s="1020"/>
      <c r="N2761" s="1020"/>
      <c r="O2761" s="1020"/>
      <c r="P2761" s="1020"/>
      <c r="Q2761" s="1020"/>
      <c r="R2761" s="1020"/>
      <c r="S2761" s="1020"/>
      <c r="T2761" s="1020"/>
      <c r="U2761" s="1020"/>
      <c r="V2761" s="1020"/>
      <c r="W2761" s="1020"/>
      <c r="X2761" s="1020"/>
      <c r="Y2761" s="1014"/>
    </row>
    <row r="2762" spans="10:25">
      <c r="J2762" s="1014"/>
      <c r="K2762" s="1014"/>
      <c r="L2762" s="1020"/>
      <c r="M2762" s="1020"/>
      <c r="N2762" s="1020"/>
      <c r="O2762" s="1020"/>
      <c r="P2762" s="1020"/>
      <c r="Q2762" s="1020"/>
      <c r="R2762" s="1020"/>
      <c r="S2762" s="1020"/>
      <c r="T2762" s="1020"/>
      <c r="U2762" s="1020"/>
      <c r="V2762" s="1020"/>
      <c r="W2762" s="1020"/>
      <c r="X2762" s="1020"/>
      <c r="Y2762" s="1014"/>
    </row>
    <row r="2763" spans="10:25">
      <c r="J2763" s="1014"/>
      <c r="K2763" s="1014"/>
      <c r="L2763" s="1020"/>
      <c r="M2763" s="1020"/>
      <c r="N2763" s="1020"/>
      <c r="O2763" s="1020"/>
      <c r="P2763" s="1020"/>
      <c r="Q2763" s="1020"/>
      <c r="R2763" s="1020"/>
      <c r="S2763" s="1020"/>
      <c r="T2763" s="1020"/>
      <c r="U2763" s="1020"/>
      <c r="V2763" s="1020"/>
      <c r="W2763" s="1020"/>
      <c r="X2763" s="1020"/>
      <c r="Y2763" s="1014"/>
    </row>
    <row r="2764" spans="10:25">
      <c r="J2764" s="1014"/>
      <c r="K2764" s="1014"/>
      <c r="L2764" s="1020"/>
      <c r="M2764" s="1020"/>
      <c r="N2764" s="1020"/>
      <c r="O2764" s="1020"/>
      <c r="P2764" s="1020"/>
      <c r="Q2764" s="1020"/>
      <c r="R2764" s="1020"/>
      <c r="S2764" s="1020"/>
      <c r="T2764" s="1020"/>
      <c r="U2764" s="1020"/>
      <c r="V2764" s="1020"/>
      <c r="W2764" s="1020"/>
      <c r="X2764" s="1020"/>
      <c r="Y2764" s="1014"/>
    </row>
    <row r="2765" spans="10:25">
      <c r="J2765" s="1014"/>
      <c r="K2765" s="1014"/>
      <c r="L2765" s="1020"/>
      <c r="M2765" s="1020"/>
      <c r="N2765" s="1020"/>
      <c r="O2765" s="1020"/>
      <c r="P2765" s="1020"/>
      <c r="Q2765" s="1020"/>
      <c r="R2765" s="1020"/>
      <c r="S2765" s="1020"/>
      <c r="T2765" s="1020"/>
      <c r="U2765" s="1020"/>
      <c r="V2765" s="1020"/>
      <c r="W2765" s="1020"/>
      <c r="X2765" s="1020"/>
      <c r="Y2765" s="1014"/>
    </row>
    <row r="2766" spans="10:25">
      <c r="J2766" s="1014"/>
      <c r="K2766" s="1014"/>
      <c r="L2766" s="1020"/>
      <c r="M2766" s="1020"/>
      <c r="N2766" s="1020"/>
      <c r="O2766" s="1020"/>
      <c r="P2766" s="1020"/>
      <c r="Q2766" s="1020"/>
      <c r="R2766" s="1020"/>
      <c r="S2766" s="1020"/>
      <c r="T2766" s="1020"/>
      <c r="U2766" s="1020"/>
      <c r="V2766" s="1020"/>
      <c r="W2766" s="1020"/>
      <c r="X2766" s="1020"/>
      <c r="Y2766" s="1014"/>
    </row>
    <row r="2767" spans="10:25">
      <c r="J2767" s="1014"/>
      <c r="K2767" s="1014"/>
      <c r="L2767" s="1020"/>
      <c r="M2767" s="1020"/>
      <c r="N2767" s="1020"/>
      <c r="O2767" s="1020"/>
      <c r="P2767" s="1020"/>
      <c r="Q2767" s="1020"/>
      <c r="R2767" s="1020"/>
      <c r="S2767" s="1020"/>
      <c r="T2767" s="1020"/>
      <c r="U2767" s="1020"/>
      <c r="V2767" s="1020"/>
      <c r="W2767" s="1020"/>
      <c r="X2767" s="1020"/>
      <c r="Y2767" s="1014"/>
    </row>
    <row r="2768" spans="10:25">
      <c r="J2768" s="1014"/>
      <c r="K2768" s="1014"/>
      <c r="L2768" s="1020"/>
      <c r="M2768" s="1020"/>
      <c r="N2768" s="1020"/>
      <c r="O2768" s="1020"/>
      <c r="P2768" s="1020"/>
      <c r="Q2768" s="1020"/>
      <c r="R2768" s="1020"/>
      <c r="S2768" s="1020"/>
      <c r="T2768" s="1020"/>
      <c r="U2768" s="1020"/>
      <c r="V2768" s="1020"/>
      <c r="W2768" s="1020"/>
      <c r="X2768" s="1020"/>
      <c r="Y2768" s="1014"/>
    </row>
    <row r="2769" spans="10:25">
      <c r="J2769" s="1014"/>
      <c r="K2769" s="1014"/>
      <c r="L2769" s="1020"/>
      <c r="M2769" s="1020"/>
      <c r="N2769" s="1020"/>
      <c r="O2769" s="1020"/>
      <c r="P2769" s="1020"/>
      <c r="Q2769" s="1020"/>
      <c r="R2769" s="1020"/>
      <c r="S2769" s="1020"/>
      <c r="T2769" s="1020"/>
      <c r="U2769" s="1020"/>
      <c r="V2769" s="1020"/>
      <c r="W2769" s="1020"/>
      <c r="X2769" s="1020"/>
      <c r="Y2769" s="1014"/>
    </row>
    <row r="2770" spans="10:25">
      <c r="J2770" s="1014"/>
      <c r="K2770" s="1014"/>
      <c r="L2770" s="1020"/>
      <c r="M2770" s="1020"/>
      <c r="N2770" s="1020"/>
      <c r="O2770" s="1020"/>
      <c r="P2770" s="1020"/>
      <c r="Q2770" s="1020"/>
      <c r="R2770" s="1020"/>
      <c r="S2770" s="1020"/>
      <c r="T2770" s="1020"/>
      <c r="U2770" s="1020"/>
      <c r="V2770" s="1020"/>
      <c r="W2770" s="1020"/>
      <c r="X2770" s="1020"/>
      <c r="Y2770" s="1014"/>
    </row>
    <row r="2771" spans="10:25">
      <c r="J2771" s="1014"/>
      <c r="K2771" s="1014"/>
      <c r="L2771" s="1020"/>
      <c r="M2771" s="1020"/>
      <c r="N2771" s="1020"/>
      <c r="O2771" s="1020"/>
      <c r="P2771" s="1020"/>
      <c r="Q2771" s="1020"/>
      <c r="R2771" s="1020"/>
      <c r="S2771" s="1020"/>
      <c r="T2771" s="1020"/>
      <c r="U2771" s="1020"/>
      <c r="V2771" s="1020"/>
      <c r="W2771" s="1020"/>
      <c r="X2771" s="1020"/>
      <c r="Y2771" s="1014"/>
    </row>
    <row r="2772" spans="10:25">
      <c r="J2772" s="1014"/>
      <c r="K2772" s="1014"/>
      <c r="L2772" s="1020"/>
      <c r="M2772" s="1020"/>
      <c r="N2772" s="1020"/>
      <c r="O2772" s="1020"/>
      <c r="P2772" s="1020"/>
      <c r="Q2772" s="1020"/>
      <c r="R2772" s="1020"/>
      <c r="S2772" s="1020"/>
      <c r="T2772" s="1020"/>
      <c r="U2772" s="1020"/>
      <c r="V2772" s="1020"/>
      <c r="W2772" s="1020"/>
      <c r="X2772" s="1020"/>
      <c r="Y2772" s="1014"/>
    </row>
    <row r="2773" spans="10:25">
      <c r="J2773" s="1014"/>
      <c r="K2773" s="1014"/>
      <c r="L2773" s="1020"/>
      <c r="M2773" s="1020"/>
      <c r="N2773" s="1020"/>
      <c r="O2773" s="1020"/>
      <c r="P2773" s="1020"/>
      <c r="Q2773" s="1020"/>
      <c r="R2773" s="1020"/>
      <c r="S2773" s="1020"/>
      <c r="T2773" s="1020"/>
      <c r="U2773" s="1020"/>
      <c r="V2773" s="1020"/>
      <c r="W2773" s="1020"/>
      <c r="X2773" s="1020"/>
      <c r="Y2773" s="1014"/>
    </row>
    <row r="2774" spans="10:25">
      <c r="J2774" s="1014"/>
      <c r="K2774" s="1014"/>
      <c r="L2774" s="1020"/>
      <c r="M2774" s="1020"/>
      <c r="N2774" s="1020"/>
      <c r="O2774" s="1020"/>
      <c r="P2774" s="1020"/>
      <c r="Q2774" s="1020"/>
      <c r="R2774" s="1020"/>
      <c r="S2774" s="1020"/>
      <c r="T2774" s="1020"/>
      <c r="U2774" s="1020"/>
      <c r="V2774" s="1020"/>
      <c r="W2774" s="1020"/>
      <c r="X2774" s="1020"/>
      <c r="Y2774" s="1014"/>
    </row>
    <row r="2775" spans="10:25">
      <c r="J2775" s="1014"/>
      <c r="K2775" s="1014"/>
      <c r="L2775" s="1020"/>
      <c r="M2775" s="1020"/>
      <c r="N2775" s="1020"/>
      <c r="O2775" s="1020"/>
      <c r="P2775" s="1020"/>
      <c r="Q2775" s="1020"/>
      <c r="R2775" s="1020"/>
      <c r="S2775" s="1020"/>
      <c r="T2775" s="1020"/>
      <c r="U2775" s="1020"/>
      <c r="V2775" s="1020"/>
      <c r="W2775" s="1020"/>
      <c r="X2775" s="1020"/>
      <c r="Y2775" s="1014"/>
    </row>
    <row r="2776" spans="10:25">
      <c r="J2776" s="1014"/>
      <c r="K2776" s="1014"/>
      <c r="L2776" s="1020"/>
      <c r="M2776" s="1020"/>
      <c r="N2776" s="1020"/>
      <c r="O2776" s="1020"/>
      <c r="P2776" s="1020"/>
      <c r="Q2776" s="1020"/>
      <c r="R2776" s="1020"/>
      <c r="S2776" s="1020"/>
      <c r="T2776" s="1020"/>
      <c r="U2776" s="1020"/>
      <c r="V2776" s="1020"/>
      <c r="W2776" s="1020"/>
      <c r="X2776" s="1020"/>
      <c r="Y2776" s="1014"/>
    </row>
    <row r="2777" spans="10:25">
      <c r="J2777" s="1014"/>
      <c r="K2777" s="1014"/>
      <c r="L2777" s="1020"/>
      <c r="M2777" s="1020"/>
      <c r="N2777" s="1020"/>
      <c r="O2777" s="1020"/>
      <c r="P2777" s="1020"/>
      <c r="Q2777" s="1020"/>
      <c r="R2777" s="1020"/>
      <c r="S2777" s="1020"/>
      <c r="T2777" s="1020"/>
      <c r="U2777" s="1020"/>
      <c r="V2777" s="1020"/>
      <c r="W2777" s="1020"/>
      <c r="X2777" s="1020"/>
      <c r="Y2777" s="1014"/>
    </row>
    <row r="2778" spans="10:25">
      <c r="J2778" s="1014"/>
      <c r="K2778" s="1014"/>
      <c r="L2778" s="1020"/>
      <c r="M2778" s="1020"/>
      <c r="N2778" s="1020"/>
      <c r="O2778" s="1020"/>
      <c r="P2778" s="1020"/>
      <c r="Q2778" s="1020"/>
      <c r="R2778" s="1020"/>
      <c r="S2778" s="1020"/>
      <c r="T2778" s="1020"/>
      <c r="U2778" s="1020"/>
      <c r="V2778" s="1020"/>
      <c r="W2778" s="1020"/>
      <c r="X2778" s="1020"/>
      <c r="Y2778" s="1014"/>
    </row>
    <row r="2779" spans="10:25">
      <c r="J2779" s="1014"/>
      <c r="K2779" s="1014"/>
      <c r="L2779" s="1020"/>
      <c r="M2779" s="1020"/>
      <c r="N2779" s="1020"/>
      <c r="O2779" s="1020"/>
      <c r="P2779" s="1020"/>
      <c r="Q2779" s="1020"/>
      <c r="R2779" s="1020"/>
      <c r="S2779" s="1020"/>
      <c r="T2779" s="1020"/>
      <c r="U2779" s="1020"/>
      <c r="V2779" s="1020"/>
      <c r="W2779" s="1020"/>
      <c r="X2779" s="1020"/>
      <c r="Y2779" s="1014"/>
    </row>
    <row r="2780" spans="10:25">
      <c r="J2780" s="1014"/>
      <c r="K2780" s="1014"/>
      <c r="L2780" s="1020"/>
      <c r="M2780" s="1020"/>
      <c r="N2780" s="1020"/>
      <c r="O2780" s="1020"/>
      <c r="P2780" s="1020"/>
      <c r="Q2780" s="1020"/>
      <c r="R2780" s="1020"/>
      <c r="S2780" s="1020"/>
      <c r="T2780" s="1020"/>
      <c r="U2780" s="1020"/>
      <c r="V2780" s="1020"/>
      <c r="W2780" s="1020"/>
      <c r="X2780" s="1020"/>
      <c r="Y2780" s="1014"/>
    </row>
    <row r="2781" spans="10:25">
      <c r="J2781" s="1014"/>
      <c r="K2781" s="1014"/>
      <c r="L2781" s="1020"/>
      <c r="M2781" s="1020"/>
      <c r="N2781" s="1020"/>
      <c r="O2781" s="1020"/>
      <c r="P2781" s="1020"/>
      <c r="Q2781" s="1020"/>
      <c r="R2781" s="1020"/>
      <c r="S2781" s="1020"/>
      <c r="T2781" s="1020"/>
      <c r="U2781" s="1020"/>
      <c r="V2781" s="1020"/>
      <c r="W2781" s="1020"/>
      <c r="X2781" s="1020"/>
      <c r="Y2781" s="1014"/>
    </row>
    <row r="2782" spans="10:25">
      <c r="J2782" s="1014"/>
      <c r="K2782" s="1014"/>
      <c r="L2782" s="1020"/>
      <c r="M2782" s="1020"/>
      <c r="N2782" s="1020"/>
      <c r="O2782" s="1020"/>
      <c r="P2782" s="1020"/>
      <c r="Q2782" s="1020"/>
      <c r="R2782" s="1020"/>
      <c r="S2782" s="1020"/>
      <c r="T2782" s="1020"/>
      <c r="U2782" s="1020"/>
      <c r="V2782" s="1020"/>
      <c r="W2782" s="1020"/>
      <c r="X2782" s="1020"/>
      <c r="Y2782" s="1014"/>
    </row>
    <row r="2783" spans="10:25">
      <c r="J2783" s="1014"/>
      <c r="K2783" s="1014"/>
      <c r="L2783" s="1020"/>
      <c r="M2783" s="1020"/>
      <c r="N2783" s="1020"/>
      <c r="O2783" s="1020"/>
      <c r="P2783" s="1020"/>
      <c r="Q2783" s="1020"/>
      <c r="R2783" s="1020"/>
      <c r="S2783" s="1020"/>
      <c r="T2783" s="1020"/>
      <c r="U2783" s="1020"/>
      <c r="V2783" s="1020"/>
      <c r="W2783" s="1020"/>
      <c r="X2783" s="1020"/>
      <c r="Y2783" s="1014"/>
    </row>
    <row r="2784" spans="10:25">
      <c r="J2784" s="1014"/>
      <c r="K2784" s="1014"/>
      <c r="L2784" s="1020"/>
      <c r="M2784" s="1020"/>
      <c r="N2784" s="1020"/>
      <c r="O2784" s="1020"/>
      <c r="P2784" s="1020"/>
      <c r="Q2784" s="1020"/>
      <c r="R2784" s="1020"/>
      <c r="S2784" s="1020"/>
      <c r="T2784" s="1020"/>
      <c r="U2784" s="1020"/>
      <c r="V2784" s="1020"/>
      <c r="W2784" s="1020"/>
      <c r="X2784" s="1020"/>
      <c r="Y2784" s="1014"/>
    </row>
    <row r="2785" spans="10:25">
      <c r="J2785" s="1014"/>
      <c r="K2785" s="1014"/>
      <c r="L2785" s="1020"/>
      <c r="M2785" s="1020"/>
      <c r="N2785" s="1020"/>
      <c r="O2785" s="1020"/>
      <c r="P2785" s="1020"/>
      <c r="Q2785" s="1020"/>
      <c r="R2785" s="1020"/>
      <c r="S2785" s="1020"/>
      <c r="T2785" s="1020"/>
      <c r="U2785" s="1020"/>
      <c r="V2785" s="1020"/>
      <c r="W2785" s="1020"/>
      <c r="X2785" s="1020"/>
      <c r="Y2785" s="1014"/>
    </row>
    <row r="2786" spans="10:25">
      <c r="J2786" s="1014"/>
      <c r="K2786" s="1014"/>
      <c r="L2786" s="1020"/>
      <c r="M2786" s="1020"/>
      <c r="N2786" s="1020"/>
      <c r="O2786" s="1020"/>
      <c r="P2786" s="1020"/>
      <c r="Q2786" s="1020"/>
      <c r="R2786" s="1020"/>
      <c r="S2786" s="1020"/>
      <c r="T2786" s="1020"/>
      <c r="U2786" s="1020"/>
      <c r="V2786" s="1020"/>
      <c r="W2786" s="1020"/>
      <c r="X2786" s="1020"/>
      <c r="Y2786" s="1014"/>
    </row>
    <row r="2787" spans="10:25">
      <c r="J2787" s="1014"/>
      <c r="K2787" s="1014"/>
      <c r="L2787" s="1020"/>
      <c r="M2787" s="1020"/>
      <c r="N2787" s="1020"/>
      <c r="O2787" s="1020"/>
      <c r="P2787" s="1020"/>
      <c r="Q2787" s="1020"/>
      <c r="R2787" s="1020"/>
      <c r="S2787" s="1020"/>
      <c r="T2787" s="1020"/>
      <c r="U2787" s="1020"/>
      <c r="V2787" s="1020"/>
      <c r="W2787" s="1020"/>
      <c r="X2787" s="1020"/>
      <c r="Y2787" s="1014"/>
    </row>
    <row r="2788" spans="10:25">
      <c r="J2788" s="1014"/>
      <c r="K2788" s="1014"/>
      <c r="L2788" s="1020"/>
      <c r="M2788" s="1020"/>
      <c r="N2788" s="1020"/>
      <c r="O2788" s="1020"/>
      <c r="P2788" s="1020"/>
      <c r="Q2788" s="1020"/>
      <c r="R2788" s="1020"/>
      <c r="S2788" s="1020"/>
      <c r="T2788" s="1020"/>
      <c r="U2788" s="1020"/>
      <c r="V2788" s="1020"/>
      <c r="W2788" s="1020"/>
      <c r="X2788" s="1020"/>
      <c r="Y2788" s="1014"/>
    </row>
    <row r="2789" spans="10:25">
      <c r="J2789" s="1014"/>
      <c r="K2789" s="1014"/>
      <c r="L2789" s="1020"/>
      <c r="M2789" s="1020"/>
      <c r="N2789" s="1020"/>
      <c r="O2789" s="1020"/>
      <c r="P2789" s="1020"/>
      <c r="Q2789" s="1020"/>
      <c r="R2789" s="1020"/>
      <c r="S2789" s="1020"/>
      <c r="T2789" s="1020"/>
      <c r="U2789" s="1020"/>
      <c r="V2789" s="1020"/>
      <c r="W2789" s="1020"/>
      <c r="X2789" s="1020"/>
      <c r="Y2789" s="1014"/>
    </row>
    <row r="2790" spans="10:25">
      <c r="J2790" s="1014"/>
      <c r="K2790" s="1014"/>
      <c r="L2790" s="1020"/>
      <c r="M2790" s="1020"/>
      <c r="N2790" s="1020"/>
      <c r="O2790" s="1020"/>
      <c r="P2790" s="1020"/>
      <c r="Q2790" s="1020"/>
      <c r="R2790" s="1020"/>
      <c r="S2790" s="1020"/>
      <c r="T2790" s="1020"/>
      <c r="U2790" s="1020"/>
      <c r="V2790" s="1020"/>
      <c r="W2790" s="1020"/>
      <c r="X2790" s="1020"/>
      <c r="Y2790" s="1014"/>
    </row>
    <row r="2791" spans="10:25">
      <c r="J2791" s="1014"/>
      <c r="K2791" s="1014"/>
      <c r="L2791" s="1020"/>
      <c r="M2791" s="1020"/>
      <c r="N2791" s="1020"/>
      <c r="O2791" s="1020"/>
      <c r="P2791" s="1020"/>
      <c r="Q2791" s="1020"/>
      <c r="R2791" s="1020"/>
      <c r="S2791" s="1020"/>
      <c r="T2791" s="1020"/>
      <c r="U2791" s="1020"/>
      <c r="V2791" s="1020"/>
      <c r="W2791" s="1020"/>
      <c r="X2791" s="1020"/>
      <c r="Y2791" s="1014"/>
    </row>
    <row r="2792" spans="10:25">
      <c r="J2792" s="1014"/>
      <c r="K2792" s="1014"/>
      <c r="L2792" s="1020"/>
      <c r="M2792" s="1020"/>
      <c r="N2792" s="1020"/>
      <c r="O2792" s="1020"/>
      <c r="P2792" s="1020"/>
      <c r="Q2792" s="1020"/>
      <c r="R2792" s="1020"/>
      <c r="S2792" s="1020"/>
      <c r="T2792" s="1020"/>
      <c r="U2792" s="1020"/>
      <c r="V2792" s="1020"/>
      <c r="W2792" s="1020"/>
      <c r="X2792" s="1020"/>
      <c r="Y2792" s="1014"/>
    </row>
    <row r="2793" spans="10:25">
      <c r="J2793" s="1014"/>
      <c r="K2793" s="1014"/>
      <c r="L2793" s="1020"/>
      <c r="M2793" s="1020"/>
      <c r="N2793" s="1020"/>
      <c r="O2793" s="1020"/>
      <c r="P2793" s="1020"/>
      <c r="Q2793" s="1020"/>
      <c r="R2793" s="1020"/>
      <c r="S2793" s="1020"/>
      <c r="T2793" s="1020"/>
      <c r="U2793" s="1020"/>
      <c r="V2793" s="1020"/>
      <c r="W2793" s="1020"/>
      <c r="X2793" s="1020"/>
      <c r="Y2793" s="1014"/>
    </row>
    <row r="2794" spans="10:25">
      <c r="J2794" s="1014"/>
      <c r="K2794" s="1014"/>
      <c r="L2794" s="1020"/>
      <c r="M2794" s="1020"/>
      <c r="N2794" s="1020"/>
      <c r="O2794" s="1020"/>
      <c r="P2794" s="1020"/>
      <c r="Q2794" s="1020"/>
      <c r="R2794" s="1020"/>
      <c r="S2794" s="1020"/>
      <c r="T2794" s="1020"/>
      <c r="U2794" s="1020"/>
      <c r="V2794" s="1020"/>
      <c r="W2794" s="1020"/>
      <c r="X2794" s="1020"/>
      <c r="Y2794" s="1014"/>
    </row>
    <row r="2795" spans="10:25">
      <c r="J2795" s="1014"/>
      <c r="K2795" s="1014"/>
      <c r="L2795" s="1020"/>
      <c r="M2795" s="1020"/>
      <c r="N2795" s="1020"/>
      <c r="O2795" s="1020"/>
      <c r="P2795" s="1020"/>
      <c r="Q2795" s="1020"/>
      <c r="R2795" s="1020"/>
      <c r="S2795" s="1020"/>
      <c r="T2795" s="1020"/>
      <c r="U2795" s="1020"/>
      <c r="V2795" s="1020"/>
      <c r="W2795" s="1020"/>
      <c r="X2795" s="1020"/>
      <c r="Y2795" s="1014"/>
    </row>
    <row r="2796" spans="10:25">
      <c r="J2796" s="1014"/>
      <c r="K2796" s="1014"/>
      <c r="L2796" s="1020"/>
      <c r="M2796" s="1020"/>
      <c r="N2796" s="1020"/>
      <c r="O2796" s="1020"/>
      <c r="P2796" s="1020"/>
      <c r="Q2796" s="1020"/>
      <c r="R2796" s="1020"/>
      <c r="S2796" s="1020"/>
      <c r="T2796" s="1020"/>
      <c r="U2796" s="1020"/>
      <c r="V2796" s="1020"/>
      <c r="W2796" s="1020"/>
      <c r="X2796" s="1020"/>
      <c r="Y2796" s="1014"/>
    </row>
    <row r="2797" spans="10:25">
      <c r="J2797" s="1014"/>
      <c r="K2797" s="1014"/>
      <c r="L2797" s="1020"/>
      <c r="M2797" s="1020"/>
      <c r="N2797" s="1020"/>
      <c r="O2797" s="1020"/>
      <c r="P2797" s="1020"/>
      <c r="Q2797" s="1020"/>
      <c r="R2797" s="1020"/>
      <c r="S2797" s="1020"/>
      <c r="T2797" s="1020"/>
      <c r="U2797" s="1020"/>
      <c r="V2797" s="1020"/>
      <c r="W2797" s="1020"/>
      <c r="X2797" s="1020"/>
      <c r="Y2797" s="1014"/>
    </row>
    <row r="2798" spans="10:25">
      <c r="J2798" s="1014"/>
      <c r="K2798" s="1014"/>
      <c r="L2798" s="1020"/>
      <c r="M2798" s="1020"/>
      <c r="N2798" s="1020"/>
      <c r="O2798" s="1020"/>
      <c r="P2798" s="1020"/>
      <c r="Q2798" s="1020"/>
      <c r="R2798" s="1020"/>
      <c r="S2798" s="1020"/>
      <c r="T2798" s="1020"/>
      <c r="U2798" s="1020"/>
      <c r="V2798" s="1020"/>
      <c r="W2798" s="1020"/>
      <c r="X2798" s="1020"/>
      <c r="Y2798" s="1014"/>
    </row>
    <row r="2799" spans="10:25">
      <c r="J2799" s="1014"/>
      <c r="K2799" s="1014"/>
      <c r="L2799" s="1020"/>
      <c r="M2799" s="1020"/>
      <c r="N2799" s="1020"/>
      <c r="O2799" s="1020"/>
      <c r="P2799" s="1020"/>
      <c r="Q2799" s="1020"/>
      <c r="R2799" s="1020"/>
      <c r="S2799" s="1020"/>
      <c r="T2799" s="1020"/>
      <c r="U2799" s="1020"/>
      <c r="V2799" s="1020"/>
      <c r="W2799" s="1020"/>
      <c r="X2799" s="1020"/>
      <c r="Y2799" s="1014"/>
    </row>
    <row r="2800" spans="10:25">
      <c r="J2800" s="1014"/>
      <c r="K2800" s="1014"/>
      <c r="L2800" s="1020"/>
      <c r="M2800" s="1020"/>
      <c r="N2800" s="1020"/>
      <c r="O2800" s="1020"/>
      <c r="P2800" s="1020"/>
      <c r="Q2800" s="1020"/>
      <c r="R2800" s="1020"/>
      <c r="S2800" s="1020"/>
      <c r="T2800" s="1020"/>
      <c r="U2800" s="1020"/>
      <c r="V2800" s="1020"/>
      <c r="W2800" s="1020"/>
      <c r="X2800" s="1020"/>
      <c r="Y2800" s="1014"/>
    </row>
    <row r="2801" spans="10:25">
      <c r="J2801" s="1014"/>
      <c r="K2801" s="1014"/>
      <c r="L2801" s="1020"/>
      <c r="M2801" s="1020"/>
      <c r="N2801" s="1020"/>
      <c r="O2801" s="1020"/>
      <c r="P2801" s="1020"/>
      <c r="Q2801" s="1020"/>
      <c r="R2801" s="1020"/>
      <c r="S2801" s="1020"/>
      <c r="T2801" s="1020"/>
      <c r="U2801" s="1020"/>
      <c r="V2801" s="1020"/>
      <c r="W2801" s="1020"/>
      <c r="X2801" s="1020"/>
      <c r="Y2801" s="1014"/>
    </row>
    <row r="2802" spans="10:25">
      <c r="J2802" s="1014"/>
      <c r="K2802" s="1014"/>
      <c r="L2802" s="1020"/>
      <c r="M2802" s="1020"/>
      <c r="N2802" s="1020"/>
      <c r="O2802" s="1020"/>
      <c r="P2802" s="1020"/>
      <c r="Q2802" s="1020"/>
      <c r="R2802" s="1020"/>
      <c r="S2802" s="1020"/>
      <c r="T2802" s="1020"/>
      <c r="U2802" s="1020"/>
      <c r="V2802" s="1020"/>
      <c r="W2802" s="1020"/>
      <c r="X2802" s="1020"/>
      <c r="Y2802" s="1014"/>
    </row>
    <row r="2803" spans="10:25">
      <c r="J2803" s="1014"/>
      <c r="K2803" s="1014"/>
      <c r="L2803" s="1020"/>
      <c r="M2803" s="1020"/>
      <c r="N2803" s="1020"/>
      <c r="O2803" s="1020"/>
      <c r="P2803" s="1020"/>
      <c r="Q2803" s="1020"/>
      <c r="R2803" s="1020"/>
      <c r="S2803" s="1020"/>
      <c r="T2803" s="1020"/>
      <c r="U2803" s="1020"/>
      <c r="V2803" s="1020"/>
      <c r="W2803" s="1020"/>
      <c r="X2803" s="1020"/>
      <c r="Y2803" s="1014"/>
    </row>
    <row r="2804" spans="10:25">
      <c r="J2804" s="1014"/>
      <c r="K2804" s="1014"/>
      <c r="L2804" s="1020"/>
      <c r="M2804" s="1020"/>
      <c r="N2804" s="1020"/>
      <c r="O2804" s="1020"/>
      <c r="P2804" s="1020"/>
      <c r="Q2804" s="1020"/>
      <c r="R2804" s="1020"/>
      <c r="S2804" s="1020"/>
      <c r="T2804" s="1020"/>
      <c r="U2804" s="1020"/>
      <c r="V2804" s="1020"/>
      <c r="W2804" s="1020"/>
      <c r="X2804" s="1020"/>
      <c r="Y2804" s="1014"/>
    </row>
    <row r="2805" spans="10:25">
      <c r="J2805" s="1014"/>
      <c r="K2805" s="1014"/>
      <c r="L2805" s="1020"/>
      <c r="M2805" s="1020"/>
      <c r="N2805" s="1020"/>
      <c r="O2805" s="1020"/>
      <c r="P2805" s="1020"/>
      <c r="Q2805" s="1020"/>
      <c r="R2805" s="1020"/>
      <c r="S2805" s="1020"/>
      <c r="T2805" s="1020"/>
      <c r="U2805" s="1020"/>
      <c r="V2805" s="1020"/>
      <c r="W2805" s="1020"/>
      <c r="X2805" s="1020"/>
      <c r="Y2805" s="1014"/>
    </row>
    <row r="2806" spans="10:25">
      <c r="J2806" s="1014"/>
      <c r="K2806" s="1014"/>
      <c r="L2806" s="1020"/>
      <c r="M2806" s="1020"/>
      <c r="N2806" s="1020"/>
      <c r="O2806" s="1020"/>
      <c r="P2806" s="1020"/>
      <c r="Q2806" s="1020"/>
      <c r="R2806" s="1020"/>
      <c r="S2806" s="1020"/>
      <c r="T2806" s="1020"/>
      <c r="U2806" s="1020"/>
      <c r="V2806" s="1020"/>
      <c r="W2806" s="1020"/>
      <c r="X2806" s="1020"/>
      <c r="Y2806" s="1014"/>
    </row>
    <row r="2807" spans="10:25">
      <c r="J2807" s="1014"/>
      <c r="K2807" s="1014"/>
      <c r="L2807" s="1020"/>
      <c r="M2807" s="1020"/>
      <c r="N2807" s="1020"/>
      <c r="O2807" s="1020"/>
      <c r="P2807" s="1020"/>
      <c r="Q2807" s="1020"/>
      <c r="R2807" s="1020"/>
      <c r="S2807" s="1020"/>
      <c r="T2807" s="1020"/>
      <c r="U2807" s="1020"/>
      <c r="V2807" s="1020"/>
      <c r="W2807" s="1020"/>
      <c r="X2807" s="1020"/>
      <c r="Y2807" s="1014"/>
    </row>
    <row r="2808" spans="10:25">
      <c r="J2808" s="1014"/>
      <c r="K2808" s="1014"/>
      <c r="L2808" s="1020"/>
      <c r="M2808" s="1020"/>
      <c r="N2808" s="1020"/>
      <c r="O2808" s="1020"/>
      <c r="P2808" s="1020"/>
      <c r="Q2808" s="1020"/>
      <c r="R2808" s="1020"/>
      <c r="S2808" s="1020"/>
      <c r="T2808" s="1020"/>
      <c r="U2808" s="1020"/>
      <c r="V2808" s="1020"/>
      <c r="W2808" s="1020"/>
      <c r="X2808" s="1020"/>
      <c r="Y2808" s="1014"/>
    </row>
    <row r="2809" spans="10:25">
      <c r="J2809" s="1014"/>
      <c r="K2809" s="1014"/>
      <c r="L2809" s="1020"/>
      <c r="M2809" s="1020"/>
      <c r="N2809" s="1020"/>
      <c r="O2809" s="1020"/>
      <c r="P2809" s="1020"/>
      <c r="Q2809" s="1020"/>
      <c r="R2809" s="1020"/>
      <c r="S2809" s="1020"/>
      <c r="T2809" s="1020"/>
      <c r="U2809" s="1020"/>
      <c r="V2809" s="1020"/>
      <c r="W2809" s="1020"/>
      <c r="X2809" s="1020"/>
      <c r="Y2809" s="1014"/>
    </row>
    <row r="2810" spans="10:25">
      <c r="J2810" s="1014"/>
      <c r="K2810" s="1014"/>
      <c r="L2810" s="1020"/>
      <c r="M2810" s="1020"/>
      <c r="N2810" s="1020"/>
      <c r="O2810" s="1020"/>
      <c r="P2810" s="1020"/>
      <c r="Q2810" s="1020"/>
      <c r="R2810" s="1020"/>
      <c r="S2810" s="1020"/>
      <c r="T2810" s="1020"/>
      <c r="U2810" s="1020"/>
      <c r="V2810" s="1020"/>
      <c r="W2810" s="1020"/>
      <c r="X2810" s="1020"/>
      <c r="Y2810" s="1014"/>
    </row>
    <row r="2811" spans="10:25">
      <c r="J2811" s="1014"/>
      <c r="K2811" s="1014"/>
      <c r="L2811" s="1020"/>
      <c r="M2811" s="1020"/>
      <c r="N2811" s="1020"/>
      <c r="O2811" s="1020"/>
      <c r="P2811" s="1020"/>
      <c r="Q2811" s="1020"/>
      <c r="R2811" s="1020"/>
      <c r="S2811" s="1020"/>
      <c r="T2811" s="1020"/>
      <c r="U2811" s="1020"/>
      <c r="V2811" s="1020"/>
      <c r="W2811" s="1020"/>
      <c r="X2811" s="1020"/>
      <c r="Y2811" s="1014"/>
    </row>
    <row r="2812" spans="10:25">
      <c r="J2812" s="1014"/>
      <c r="K2812" s="1014"/>
      <c r="L2812" s="1020"/>
      <c r="M2812" s="1020"/>
      <c r="N2812" s="1020"/>
      <c r="O2812" s="1020"/>
      <c r="P2812" s="1020"/>
      <c r="Q2812" s="1020"/>
      <c r="R2812" s="1020"/>
      <c r="S2812" s="1020"/>
      <c r="T2812" s="1020"/>
      <c r="U2812" s="1020"/>
      <c r="V2812" s="1020"/>
      <c r="W2812" s="1020"/>
      <c r="X2812" s="1020"/>
      <c r="Y2812" s="1014"/>
    </row>
    <row r="2813" spans="10:25">
      <c r="J2813" s="1014"/>
      <c r="K2813" s="1014"/>
      <c r="L2813" s="1020"/>
      <c r="M2813" s="1020"/>
      <c r="N2813" s="1020"/>
      <c r="O2813" s="1020"/>
      <c r="P2813" s="1020"/>
      <c r="Q2813" s="1020"/>
      <c r="R2813" s="1020"/>
      <c r="S2813" s="1020"/>
      <c r="T2813" s="1020"/>
      <c r="U2813" s="1020"/>
      <c r="V2813" s="1020"/>
      <c r="W2813" s="1020"/>
      <c r="X2813" s="1020"/>
      <c r="Y2813" s="1014"/>
    </row>
    <row r="2814" spans="10:25">
      <c r="J2814" s="1014"/>
      <c r="K2814" s="1014"/>
      <c r="L2814" s="1020"/>
      <c r="M2814" s="1020"/>
      <c r="N2814" s="1020"/>
      <c r="O2814" s="1020"/>
      <c r="P2814" s="1020"/>
      <c r="Q2814" s="1020"/>
      <c r="R2814" s="1020"/>
      <c r="S2814" s="1020"/>
      <c r="T2814" s="1020"/>
      <c r="U2814" s="1020"/>
      <c r="V2814" s="1020"/>
      <c r="W2814" s="1020"/>
      <c r="X2814" s="1020"/>
      <c r="Y2814" s="1014"/>
    </row>
    <row r="2815" spans="10:25">
      <c r="J2815" s="1014"/>
      <c r="K2815" s="1014"/>
      <c r="L2815" s="1020"/>
      <c r="M2815" s="1020"/>
      <c r="N2815" s="1020"/>
      <c r="O2815" s="1020"/>
      <c r="P2815" s="1020"/>
      <c r="Q2815" s="1020"/>
      <c r="R2815" s="1020"/>
      <c r="S2815" s="1020"/>
      <c r="T2815" s="1020"/>
      <c r="U2815" s="1020"/>
      <c r="V2815" s="1020"/>
      <c r="W2815" s="1020"/>
      <c r="X2815" s="1020"/>
      <c r="Y2815" s="1014"/>
    </row>
    <row r="2816" spans="10:25">
      <c r="J2816" s="1014"/>
      <c r="K2816" s="1014"/>
      <c r="L2816" s="1020"/>
      <c r="M2816" s="1020"/>
      <c r="N2816" s="1020"/>
      <c r="O2816" s="1020"/>
      <c r="P2816" s="1020"/>
      <c r="Q2816" s="1020"/>
      <c r="R2816" s="1020"/>
      <c r="S2816" s="1020"/>
      <c r="T2816" s="1020"/>
      <c r="U2816" s="1020"/>
      <c r="V2816" s="1020"/>
      <c r="W2816" s="1020"/>
      <c r="X2816" s="1020"/>
      <c r="Y2816" s="1014"/>
    </row>
    <row r="2817" spans="10:25">
      <c r="J2817" s="1014"/>
      <c r="K2817" s="1014"/>
      <c r="L2817" s="1020"/>
      <c r="M2817" s="1020"/>
      <c r="N2817" s="1020"/>
      <c r="O2817" s="1020"/>
      <c r="P2817" s="1020"/>
      <c r="Q2817" s="1020"/>
      <c r="R2817" s="1020"/>
      <c r="S2817" s="1020"/>
      <c r="T2817" s="1020"/>
      <c r="U2817" s="1020"/>
      <c r="V2817" s="1020"/>
      <c r="W2817" s="1020"/>
      <c r="X2817" s="1020"/>
      <c r="Y2817" s="1014"/>
    </row>
    <row r="2818" spans="10:25">
      <c r="J2818" s="1014"/>
      <c r="K2818" s="1014"/>
      <c r="L2818" s="1020"/>
      <c r="M2818" s="1020"/>
      <c r="N2818" s="1020"/>
      <c r="O2818" s="1020"/>
      <c r="P2818" s="1020"/>
      <c r="Q2818" s="1020"/>
      <c r="R2818" s="1020"/>
      <c r="S2818" s="1020"/>
      <c r="T2818" s="1020"/>
      <c r="U2818" s="1020"/>
      <c r="V2818" s="1020"/>
      <c r="W2818" s="1020"/>
      <c r="X2818" s="1020"/>
      <c r="Y2818" s="1014"/>
    </row>
    <row r="2819" spans="10:25">
      <c r="J2819" s="1014"/>
      <c r="K2819" s="1014"/>
      <c r="L2819" s="1020"/>
      <c r="M2819" s="1020"/>
      <c r="N2819" s="1020"/>
      <c r="O2819" s="1020"/>
      <c r="P2819" s="1020"/>
      <c r="Q2819" s="1020"/>
      <c r="R2819" s="1020"/>
      <c r="S2819" s="1020"/>
      <c r="T2819" s="1020"/>
      <c r="U2819" s="1020"/>
      <c r="V2819" s="1020"/>
      <c r="W2819" s="1020"/>
      <c r="X2819" s="1020"/>
      <c r="Y2819" s="1014"/>
    </row>
    <row r="2820" spans="10:25">
      <c r="J2820" s="1014"/>
      <c r="K2820" s="1014"/>
      <c r="L2820" s="1020"/>
      <c r="M2820" s="1020"/>
      <c r="N2820" s="1020"/>
      <c r="O2820" s="1020"/>
      <c r="P2820" s="1020"/>
      <c r="Q2820" s="1020"/>
      <c r="R2820" s="1020"/>
      <c r="S2820" s="1020"/>
      <c r="T2820" s="1020"/>
      <c r="U2820" s="1020"/>
      <c r="V2820" s="1020"/>
      <c r="W2820" s="1020"/>
      <c r="X2820" s="1020"/>
      <c r="Y2820" s="1014"/>
    </row>
    <row r="2821" spans="10:25">
      <c r="J2821" s="1014"/>
      <c r="K2821" s="1014"/>
      <c r="L2821" s="1020"/>
      <c r="M2821" s="1020"/>
      <c r="N2821" s="1020"/>
      <c r="O2821" s="1020"/>
      <c r="P2821" s="1020"/>
      <c r="Q2821" s="1020"/>
      <c r="R2821" s="1020"/>
      <c r="S2821" s="1020"/>
      <c r="T2821" s="1020"/>
      <c r="U2821" s="1020"/>
      <c r="V2821" s="1020"/>
      <c r="W2821" s="1020"/>
      <c r="X2821" s="1020"/>
      <c r="Y2821" s="1014"/>
    </row>
    <row r="2822" spans="10:25">
      <c r="J2822" s="1014"/>
      <c r="K2822" s="1014"/>
      <c r="L2822" s="1020"/>
      <c r="M2822" s="1020"/>
      <c r="N2822" s="1020"/>
      <c r="O2822" s="1020"/>
      <c r="P2822" s="1020"/>
      <c r="Q2822" s="1020"/>
      <c r="R2822" s="1020"/>
      <c r="S2822" s="1020"/>
      <c r="T2822" s="1020"/>
      <c r="U2822" s="1020"/>
      <c r="V2822" s="1020"/>
      <c r="W2822" s="1020"/>
      <c r="X2822" s="1020"/>
      <c r="Y2822" s="1014"/>
    </row>
    <row r="2823" spans="10:25">
      <c r="J2823" s="1014"/>
      <c r="K2823" s="1014"/>
      <c r="L2823" s="1020"/>
      <c r="M2823" s="1020"/>
      <c r="N2823" s="1020"/>
      <c r="O2823" s="1020"/>
      <c r="P2823" s="1020"/>
      <c r="Q2823" s="1020"/>
      <c r="R2823" s="1020"/>
      <c r="S2823" s="1020"/>
      <c r="T2823" s="1020"/>
      <c r="U2823" s="1020"/>
      <c r="V2823" s="1020"/>
      <c r="W2823" s="1020"/>
      <c r="X2823" s="1020"/>
      <c r="Y2823" s="1014"/>
    </row>
    <row r="2824" spans="10:25">
      <c r="J2824" s="1014"/>
      <c r="K2824" s="1014"/>
      <c r="L2824" s="1020"/>
      <c r="M2824" s="1020"/>
      <c r="N2824" s="1020"/>
      <c r="O2824" s="1020"/>
      <c r="P2824" s="1020"/>
      <c r="Q2824" s="1020"/>
      <c r="R2824" s="1020"/>
      <c r="S2824" s="1020"/>
      <c r="T2824" s="1020"/>
      <c r="U2824" s="1020"/>
      <c r="V2824" s="1020"/>
      <c r="W2824" s="1020"/>
      <c r="X2824" s="1020"/>
      <c r="Y2824" s="1014"/>
    </row>
    <row r="2825" spans="10:25">
      <c r="J2825" s="1014"/>
      <c r="K2825" s="1014"/>
      <c r="L2825" s="1020"/>
      <c r="M2825" s="1020"/>
      <c r="N2825" s="1020"/>
      <c r="O2825" s="1020"/>
      <c r="P2825" s="1020"/>
      <c r="Q2825" s="1020"/>
      <c r="R2825" s="1020"/>
      <c r="S2825" s="1020"/>
      <c r="T2825" s="1020"/>
      <c r="U2825" s="1020"/>
      <c r="V2825" s="1020"/>
      <c r="W2825" s="1020"/>
      <c r="X2825" s="1020"/>
      <c r="Y2825" s="1014"/>
    </row>
    <row r="2826" spans="10:25">
      <c r="J2826" s="1014"/>
      <c r="K2826" s="1014"/>
      <c r="L2826" s="1020"/>
      <c r="M2826" s="1020"/>
      <c r="N2826" s="1020"/>
      <c r="O2826" s="1020"/>
      <c r="P2826" s="1020"/>
      <c r="Q2826" s="1020"/>
      <c r="R2826" s="1020"/>
      <c r="S2826" s="1020"/>
      <c r="T2826" s="1020"/>
      <c r="U2826" s="1020"/>
      <c r="V2826" s="1020"/>
      <c r="W2826" s="1020"/>
      <c r="X2826" s="1020"/>
      <c r="Y2826" s="1014"/>
    </row>
    <row r="2827" spans="10:25">
      <c r="J2827" s="1014"/>
      <c r="K2827" s="1014"/>
      <c r="L2827" s="1020"/>
      <c r="M2827" s="1020"/>
      <c r="N2827" s="1020"/>
      <c r="O2827" s="1020"/>
      <c r="P2827" s="1020"/>
      <c r="Q2827" s="1020"/>
      <c r="R2827" s="1020"/>
      <c r="S2827" s="1020"/>
      <c r="T2827" s="1020"/>
      <c r="U2827" s="1020"/>
      <c r="V2827" s="1020"/>
      <c r="W2827" s="1020"/>
      <c r="X2827" s="1020"/>
      <c r="Y2827" s="1014"/>
    </row>
    <row r="2828" spans="10:25">
      <c r="J2828" s="1014"/>
      <c r="K2828" s="1014"/>
      <c r="L2828" s="1020"/>
      <c r="M2828" s="1020"/>
      <c r="N2828" s="1020"/>
      <c r="O2828" s="1020"/>
      <c r="P2828" s="1020"/>
      <c r="Q2828" s="1020"/>
      <c r="R2828" s="1020"/>
      <c r="S2828" s="1020"/>
      <c r="T2828" s="1020"/>
      <c r="U2828" s="1020"/>
      <c r="V2828" s="1020"/>
      <c r="W2828" s="1020"/>
      <c r="X2828" s="1020"/>
      <c r="Y2828" s="1014"/>
    </row>
    <row r="2829" spans="10:25">
      <c r="J2829" s="1014"/>
      <c r="K2829" s="1014"/>
      <c r="L2829" s="1020"/>
      <c r="M2829" s="1020"/>
      <c r="N2829" s="1020"/>
      <c r="O2829" s="1020"/>
      <c r="P2829" s="1020"/>
      <c r="Q2829" s="1020"/>
      <c r="R2829" s="1020"/>
      <c r="S2829" s="1020"/>
      <c r="T2829" s="1020"/>
      <c r="U2829" s="1020"/>
      <c r="V2829" s="1020"/>
      <c r="W2829" s="1020"/>
      <c r="X2829" s="1020"/>
      <c r="Y2829" s="1014"/>
    </row>
    <row r="2830" spans="10:25">
      <c r="J2830" s="1014"/>
      <c r="K2830" s="1014"/>
      <c r="L2830" s="1020"/>
      <c r="M2830" s="1020"/>
      <c r="N2830" s="1020"/>
      <c r="O2830" s="1020"/>
      <c r="P2830" s="1020"/>
      <c r="Q2830" s="1020"/>
      <c r="R2830" s="1020"/>
      <c r="S2830" s="1020"/>
      <c r="T2830" s="1020"/>
      <c r="U2830" s="1020"/>
      <c r="V2830" s="1020"/>
      <c r="W2830" s="1020"/>
      <c r="X2830" s="1020"/>
      <c r="Y2830" s="1014"/>
    </row>
    <row r="2831" spans="10:25">
      <c r="J2831" s="1014"/>
      <c r="K2831" s="1014"/>
      <c r="L2831" s="1020"/>
      <c r="M2831" s="1020"/>
      <c r="N2831" s="1020"/>
      <c r="O2831" s="1020"/>
      <c r="P2831" s="1020"/>
      <c r="Q2831" s="1020"/>
      <c r="R2831" s="1020"/>
      <c r="S2831" s="1020"/>
      <c r="T2831" s="1020"/>
      <c r="U2831" s="1020"/>
      <c r="V2831" s="1020"/>
      <c r="W2831" s="1020"/>
      <c r="X2831" s="1020"/>
      <c r="Y2831" s="1014"/>
    </row>
    <row r="2832" spans="10:25">
      <c r="J2832" s="1014"/>
      <c r="K2832" s="1014"/>
      <c r="L2832" s="1020"/>
      <c r="M2832" s="1020"/>
      <c r="N2832" s="1020"/>
      <c r="O2832" s="1020"/>
      <c r="P2832" s="1020"/>
      <c r="Q2832" s="1020"/>
      <c r="R2832" s="1020"/>
      <c r="S2832" s="1020"/>
      <c r="T2832" s="1020"/>
      <c r="U2832" s="1020"/>
      <c r="V2832" s="1020"/>
      <c r="W2832" s="1020"/>
      <c r="X2832" s="1020"/>
      <c r="Y2832" s="1014"/>
    </row>
    <row r="2833" spans="10:25">
      <c r="J2833" s="1014"/>
      <c r="K2833" s="1014"/>
      <c r="L2833" s="1020"/>
      <c r="M2833" s="1020"/>
      <c r="N2833" s="1020"/>
      <c r="O2833" s="1020"/>
      <c r="P2833" s="1020"/>
      <c r="Q2833" s="1020"/>
      <c r="R2833" s="1020"/>
      <c r="S2833" s="1020"/>
      <c r="T2833" s="1020"/>
      <c r="U2833" s="1020"/>
      <c r="V2833" s="1020"/>
      <c r="W2833" s="1020"/>
      <c r="X2833" s="1020"/>
      <c r="Y2833" s="1014"/>
    </row>
    <row r="2834" spans="10:25">
      <c r="J2834" s="1014"/>
      <c r="K2834" s="1014"/>
      <c r="L2834" s="1020"/>
      <c r="M2834" s="1020"/>
      <c r="N2834" s="1020"/>
      <c r="O2834" s="1020"/>
      <c r="P2834" s="1020"/>
      <c r="Q2834" s="1020"/>
      <c r="R2834" s="1020"/>
      <c r="S2834" s="1020"/>
      <c r="T2834" s="1020"/>
      <c r="U2834" s="1020"/>
      <c r="V2834" s="1020"/>
      <c r="W2834" s="1020"/>
      <c r="X2834" s="1020"/>
      <c r="Y2834" s="1014"/>
    </row>
    <row r="2835" spans="10:25">
      <c r="J2835" s="1014"/>
      <c r="K2835" s="1014"/>
      <c r="L2835" s="1020"/>
      <c r="M2835" s="1020"/>
      <c r="N2835" s="1020"/>
      <c r="O2835" s="1020"/>
      <c r="P2835" s="1020"/>
      <c r="Q2835" s="1020"/>
      <c r="R2835" s="1020"/>
      <c r="S2835" s="1020"/>
      <c r="T2835" s="1020"/>
      <c r="U2835" s="1020"/>
      <c r="V2835" s="1020"/>
      <c r="W2835" s="1020"/>
      <c r="X2835" s="1020"/>
      <c r="Y2835" s="1014"/>
    </row>
    <row r="2836" spans="10:25">
      <c r="J2836" s="1014"/>
      <c r="K2836" s="1014"/>
      <c r="L2836" s="1020"/>
      <c r="M2836" s="1020"/>
      <c r="N2836" s="1020"/>
      <c r="O2836" s="1020"/>
      <c r="P2836" s="1020"/>
      <c r="Q2836" s="1020"/>
      <c r="R2836" s="1020"/>
      <c r="S2836" s="1020"/>
      <c r="T2836" s="1020"/>
      <c r="U2836" s="1020"/>
      <c r="V2836" s="1020"/>
      <c r="W2836" s="1020"/>
      <c r="X2836" s="1020"/>
      <c r="Y2836" s="1014"/>
    </row>
    <row r="2837" spans="10:25">
      <c r="J2837" s="1014"/>
      <c r="K2837" s="1014"/>
      <c r="L2837" s="1020"/>
      <c r="M2837" s="1020"/>
      <c r="N2837" s="1020"/>
      <c r="O2837" s="1020"/>
      <c r="P2837" s="1020"/>
      <c r="Q2837" s="1020"/>
      <c r="R2837" s="1020"/>
      <c r="S2837" s="1020"/>
      <c r="T2837" s="1020"/>
      <c r="U2837" s="1020"/>
      <c r="V2837" s="1020"/>
      <c r="W2837" s="1020"/>
      <c r="X2837" s="1020"/>
      <c r="Y2837" s="1014"/>
    </row>
    <row r="2838" spans="10:25">
      <c r="J2838" s="1014"/>
      <c r="K2838" s="1014"/>
      <c r="L2838" s="1020"/>
      <c r="M2838" s="1020"/>
      <c r="N2838" s="1020"/>
      <c r="O2838" s="1020"/>
      <c r="P2838" s="1020"/>
      <c r="Q2838" s="1020"/>
      <c r="R2838" s="1020"/>
      <c r="S2838" s="1020"/>
      <c r="T2838" s="1020"/>
      <c r="U2838" s="1020"/>
      <c r="V2838" s="1020"/>
      <c r="W2838" s="1020"/>
      <c r="X2838" s="1020"/>
      <c r="Y2838" s="1014"/>
    </row>
    <row r="2839" spans="10:25">
      <c r="J2839" s="1014"/>
      <c r="K2839" s="1014"/>
      <c r="L2839" s="1020"/>
      <c r="M2839" s="1020"/>
      <c r="N2839" s="1020"/>
      <c r="O2839" s="1020"/>
      <c r="P2839" s="1020"/>
      <c r="Q2839" s="1020"/>
      <c r="R2839" s="1020"/>
      <c r="S2839" s="1020"/>
      <c r="T2839" s="1020"/>
      <c r="U2839" s="1020"/>
      <c r="V2839" s="1020"/>
      <c r="W2839" s="1020"/>
      <c r="X2839" s="1020"/>
      <c r="Y2839" s="1014"/>
    </row>
    <row r="2840" spans="10:25">
      <c r="J2840" s="1014"/>
      <c r="K2840" s="1014"/>
      <c r="L2840" s="1020"/>
      <c r="M2840" s="1020"/>
      <c r="N2840" s="1020"/>
      <c r="O2840" s="1020"/>
      <c r="P2840" s="1020"/>
      <c r="Q2840" s="1020"/>
      <c r="R2840" s="1020"/>
      <c r="S2840" s="1020"/>
      <c r="T2840" s="1020"/>
      <c r="U2840" s="1020"/>
      <c r="V2840" s="1020"/>
      <c r="W2840" s="1020"/>
      <c r="X2840" s="1020"/>
      <c r="Y2840" s="1014"/>
    </row>
    <row r="2841" spans="10:25">
      <c r="J2841" s="1014"/>
      <c r="K2841" s="1014"/>
      <c r="L2841" s="1020"/>
      <c r="M2841" s="1020"/>
      <c r="N2841" s="1020"/>
      <c r="O2841" s="1020"/>
      <c r="P2841" s="1020"/>
      <c r="Q2841" s="1020"/>
      <c r="R2841" s="1020"/>
      <c r="S2841" s="1020"/>
      <c r="T2841" s="1020"/>
      <c r="U2841" s="1020"/>
      <c r="V2841" s="1020"/>
      <c r="W2841" s="1020"/>
      <c r="X2841" s="1020"/>
      <c r="Y2841" s="1014"/>
    </row>
    <row r="2842" spans="10:25">
      <c r="J2842" s="1014"/>
      <c r="K2842" s="1014"/>
      <c r="L2842" s="1020"/>
      <c r="M2842" s="1020"/>
      <c r="N2842" s="1020"/>
      <c r="O2842" s="1020"/>
      <c r="P2842" s="1020"/>
      <c r="Q2842" s="1020"/>
      <c r="R2842" s="1020"/>
      <c r="S2842" s="1020"/>
      <c r="T2842" s="1020"/>
      <c r="U2842" s="1020"/>
      <c r="V2842" s="1020"/>
      <c r="W2842" s="1020"/>
      <c r="X2842" s="1020"/>
      <c r="Y2842" s="1014"/>
    </row>
    <row r="2843" spans="10:25">
      <c r="J2843" s="1014"/>
      <c r="K2843" s="1014"/>
      <c r="L2843" s="1020"/>
      <c r="M2843" s="1020"/>
      <c r="N2843" s="1020"/>
      <c r="O2843" s="1020"/>
      <c r="P2843" s="1020"/>
      <c r="Q2843" s="1020"/>
      <c r="R2843" s="1020"/>
      <c r="S2843" s="1020"/>
      <c r="T2843" s="1020"/>
      <c r="U2843" s="1020"/>
      <c r="V2843" s="1020"/>
      <c r="W2843" s="1020"/>
      <c r="X2843" s="1020"/>
      <c r="Y2843" s="1014"/>
    </row>
    <row r="2844" spans="10:25">
      <c r="J2844" s="1014"/>
      <c r="K2844" s="1014"/>
      <c r="L2844" s="1020"/>
      <c r="M2844" s="1020"/>
      <c r="N2844" s="1020"/>
      <c r="O2844" s="1020"/>
      <c r="P2844" s="1020"/>
      <c r="Q2844" s="1020"/>
      <c r="R2844" s="1020"/>
      <c r="S2844" s="1020"/>
      <c r="T2844" s="1020"/>
      <c r="U2844" s="1020"/>
      <c r="V2844" s="1020"/>
      <c r="W2844" s="1020"/>
      <c r="X2844" s="1020"/>
      <c r="Y2844" s="1014"/>
    </row>
    <row r="2845" spans="10:25">
      <c r="J2845" s="1014"/>
      <c r="K2845" s="1014"/>
      <c r="L2845" s="1020"/>
      <c r="M2845" s="1020"/>
      <c r="N2845" s="1020"/>
      <c r="O2845" s="1020"/>
      <c r="P2845" s="1020"/>
      <c r="Q2845" s="1020"/>
      <c r="R2845" s="1020"/>
      <c r="S2845" s="1020"/>
      <c r="T2845" s="1020"/>
      <c r="U2845" s="1020"/>
      <c r="V2845" s="1020"/>
      <c r="W2845" s="1020"/>
      <c r="X2845" s="1020"/>
      <c r="Y2845" s="1014"/>
    </row>
    <row r="2846" spans="10:25">
      <c r="J2846" s="1014"/>
      <c r="K2846" s="1014"/>
      <c r="L2846" s="1020"/>
      <c r="M2846" s="1020"/>
      <c r="N2846" s="1020"/>
      <c r="O2846" s="1020"/>
      <c r="P2846" s="1020"/>
      <c r="Q2846" s="1020"/>
      <c r="R2846" s="1020"/>
      <c r="S2846" s="1020"/>
      <c r="T2846" s="1020"/>
      <c r="U2846" s="1020"/>
      <c r="V2846" s="1020"/>
      <c r="W2846" s="1020"/>
      <c r="X2846" s="1020"/>
      <c r="Y2846" s="1014"/>
    </row>
    <row r="2847" spans="10:25">
      <c r="J2847" s="1014"/>
      <c r="K2847" s="1014"/>
      <c r="L2847" s="1020"/>
      <c r="M2847" s="1020"/>
      <c r="N2847" s="1020"/>
      <c r="O2847" s="1020"/>
      <c r="P2847" s="1020"/>
      <c r="Q2847" s="1020"/>
      <c r="R2847" s="1020"/>
      <c r="S2847" s="1020"/>
      <c r="T2847" s="1020"/>
      <c r="U2847" s="1020"/>
      <c r="V2847" s="1020"/>
      <c r="W2847" s="1020"/>
      <c r="X2847" s="1020"/>
      <c r="Y2847" s="1014"/>
    </row>
    <row r="2848" spans="10:25">
      <c r="J2848" s="1014"/>
      <c r="K2848" s="1014"/>
      <c r="L2848" s="1020"/>
      <c r="M2848" s="1020"/>
      <c r="N2848" s="1020"/>
      <c r="O2848" s="1020"/>
      <c r="P2848" s="1020"/>
      <c r="Q2848" s="1020"/>
      <c r="R2848" s="1020"/>
      <c r="S2848" s="1020"/>
      <c r="T2848" s="1020"/>
      <c r="U2848" s="1020"/>
      <c r="V2848" s="1020"/>
      <c r="W2848" s="1020"/>
      <c r="X2848" s="1020"/>
      <c r="Y2848" s="1014"/>
    </row>
    <row r="2849" spans="10:25">
      <c r="J2849" s="1014"/>
      <c r="K2849" s="1014"/>
      <c r="L2849" s="1020"/>
      <c r="M2849" s="1020"/>
      <c r="N2849" s="1020"/>
      <c r="O2849" s="1020"/>
      <c r="P2849" s="1020"/>
      <c r="Q2849" s="1020"/>
      <c r="R2849" s="1020"/>
      <c r="S2849" s="1020"/>
      <c r="T2849" s="1020"/>
      <c r="U2849" s="1020"/>
      <c r="V2849" s="1020"/>
      <c r="W2849" s="1020"/>
      <c r="X2849" s="1020"/>
      <c r="Y2849" s="1014"/>
    </row>
    <row r="2850" spans="10:25">
      <c r="J2850" s="1014"/>
      <c r="K2850" s="1014"/>
      <c r="L2850" s="1020"/>
      <c r="M2850" s="1020"/>
      <c r="N2850" s="1020"/>
      <c r="O2850" s="1020"/>
      <c r="P2850" s="1020"/>
      <c r="Q2850" s="1020"/>
      <c r="R2850" s="1020"/>
      <c r="S2850" s="1020"/>
      <c r="T2850" s="1020"/>
      <c r="U2850" s="1020"/>
      <c r="V2850" s="1020"/>
      <c r="W2850" s="1020"/>
      <c r="X2850" s="1020"/>
      <c r="Y2850" s="1014"/>
    </row>
    <row r="2851" spans="10:25">
      <c r="J2851" s="1014"/>
      <c r="K2851" s="1014"/>
      <c r="L2851" s="1020"/>
      <c r="M2851" s="1020"/>
      <c r="N2851" s="1020"/>
      <c r="O2851" s="1020"/>
      <c r="P2851" s="1020"/>
      <c r="Q2851" s="1020"/>
      <c r="R2851" s="1020"/>
      <c r="S2851" s="1020"/>
      <c r="T2851" s="1020"/>
      <c r="U2851" s="1020"/>
      <c r="V2851" s="1020"/>
      <c r="W2851" s="1020"/>
      <c r="X2851" s="1020"/>
      <c r="Y2851" s="1014"/>
    </row>
    <row r="2852" spans="10:25">
      <c r="J2852" s="1014"/>
      <c r="K2852" s="1014"/>
      <c r="L2852" s="1020"/>
      <c r="M2852" s="1020"/>
      <c r="N2852" s="1020"/>
      <c r="O2852" s="1020"/>
      <c r="P2852" s="1020"/>
      <c r="Q2852" s="1020"/>
      <c r="R2852" s="1020"/>
      <c r="S2852" s="1020"/>
      <c r="T2852" s="1020"/>
      <c r="U2852" s="1020"/>
      <c r="V2852" s="1020"/>
      <c r="W2852" s="1020"/>
      <c r="X2852" s="1020"/>
      <c r="Y2852" s="1014"/>
    </row>
    <row r="2853" spans="10:25">
      <c r="J2853" s="1014"/>
      <c r="K2853" s="1014"/>
      <c r="L2853" s="1020"/>
      <c r="M2853" s="1020"/>
      <c r="N2853" s="1020"/>
      <c r="O2853" s="1020"/>
      <c r="P2853" s="1020"/>
      <c r="Q2853" s="1020"/>
      <c r="R2853" s="1020"/>
      <c r="S2853" s="1020"/>
      <c r="T2853" s="1020"/>
      <c r="U2853" s="1020"/>
      <c r="V2853" s="1020"/>
      <c r="W2853" s="1020"/>
      <c r="X2853" s="1020"/>
      <c r="Y2853" s="1014"/>
    </row>
    <row r="2854" spans="10:25">
      <c r="J2854" s="1014"/>
      <c r="K2854" s="1014"/>
      <c r="L2854" s="1020"/>
      <c r="M2854" s="1020"/>
      <c r="N2854" s="1020"/>
      <c r="O2854" s="1020"/>
      <c r="P2854" s="1020"/>
      <c r="Q2854" s="1020"/>
      <c r="R2854" s="1020"/>
      <c r="S2854" s="1020"/>
      <c r="T2854" s="1020"/>
      <c r="U2854" s="1020"/>
      <c r="V2854" s="1020"/>
      <c r="W2854" s="1020"/>
      <c r="X2854" s="1020"/>
      <c r="Y2854" s="1014"/>
    </row>
    <row r="2855" spans="10:25">
      <c r="J2855" s="1014"/>
      <c r="K2855" s="1014"/>
      <c r="L2855" s="1020"/>
      <c r="M2855" s="1020"/>
      <c r="N2855" s="1020"/>
      <c r="O2855" s="1020"/>
      <c r="P2855" s="1020"/>
      <c r="Q2855" s="1020"/>
      <c r="R2855" s="1020"/>
      <c r="S2855" s="1020"/>
      <c r="T2855" s="1020"/>
      <c r="U2855" s="1020"/>
      <c r="V2855" s="1020"/>
      <c r="W2855" s="1020"/>
      <c r="X2855" s="1020"/>
      <c r="Y2855" s="1014"/>
    </row>
    <row r="2856" spans="10:25">
      <c r="J2856" s="1014"/>
      <c r="K2856" s="1014"/>
      <c r="L2856" s="1020"/>
      <c r="M2856" s="1020"/>
      <c r="N2856" s="1020"/>
      <c r="O2856" s="1020"/>
      <c r="P2856" s="1020"/>
      <c r="Q2856" s="1020"/>
      <c r="R2856" s="1020"/>
      <c r="S2856" s="1020"/>
      <c r="T2856" s="1020"/>
      <c r="U2856" s="1020"/>
      <c r="V2856" s="1020"/>
      <c r="W2856" s="1020"/>
      <c r="X2856" s="1020"/>
      <c r="Y2856" s="1014"/>
    </row>
    <row r="2857" spans="10:25">
      <c r="J2857" s="1014"/>
      <c r="K2857" s="1014"/>
      <c r="L2857" s="1020"/>
      <c r="M2857" s="1020"/>
      <c r="N2857" s="1020"/>
      <c r="O2857" s="1020"/>
      <c r="P2857" s="1020"/>
      <c r="Q2857" s="1020"/>
      <c r="R2857" s="1020"/>
      <c r="S2857" s="1020"/>
      <c r="T2857" s="1020"/>
      <c r="U2857" s="1020"/>
      <c r="V2857" s="1020"/>
      <c r="W2857" s="1020"/>
      <c r="X2857" s="1020"/>
      <c r="Y2857" s="1014"/>
    </row>
    <row r="2858" spans="10:25">
      <c r="J2858" s="1014"/>
      <c r="K2858" s="1014"/>
      <c r="L2858" s="1020"/>
      <c r="M2858" s="1020"/>
      <c r="N2858" s="1020"/>
      <c r="O2858" s="1020"/>
      <c r="P2858" s="1020"/>
      <c r="Q2858" s="1020"/>
      <c r="R2858" s="1020"/>
      <c r="S2858" s="1020"/>
      <c r="T2858" s="1020"/>
      <c r="U2858" s="1020"/>
      <c r="V2858" s="1020"/>
      <c r="W2858" s="1020"/>
      <c r="X2858" s="1020"/>
      <c r="Y2858" s="1014"/>
    </row>
    <row r="2859" spans="10:25">
      <c r="J2859" s="1014"/>
      <c r="K2859" s="1014"/>
      <c r="L2859" s="1020"/>
      <c r="M2859" s="1020"/>
      <c r="N2859" s="1020"/>
      <c r="O2859" s="1020"/>
      <c r="P2859" s="1020"/>
      <c r="Q2859" s="1020"/>
      <c r="R2859" s="1020"/>
      <c r="S2859" s="1020"/>
      <c r="T2859" s="1020"/>
      <c r="U2859" s="1020"/>
      <c r="V2859" s="1020"/>
      <c r="W2859" s="1020"/>
      <c r="X2859" s="1020"/>
      <c r="Y2859" s="1014"/>
    </row>
    <row r="2860" spans="10:25">
      <c r="J2860" s="1014"/>
      <c r="K2860" s="1014"/>
      <c r="L2860" s="1020"/>
      <c r="M2860" s="1020"/>
      <c r="N2860" s="1020"/>
      <c r="O2860" s="1020"/>
      <c r="P2860" s="1020"/>
      <c r="Q2860" s="1020"/>
      <c r="R2860" s="1020"/>
      <c r="S2860" s="1020"/>
      <c r="T2860" s="1020"/>
      <c r="U2860" s="1020"/>
      <c r="V2860" s="1020"/>
      <c r="W2860" s="1020"/>
      <c r="X2860" s="1020"/>
      <c r="Y2860" s="1014"/>
    </row>
    <row r="2861" spans="10:25">
      <c r="J2861" s="1014"/>
      <c r="K2861" s="1014"/>
      <c r="L2861" s="1020"/>
      <c r="M2861" s="1020"/>
      <c r="N2861" s="1020"/>
      <c r="O2861" s="1020"/>
      <c r="P2861" s="1020"/>
      <c r="Q2861" s="1020"/>
      <c r="R2861" s="1020"/>
      <c r="S2861" s="1020"/>
      <c r="T2861" s="1020"/>
      <c r="U2861" s="1020"/>
      <c r="V2861" s="1020"/>
      <c r="W2861" s="1020"/>
      <c r="X2861" s="1020"/>
      <c r="Y2861" s="1014"/>
    </row>
    <row r="2862" spans="10:25">
      <c r="J2862" s="1014"/>
      <c r="K2862" s="1014"/>
      <c r="L2862" s="1020"/>
      <c r="M2862" s="1020"/>
      <c r="N2862" s="1020"/>
      <c r="O2862" s="1020"/>
      <c r="P2862" s="1020"/>
      <c r="Q2862" s="1020"/>
      <c r="R2862" s="1020"/>
      <c r="S2862" s="1020"/>
      <c r="T2862" s="1020"/>
      <c r="U2862" s="1020"/>
      <c r="V2862" s="1020"/>
      <c r="W2862" s="1020"/>
      <c r="X2862" s="1020"/>
      <c r="Y2862" s="1014"/>
    </row>
    <row r="2863" spans="10:25">
      <c r="J2863" s="1014"/>
      <c r="K2863" s="1014"/>
      <c r="L2863" s="1020"/>
      <c r="M2863" s="1020"/>
      <c r="N2863" s="1020"/>
      <c r="O2863" s="1020"/>
      <c r="P2863" s="1020"/>
      <c r="Q2863" s="1020"/>
      <c r="R2863" s="1020"/>
      <c r="S2863" s="1020"/>
      <c r="T2863" s="1020"/>
      <c r="U2863" s="1020"/>
      <c r="V2863" s="1020"/>
      <c r="W2863" s="1020"/>
      <c r="X2863" s="1020"/>
      <c r="Y2863" s="1014"/>
    </row>
    <row r="2864" spans="10:25">
      <c r="J2864" s="1014"/>
      <c r="K2864" s="1014"/>
      <c r="L2864" s="1020"/>
      <c r="M2864" s="1020"/>
      <c r="N2864" s="1020"/>
      <c r="O2864" s="1020"/>
      <c r="P2864" s="1020"/>
      <c r="Q2864" s="1020"/>
      <c r="R2864" s="1020"/>
      <c r="S2864" s="1020"/>
      <c r="T2864" s="1020"/>
      <c r="U2864" s="1020"/>
      <c r="V2864" s="1020"/>
      <c r="W2864" s="1020"/>
      <c r="X2864" s="1020"/>
      <c r="Y2864" s="1014"/>
    </row>
    <row r="2865" spans="10:25">
      <c r="J2865" s="1014"/>
      <c r="K2865" s="1014"/>
      <c r="L2865" s="1020"/>
      <c r="M2865" s="1020"/>
      <c r="N2865" s="1020"/>
      <c r="O2865" s="1020"/>
      <c r="P2865" s="1020"/>
      <c r="Q2865" s="1020"/>
      <c r="R2865" s="1020"/>
      <c r="S2865" s="1020"/>
      <c r="T2865" s="1020"/>
      <c r="U2865" s="1020"/>
      <c r="V2865" s="1020"/>
      <c r="W2865" s="1020"/>
      <c r="X2865" s="1020"/>
      <c r="Y2865" s="1014"/>
    </row>
    <row r="2866" spans="10:25">
      <c r="J2866" s="1014"/>
      <c r="K2866" s="1014"/>
      <c r="L2866" s="1020"/>
      <c r="M2866" s="1020"/>
      <c r="N2866" s="1020"/>
      <c r="O2866" s="1020"/>
      <c r="P2866" s="1020"/>
      <c r="Q2866" s="1020"/>
      <c r="R2866" s="1020"/>
      <c r="S2866" s="1020"/>
      <c r="T2866" s="1020"/>
      <c r="U2866" s="1020"/>
      <c r="V2866" s="1020"/>
      <c r="W2866" s="1020"/>
      <c r="X2866" s="1020"/>
      <c r="Y2866" s="1014"/>
    </row>
    <row r="2867" spans="10:25">
      <c r="J2867" s="1014"/>
      <c r="K2867" s="1014"/>
      <c r="L2867" s="1020"/>
      <c r="M2867" s="1020"/>
      <c r="N2867" s="1020"/>
      <c r="O2867" s="1020"/>
      <c r="P2867" s="1020"/>
      <c r="Q2867" s="1020"/>
      <c r="R2867" s="1020"/>
      <c r="S2867" s="1020"/>
      <c r="T2867" s="1020"/>
      <c r="U2867" s="1020"/>
      <c r="V2867" s="1020"/>
      <c r="W2867" s="1020"/>
      <c r="X2867" s="1020"/>
      <c r="Y2867" s="1014"/>
    </row>
    <row r="2868" spans="10:25">
      <c r="J2868" s="1014"/>
      <c r="K2868" s="1014"/>
      <c r="L2868" s="1020"/>
      <c r="M2868" s="1020"/>
      <c r="N2868" s="1020"/>
      <c r="O2868" s="1020"/>
      <c r="P2868" s="1020"/>
      <c r="Q2868" s="1020"/>
      <c r="R2868" s="1020"/>
      <c r="S2868" s="1020"/>
      <c r="T2868" s="1020"/>
      <c r="U2868" s="1020"/>
      <c r="V2868" s="1020"/>
      <c r="W2868" s="1020"/>
      <c r="X2868" s="1020"/>
      <c r="Y2868" s="1014"/>
    </row>
    <row r="2869" spans="10:25">
      <c r="J2869" s="1014"/>
      <c r="K2869" s="1014"/>
      <c r="L2869" s="1020"/>
      <c r="M2869" s="1020"/>
      <c r="N2869" s="1020"/>
      <c r="O2869" s="1020"/>
      <c r="P2869" s="1020"/>
      <c r="Q2869" s="1020"/>
      <c r="R2869" s="1020"/>
      <c r="S2869" s="1020"/>
      <c r="T2869" s="1020"/>
      <c r="U2869" s="1020"/>
      <c r="V2869" s="1020"/>
      <c r="W2869" s="1020"/>
      <c r="X2869" s="1020"/>
      <c r="Y2869" s="1014"/>
    </row>
    <row r="2870" spans="10:25">
      <c r="J2870" s="1014"/>
      <c r="K2870" s="1014"/>
      <c r="L2870" s="1020"/>
      <c r="M2870" s="1020"/>
      <c r="N2870" s="1020"/>
      <c r="O2870" s="1020"/>
      <c r="P2870" s="1020"/>
      <c r="Q2870" s="1020"/>
      <c r="R2870" s="1020"/>
      <c r="S2870" s="1020"/>
      <c r="T2870" s="1020"/>
      <c r="U2870" s="1020"/>
      <c r="V2870" s="1020"/>
      <c r="W2870" s="1020"/>
      <c r="X2870" s="1020"/>
      <c r="Y2870" s="1014"/>
    </row>
    <row r="2871" spans="10:25">
      <c r="J2871" s="1014"/>
      <c r="K2871" s="1014"/>
      <c r="L2871" s="1020"/>
      <c r="M2871" s="1020"/>
      <c r="N2871" s="1020"/>
      <c r="O2871" s="1020"/>
      <c r="P2871" s="1020"/>
      <c r="Q2871" s="1020"/>
      <c r="R2871" s="1020"/>
      <c r="S2871" s="1020"/>
      <c r="T2871" s="1020"/>
      <c r="U2871" s="1020"/>
      <c r="V2871" s="1020"/>
      <c r="W2871" s="1020"/>
      <c r="X2871" s="1020"/>
      <c r="Y2871" s="1014"/>
    </row>
    <row r="2872" spans="10:25">
      <c r="J2872" s="1014"/>
      <c r="K2872" s="1014"/>
      <c r="L2872" s="1020"/>
      <c r="M2872" s="1020"/>
      <c r="N2872" s="1020"/>
      <c r="O2872" s="1020"/>
      <c r="P2872" s="1020"/>
      <c r="Q2872" s="1020"/>
      <c r="R2872" s="1020"/>
      <c r="S2872" s="1020"/>
      <c r="T2872" s="1020"/>
      <c r="U2872" s="1020"/>
      <c r="V2872" s="1020"/>
      <c r="W2872" s="1020"/>
      <c r="X2872" s="1020"/>
      <c r="Y2872" s="1014"/>
    </row>
    <row r="2873" spans="10:25">
      <c r="J2873" s="1014"/>
      <c r="K2873" s="1014"/>
      <c r="L2873" s="1020"/>
      <c r="M2873" s="1020"/>
      <c r="N2873" s="1020"/>
      <c r="O2873" s="1020"/>
      <c r="P2873" s="1020"/>
      <c r="Q2873" s="1020"/>
      <c r="R2873" s="1020"/>
      <c r="S2873" s="1020"/>
      <c r="T2873" s="1020"/>
      <c r="U2873" s="1020"/>
      <c r="V2873" s="1020"/>
      <c r="W2873" s="1020"/>
      <c r="X2873" s="1020"/>
      <c r="Y2873" s="1014"/>
    </row>
    <row r="2874" spans="10:25">
      <c r="J2874" s="1014"/>
      <c r="K2874" s="1014"/>
      <c r="L2874" s="1020"/>
      <c r="M2874" s="1020"/>
      <c r="N2874" s="1020"/>
      <c r="O2874" s="1020"/>
      <c r="P2874" s="1020"/>
      <c r="Q2874" s="1020"/>
      <c r="R2874" s="1020"/>
      <c r="S2874" s="1020"/>
      <c r="T2874" s="1020"/>
      <c r="U2874" s="1020"/>
      <c r="V2874" s="1020"/>
      <c r="W2874" s="1020"/>
      <c r="X2874" s="1020"/>
      <c r="Y2874" s="1014"/>
    </row>
    <row r="2875" spans="10:25">
      <c r="J2875" s="1014"/>
      <c r="K2875" s="1014"/>
      <c r="L2875" s="1020"/>
      <c r="M2875" s="1020"/>
      <c r="N2875" s="1020"/>
      <c r="O2875" s="1020"/>
      <c r="P2875" s="1020"/>
      <c r="Q2875" s="1020"/>
      <c r="R2875" s="1020"/>
      <c r="S2875" s="1020"/>
      <c r="T2875" s="1020"/>
      <c r="U2875" s="1020"/>
      <c r="V2875" s="1020"/>
      <c r="W2875" s="1020"/>
      <c r="X2875" s="1020"/>
      <c r="Y2875" s="1014"/>
    </row>
    <row r="2876" spans="10:25">
      <c r="J2876" s="1014"/>
      <c r="K2876" s="1014"/>
      <c r="L2876" s="1020"/>
      <c r="M2876" s="1020"/>
      <c r="N2876" s="1020"/>
      <c r="O2876" s="1020"/>
      <c r="P2876" s="1020"/>
      <c r="Q2876" s="1020"/>
      <c r="R2876" s="1020"/>
      <c r="S2876" s="1020"/>
      <c r="T2876" s="1020"/>
      <c r="U2876" s="1020"/>
      <c r="V2876" s="1020"/>
      <c r="W2876" s="1020"/>
      <c r="X2876" s="1020"/>
      <c r="Y2876" s="1014"/>
    </row>
    <row r="2877" spans="10:25">
      <c r="J2877" s="1014"/>
      <c r="K2877" s="1014"/>
      <c r="L2877" s="1020"/>
      <c r="M2877" s="1020"/>
      <c r="N2877" s="1020"/>
      <c r="O2877" s="1020"/>
      <c r="P2877" s="1020"/>
      <c r="Q2877" s="1020"/>
      <c r="R2877" s="1020"/>
      <c r="S2877" s="1020"/>
      <c r="T2877" s="1020"/>
      <c r="U2877" s="1020"/>
      <c r="V2877" s="1020"/>
      <c r="W2877" s="1020"/>
      <c r="X2877" s="1020"/>
      <c r="Y2877" s="1014"/>
    </row>
    <row r="2878" spans="10:25">
      <c r="J2878" s="1014"/>
      <c r="K2878" s="1014"/>
      <c r="L2878" s="1020"/>
      <c r="M2878" s="1020"/>
      <c r="N2878" s="1020"/>
      <c r="O2878" s="1020"/>
      <c r="P2878" s="1020"/>
      <c r="Q2878" s="1020"/>
      <c r="R2878" s="1020"/>
      <c r="S2878" s="1020"/>
      <c r="T2878" s="1020"/>
      <c r="U2878" s="1020"/>
      <c r="V2878" s="1020"/>
      <c r="W2878" s="1020"/>
      <c r="X2878" s="1020"/>
      <c r="Y2878" s="1014"/>
    </row>
    <row r="2879" spans="10:25">
      <c r="J2879" s="1014"/>
      <c r="K2879" s="1014"/>
      <c r="L2879" s="1020"/>
      <c r="M2879" s="1020"/>
      <c r="N2879" s="1020"/>
      <c r="O2879" s="1020"/>
      <c r="P2879" s="1020"/>
      <c r="Q2879" s="1020"/>
      <c r="R2879" s="1020"/>
      <c r="S2879" s="1020"/>
      <c r="T2879" s="1020"/>
      <c r="U2879" s="1020"/>
      <c r="V2879" s="1020"/>
      <c r="W2879" s="1020"/>
      <c r="X2879" s="1020"/>
      <c r="Y2879" s="1014"/>
    </row>
    <row r="2880" spans="10:25">
      <c r="J2880" s="1014"/>
      <c r="K2880" s="1014"/>
      <c r="L2880" s="1020"/>
      <c r="M2880" s="1020"/>
      <c r="N2880" s="1020"/>
      <c r="O2880" s="1020"/>
      <c r="P2880" s="1020"/>
      <c r="Q2880" s="1020"/>
      <c r="R2880" s="1020"/>
      <c r="S2880" s="1020"/>
      <c r="T2880" s="1020"/>
      <c r="U2880" s="1020"/>
      <c r="V2880" s="1020"/>
      <c r="W2880" s="1020"/>
      <c r="X2880" s="1020"/>
      <c r="Y2880" s="1014"/>
    </row>
    <row r="2881" spans="10:25">
      <c r="J2881" s="1014"/>
      <c r="K2881" s="1014"/>
      <c r="L2881" s="1020"/>
      <c r="M2881" s="1020"/>
      <c r="N2881" s="1020"/>
      <c r="O2881" s="1020"/>
      <c r="P2881" s="1020"/>
      <c r="Q2881" s="1020"/>
      <c r="R2881" s="1020"/>
      <c r="S2881" s="1020"/>
      <c r="T2881" s="1020"/>
      <c r="U2881" s="1020"/>
      <c r="V2881" s="1020"/>
      <c r="W2881" s="1020"/>
      <c r="X2881" s="1020"/>
      <c r="Y2881" s="1014"/>
    </row>
    <row r="2882" spans="10:25">
      <c r="J2882" s="1014"/>
      <c r="K2882" s="1014"/>
      <c r="L2882" s="1020"/>
      <c r="M2882" s="1020"/>
      <c r="N2882" s="1020"/>
      <c r="O2882" s="1020"/>
      <c r="P2882" s="1020"/>
      <c r="Q2882" s="1020"/>
      <c r="R2882" s="1020"/>
      <c r="S2882" s="1020"/>
      <c r="T2882" s="1020"/>
      <c r="U2882" s="1020"/>
      <c r="V2882" s="1020"/>
      <c r="W2882" s="1020"/>
      <c r="X2882" s="1020"/>
      <c r="Y2882" s="1014"/>
    </row>
    <row r="2883" spans="10:25">
      <c r="J2883" s="1014"/>
      <c r="K2883" s="1014"/>
      <c r="L2883" s="1020"/>
      <c r="M2883" s="1020"/>
      <c r="N2883" s="1020"/>
      <c r="O2883" s="1020"/>
      <c r="P2883" s="1020"/>
      <c r="Q2883" s="1020"/>
      <c r="R2883" s="1020"/>
      <c r="S2883" s="1020"/>
      <c r="T2883" s="1020"/>
      <c r="U2883" s="1020"/>
      <c r="V2883" s="1020"/>
      <c r="W2883" s="1020"/>
      <c r="X2883" s="1020"/>
      <c r="Y2883" s="1014"/>
    </row>
    <row r="2884" spans="10:25">
      <c r="J2884" s="1014"/>
      <c r="K2884" s="1014"/>
      <c r="L2884" s="1020"/>
      <c r="M2884" s="1020"/>
      <c r="N2884" s="1020"/>
      <c r="O2884" s="1020"/>
      <c r="P2884" s="1020"/>
      <c r="Q2884" s="1020"/>
      <c r="R2884" s="1020"/>
      <c r="S2884" s="1020"/>
      <c r="T2884" s="1020"/>
      <c r="U2884" s="1020"/>
      <c r="V2884" s="1020"/>
      <c r="W2884" s="1020"/>
      <c r="X2884" s="1020"/>
      <c r="Y2884" s="1014"/>
    </row>
    <row r="2885" spans="10:25">
      <c r="J2885" s="1014"/>
      <c r="K2885" s="1014"/>
      <c r="L2885" s="1020"/>
      <c r="M2885" s="1020"/>
      <c r="N2885" s="1020"/>
      <c r="O2885" s="1020"/>
      <c r="P2885" s="1020"/>
      <c r="Q2885" s="1020"/>
      <c r="R2885" s="1020"/>
      <c r="S2885" s="1020"/>
      <c r="T2885" s="1020"/>
      <c r="U2885" s="1020"/>
      <c r="V2885" s="1020"/>
      <c r="W2885" s="1020"/>
      <c r="X2885" s="1020"/>
      <c r="Y2885" s="1014"/>
    </row>
    <row r="2886" spans="10:25">
      <c r="J2886" s="1014"/>
      <c r="K2886" s="1014"/>
      <c r="L2886" s="1020"/>
      <c r="M2886" s="1020"/>
      <c r="N2886" s="1020"/>
      <c r="O2886" s="1020"/>
      <c r="P2886" s="1020"/>
      <c r="Q2886" s="1020"/>
      <c r="R2886" s="1020"/>
      <c r="S2886" s="1020"/>
      <c r="T2886" s="1020"/>
      <c r="U2886" s="1020"/>
      <c r="V2886" s="1020"/>
      <c r="W2886" s="1020"/>
      <c r="X2886" s="1020"/>
      <c r="Y2886" s="1014"/>
    </row>
    <row r="2887" spans="10:25">
      <c r="J2887" s="1014"/>
      <c r="K2887" s="1014"/>
      <c r="L2887" s="1020"/>
      <c r="M2887" s="1020"/>
      <c r="N2887" s="1020"/>
      <c r="O2887" s="1020"/>
      <c r="P2887" s="1020"/>
      <c r="Q2887" s="1020"/>
      <c r="R2887" s="1020"/>
      <c r="S2887" s="1020"/>
      <c r="T2887" s="1020"/>
      <c r="U2887" s="1020"/>
      <c r="V2887" s="1020"/>
      <c r="W2887" s="1020"/>
      <c r="X2887" s="1020"/>
      <c r="Y2887" s="1014"/>
    </row>
    <row r="2888" spans="10:25">
      <c r="J2888" s="1014"/>
      <c r="K2888" s="1014"/>
      <c r="L2888" s="1020"/>
      <c r="M2888" s="1020"/>
      <c r="N2888" s="1020"/>
      <c r="O2888" s="1020"/>
      <c r="P2888" s="1020"/>
      <c r="Q2888" s="1020"/>
      <c r="R2888" s="1020"/>
      <c r="S2888" s="1020"/>
      <c r="T2888" s="1020"/>
      <c r="U2888" s="1020"/>
      <c r="V2888" s="1020"/>
      <c r="W2888" s="1020"/>
      <c r="X2888" s="1020"/>
      <c r="Y2888" s="1014"/>
    </row>
    <row r="2889" spans="10:25">
      <c r="J2889" s="1014"/>
      <c r="K2889" s="1014"/>
      <c r="L2889" s="1020"/>
      <c r="M2889" s="1020"/>
      <c r="N2889" s="1020"/>
      <c r="O2889" s="1020"/>
      <c r="P2889" s="1020"/>
      <c r="Q2889" s="1020"/>
      <c r="R2889" s="1020"/>
      <c r="S2889" s="1020"/>
      <c r="T2889" s="1020"/>
      <c r="U2889" s="1020"/>
      <c r="V2889" s="1020"/>
      <c r="W2889" s="1020"/>
      <c r="X2889" s="1020"/>
      <c r="Y2889" s="1014"/>
    </row>
    <row r="2890" spans="10:25">
      <c r="J2890" s="1014"/>
      <c r="K2890" s="1014"/>
      <c r="L2890" s="1020"/>
      <c r="M2890" s="1020"/>
      <c r="N2890" s="1020"/>
      <c r="O2890" s="1020"/>
      <c r="P2890" s="1020"/>
      <c r="Q2890" s="1020"/>
      <c r="R2890" s="1020"/>
      <c r="S2890" s="1020"/>
      <c r="T2890" s="1020"/>
      <c r="U2890" s="1020"/>
      <c r="V2890" s="1020"/>
      <c r="W2890" s="1020"/>
      <c r="X2890" s="1020"/>
      <c r="Y2890" s="1014"/>
    </row>
    <row r="2891" spans="10:25">
      <c r="J2891" s="1014"/>
      <c r="K2891" s="1014"/>
      <c r="L2891" s="1020"/>
      <c r="M2891" s="1020"/>
      <c r="N2891" s="1020"/>
      <c r="O2891" s="1020"/>
      <c r="P2891" s="1020"/>
      <c r="Q2891" s="1020"/>
      <c r="R2891" s="1020"/>
      <c r="S2891" s="1020"/>
      <c r="T2891" s="1020"/>
      <c r="U2891" s="1020"/>
      <c r="V2891" s="1020"/>
      <c r="W2891" s="1020"/>
      <c r="X2891" s="1020"/>
      <c r="Y2891" s="1014"/>
    </row>
    <row r="2892" spans="10:25">
      <c r="J2892" s="1014"/>
      <c r="K2892" s="1014"/>
      <c r="L2892" s="1020"/>
      <c r="M2892" s="1020"/>
      <c r="N2892" s="1020"/>
      <c r="O2892" s="1020"/>
      <c r="P2892" s="1020"/>
      <c r="Q2892" s="1020"/>
      <c r="R2892" s="1020"/>
      <c r="S2892" s="1020"/>
      <c r="T2892" s="1020"/>
      <c r="U2892" s="1020"/>
      <c r="V2892" s="1020"/>
      <c r="W2892" s="1020"/>
      <c r="X2892" s="1020"/>
      <c r="Y2892" s="1014"/>
    </row>
    <row r="2893" spans="10:25">
      <c r="J2893" s="1014"/>
      <c r="K2893" s="1014"/>
      <c r="L2893" s="1020"/>
      <c r="M2893" s="1020"/>
      <c r="N2893" s="1020"/>
      <c r="O2893" s="1020"/>
      <c r="P2893" s="1020"/>
      <c r="Q2893" s="1020"/>
      <c r="R2893" s="1020"/>
      <c r="S2893" s="1020"/>
      <c r="T2893" s="1020"/>
      <c r="U2893" s="1020"/>
      <c r="V2893" s="1020"/>
      <c r="W2893" s="1020"/>
      <c r="X2893" s="1020"/>
      <c r="Y2893" s="1014"/>
    </row>
    <row r="2894" spans="10:25">
      <c r="J2894" s="1014"/>
      <c r="K2894" s="1014"/>
      <c r="L2894" s="1020"/>
      <c r="M2894" s="1020"/>
      <c r="N2894" s="1020"/>
      <c r="O2894" s="1020"/>
      <c r="P2894" s="1020"/>
      <c r="Q2894" s="1020"/>
      <c r="R2894" s="1020"/>
      <c r="S2894" s="1020"/>
      <c r="T2894" s="1020"/>
      <c r="U2894" s="1020"/>
      <c r="V2894" s="1020"/>
      <c r="W2894" s="1020"/>
      <c r="X2894" s="1020"/>
      <c r="Y2894" s="1014"/>
    </row>
    <row r="2895" spans="10:25">
      <c r="J2895" s="1014"/>
      <c r="K2895" s="1014"/>
      <c r="L2895" s="1020"/>
      <c r="M2895" s="1020"/>
      <c r="N2895" s="1020"/>
      <c r="O2895" s="1020"/>
      <c r="P2895" s="1020"/>
      <c r="Q2895" s="1020"/>
      <c r="R2895" s="1020"/>
      <c r="S2895" s="1020"/>
      <c r="T2895" s="1020"/>
      <c r="U2895" s="1020"/>
      <c r="V2895" s="1020"/>
      <c r="W2895" s="1020"/>
      <c r="X2895" s="1020"/>
      <c r="Y2895" s="1014"/>
    </row>
    <row r="2896" spans="10:25">
      <c r="J2896" s="1014"/>
      <c r="K2896" s="1014"/>
      <c r="L2896" s="1020"/>
      <c r="M2896" s="1020"/>
      <c r="N2896" s="1020"/>
      <c r="O2896" s="1020"/>
      <c r="P2896" s="1020"/>
      <c r="Q2896" s="1020"/>
      <c r="R2896" s="1020"/>
      <c r="S2896" s="1020"/>
      <c r="T2896" s="1020"/>
      <c r="U2896" s="1020"/>
      <c r="V2896" s="1020"/>
      <c r="W2896" s="1020"/>
      <c r="X2896" s="1020"/>
      <c r="Y2896" s="1014"/>
    </row>
    <row r="2897" spans="10:25">
      <c r="J2897" s="1014"/>
      <c r="K2897" s="1014"/>
      <c r="L2897" s="1020"/>
      <c r="M2897" s="1020"/>
      <c r="N2897" s="1020"/>
      <c r="O2897" s="1020"/>
      <c r="P2897" s="1020"/>
      <c r="Q2897" s="1020"/>
      <c r="R2897" s="1020"/>
      <c r="S2897" s="1020"/>
      <c r="T2897" s="1020"/>
      <c r="U2897" s="1020"/>
      <c r="V2897" s="1020"/>
      <c r="W2897" s="1020"/>
      <c r="X2897" s="1020"/>
      <c r="Y2897" s="1014"/>
    </row>
    <row r="2898" spans="10:25">
      <c r="J2898" s="1014"/>
      <c r="K2898" s="1014"/>
      <c r="L2898" s="1020"/>
      <c r="M2898" s="1020"/>
      <c r="N2898" s="1020"/>
      <c r="O2898" s="1020"/>
      <c r="P2898" s="1020"/>
      <c r="Q2898" s="1020"/>
      <c r="R2898" s="1020"/>
      <c r="S2898" s="1020"/>
      <c r="T2898" s="1020"/>
      <c r="U2898" s="1020"/>
      <c r="V2898" s="1020"/>
      <c r="W2898" s="1020"/>
      <c r="X2898" s="1020"/>
      <c r="Y2898" s="1014"/>
    </row>
    <row r="2899" spans="10:25">
      <c r="J2899" s="1014"/>
      <c r="K2899" s="1014"/>
      <c r="L2899" s="1020"/>
      <c r="M2899" s="1020"/>
      <c r="N2899" s="1020"/>
      <c r="O2899" s="1020"/>
      <c r="P2899" s="1020"/>
      <c r="Q2899" s="1020"/>
      <c r="R2899" s="1020"/>
      <c r="S2899" s="1020"/>
      <c r="T2899" s="1020"/>
      <c r="U2899" s="1020"/>
      <c r="V2899" s="1020"/>
      <c r="W2899" s="1020"/>
      <c r="X2899" s="1020"/>
      <c r="Y2899" s="1014"/>
    </row>
    <row r="2900" spans="10:25">
      <c r="J2900" s="1014"/>
      <c r="K2900" s="1014"/>
      <c r="L2900" s="1020"/>
      <c r="M2900" s="1020"/>
      <c r="N2900" s="1020"/>
      <c r="O2900" s="1020"/>
      <c r="P2900" s="1020"/>
      <c r="Q2900" s="1020"/>
      <c r="R2900" s="1020"/>
      <c r="S2900" s="1020"/>
      <c r="T2900" s="1020"/>
      <c r="U2900" s="1020"/>
      <c r="V2900" s="1020"/>
      <c r="W2900" s="1020"/>
      <c r="X2900" s="1020"/>
      <c r="Y2900" s="1014"/>
    </row>
    <row r="2901" spans="10:25">
      <c r="J2901" s="1014"/>
      <c r="K2901" s="1014"/>
      <c r="L2901" s="1020"/>
      <c r="M2901" s="1020"/>
      <c r="N2901" s="1020"/>
      <c r="O2901" s="1020"/>
      <c r="P2901" s="1020"/>
      <c r="Q2901" s="1020"/>
      <c r="R2901" s="1020"/>
      <c r="S2901" s="1020"/>
      <c r="T2901" s="1020"/>
      <c r="U2901" s="1020"/>
      <c r="V2901" s="1020"/>
      <c r="W2901" s="1020"/>
      <c r="X2901" s="1020"/>
      <c r="Y2901" s="1014"/>
    </row>
    <row r="2902" spans="10:25">
      <c r="J2902" s="1014"/>
      <c r="K2902" s="1014"/>
      <c r="L2902" s="1020"/>
      <c r="M2902" s="1020"/>
      <c r="N2902" s="1020"/>
      <c r="O2902" s="1020"/>
      <c r="P2902" s="1020"/>
      <c r="Q2902" s="1020"/>
      <c r="R2902" s="1020"/>
      <c r="S2902" s="1020"/>
      <c r="T2902" s="1020"/>
      <c r="U2902" s="1020"/>
      <c r="V2902" s="1020"/>
      <c r="W2902" s="1020"/>
      <c r="X2902" s="1020"/>
      <c r="Y2902" s="1014"/>
    </row>
    <row r="2903" spans="10:25">
      <c r="J2903" s="1014"/>
      <c r="K2903" s="1014"/>
      <c r="L2903" s="1020"/>
      <c r="M2903" s="1020"/>
      <c r="N2903" s="1020"/>
      <c r="O2903" s="1020"/>
      <c r="P2903" s="1020"/>
      <c r="Q2903" s="1020"/>
      <c r="R2903" s="1020"/>
      <c r="S2903" s="1020"/>
      <c r="T2903" s="1020"/>
      <c r="U2903" s="1020"/>
      <c r="V2903" s="1020"/>
      <c r="W2903" s="1020"/>
      <c r="X2903" s="1020"/>
      <c r="Y2903" s="1014"/>
    </row>
    <row r="2904" spans="10:25">
      <c r="J2904" s="1014"/>
      <c r="K2904" s="1014"/>
      <c r="L2904" s="1020"/>
      <c r="M2904" s="1020"/>
      <c r="N2904" s="1020"/>
      <c r="O2904" s="1020"/>
      <c r="P2904" s="1020"/>
      <c r="Q2904" s="1020"/>
      <c r="R2904" s="1020"/>
      <c r="S2904" s="1020"/>
      <c r="T2904" s="1020"/>
      <c r="U2904" s="1020"/>
      <c r="V2904" s="1020"/>
      <c r="W2904" s="1020"/>
      <c r="X2904" s="1020"/>
      <c r="Y2904" s="1014"/>
    </row>
    <row r="2905" spans="10:25">
      <c r="J2905" s="1014"/>
      <c r="K2905" s="1014"/>
      <c r="L2905" s="1020"/>
      <c r="M2905" s="1020"/>
      <c r="N2905" s="1020"/>
      <c r="O2905" s="1020"/>
      <c r="P2905" s="1020"/>
      <c r="Q2905" s="1020"/>
      <c r="R2905" s="1020"/>
      <c r="S2905" s="1020"/>
      <c r="T2905" s="1020"/>
      <c r="U2905" s="1020"/>
      <c r="V2905" s="1020"/>
      <c r="W2905" s="1020"/>
      <c r="X2905" s="1020"/>
      <c r="Y2905" s="1014"/>
    </row>
    <row r="2906" spans="10:25">
      <c r="J2906" s="1014"/>
      <c r="K2906" s="1014"/>
      <c r="L2906" s="1020"/>
      <c r="M2906" s="1020"/>
      <c r="N2906" s="1020"/>
      <c r="O2906" s="1020"/>
      <c r="P2906" s="1020"/>
      <c r="Q2906" s="1020"/>
      <c r="R2906" s="1020"/>
      <c r="S2906" s="1020"/>
      <c r="T2906" s="1020"/>
      <c r="U2906" s="1020"/>
      <c r="V2906" s="1020"/>
      <c r="W2906" s="1020"/>
      <c r="X2906" s="1020"/>
      <c r="Y2906" s="1014"/>
    </row>
    <row r="2907" spans="10:25">
      <c r="J2907" s="1014"/>
      <c r="K2907" s="1014"/>
      <c r="L2907" s="1020"/>
      <c r="M2907" s="1020"/>
      <c r="N2907" s="1020"/>
      <c r="O2907" s="1020"/>
      <c r="P2907" s="1020"/>
      <c r="Q2907" s="1020"/>
      <c r="R2907" s="1020"/>
      <c r="S2907" s="1020"/>
      <c r="T2907" s="1020"/>
      <c r="U2907" s="1020"/>
      <c r="V2907" s="1020"/>
      <c r="W2907" s="1020"/>
      <c r="X2907" s="1020"/>
      <c r="Y2907" s="1014"/>
    </row>
    <row r="2908" spans="10:25">
      <c r="J2908" s="1014"/>
      <c r="K2908" s="1014"/>
      <c r="L2908" s="1020"/>
      <c r="M2908" s="1020"/>
      <c r="N2908" s="1020"/>
      <c r="O2908" s="1020"/>
      <c r="P2908" s="1020"/>
      <c r="Q2908" s="1020"/>
      <c r="R2908" s="1020"/>
      <c r="S2908" s="1020"/>
      <c r="T2908" s="1020"/>
      <c r="U2908" s="1020"/>
      <c r="V2908" s="1020"/>
      <c r="W2908" s="1020"/>
      <c r="X2908" s="1020"/>
      <c r="Y2908" s="1014"/>
    </row>
    <row r="2909" spans="10:25">
      <c r="J2909" s="1014"/>
      <c r="K2909" s="1014"/>
      <c r="L2909" s="1020"/>
      <c r="M2909" s="1020"/>
      <c r="N2909" s="1020"/>
      <c r="O2909" s="1020"/>
      <c r="P2909" s="1020"/>
      <c r="Q2909" s="1020"/>
      <c r="R2909" s="1020"/>
      <c r="S2909" s="1020"/>
      <c r="T2909" s="1020"/>
      <c r="U2909" s="1020"/>
      <c r="V2909" s="1020"/>
      <c r="W2909" s="1020"/>
      <c r="X2909" s="1020"/>
      <c r="Y2909" s="1014"/>
    </row>
    <row r="2910" spans="10:25">
      <c r="J2910" s="1014"/>
      <c r="K2910" s="1014"/>
      <c r="L2910" s="1020"/>
      <c r="M2910" s="1020"/>
      <c r="N2910" s="1020"/>
      <c r="O2910" s="1020"/>
      <c r="P2910" s="1020"/>
      <c r="Q2910" s="1020"/>
      <c r="R2910" s="1020"/>
      <c r="S2910" s="1020"/>
      <c r="T2910" s="1020"/>
      <c r="U2910" s="1020"/>
      <c r="V2910" s="1020"/>
      <c r="W2910" s="1020"/>
      <c r="X2910" s="1020"/>
      <c r="Y2910" s="1014"/>
    </row>
    <row r="2911" spans="10:25">
      <c r="J2911" s="1014"/>
      <c r="K2911" s="1014"/>
      <c r="L2911" s="1020"/>
      <c r="M2911" s="1020"/>
      <c r="N2911" s="1020"/>
      <c r="O2911" s="1020"/>
      <c r="P2911" s="1020"/>
      <c r="Q2911" s="1020"/>
      <c r="R2911" s="1020"/>
      <c r="S2911" s="1020"/>
      <c r="T2911" s="1020"/>
      <c r="U2911" s="1020"/>
      <c r="V2911" s="1020"/>
      <c r="W2911" s="1020"/>
      <c r="X2911" s="1020"/>
      <c r="Y2911" s="1014"/>
    </row>
    <row r="2912" spans="10:25">
      <c r="J2912" s="1014"/>
      <c r="K2912" s="1014"/>
      <c r="L2912" s="1020"/>
      <c r="M2912" s="1020"/>
      <c r="N2912" s="1020"/>
      <c r="O2912" s="1020"/>
      <c r="P2912" s="1020"/>
      <c r="Q2912" s="1020"/>
      <c r="R2912" s="1020"/>
      <c r="S2912" s="1020"/>
      <c r="T2912" s="1020"/>
      <c r="U2912" s="1020"/>
      <c r="V2912" s="1020"/>
      <c r="W2912" s="1020"/>
      <c r="X2912" s="1020"/>
      <c r="Y2912" s="1014"/>
    </row>
    <row r="2913" spans="10:25">
      <c r="J2913" s="1014"/>
      <c r="K2913" s="1014"/>
      <c r="L2913" s="1020"/>
      <c r="M2913" s="1020"/>
      <c r="N2913" s="1020"/>
      <c r="O2913" s="1020"/>
      <c r="P2913" s="1020"/>
      <c r="Q2913" s="1020"/>
      <c r="R2913" s="1020"/>
      <c r="S2913" s="1020"/>
      <c r="T2913" s="1020"/>
      <c r="U2913" s="1020"/>
      <c r="V2913" s="1020"/>
      <c r="W2913" s="1020"/>
      <c r="X2913" s="1020"/>
      <c r="Y2913" s="1014"/>
    </row>
    <row r="2914" spans="10:25">
      <c r="J2914" s="1014"/>
      <c r="K2914" s="1014"/>
      <c r="L2914" s="1020"/>
      <c r="M2914" s="1020"/>
      <c r="N2914" s="1020"/>
      <c r="O2914" s="1020"/>
      <c r="P2914" s="1020"/>
      <c r="Q2914" s="1020"/>
      <c r="R2914" s="1020"/>
      <c r="S2914" s="1020"/>
      <c r="T2914" s="1020"/>
      <c r="U2914" s="1020"/>
      <c r="V2914" s="1020"/>
      <c r="W2914" s="1020"/>
      <c r="X2914" s="1020"/>
      <c r="Y2914" s="1014"/>
    </row>
    <row r="2915" spans="10:25">
      <c r="J2915" s="1014"/>
      <c r="K2915" s="1014"/>
      <c r="L2915" s="1020"/>
      <c r="M2915" s="1020"/>
      <c r="N2915" s="1020"/>
      <c r="O2915" s="1020"/>
      <c r="P2915" s="1020"/>
      <c r="Q2915" s="1020"/>
      <c r="R2915" s="1020"/>
      <c r="S2915" s="1020"/>
      <c r="T2915" s="1020"/>
      <c r="U2915" s="1020"/>
      <c r="V2915" s="1020"/>
      <c r="W2915" s="1020"/>
      <c r="X2915" s="1020"/>
      <c r="Y2915" s="1014"/>
    </row>
    <row r="2916" spans="10:25">
      <c r="J2916" s="1014"/>
      <c r="K2916" s="1014"/>
      <c r="L2916" s="1020"/>
      <c r="M2916" s="1020"/>
      <c r="N2916" s="1020"/>
      <c r="O2916" s="1020"/>
      <c r="P2916" s="1020"/>
      <c r="Q2916" s="1020"/>
      <c r="R2916" s="1020"/>
      <c r="S2916" s="1020"/>
      <c r="T2916" s="1020"/>
      <c r="U2916" s="1020"/>
      <c r="V2916" s="1020"/>
      <c r="W2916" s="1020"/>
      <c r="X2916" s="1020"/>
      <c r="Y2916" s="1014"/>
    </row>
    <row r="2917" spans="10:25">
      <c r="J2917" s="1014"/>
      <c r="K2917" s="1014"/>
      <c r="L2917" s="1020"/>
      <c r="M2917" s="1020"/>
      <c r="N2917" s="1020"/>
      <c r="O2917" s="1020"/>
      <c r="P2917" s="1020"/>
      <c r="Q2917" s="1020"/>
      <c r="R2917" s="1020"/>
      <c r="S2917" s="1020"/>
      <c r="T2917" s="1020"/>
      <c r="U2917" s="1020"/>
      <c r="V2917" s="1020"/>
      <c r="W2917" s="1020"/>
      <c r="X2917" s="1020"/>
      <c r="Y2917" s="1014"/>
    </row>
    <row r="2918" spans="10:25">
      <c r="J2918" s="1014"/>
      <c r="K2918" s="1014"/>
      <c r="L2918" s="1020"/>
      <c r="M2918" s="1020"/>
      <c r="N2918" s="1020"/>
      <c r="O2918" s="1020"/>
      <c r="P2918" s="1020"/>
      <c r="Q2918" s="1020"/>
      <c r="R2918" s="1020"/>
      <c r="S2918" s="1020"/>
      <c r="T2918" s="1020"/>
      <c r="U2918" s="1020"/>
      <c r="V2918" s="1020"/>
      <c r="W2918" s="1020"/>
      <c r="X2918" s="1020"/>
      <c r="Y2918" s="1014"/>
    </row>
    <row r="2919" spans="10:25">
      <c r="J2919" s="1014"/>
      <c r="K2919" s="1014"/>
      <c r="L2919" s="1020"/>
      <c r="M2919" s="1020"/>
      <c r="N2919" s="1020"/>
      <c r="O2919" s="1020"/>
      <c r="P2919" s="1020"/>
      <c r="Q2919" s="1020"/>
      <c r="R2919" s="1020"/>
      <c r="S2919" s="1020"/>
      <c r="T2919" s="1020"/>
      <c r="U2919" s="1020"/>
      <c r="V2919" s="1020"/>
      <c r="W2919" s="1020"/>
      <c r="X2919" s="1020"/>
      <c r="Y2919" s="1014"/>
    </row>
    <row r="2920" spans="10:25">
      <c r="J2920" s="1014"/>
      <c r="K2920" s="1014"/>
      <c r="L2920" s="1020"/>
      <c r="M2920" s="1020"/>
      <c r="N2920" s="1020"/>
      <c r="O2920" s="1020"/>
      <c r="P2920" s="1020"/>
      <c r="Q2920" s="1020"/>
      <c r="R2920" s="1020"/>
      <c r="S2920" s="1020"/>
      <c r="T2920" s="1020"/>
      <c r="U2920" s="1020"/>
      <c r="V2920" s="1020"/>
      <c r="W2920" s="1020"/>
      <c r="X2920" s="1020"/>
      <c r="Y2920" s="1014"/>
    </row>
    <row r="2921" spans="10:25">
      <c r="J2921" s="1014"/>
      <c r="K2921" s="1014"/>
      <c r="L2921" s="1020"/>
      <c r="M2921" s="1020"/>
      <c r="N2921" s="1020"/>
      <c r="O2921" s="1020"/>
      <c r="P2921" s="1020"/>
      <c r="Q2921" s="1020"/>
      <c r="R2921" s="1020"/>
      <c r="S2921" s="1020"/>
      <c r="T2921" s="1020"/>
      <c r="U2921" s="1020"/>
      <c r="V2921" s="1020"/>
      <c r="W2921" s="1020"/>
      <c r="X2921" s="1020"/>
      <c r="Y2921" s="1014"/>
    </row>
    <row r="2922" spans="10:25">
      <c r="J2922" s="1014"/>
      <c r="K2922" s="1014"/>
      <c r="L2922" s="1020"/>
      <c r="M2922" s="1020"/>
      <c r="N2922" s="1020"/>
      <c r="O2922" s="1020"/>
      <c r="P2922" s="1020"/>
      <c r="Q2922" s="1020"/>
      <c r="R2922" s="1020"/>
      <c r="S2922" s="1020"/>
      <c r="T2922" s="1020"/>
      <c r="U2922" s="1020"/>
      <c r="V2922" s="1020"/>
      <c r="W2922" s="1020"/>
      <c r="X2922" s="1020"/>
      <c r="Y2922" s="1014"/>
    </row>
    <row r="2923" spans="10:25">
      <c r="J2923" s="1014"/>
      <c r="K2923" s="1014"/>
      <c r="L2923" s="1020"/>
      <c r="M2923" s="1020"/>
      <c r="N2923" s="1020"/>
      <c r="O2923" s="1020"/>
      <c r="P2923" s="1020"/>
      <c r="Q2923" s="1020"/>
      <c r="R2923" s="1020"/>
      <c r="S2923" s="1020"/>
      <c r="T2923" s="1020"/>
      <c r="U2923" s="1020"/>
      <c r="V2923" s="1020"/>
      <c r="W2923" s="1020"/>
      <c r="X2923" s="1020"/>
      <c r="Y2923" s="1014"/>
    </row>
    <row r="2924" spans="10:25">
      <c r="J2924" s="1014"/>
      <c r="K2924" s="1014"/>
      <c r="L2924" s="1020"/>
      <c r="M2924" s="1020"/>
      <c r="N2924" s="1020"/>
      <c r="O2924" s="1020"/>
      <c r="P2924" s="1020"/>
      <c r="Q2924" s="1020"/>
      <c r="R2924" s="1020"/>
      <c r="S2924" s="1020"/>
      <c r="T2924" s="1020"/>
      <c r="U2924" s="1020"/>
      <c r="V2924" s="1020"/>
      <c r="W2924" s="1020"/>
      <c r="X2924" s="1020"/>
      <c r="Y2924" s="1014"/>
    </row>
    <row r="2925" spans="10:25">
      <c r="J2925" s="1014"/>
      <c r="K2925" s="1014"/>
      <c r="L2925" s="1020"/>
      <c r="M2925" s="1020"/>
      <c r="N2925" s="1020"/>
      <c r="O2925" s="1020"/>
      <c r="P2925" s="1020"/>
      <c r="Q2925" s="1020"/>
      <c r="R2925" s="1020"/>
      <c r="S2925" s="1020"/>
      <c r="T2925" s="1020"/>
      <c r="U2925" s="1020"/>
      <c r="V2925" s="1020"/>
      <c r="W2925" s="1020"/>
      <c r="X2925" s="1020"/>
      <c r="Y2925" s="1014"/>
    </row>
    <row r="2926" spans="10:25">
      <c r="J2926" s="1014"/>
      <c r="K2926" s="1014"/>
      <c r="L2926" s="1020"/>
      <c r="M2926" s="1020"/>
      <c r="N2926" s="1020"/>
      <c r="O2926" s="1020"/>
      <c r="P2926" s="1020"/>
      <c r="Q2926" s="1020"/>
      <c r="R2926" s="1020"/>
      <c r="S2926" s="1020"/>
      <c r="T2926" s="1020"/>
      <c r="U2926" s="1020"/>
      <c r="V2926" s="1020"/>
      <c r="W2926" s="1020"/>
      <c r="X2926" s="1020"/>
      <c r="Y2926" s="1014"/>
    </row>
    <row r="2927" spans="10:25">
      <c r="J2927" s="1014"/>
      <c r="K2927" s="1014"/>
      <c r="L2927" s="1020"/>
      <c r="M2927" s="1020"/>
      <c r="N2927" s="1020"/>
      <c r="O2927" s="1020"/>
      <c r="P2927" s="1020"/>
      <c r="Q2927" s="1020"/>
      <c r="R2927" s="1020"/>
      <c r="S2927" s="1020"/>
      <c r="T2927" s="1020"/>
      <c r="U2927" s="1020"/>
      <c r="V2927" s="1020"/>
      <c r="W2927" s="1020"/>
      <c r="X2927" s="1020"/>
      <c r="Y2927" s="1014"/>
    </row>
    <row r="2928" spans="10:25">
      <c r="J2928" s="1014"/>
      <c r="K2928" s="1014"/>
      <c r="L2928" s="1020"/>
      <c r="M2928" s="1020"/>
      <c r="N2928" s="1020"/>
      <c r="O2928" s="1020"/>
      <c r="P2928" s="1020"/>
      <c r="Q2928" s="1020"/>
      <c r="R2928" s="1020"/>
      <c r="S2928" s="1020"/>
      <c r="T2928" s="1020"/>
      <c r="U2928" s="1020"/>
      <c r="V2928" s="1020"/>
      <c r="W2928" s="1020"/>
      <c r="X2928" s="1020"/>
      <c r="Y2928" s="1014"/>
    </row>
    <row r="2929" spans="10:25">
      <c r="J2929" s="1014"/>
      <c r="K2929" s="1014"/>
      <c r="L2929" s="1020"/>
      <c r="M2929" s="1020"/>
      <c r="N2929" s="1020"/>
      <c r="O2929" s="1020"/>
      <c r="P2929" s="1020"/>
      <c r="Q2929" s="1020"/>
      <c r="R2929" s="1020"/>
      <c r="S2929" s="1020"/>
      <c r="T2929" s="1020"/>
      <c r="U2929" s="1020"/>
      <c r="V2929" s="1020"/>
      <c r="W2929" s="1020"/>
      <c r="X2929" s="1020"/>
      <c r="Y2929" s="1014"/>
    </row>
    <row r="2930" spans="10:25">
      <c r="J2930" s="1014"/>
      <c r="K2930" s="1014"/>
      <c r="L2930" s="1020"/>
      <c r="M2930" s="1020"/>
      <c r="N2930" s="1020"/>
      <c r="O2930" s="1020"/>
      <c r="P2930" s="1020"/>
      <c r="Q2930" s="1020"/>
      <c r="R2930" s="1020"/>
      <c r="S2930" s="1020"/>
      <c r="T2930" s="1020"/>
      <c r="U2930" s="1020"/>
      <c r="V2930" s="1020"/>
      <c r="W2930" s="1020"/>
      <c r="X2930" s="1020"/>
      <c r="Y2930" s="1014"/>
    </row>
    <row r="2931" spans="10:25">
      <c r="J2931" s="1014"/>
      <c r="K2931" s="1014"/>
      <c r="L2931" s="1020"/>
      <c r="M2931" s="1020"/>
      <c r="N2931" s="1020"/>
      <c r="O2931" s="1020"/>
      <c r="P2931" s="1020"/>
      <c r="Q2931" s="1020"/>
      <c r="R2931" s="1020"/>
      <c r="S2931" s="1020"/>
      <c r="T2931" s="1020"/>
      <c r="U2931" s="1020"/>
      <c r="V2931" s="1020"/>
      <c r="W2931" s="1020"/>
      <c r="X2931" s="1020"/>
      <c r="Y2931" s="1014"/>
    </row>
    <row r="2932" spans="10:25">
      <c r="J2932" s="1014"/>
      <c r="K2932" s="1014"/>
      <c r="L2932" s="1020"/>
      <c r="M2932" s="1020"/>
      <c r="N2932" s="1020"/>
      <c r="O2932" s="1020"/>
      <c r="P2932" s="1020"/>
      <c r="Q2932" s="1020"/>
      <c r="R2932" s="1020"/>
      <c r="S2932" s="1020"/>
      <c r="T2932" s="1020"/>
      <c r="U2932" s="1020"/>
      <c r="V2932" s="1020"/>
      <c r="W2932" s="1020"/>
      <c r="X2932" s="1020"/>
      <c r="Y2932" s="1014"/>
    </row>
    <row r="2933" spans="10:25">
      <c r="J2933" s="1014"/>
      <c r="K2933" s="1014"/>
      <c r="L2933" s="1020"/>
      <c r="M2933" s="1020"/>
      <c r="N2933" s="1020"/>
      <c r="O2933" s="1020"/>
      <c r="P2933" s="1020"/>
      <c r="Q2933" s="1020"/>
      <c r="R2933" s="1020"/>
      <c r="S2933" s="1020"/>
      <c r="T2933" s="1020"/>
      <c r="U2933" s="1020"/>
      <c r="V2933" s="1020"/>
      <c r="W2933" s="1020"/>
      <c r="X2933" s="1020"/>
      <c r="Y2933" s="1014"/>
    </row>
    <row r="2934" spans="10:25">
      <c r="J2934" s="1014"/>
      <c r="K2934" s="1014"/>
      <c r="L2934" s="1020"/>
      <c r="M2934" s="1020"/>
      <c r="N2934" s="1020"/>
      <c r="O2934" s="1020"/>
      <c r="P2934" s="1020"/>
      <c r="Q2934" s="1020"/>
      <c r="R2934" s="1020"/>
      <c r="S2934" s="1020"/>
      <c r="T2934" s="1020"/>
      <c r="U2934" s="1020"/>
      <c r="V2934" s="1020"/>
      <c r="W2934" s="1020"/>
      <c r="X2934" s="1020"/>
      <c r="Y2934" s="1014"/>
    </row>
    <row r="2935" spans="10:25">
      <c r="J2935" s="1014"/>
      <c r="K2935" s="1014"/>
      <c r="L2935" s="1020"/>
      <c r="M2935" s="1020"/>
      <c r="N2935" s="1020"/>
      <c r="O2935" s="1020"/>
      <c r="P2935" s="1020"/>
      <c r="Q2935" s="1020"/>
      <c r="R2935" s="1020"/>
      <c r="S2935" s="1020"/>
      <c r="T2935" s="1020"/>
      <c r="U2935" s="1020"/>
      <c r="V2935" s="1020"/>
      <c r="W2935" s="1020"/>
      <c r="X2935" s="1020"/>
      <c r="Y2935" s="1014"/>
    </row>
    <row r="2936" spans="10:25">
      <c r="J2936" s="1014"/>
      <c r="K2936" s="1014"/>
      <c r="L2936" s="1020"/>
      <c r="M2936" s="1020"/>
      <c r="N2936" s="1020"/>
      <c r="O2936" s="1020"/>
      <c r="P2936" s="1020"/>
      <c r="Q2936" s="1020"/>
      <c r="R2936" s="1020"/>
      <c r="S2936" s="1020"/>
      <c r="T2936" s="1020"/>
      <c r="U2936" s="1020"/>
      <c r="V2936" s="1020"/>
      <c r="W2936" s="1020"/>
      <c r="X2936" s="1020"/>
      <c r="Y2936" s="1014"/>
    </row>
    <row r="2937" spans="10:25">
      <c r="J2937" s="1014"/>
      <c r="K2937" s="1014"/>
      <c r="L2937" s="1020"/>
      <c r="M2937" s="1020"/>
      <c r="N2937" s="1020"/>
      <c r="O2937" s="1020"/>
      <c r="P2937" s="1020"/>
      <c r="Q2937" s="1020"/>
      <c r="R2937" s="1020"/>
      <c r="S2937" s="1020"/>
      <c r="T2937" s="1020"/>
      <c r="U2937" s="1020"/>
      <c r="V2937" s="1020"/>
      <c r="W2937" s="1020"/>
      <c r="X2937" s="1020"/>
      <c r="Y2937" s="1014"/>
    </row>
    <row r="2938" spans="10:25">
      <c r="J2938" s="1014"/>
      <c r="K2938" s="1014"/>
      <c r="L2938" s="1020"/>
      <c r="M2938" s="1020"/>
      <c r="N2938" s="1020"/>
      <c r="O2938" s="1020"/>
      <c r="P2938" s="1020"/>
      <c r="Q2938" s="1020"/>
      <c r="R2938" s="1020"/>
      <c r="S2938" s="1020"/>
      <c r="T2938" s="1020"/>
      <c r="U2938" s="1020"/>
      <c r="V2938" s="1020"/>
      <c r="W2938" s="1020"/>
      <c r="X2938" s="1020"/>
      <c r="Y2938" s="1014"/>
    </row>
    <row r="2939" spans="10:25">
      <c r="J2939" s="1014"/>
      <c r="K2939" s="1014"/>
      <c r="L2939" s="1020"/>
      <c r="M2939" s="1020"/>
      <c r="N2939" s="1020"/>
      <c r="O2939" s="1020"/>
      <c r="P2939" s="1020"/>
      <c r="Q2939" s="1020"/>
      <c r="R2939" s="1020"/>
      <c r="S2939" s="1020"/>
      <c r="T2939" s="1020"/>
      <c r="U2939" s="1020"/>
      <c r="V2939" s="1020"/>
      <c r="W2939" s="1020"/>
      <c r="X2939" s="1020"/>
      <c r="Y2939" s="1014"/>
    </row>
    <row r="2940" spans="10:25">
      <c r="J2940" s="1014"/>
      <c r="K2940" s="1014"/>
      <c r="L2940" s="1020"/>
      <c r="M2940" s="1020"/>
      <c r="N2940" s="1020"/>
      <c r="O2940" s="1020"/>
      <c r="P2940" s="1020"/>
      <c r="Q2940" s="1020"/>
      <c r="R2940" s="1020"/>
      <c r="S2940" s="1020"/>
      <c r="T2940" s="1020"/>
      <c r="U2940" s="1020"/>
      <c r="V2940" s="1020"/>
      <c r="W2940" s="1020"/>
      <c r="X2940" s="1020"/>
      <c r="Y2940" s="1014"/>
    </row>
    <row r="2941" spans="10:25">
      <c r="J2941" s="1014"/>
      <c r="K2941" s="1014"/>
      <c r="L2941" s="1020"/>
      <c r="M2941" s="1020"/>
      <c r="N2941" s="1020"/>
      <c r="O2941" s="1020"/>
      <c r="P2941" s="1020"/>
      <c r="Q2941" s="1020"/>
      <c r="R2941" s="1020"/>
      <c r="S2941" s="1020"/>
      <c r="T2941" s="1020"/>
      <c r="U2941" s="1020"/>
      <c r="V2941" s="1020"/>
      <c r="W2941" s="1020"/>
      <c r="X2941" s="1020"/>
      <c r="Y2941" s="1014"/>
    </row>
    <row r="2942" spans="10:25">
      <c r="J2942" s="1014"/>
      <c r="K2942" s="1014"/>
      <c r="L2942" s="1020"/>
      <c r="M2942" s="1020"/>
      <c r="N2942" s="1020"/>
      <c r="O2942" s="1020"/>
      <c r="P2942" s="1020"/>
      <c r="Q2942" s="1020"/>
      <c r="R2942" s="1020"/>
      <c r="S2942" s="1020"/>
      <c r="T2942" s="1020"/>
      <c r="U2942" s="1020"/>
      <c r="V2942" s="1020"/>
      <c r="W2942" s="1020"/>
      <c r="X2942" s="1020"/>
      <c r="Y2942" s="1014"/>
    </row>
    <row r="2943" spans="10:25">
      <c r="J2943" s="1014"/>
      <c r="K2943" s="1014"/>
      <c r="L2943" s="1020"/>
      <c r="M2943" s="1020"/>
      <c r="N2943" s="1020"/>
      <c r="O2943" s="1020"/>
      <c r="P2943" s="1020"/>
      <c r="Q2943" s="1020"/>
      <c r="R2943" s="1020"/>
      <c r="S2943" s="1020"/>
      <c r="T2943" s="1020"/>
      <c r="U2943" s="1020"/>
      <c r="V2943" s="1020"/>
      <c r="W2943" s="1020"/>
      <c r="X2943" s="1020"/>
      <c r="Y2943" s="1014"/>
    </row>
    <row r="2944" spans="10:25">
      <c r="J2944" s="1014"/>
      <c r="K2944" s="1014"/>
      <c r="L2944" s="1020"/>
      <c r="M2944" s="1020"/>
      <c r="N2944" s="1020"/>
      <c r="O2944" s="1020"/>
      <c r="P2944" s="1020"/>
      <c r="Q2944" s="1020"/>
      <c r="R2944" s="1020"/>
      <c r="S2944" s="1020"/>
      <c r="T2944" s="1020"/>
      <c r="U2944" s="1020"/>
      <c r="V2944" s="1020"/>
      <c r="W2944" s="1020"/>
      <c r="X2944" s="1020"/>
      <c r="Y2944" s="1014"/>
    </row>
    <row r="2945" spans="10:25">
      <c r="J2945" s="1014"/>
      <c r="K2945" s="1014"/>
      <c r="L2945" s="1020"/>
      <c r="M2945" s="1020"/>
      <c r="N2945" s="1020"/>
      <c r="O2945" s="1020"/>
      <c r="P2945" s="1020"/>
      <c r="Q2945" s="1020"/>
      <c r="R2945" s="1020"/>
      <c r="S2945" s="1020"/>
      <c r="T2945" s="1020"/>
      <c r="U2945" s="1020"/>
      <c r="V2945" s="1020"/>
      <c r="W2945" s="1020"/>
      <c r="X2945" s="1020"/>
      <c r="Y2945" s="1014"/>
    </row>
    <row r="2946" spans="10:25">
      <c r="J2946" s="1014"/>
      <c r="K2946" s="1014"/>
      <c r="L2946" s="1020"/>
      <c r="M2946" s="1020"/>
      <c r="N2946" s="1020"/>
      <c r="O2946" s="1020"/>
      <c r="P2946" s="1020"/>
      <c r="Q2946" s="1020"/>
      <c r="R2946" s="1020"/>
      <c r="S2946" s="1020"/>
      <c r="T2946" s="1020"/>
      <c r="U2946" s="1020"/>
      <c r="V2946" s="1020"/>
      <c r="W2946" s="1020"/>
      <c r="X2946" s="1020"/>
      <c r="Y2946" s="1014"/>
    </row>
    <row r="2947" spans="10:25">
      <c r="J2947" s="1014"/>
      <c r="K2947" s="1014"/>
      <c r="L2947" s="1020"/>
      <c r="M2947" s="1020"/>
      <c r="N2947" s="1020"/>
      <c r="O2947" s="1020"/>
      <c r="P2947" s="1020"/>
      <c r="Q2947" s="1020"/>
      <c r="R2947" s="1020"/>
      <c r="S2947" s="1020"/>
      <c r="T2947" s="1020"/>
      <c r="U2947" s="1020"/>
      <c r="V2947" s="1020"/>
      <c r="W2947" s="1020"/>
      <c r="X2947" s="1020"/>
      <c r="Y2947" s="1014"/>
    </row>
    <row r="2948" spans="10:25">
      <c r="J2948" s="1014"/>
      <c r="K2948" s="1014"/>
      <c r="L2948" s="1020"/>
      <c r="M2948" s="1020"/>
      <c r="N2948" s="1020"/>
      <c r="O2948" s="1020"/>
      <c r="P2948" s="1020"/>
      <c r="Q2948" s="1020"/>
      <c r="R2948" s="1020"/>
      <c r="S2948" s="1020"/>
      <c r="T2948" s="1020"/>
      <c r="U2948" s="1020"/>
      <c r="V2948" s="1020"/>
      <c r="W2948" s="1020"/>
      <c r="X2948" s="1020"/>
      <c r="Y2948" s="1014"/>
    </row>
    <row r="2949" spans="10:25">
      <c r="J2949" s="1014"/>
      <c r="K2949" s="1014"/>
      <c r="L2949" s="1020"/>
      <c r="M2949" s="1020"/>
      <c r="N2949" s="1020"/>
      <c r="O2949" s="1020"/>
      <c r="P2949" s="1020"/>
      <c r="Q2949" s="1020"/>
      <c r="R2949" s="1020"/>
      <c r="S2949" s="1020"/>
      <c r="T2949" s="1020"/>
      <c r="U2949" s="1020"/>
      <c r="V2949" s="1020"/>
      <c r="W2949" s="1020"/>
      <c r="X2949" s="1020"/>
      <c r="Y2949" s="1014"/>
    </row>
    <row r="2950" spans="10:25">
      <c r="J2950" s="1014"/>
      <c r="K2950" s="1014"/>
      <c r="L2950" s="1020"/>
      <c r="M2950" s="1020"/>
      <c r="N2950" s="1020"/>
      <c r="O2950" s="1020"/>
      <c r="P2950" s="1020"/>
      <c r="Q2950" s="1020"/>
      <c r="R2950" s="1020"/>
      <c r="S2950" s="1020"/>
      <c r="T2950" s="1020"/>
      <c r="U2950" s="1020"/>
      <c r="V2950" s="1020"/>
      <c r="W2950" s="1020"/>
      <c r="X2950" s="1020"/>
      <c r="Y2950" s="1014"/>
    </row>
    <row r="2951" spans="10:25">
      <c r="J2951" s="1014"/>
      <c r="K2951" s="1014"/>
      <c r="L2951" s="1020"/>
      <c r="M2951" s="1020"/>
      <c r="N2951" s="1020"/>
      <c r="O2951" s="1020"/>
      <c r="P2951" s="1020"/>
      <c r="Q2951" s="1020"/>
      <c r="R2951" s="1020"/>
      <c r="S2951" s="1020"/>
      <c r="T2951" s="1020"/>
      <c r="U2951" s="1020"/>
      <c r="V2951" s="1020"/>
      <c r="W2951" s="1020"/>
      <c r="X2951" s="1020"/>
      <c r="Y2951" s="1014"/>
    </row>
    <row r="2952" spans="10:25">
      <c r="J2952" s="1014"/>
      <c r="K2952" s="1014"/>
      <c r="L2952" s="1020"/>
      <c r="M2952" s="1020"/>
      <c r="N2952" s="1020"/>
      <c r="O2952" s="1020"/>
      <c r="P2952" s="1020"/>
      <c r="Q2952" s="1020"/>
      <c r="R2952" s="1020"/>
      <c r="S2952" s="1020"/>
      <c r="T2952" s="1020"/>
      <c r="U2952" s="1020"/>
      <c r="V2952" s="1020"/>
      <c r="W2952" s="1020"/>
      <c r="X2952" s="1020"/>
      <c r="Y2952" s="1014"/>
    </row>
    <row r="2953" spans="10:25">
      <c r="J2953" s="1014"/>
      <c r="K2953" s="1014"/>
      <c r="L2953" s="1020"/>
      <c r="M2953" s="1020"/>
      <c r="N2953" s="1020"/>
      <c r="O2953" s="1020"/>
      <c r="P2953" s="1020"/>
      <c r="Q2953" s="1020"/>
      <c r="R2953" s="1020"/>
      <c r="S2953" s="1020"/>
      <c r="T2953" s="1020"/>
      <c r="U2953" s="1020"/>
      <c r="V2953" s="1020"/>
      <c r="W2953" s="1020"/>
      <c r="X2953" s="1020"/>
      <c r="Y2953" s="1014"/>
    </row>
    <row r="2954" spans="10:25">
      <c r="J2954" s="1014"/>
      <c r="K2954" s="1014"/>
      <c r="L2954" s="1020"/>
      <c r="M2954" s="1020"/>
      <c r="N2954" s="1020"/>
      <c r="O2954" s="1020"/>
      <c r="P2954" s="1020"/>
      <c r="Q2954" s="1020"/>
      <c r="R2954" s="1020"/>
      <c r="S2954" s="1020"/>
      <c r="T2954" s="1020"/>
      <c r="U2954" s="1020"/>
      <c r="V2954" s="1020"/>
      <c r="W2954" s="1020"/>
      <c r="X2954" s="1020"/>
      <c r="Y2954" s="1014"/>
    </row>
    <row r="2955" spans="10:25">
      <c r="J2955" s="1014"/>
      <c r="K2955" s="1014"/>
      <c r="L2955" s="1020"/>
      <c r="M2955" s="1020"/>
      <c r="N2955" s="1020"/>
      <c r="O2955" s="1020"/>
      <c r="P2955" s="1020"/>
      <c r="Q2955" s="1020"/>
      <c r="R2955" s="1020"/>
      <c r="S2955" s="1020"/>
      <c r="T2955" s="1020"/>
      <c r="U2955" s="1020"/>
      <c r="V2955" s="1020"/>
      <c r="W2955" s="1020"/>
      <c r="X2955" s="1020"/>
      <c r="Y2955" s="1014"/>
    </row>
    <row r="2956" spans="10:25">
      <c r="J2956" s="1014"/>
      <c r="K2956" s="1014"/>
      <c r="L2956" s="1020"/>
      <c r="M2956" s="1020"/>
      <c r="N2956" s="1020"/>
      <c r="O2956" s="1020"/>
      <c r="P2956" s="1020"/>
      <c r="Q2956" s="1020"/>
      <c r="R2956" s="1020"/>
      <c r="S2956" s="1020"/>
      <c r="T2956" s="1020"/>
      <c r="U2956" s="1020"/>
      <c r="V2956" s="1020"/>
      <c r="W2956" s="1020"/>
      <c r="X2956" s="1020"/>
      <c r="Y2956" s="1014"/>
    </row>
    <row r="2957" spans="10:25">
      <c r="J2957" s="1014"/>
      <c r="K2957" s="1014"/>
      <c r="L2957" s="1020"/>
      <c r="M2957" s="1020"/>
      <c r="N2957" s="1020"/>
      <c r="O2957" s="1020"/>
      <c r="P2957" s="1020"/>
      <c r="Q2957" s="1020"/>
      <c r="R2957" s="1020"/>
      <c r="S2957" s="1020"/>
      <c r="T2957" s="1020"/>
      <c r="U2957" s="1020"/>
      <c r="V2957" s="1020"/>
      <c r="W2957" s="1020"/>
      <c r="X2957" s="1020"/>
      <c r="Y2957" s="1014"/>
    </row>
    <row r="2958" spans="10:25">
      <c r="J2958" s="1014"/>
      <c r="K2958" s="1014"/>
      <c r="L2958" s="1020"/>
      <c r="M2958" s="1020"/>
      <c r="N2958" s="1020"/>
      <c r="O2958" s="1020"/>
      <c r="P2958" s="1020"/>
      <c r="Q2958" s="1020"/>
      <c r="R2958" s="1020"/>
      <c r="S2958" s="1020"/>
      <c r="T2958" s="1020"/>
      <c r="U2958" s="1020"/>
      <c r="V2958" s="1020"/>
      <c r="W2958" s="1020"/>
      <c r="X2958" s="1020"/>
      <c r="Y2958" s="1014"/>
    </row>
    <row r="2959" spans="10:25">
      <c r="J2959" s="1014"/>
      <c r="K2959" s="1014"/>
      <c r="L2959" s="1020"/>
      <c r="M2959" s="1020"/>
      <c r="N2959" s="1020"/>
      <c r="O2959" s="1020"/>
      <c r="P2959" s="1020"/>
      <c r="Q2959" s="1020"/>
      <c r="R2959" s="1020"/>
      <c r="S2959" s="1020"/>
      <c r="T2959" s="1020"/>
      <c r="U2959" s="1020"/>
      <c r="V2959" s="1020"/>
      <c r="W2959" s="1020"/>
      <c r="X2959" s="1020"/>
      <c r="Y2959" s="1014"/>
    </row>
    <row r="2960" spans="10:25">
      <c r="J2960" s="1014"/>
      <c r="K2960" s="1014"/>
      <c r="L2960" s="1020"/>
      <c r="M2960" s="1020"/>
      <c r="N2960" s="1020"/>
      <c r="O2960" s="1020"/>
      <c r="P2960" s="1020"/>
      <c r="Q2960" s="1020"/>
      <c r="R2960" s="1020"/>
      <c r="S2960" s="1020"/>
      <c r="T2960" s="1020"/>
      <c r="U2960" s="1020"/>
      <c r="V2960" s="1020"/>
      <c r="W2960" s="1020"/>
      <c r="X2960" s="1020"/>
      <c r="Y2960" s="1014"/>
    </row>
    <row r="2961" spans="10:25">
      <c r="J2961" s="1014"/>
      <c r="K2961" s="1014"/>
      <c r="L2961" s="1020"/>
      <c r="M2961" s="1020"/>
      <c r="N2961" s="1020"/>
      <c r="O2961" s="1020"/>
      <c r="P2961" s="1020"/>
      <c r="Q2961" s="1020"/>
      <c r="R2961" s="1020"/>
      <c r="S2961" s="1020"/>
      <c r="T2961" s="1020"/>
      <c r="U2961" s="1020"/>
      <c r="V2961" s="1020"/>
      <c r="W2961" s="1020"/>
      <c r="X2961" s="1020"/>
      <c r="Y2961" s="1014"/>
    </row>
    <row r="2962" spans="10:25">
      <c r="J2962" s="1014"/>
      <c r="K2962" s="1014"/>
      <c r="L2962" s="1020"/>
      <c r="M2962" s="1020"/>
      <c r="N2962" s="1020"/>
      <c r="O2962" s="1020"/>
      <c r="P2962" s="1020"/>
      <c r="Q2962" s="1020"/>
      <c r="R2962" s="1020"/>
      <c r="S2962" s="1020"/>
      <c r="T2962" s="1020"/>
      <c r="U2962" s="1020"/>
      <c r="V2962" s="1020"/>
      <c r="W2962" s="1020"/>
      <c r="X2962" s="1020"/>
      <c r="Y2962" s="1014"/>
    </row>
    <row r="2963" spans="10:25">
      <c r="J2963" s="1014"/>
      <c r="K2963" s="1014"/>
      <c r="L2963" s="1020"/>
      <c r="M2963" s="1020"/>
      <c r="N2963" s="1020"/>
      <c r="O2963" s="1020"/>
      <c r="P2963" s="1020"/>
      <c r="Q2963" s="1020"/>
      <c r="R2963" s="1020"/>
      <c r="S2963" s="1020"/>
      <c r="T2963" s="1020"/>
      <c r="U2963" s="1020"/>
      <c r="V2963" s="1020"/>
      <c r="W2963" s="1020"/>
      <c r="X2963" s="1020"/>
      <c r="Y2963" s="1014"/>
    </row>
    <row r="2964" spans="10:25">
      <c r="J2964" s="1014"/>
      <c r="K2964" s="1014"/>
      <c r="L2964" s="1020"/>
      <c r="M2964" s="1020"/>
      <c r="N2964" s="1020"/>
      <c r="O2964" s="1020"/>
      <c r="P2964" s="1020"/>
      <c r="Q2964" s="1020"/>
      <c r="R2964" s="1020"/>
      <c r="S2964" s="1020"/>
      <c r="T2964" s="1020"/>
      <c r="U2964" s="1020"/>
      <c r="V2964" s="1020"/>
      <c r="W2964" s="1020"/>
      <c r="X2964" s="1020"/>
      <c r="Y2964" s="1014"/>
    </row>
    <row r="2965" spans="10:25">
      <c r="J2965" s="1014"/>
      <c r="K2965" s="1014"/>
      <c r="L2965" s="1020"/>
      <c r="M2965" s="1020"/>
      <c r="N2965" s="1020"/>
      <c r="O2965" s="1020"/>
      <c r="P2965" s="1020"/>
      <c r="Q2965" s="1020"/>
      <c r="R2965" s="1020"/>
      <c r="S2965" s="1020"/>
      <c r="T2965" s="1020"/>
      <c r="U2965" s="1020"/>
      <c r="V2965" s="1020"/>
      <c r="W2965" s="1020"/>
      <c r="X2965" s="1020"/>
      <c r="Y2965" s="1014"/>
    </row>
    <row r="2966" spans="10:25">
      <c r="J2966" s="1014"/>
      <c r="K2966" s="1014"/>
      <c r="L2966" s="1020"/>
      <c r="M2966" s="1020"/>
      <c r="N2966" s="1020"/>
      <c r="O2966" s="1020"/>
      <c r="P2966" s="1020"/>
      <c r="Q2966" s="1020"/>
      <c r="R2966" s="1020"/>
      <c r="S2966" s="1020"/>
      <c r="T2966" s="1020"/>
      <c r="U2966" s="1020"/>
      <c r="V2966" s="1020"/>
      <c r="W2966" s="1020"/>
      <c r="X2966" s="1020"/>
      <c r="Y2966" s="1014"/>
    </row>
    <row r="2967" spans="10:25">
      <c r="J2967" s="1014"/>
      <c r="K2967" s="1014"/>
      <c r="L2967" s="1020"/>
      <c r="M2967" s="1020"/>
      <c r="N2967" s="1020"/>
      <c r="O2967" s="1020"/>
      <c r="P2967" s="1020"/>
      <c r="Q2967" s="1020"/>
      <c r="R2967" s="1020"/>
      <c r="S2967" s="1020"/>
      <c r="T2967" s="1020"/>
      <c r="U2967" s="1020"/>
      <c r="V2967" s="1020"/>
      <c r="W2967" s="1020"/>
      <c r="X2967" s="1020"/>
      <c r="Y2967" s="1014"/>
    </row>
    <row r="2968" spans="10:25">
      <c r="J2968" s="1014"/>
      <c r="K2968" s="1014"/>
      <c r="L2968" s="1020"/>
      <c r="M2968" s="1020"/>
      <c r="N2968" s="1020"/>
      <c r="O2968" s="1020"/>
      <c r="P2968" s="1020"/>
      <c r="Q2968" s="1020"/>
      <c r="R2968" s="1020"/>
      <c r="S2968" s="1020"/>
      <c r="T2968" s="1020"/>
      <c r="U2968" s="1020"/>
      <c r="V2968" s="1020"/>
      <c r="W2968" s="1020"/>
      <c r="X2968" s="1020"/>
      <c r="Y2968" s="1014"/>
    </row>
    <row r="2969" spans="10:25">
      <c r="J2969" s="1014"/>
      <c r="K2969" s="1014"/>
      <c r="L2969" s="1020"/>
      <c r="M2969" s="1020"/>
      <c r="N2969" s="1020"/>
      <c r="O2969" s="1020"/>
      <c r="P2969" s="1020"/>
      <c r="Q2969" s="1020"/>
      <c r="R2969" s="1020"/>
      <c r="S2969" s="1020"/>
      <c r="T2969" s="1020"/>
      <c r="U2969" s="1020"/>
      <c r="V2969" s="1020"/>
      <c r="W2969" s="1020"/>
      <c r="X2969" s="1020"/>
      <c r="Y2969" s="1014"/>
    </row>
    <row r="2970" spans="10:25">
      <c r="J2970" s="1014"/>
      <c r="K2970" s="1014"/>
      <c r="L2970" s="1020"/>
      <c r="M2970" s="1020"/>
      <c r="N2970" s="1020"/>
      <c r="O2970" s="1020"/>
      <c r="P2970" s="1020"/>
      <c r="Q2970" s="1020"/>
      <c r="R2970" s="1020"/>
      <c r="S2970" s="1020"/>
      <c r="T2970" s="1020"/>
      <c r="U2970" s="1020"/>
      <c r="V2970" s="1020"/>
      <c r="W2970" s="1020"/>
      <c r="X2970" s="1020"/>
      <c r="Y2970" s="1014"/>
    </row>
    <row r="2971" spans="10:25">
      <c r="J2971" s="1014"/>
      <c r="K2971" s="1014"/>
      <c r="L2971" s="1020"/>
      <c r="M2971" s="1020"/>
      <c r="N2971" s="1020"/>
      <c r="O2971" s="1020"/>
      <c r="P2971" s="1020"/>
      <c r="Q2971" s="1020"/>
      <c r="R2971" s="1020"/>
      <c r="S2971" s="1020"/>
      <c r="T2971" s="1020"/>
      <c r="U2971" s="1020"/>
      <c r="V2971" s="1020"/>
      <c r="W2971" s="1020"/>
      <c r="X2971" s="1020"/>
      <c r="Y2971" s="1014"/>
    </row>
    <row r="2972" spans="10:25">
      <c r="J2972" s="1014"/>
      <c r="K2972" s="1014"/>
      <c r="L2972" s="1020"/>
      <c r="M2972" s="1020"/>
      <c r="N2972" s="1020"/>
      <c r="O2972" s="1020"/>
      <c r="P2972" s="1020"/>
      <c r="Q2972" s="1020"/>
      <c r="R2972" s="1020"/>
      <c r="S2972" s="1020"/>
      <c r="T2972" s="1020"/>
      <c r="U2972" s="1020"/>
      <c r="V2972" s="1020"/>
      <c r="W2972" s="1020"/>
      <c r="X2972" s="1020"/>
      <c r="Y2972" s="1014"/>
    </row>
    <row r="2973" spans="10:25">
      <c r="J2973" s="1014"/>
      <c r="K2973" s="1014"/>
      <c r="L2973" s="1020"/>
      <c r="M2973" s="1020"/>
      <c r="N2973" s="1020"/>
      <c r="O2973" s="1020"/>
      <c r="P2973" s="1020"/>
      <c r="Q2973" s="1020"/>
      <c r="R2973" s="1020"/>
      <c r="S2973" s="1020"/>
      <c r="T2973" s="1020"/>
      <c r="U2973" s="1020"/>
      <c r="V2973" s="1020"/>
      <c r="W2973" s="1020"/>
      <c r="X2973" s="1020"/>
      <c r="Y2973" s="1014"/>
    </row>
    <row r="2974" spans="10:25">
      <c r="J2974" s="1014"/>
      <c r="K2974" s="1014"/>
      <c r="L2974" s="1020"/>
      <c r="M2974" s="1020"/>
      <c r="N2974" s="1020"/>
      <c r="O2974" s="1020"/>
      <c r="P2974" s="1020"/>
      <c r="Q2974" s="1020"/>
      <c r="R2974" s="1020"/>
      <c r="S2974" s="1020"/>
      <c r="T2974" s="1020"/>
      <c r="U2974" s="1020"/>
      <c r="V2974" s="1020"/>
      <c r="W2974" s="1020"/>
      <c r="X2974" s="1020"/>
      <c r="Y2974" s="1014"/>
    </row>
    <row r="2975" spans="10:25">
      <c r="J2975" s="1014"/>
      <c r="K2975" s="1014"/>
      <c r="L2975" s="1020"/>
      <c r="M2975" s="1020"/>
      <c r="N2975" s="1020"/>
      <c r="O2975" s="1020"/>
      <c r="P2975" s="1020"/>
      <c r="Q2975" s="1020"/>
      <c r="R2975" s="1020"/>
      <c r="S2975" s="1020"/>
      <c r="T2975" s="1020"/>
      <c r="U2975" s="1020"/>
      <c r="V2975" s="1020"/>
      <c r="W2975" s="1020"/>
      <c r="X2975" s="1020"/>
      <c r="Y2975" s="1014"/>
    </row>
    <row r="2976" spans="10:25">
      <c r="J2976" s="1014"/>
      <c r="K2976" s="1014"/>
      <c r="L2976" s="1020"/>
      <c r="M2976" s="1020"/>
      <c r="N2976" s="1020"/>
      <c r="O2976" s="1020"/>
      <c r="P2976" s="1020"/>
      <c r="Q2976" s="1020"/>
      <c r="R2976" s="1020"/>
      <c r="S2976" s="1020"/>
      <c r="T2976" s="1020"/>
      <c r="U2976" s="1020"/>
      <c r="V2976" s="1020"/>
      <c r="W2976" s="1020"/>
      <c r="X2976" s="1020"/>
      <c r="Y2976" s="1014"/>
    </row>
    <row r="2977" spans="10:25">
      <c r="J2977" s="1014"/>
      <c r="K2977" s="1014"/>
      <c r="L2977" s="1020"/>
      <c r="M2977" s="1020"/>
      <c r="N2977" s="1020"/>
      <c r="O2977" s="1020"/>
      <c r="P2977" s="1020"/>
      <c r="Q2977" s="1020"/>
      <c r="R2977" s="1020"/>
      <c r="S2977" s="1020"/>
      <c r="T2977" s="1020"/>
      <c r="U2977" s="1020"/>
      <c r="V2977" s="1020"/>
      <c r="W2977" s="1020"/>
      <c r="X2977" s="1020"/>
      <c r="Y2977" s="1014"/>
    </row>
    <row r="2978" spans="10:25">
      <c r="J2978" s="1014"/>
      <c r="K2978" s="1014"/>
      <c r="L2978" s="1020"/>
      <c r="M2978" s="1020"/>
      <c r="N2978" s="1020"/>
      <c r="O2978" s="1020"/>
      <c r="P2978" s="1020"/>
      <c r="Q2978" s="1020"/>
      <c r="R2978" s="1020"/>
      <c r="S2978" s="1020"/>
      <c r="T2978" s="1020"/>
      <c r="U2978" s="1020"/>
      <c r="V2978" s="1020"/>
      <c r="W2978" s="1020"/>
      <c r="X2978" s="1020"/>
      <c r="Y2978" s="1014"/>
    </row>
    <row r="2979" spans="10:25">
      <c r="J2979" s="1014"/>
      <c r="K2979" s="1014"/>
      <c r="L2979" s="1020"/>
      <c r="M2979" s="1020"/>
      <c r="N2979" s="1020"/>
      <c r="O2979" s="1020"/>
      <c r="P2979" s="1020"/>
      <c r="Q2979" s="1020"/>
      <c r="R2979" s="1020"/>
      <c r="S2979" s="1020"/>
      <c r="T2979" s="1020"/>
      <c r="U2979" s="1020"/>
      <c r="V2979" s="1020"/>
      <c r="W2979" s="1020"/>
      <c r="X2979" s="1020"/>
      <c r="Y2979" s="1014"/>
    </row>
    <row r="2980" spans="10:25">
      <c r="J2980" s="1014"/>
      <c r="K2980" s="1014"/>
      <c r="L2980" s="1020"/>
      <c r="M2980" s="1020"/>
      <c r="N2980" s="1020"/>
      <c r="O2980" s="1020"/>
      <c r="P2980" s="1020"/>
      <c r="Q2980" s="1020"/>
      <c r="R2980" s="1020"/>
      <c r="S2980" s="1020"/>
      <c r="T2980" s="1020"/>
      <c r="U2980" s="1020"/>
      <c r="V2980" s="1020"/>
      <c r="W2980" s="1020"/>
      <c r="X2980" s="1020"/>
      <c r="Y2980" s="1014"/>
    </row>
    <row r="2981" spans="10:25">
      <c r="J2981" s="1014"/>
      <c r="K2981" s="1014"/>
      <c r="L2981" s="1020"/>
      <c r="M2981" s="1020"/>
      <c r="N2981" s="1020"/>
      <c r="O2981" s="1020"/>
      <c r="P2981" s="1020"/>
      <c r="Q2981" s="1020"/>
      <c r="R2981" s="1020"/>
      <c r="S2981" s="1020"/>
      <c r="T2981" s="1020"/>
      <c r="U2981" s="1020"/>
      <c r="V2981" s="1020"/>
      <c r="W2981" s="1020"/>
      <c r="X2981" s="1020"/>
      <c r="Y2981" s="1014"/>
    </row>
    <row r="2982" spans="10:25">
      <c r="J2982" s="1014"/>
      <c r="K2982" s="1014"/>
      <c r="L2982" s="1020"/>
      <c r="M2982" s="1020"/>
      <c r="N2982" s="1020"/>
      <c r="O2982" s="1020"/>
      <c r="P2982" s="1020"/>
      <c r="Q2982" s="1020"/>
      <c r="R2982" s="1020"/>
      <c r="S2982" s="1020"/>
      <c r="T2982" s="1020"/>
      <c r="U2982" s="1020"/>
      <c r="V2982" s="1020"/>
      <c r="W2982" s="1020"/>
      <c r="X2982" s="1020"/>
      <c r="Y2982" s="1014"/>
    </row>
    <row r="2983" spans="10:25">
      <c r="J2983" s="1014"/>
      <c r="K2983" s="1014"/>
      <c r="L2983" s="1020"/>
      <c r="M2983" s="1020"/>
      <c r="N2983" s="1020"/>
      <c r="O2983" s="1020"/>
      <c r="P2983" s="1020"/>
      <c r="Q2983" s="1020"/>
      <c r="R2983" s="1020"/>
      <c r="S2983" s="1020"/>
      <c r="T2983" s="1020"/>
      <c r="U2983" s="1020"/>
      <c r="V2983" s="1020"/>
      <c r="W2983" s="1020"/>
      <c r="X2983" s="1020"/>
      <c r="Y2983" s="1014"/>
    </row>
    <row r="2984" spans="10:25">
      <c r="J2984" s="1014"/>
      <c r="K2984" s="1014"/>
      <c r="L2984" s="1020"/>
      <c r="M2984" s="1020"/>
      <c r="N2984" s="1020"/>
      <c r="O2984" s="1020"/>
      <c r="P2984" s="1020"/>
      <c r="Q2984" s="1020"/>
      <c r="R2984" s="1020"/>
      <c r="S2984" s="1020"/>
      <c r="T2984" s="1020"/>
      <c r="U2984" s="1020"/>
      <c r="V2984" s="1020"/>
      <c r="W2984" s="1020"/>
      <c r="X2984" s="1020"/>
      <c r="Y2984" s="1014"/>
    </row>
    <row r="2985" spans="10:25">
      <c r="J2985" s="1014"/>
      <c r="K2985" s="1014"/>
      <c r="L2985" s="1020"/>
      <c r="M2985" s="1020"/>
      <c r="N2985" s="1020"/>
      <c r="O2985" s="1020"/>
      <c r="P2985" s="1020"/>
      <c r="Q2985" s="1020"/>
      <c r="R2985" s="1020"/>
      <c r="S2985" s="1020"/>
      <c r="T2985" s="1020"/>
      <c r="U2985" s="1020"/>
      <c r="V2985" s="1020"/>
      <c r="W2985" s="1020"/>
      <c r="X2985" s="1020"/>
      <c r="Y2985" s="1014"/>
    </row>
    <row r="2986" spans="10:25">
      <c r="J2986" s="1014"/>
      <c r="K2986" s="1014"/>
      <c r="L2986" s="1020"/>
      <c r="M2986" s="1020"/>
      <c r="N2986" s="1020"/>
      <c r="O2986" s="1020"/>
      <c r="P2986" s="1020"/>
      <c r="Q2986" s="1020"/>
      <c r="R2986" s="1020"/>
      <c r="S2986" s="1020"/>
      <c r="T2986" s="1020"/>
      <c r="U2986" s="1020"/>
      <c r="V2986" s="1020"/>
      <c r="W2986" s="1020"/>
      <c r="X2986" s="1020"/>
      <c r="Y2986" s="1014"/>
    </row>
    <row r="2987" spans="10:25">
      <c r="J2987" s="1014"/>
      <c r="K2987" s="1014"/>
      <c r="L2987" s="1020"/>
      <c r="M2987" s="1020"/>
      <c r="N2987" s="1020"/>
      <c r="O2987" s="1020"/>
      <c r="P2987" s="1020"/>
      <c r="Q2987" s="1020"/>
      <c r="R2987" s="1020"/>
      <c r="S2987" s="1020"/>
      <c r="T2987" s="1020"/>
      <c r="U2987" s="1020"/>
      <c r="V2987" s="1020"/>
      <c r="W2987" s="1020"/>
      <c r="X2987" s="1020"/>
      <c r="Y2987" s="1014"/>
    </row>
    <row r="2988" spans="10:25">
      <c r="J2988" s="1014"/>
      <c r="K2988" s="1014"/>
      <c r="L2988" s="1020"/>
      <c r="M2988" s="1020"/>
      <c r="N2988" s="1020"/>
      <c r="O2988" s="1020"/>
      <c r="P2988" s="1020"/>
      <c r="Q2988" s="1020"/>
      <c r="R2988" s="1020"/>
      <c r="S2988" s="1020"/>
      <c r="T2988" s="1020"/>
      <c r="U2988" s="1020"/>
      <c r="V2988" s="1020"/>
      <c r="W2988" s="1020"/>
      <c r="X2988" s="1020"/>
      <c r="Y2988" s="1014"/>
    </row>
    <row r="2989" spans="10:25">
      <c r="J2989" s="1014"/>
      <c r="K2989" s="1014"/>
      <c r="L2989" s="1020"/>
      <c r="M2989" s="1020"/>
      <c r="N2989" s="1020"/>
      <c r="O2989" s="1020"/>
      <c r="P2989" s="1020"/>
      <c r="Q2989" s="1020"/>
      <c r="R2989" s="1020"/>
      <c r="S2989" s="1020"/>
      <c r="T2989" s="1020"/>
      <c r="U2989" s="1020"/>
      <c r="V2989" s="1020"/>
      <c r="W2989" s="1020"/>
      <c r="X2989" s="1020"/>
      <c r="Y2989" s="1014"/>
    </row>
    <row r="2990" spans="10:25">
      <c r="J2990" s="1014"/>
      <c r="K2990" s="1014"/>
      <c r="L2990" s="1020"/>
      <c r="M2990" s="1020"/>
      <c r="N2990" s="1020"/>
      <c r="O2990" s="1020"/>
      <c r="P2990" s="1020"/>
      <c r="Q2990" s="1020"/>
      <c r="R2990" s="1020"/>
      <c r="S2990" s="1020"/>
      <c r="T2990" s="1020"/>
      <c r="U2990" s="1020"/>
      <c r="V2990" s="1020"/>
      <c r="W2990" s="1020"/>
      <c r="X2990" s="1020"/>
      <c r="Y2990" s="1014"/>
    </row>
    <row r="2991" spans="10:25">
      <c r="J2991" s="1014"/>
      <c r="K2991" s="1014"/>
      <c r="L2991" s="1020"/>
      <c r="M2991" s="1020"/>
      <c r="N2991" s="1020"/>
      <c r="O2991" s="1020"/>
      <c r="P2991" s="1020"/>
      <c r="Q2991" s="1020"/>
      <c r="R2991" s="1020"/>
      <c r="S2991" s="1020"/>
      <c r="T2991" s="1020"/>
      <c r="U2991" s="1020"/>
      <c r="V2991" s="1020"/>
      <c r="W2991" s="1020"/>
      <c r="X2991" s="1020"/>
      <c r="Y2991" s="1014"/>
    </row>
    <row r="2992" spans="10:25">
      <c r="J2992" s="1014"/>
      <c r="K2992" s="1014"/>
      <c r="L2992" s="1020"/>
      <c r="M2992" s="1020"/>
      <c r="N2992" s="1020"/>
      <c r="O2992" s="1020"/>
      <c r="P2992" s="1020"/>
      <c r="Q2992" s="1020"/>
      <c r="R2992" s="1020"/>
      <c r="S2992" s="1020"/>
      <c r="T2992" s="1020"/>
      <c r="U2992" s="1020"/>
      <c r="V2992" s="1020"/>
      <c r="W2992" s="1020"/>
      <c r="X2992" s="1020"/>
      <c r="Y2992" s="1014"/>
    </row>
    <row r="2993" spans="10:25">
      <c r="J2993" s="1014"/>
      <c r="K2993" s="1014"/>
      <c r="L2993" s="1020"/>
      <c r="M2993" s="1020"/>
      <c r="N2993" s="1020"/>
      <c r="O2993" s="1020"/>
      <c r="P2993" s="1020"/>
      <c r="Q2993" s="1020"/>
      <c r="R2993" s="1020"/>
      <c r="S2993" s="1020"/>
      <c r="T2993" s="1020"/>
      <c r="U2993" s="1020"/>
      <c r="V2993" s="1020"/>
      <c r="W2993" s="1020"/>
      <c r="X2993" s="1020"/>
      <c r="Y2993" s="1014"/>
    </row>
    <row r="2994" spans="10:25">
      <c r="J2994" s="1014"/>
      <c r="K2994" s="1014"/>
      <c r="L2994" s="1020"/>
      <c r="M2994" s="1020"/>
      <c r="N2994" s="1020"/>
      <c r="O2994" s="1020"/>
      <c r="P2994" s="1020"/>
      <c r="Q2994" s="1020"/>
      <c r="R2994" s="1020"/>
      <c r="S2994" s="1020"/>
      <c r="T2994" s="1020"/>
      <c r="U2994" s="1020"/>
      <c r="V2994" s="1020"/>
      <c r="W2994" s="1020"/>
      <c r="X2994" s="1020"/>
      <c r="Y2994" s="1014"/>
    </row>
    <row r="2995" spans="10:25">
      <c r="J2995" s="1014"/>
      <c r="K2995" s="1014"/>
      <c r="L2995" s="1020"/>
      <c r="M2995" s="1020"/>
      <c r="N2995" s="1020"/>
      <c r="O2995" s="1020"/>
      <c r="P2995" s="1020"/>
      <c r="Q2995" s="1020"/>
      <c r="R2995" s="1020"/>
      <c r="S2995" s="1020"/>
      <c r="T2995" s="1020"/>
      <c r="U2995" s="1020"/>
      <c r="V2995" s="1020"/>
      <c r="W2995" s="1020"/>
      <c r="X2995" s="1020"/>
      <c r="Y2995" s="1014"/>
    </row>
    <row r="2996" spans="10:25">
      <c r="J2996" s="1014"/>
      <c r="K2996" s="1014"/>
      <c r="L2996" s="1020"/>
      <c r="M2996" s="1020"/>
      <c r="N2996" s="1020"/>
      <c r="O2996" s="1020"/>
      <c r="P2996" s="1020"/>
      <c r="Q2996" s="1020"/>
      <c r="R2996" s="1020"/>
      <c r="S2996" s="1020"/>
      <c r="T2996" s="1020"/>
      <c r="U2996" s="1020"/>
      <c r="V2996" s="1020"/>
      <c r="W2996" s="1020"/>
      <c r="X2996" s="1020"/>
      <c r="Y2996" s="1014"/>
    </row>
    <row r="2997" spans="10:25">
      <c r="J2997" s="1014"/>
      <c r="K2997" s="1014"/>
      <c r="L2997" s="1020"/>
      <c r="M2997" s="1020"/>
      <c r="N2997" s="1020"/>
      <c r="O2997" s="1020"/>
      <c r="P2997" s="1020"/>
      <c r="Q2997" s="1020"/>
      <c r="R2997" s="1020"/>
      <c r="S2997" s="1020"/>
      <c r="T2997" s="1020"/>
      <c r="U2997" s="1020"/>
      <c r="V2997" s="1020"/>
      <c r="W2997" s="1020"/>
      <c r="X2997" s="1020"/>
      <c r="Y2997" s="1014"/>
    </row>
    <row r="2998" spans="10:25">
      <c r="J2998" s="1014"/>
      <c r="K2998" s="1014"/>
      <c r="L2998" s="1020"/>
      <c r="M2998" s="1020"/>
      <c r="N2998" s="1020"/>
      <c r="O2998" s="1020"/>
      <c r="P2998" s="1020"/>
      <c r="Q2998" s="1020"/>
      <c r="R2998" s="1020"/>
      <c r="S2998" s="1020"/>
      <c r="T2998" s="1020"/>
      <c r="U2998" s="1020"/>
      <c r="V2998" s="1020"/>
      <c r="W2998" s="1020"/>
      <c r="X2998" s="1020"/>
      <c r="Y2998" s="1014"/>
    </row>
    <row r="2999" spans="10:25">
      <c r="J2999" s="1014"/>
      <c r="K2999" s="1014"/>
      <c r="L2999" s="1020"/>
      <c r="M2999" s="1020"/>
      <c r="N2999" s="1020"/>
      <c r="O2999" s="1020"/>
      <c r="P2999" s="1020"/>
      <c r="Q2999" s="1020"/>
      <c r="R2999" s="1020"/>
      <c r="S2999" s="1020"/>
      <c r="T2999" s="1020"/>
      <c r="U2999" s="1020"/>
      <c r="V2999" s="1020"/>
      <c r="W2999" s="1020"/>
      <c r="X2999" s="1020"/>
      <c r="Y2999" s="1014"/>
    </row>
    <row r="3000" spans="10:25">
      <c r="J3000" s="1014"/>
      <c r="K3000" s="1014"/>
      <c r="L3000" s="1020"/>
      <c r="M3000" s="1020"/>
      <c r="N3000" s="1020"/>
      <c r="O3000" s="1020"/>
      <c r="P3000" s="1020"/>
      <c r="Q3000" s="1020"/>
      <c r="R3000" s="1020"/>
      <c r="S3000" s="1020"/>
      <c r="T3000" s="1020"/>
      <c r="U3000" s="1020"/>
      <c r="V3000" s="1020"/>
      <c r="W3000" s="1020"/>
      <c r="X3000" s="1020"/>
      <c r="Y3000" s="1014"/>
    </row>
    <row r="3001" spans="10:25">
      <c r="J3001" s="1014"/>
      <c r="K3001" s="1014"/>
      <c r="L3001" s="1020"/>
      <c r="M3001" s="1020"/>
      <c r="N3001" s="1020"/>
      <c r="O3001" s="1020"/>
      <c r="P3001" s="1020"/>
      <c r="Q3001" s="1020"/>
      <c r="R3001" s="1020"/>
      <c r="S3001" s="1020"/>
      <c r="T3001" s="1020"/>
      <c r="U3001" s="1020"/>
      <c r="V3001" s="1020"/>
      <c r="W3001" s="1020"/>
      <c r="X3001" s="1020"/>
      <c r="Y3001" s="1014"/>
    </row>
    <row r="3002" spans="10:25">
      <c r="J3002" s="1014"/>
      <c r="K3002" s="1014"/>
      <c r="L3002" s="1020"/>
      <c r="M3002" s="1020"/>
      <c r="N3002" s="1020"/>
      <c r="O3002" s="1020"/>
      <c r="P3002" s="1020"/>
      <c r="Q3002" s="1020"/>
      <c r="R3002" s="1020"/>
      <c r="S3002" s="1020"/>
      <c r="T3002" s="1020"/>
      <c r="U3002" s="1020"/>
      <c r="V3002" s="1020"/>
      <c r="W3002" s="1020"/>
      <c r="X3002" s="1020"/>
      <c r="Y3002" s="1014"/>
    </row>
    <row r="3003" spans="10:25">
      <c r="J3003" s="1014"/>
      <c r="K3003" s="1014"/>
      <c r="L3003" s="1020"/>
      <c r="M3003" s="1020"/>
      <c r="N3003" s="1020"/>
      <c r="O3003" s="1020"/>
      <c r="P3003" s="1020"/>
      <c r="Q3003" s="1020"/>
      <c r="R3003" s="1020"/>
      <c r="S3003" s="1020"/>
      <c r="T3003" s="1020"/>
      <c r="U3003" s="1020"/>
      <c r="V3003" s="1020"/>
      <c r="W3003" s="1020"/>
      <c r="X3003" s="1020"/>
      <c r="Y3003" s="1014"/>
    </row>
    <row r="3004" spans="10:25">
      <c r="J3004" s="1014"/>
      <c r="K3004" s="1014"/>
      <c r="L3004" s="1020"/>
      <c r="M3004" s="1020"/>
      <c r="N3004" s="1020"/>
      <c r="O3004" s="1020"/>
      <c r="P3004" s="1020"/>
      <c r="Q3004" s="1020"/>
      <c r="R3004" s="1020"/>
      <c r="S3004" s="1020"/>
      <c r="T3004" s="1020"/>
      <c r="U3004" s="1020"/>
      <c r="V3004" s="1020"/>
      <c r="W3004" s="1020"/>
      <c r="X3004" s="1020"/>
      <c r="Y3004" s="1014"/>
    </row>
    <row r="3005" spans="10:25">
      <c r="J3005" s="1014"/>
      <c r="K3005" s="1014"/>
      <c r="L3005" s="1020"/>
      <c r="M3005" s="1020"/>
      <c r="N3005" s="1020"/>
      <c r="O3005" s="1020"/>
      <c r="P3005" s="1020"/>
      <c r="Q3005" s="1020"/>
      <c r="R3005" s="1020"/>
      <c r="S3005" s="1020"/>
      <c r="T3005" s="1020"/>
      <c r="U3005" s="1020"/>
      <c r="V3005" s="1020"/>
      <c r="W3005" s="1020"/>
      <c r="X3005" s="1020"/>
      <c r="Y3005" s="1014"/>
    </row>
    <row r="3006" spans="10:25">
      <c r="J3006" s="1014"/>
      <c r="K3006" s="1014"/>
      <c r="L3006" s="1020"/>
      <c r="M3006" s="1020"/>
      <c r="N3006" s="1020"/>
      <c r="O3006" s="1020"/>
      <c r="P3006" s="1020"/>
      <c r="Q3006" s="1020"/>
      <c r="R3006" s="1020"/>
      <c r="S3006" s="1020"/>
      <c r="T3006" s="1020"/>
      <c r="U3006" s="1020"/>
      <c r="V3006" s="1020"/>
      <c r="W3006" s="1020"/>
      <c r="X3006" s="1020"/>
      <c r="Y3006" s="1014"/>
    </row>
    <row r="3007" spans="10:25">
      <c r="J3007" s="1014"/>
      <c r="K3007" s="1014"/>
      <c r="L3007" s="1020"/>
      <c r="M3007" s="1020"/>
      <c r="N3007" s="1020"/>
      <c r="O3007" s="1020"/>
      <c r="P3007" s="1020"/>
      <c r="Q3007" s="1020"/>
      <c r="R3007" s="1020"/>
      <c r="S3007" s="1020"/>
      <c r="T3007" s="1020"/>
      <c r="U3007" s="1020"/>
      <c r="V3007" s="1020"/>
      <c r="W3007" s="1020"/>
      <c r="X3007" s="1020"/>
      <c r="Y3007" s="1014"/>
    </row>
    <row r="3008" spans="10:25">
      <c r="J3008" s="1014"/>
      <c r="K3008" s="1014"/>
      <c r="L3008" s="1020"/>
      <c r="M3008" s="1020"/>
      <c r="N3008" s="1020"/>
      <c r="O3008" s="1020"/>
      <c r="P3008" s="1020"/>
      <c r="Q3008" s="1020"/>
      <c r="R3008" s="1020"/>
      <c r="S3008" s="1020"/>
      <c r="T3008" s="1020"/>
      <c r="U3008" s="1020"/>
      <c r="V3008" s="1020"/>
      <c r="W3008" s="1020"/>
      <c r="X3008" s="1020"/>
      <c r="Y3008" s="1014"/>
    </row>
    <row r="3009" spans="10:25">
      <c r="J3009" s="1014"/>
      <c r="K3009" s="1014"/>
      <c r="L3009" s="1020"/>
      <c r="M3009" s="1020"/>
      <c r="N3009" s="1020"/>
      <c r="O3009" s="1020"/>
      <c r="P3009" s="1020"/>
      <c r="Q3009" s="1020"/>
      <c r="R3009" s="1020"/>
      <c r="S3009" s="1020"/>
      <c r="T3009" s="1020"/>
      <c r="U3009" s="1020"/>
      <c r="V3009" s="1020"/>
      <c r="W3009" s="1020"/>
      <c r="X3009" s="1020"/>
      <c r="Y3009" s="1014"/>
    </row>
    <row r="3010" spans="10:25">
      <c r="J3010" s="1014"/>
      <c r="K3010" s="1014"/>
      <c r="L3010" s="1020"/>
      <c r="M3010" s="1020"/>
      <c r="N3010" s="1020"/>
      <c r="O3010" s="1020"/>
      <c r="P3010" s="1020"/>
      <c r="Q3010" s="1020"/>
      <c r="R3010" s="1020"/>
      <c r="S3010" s="1020"/>
      <c r="T3010" s="1020"/>
      <c r="U3010" s="1020"/>
      <c r="V3010" s="1020"/>
      <c r="W3010" s="1020"/>
      <c r="X3010" s="1020"/>
      <c r="Y3010" s="1014"/>
    </row>
    <row r="3011" spans="10:25">
      <c r="J3011" s="1014"/>
      <c r="K3011" s="1014"/>
      <c r="L3011" s="1020"/>
      <c r="M3011" s="1020"/>
      <c r="N3011" s="1020"/>
      <c r="O3011" s="1020"/>
      <c r="P3011" s="1020"/>
      <c r="Q3011" s="1020"/>
      <c r="R3011" s="1020"/>
      <c r="S3011" s="1020"/>
      <c r="T3011" s="1020"/>
      <c r="U3011" s="1020"/>
      <c r="V3011" s="1020"/>
      <c r="W3011" s="1020"/>
      <c r="X3011" s="1020"/>
      <c r="Y3011" s="1014"/>
    </row>
    <row r="3012" spans="10:25">
      <c r="J3012" s="1014"/>
      <c r="K3012" s="1014"/>
      <c r="L3012" s="1020"/>
      <c r="M3012" s="1020"/>
      <c r="N3012" s="1020"/>
      <c r="O3012" s="1020"/>
      <c r="P3012" s="1020"/>
      <c r="Q3012" s="1020"/>
      <c r="R3012" s="1020"/>
      <c r="S3012" s="1020"/>
      <c r="T3012" s="1020"/>
      <c r="U3012" s="1020"/>
      <c r="V3012" s="1020"/>
      <c r="W3012" s="1020"/>
      <c r="X3012" s="1020"/>
      <c r="Y3012" s="1014"/>
    </row>
    <row r="3013" spans="10:25">
      <c r="J3013" s="1014"/>
      <c r="K3013" s="1014"/>
      <c r="L3013" s="1020"/>
      <c r="M3013" s="1020"/>
      <c r="N3013" s="1020"/>
      <c r="O3013" s="1020"/>
      <c r="P3013" s="1020"/>
      <c r="Q3013" s="1020"/>
      <c r="R3013" s="1020"/>
      <c r="S3013" s="1020"/>
      <c r="T3013" s="1020"/>
      <c r="U3013" s="1020"/>
      <c r="V3013" s="1020"/>
      <c r="W3013" s="1020"/>
      <c r="X3013" s="1020"/>
      <c r="Y3013" s="1014"/>
    </row>
    <row r="3014" spans="10:25">
      <c r="J3014" s="1014"/>
      <c r="K3014" s="1014"/>
      <c r="L3014" s="1020"/>
      <c r="M3014" s="1020"/>
      <c r="N3014" s="1020"/>
      <c r="O3014" s="1020"/>
      <c r="P3014" s="1020"/>
      <c r="Q3014" s="1020"/>
      <c r="R3014" s="1020"/>
      <c r="S3014" s="1020"/>
      <c r="T3014" s="1020"/>
      <c r="U3014" s="1020"/>
      <c r="V3014" s="1020"/>
      <c r="W3014" s="1020"/>
      <c r="X3014" s="1020"/>
      <c r="Y3014" s="1014"/>
    </row>
    <row r="3015" spans="10:25">
      <c r="J3015" s="1014"/>
      <c r="K3015" s="1014"/>
      <c r="L3015" s="1020"/>
      <c r="M3015" s="1020"/>
      <c r="N3015" s="1020"/>
      <c r="O3015" s="1020"/>
      <c r="P3015" s="1020"/>
      <c r="Q3015" s="1020"/>
      <c r="R3015" s="1020"/>
      <c r="S3015" s="1020"/>
      <c r="T3015" s="1020"/>
      <c r="U3015" s="1020"/>
      <c r="V3015" s="1020"/>
      <c r="W3015" s="1020"/>
      <c r="X3015" s="1020"/>
      <c r="Y3015" s="1014"/>
    </row>
    <row r="3016" spans="10:25">
      <c r="J3016" s="1014"/>
      <c r="K3016" s="1014"/>
      <c r="L3016" s="1020"/>
      <c r="M3016" s="1020"/>
      <c r="N3016" s="1020"/>
      <c r="O3016" s="1020"/>
      <c r="P3016" s="1020"/>
      <c r="Q3016" s="1020"/>
      <c r="R3016" s="1020"/>
      <c r="S3016" s="1020"/>
      <c r="T3016" s="1020"/>
      <c r="U3016" s="1020"/>
      <c r="V3016" s="1020"/>
      <c r="W3016" s="1020"/>
      <c r="X3016" s="1020"/>
      <c r="Y3016" s="1014"/>
    </row>
    <row r="3017" spans="10:25">
      <c r="J3017" s="1014"/>
      <c r="K3017" s="1014"/>
      <c r="L3017" s="1020"/>
      <c r="M3017" s="1020"/>
      <c r="N3017" s="1020"/>
      <c r="O3017" s="1020"/>
      <c r="P3017" s="1020"/>
      <c r="Q3017" s="1020"/>
      <c r="R3017" s="1020"/>
      <c r="S3017" s="1020"/>
      <c r="T3017" s="1020"/>
      <c r="U3017" s="1020"/>
      <c r="V3017" s="1020"/>
      <c r="W3017" s="1020"/>
      <c r="X3017" s="1020"/>
      <c r="Y3017" s="1014"/>
    </row>
    <row r="3018" spans="10:25">
      <c r="J3018" s="1014"/>
      <c r="K3018" s="1014"/>
      <c r="L3018" s="1020"/>
      <c r="M3018" s="1020"/>
      <c r="N3018" s="1020"/>
      <c r="O3018" s="1020"/>
      <c r="P3018" s="1020"/>
      <c r="Q3018" s="1020"/>
      <c r="R3018" s="1020"/>
      <c r="S3018" s="1020"/>
      <c r="T3018" s="1020"/>
      <c r="U3018" s="1020"/>
      <c r="V3018" s="1020"/>
      <c r="W3018" s="1020"/>
      <c r="X3018" s="1020"/>
      <c r="Y3018" s="1014"/>
    </row>
    <row r="3019" spans="10:25">
      <c r="J3019" s="1014"/>
      <c r="K3019" s="1014"/>
      <c r="L3019" s="1020"/>
      <c r="M3019" s="1020"/>
      <c r="N3019" s="1020"/>
      <c r="O3019" s="1020"/>
      <c r="P3019" s="1020"/>
      <c r="Q3019" s="1020"/>
      <c r="R3019" s="1020"/>
      <c r="S3019" s="1020"/>
      <c r="T3019" s="1020"/>
      <c r="U3019" s="1020"/>
      <c r="V3019" s="1020"/>
      <c r="W3019" s="1020"/>
      <c r="X3019" s="1020"/>
      <c r="Y3019" s="1014"/>
    </row>
    <row r="3020" spans="10:25">
      <c r="J3020" s="1014"/>
      <c r="K3020" s="1014"/>
      <c r="L3020" s="1020"/>
      <c r="M3020" s="1020"/>
      <c r="N3020" s="1020"/>
      <c r="O3020" s="1020"/>
      <c r="P3020" s="1020"/>
      <c r="Q3020" s="1020"/>
      <c r="R3020" s="1020"/>
      <c r="S3020" s="1020"/>
      <c r="T3020" s="1020"/>
      <c r="U3020" s="1020"/>
      <c r="V3020" s="1020"/>
      <c r="W3020" s="1020"/>
      <c r="X3020" s="1020"/>
      <c r="Y3020" s="1014"/>
    </row>
    <row r="3021" spans="10:25">
      <c r="J3021" s="1014"/>
      <c r="K3021" s="1014"/>
      <c r="L3021" s="1020"/>
      <c r="M3021" s="1020"/>
      <c r="N3021" s="1020"/>
      <c r="O3021" s="1020"/>
      <c r="P3021" s="1020"/>
      <c r="Q3021" s="1020"/>
      <c r="R3021" s="1020"/>
      <c r="S3021" s="1020"/>
      <c r="T3021" s="1020"/>
      <c r="U3021" s="1020"/>
      <c r="V3021" s="1020"/>
      <c r="W3021" s="1020"/>
      <c r="X3021" s="1020"/>
      <c r="Y3021" s="1014"/>
    </row>
    <row r="3022" spans="10:25">
      <c r="J3022" s="1014"/>
      <c r="K3022" s="1014"/>
      <c r="L3022" s="1020"/>
      <c r="M3022" s="1020"/>
      <c r="N3022" s="1020"/>
      <c r="O3022" s="1020"/>
      <c r="P3022" s="1020"/>
      <c r="Q3022" s="1020"/>
      <c r="R3022" s="1020"/>
      <c r="S3022" s="1020"/>
      <c r="T3022" s="1020"/>
      <c r="U3022" s="1020"/>
      <c r="V3022" s="1020"/>
      <c r="W3022" s="1020"/>
      <c r="X3022" s="1020"/>
      <c r="Y3022" s="1014"/>
    </row>
    <row r="3023" spans="10:25">
      <c r="J3023" s="1014"/>
      <c r="K3023" s="1014"/>
      <c r="L3023" s="1020"/>
      <c r="M3023" s="1020"/>
      <c r="N3023" s="1020"/>
      <c r="O3023" s="1020"/>
      <c r="P3023" s="1020"/>
      <c r="Q3023" s="1020"/>
      <c r="R3023" s="1020"/>
      <c r="S3023" s="1020"/>
      <c r="T3023" s="1020"/>
      <c r="U3023" s="1020"/>
      <c r="V3023" s="1020"/>
      <c r="W3023" s="1020"/>
      <c r="X3023" s="1020"/>
      <c r="Y3023" s="1014"/>
    </row>
    <row r="3024" spans="10:25">
      <c r="J3024" s="1014"/>
      <c r="K3024" s="1014"/>
      <c r="L3024" s="1020"/>
      <c r="M3024" s="1020"/>
      <c r="N3024" s="1020"/>
      <c r="O3024" s="1020"/>
      <c r="P3024" s="1020"/>
      <c r="Q3024" s="1020"/>
      <c r="R3024" s="1020"/>
      <c r="S3024" s="1020"/>
      <c r="T3024" s="1020"/>
      <c r="U3024" s="1020"/>
      <c r="V3024" s="1020"/>
      <c r="W3024" s="1020"/>
      <c r="X3024" s="1020"/>
      <c r="Y3024" s="1014"/>
    </row>
    <row r="3025" spans="10:25">
      <c r="J3025" s="1014"/>
      <c r="K3025" s="1014"/>
      <c r="L3025" s="1020"/>
      <c r="M3025" s="1020"/>
      <c r="N3025" s="1020"/>
      <c r="O3025" s="1020"/>
      <c r="P3025" s="1020"/>
      <c r="Q3025" s="1020"/>
      <c r="R3025" s="1020"/>
      <c r="S3025" s="1020"/>
      <c r="T3025" s="1020"/>
      <c r="U3025" s="1020"/>
      <c r="V3025" s="1020"/>
      <c r="W3025" s="1020"/>
      <c r="X3025" s="1020"/>
      <c r="Y3025" s="1014"/>
    </row>
    <row r="3026" spans="10:25">
      <c r="J3026" s="1014"/>
      <c r="K3026" s="1014"/>
      <c r="L3026" s="1020"/>
      <c r="M3026" s="1020"/>
      <c r="N3026" s="1020"/>
      <c r="O3026" s="1020"/>
      <c r="P3026" s="1020"/>
      <c r="Q3026" s="1020"/>
      <c r="R3026" s="1020"/>
      <c r="S3026" s="1020"/>
      <c r="T3026" s="1020"/>
      <c r="U3026" s="1020"/>
      <c r="V3026" s="1020"/>
      <c r="W3026" s="1020"/>
      <c r="X3026" s="1020"/>
      <c r="Y3026" s="1014"/>
    </row>
    <row r="3027" spans="10:25">
      <c r="J3027" s="1014"/>
      <c r="K3027" s="1014"/>
      <c r="L3027" s="1020"/>
      <c r="M3027" s="1020"/>
      <c r="N3027" s="1020"/>
      <c r="O3027" s="1020"/>
      <c r="P3027" s="1020"/>
      <c r="Q3027" s="1020"/>
      <c r="R3027" s="1020"/>
      <c r="S3027" s="1020"/>
      <c r="T3027" s="1020"/>
      <c r="U3027" s="1020"/>
      <c r="V3027" s="1020"/>
      <c r="W3027" s="1020"/>
      <c r="X3027" s="1020"/>
      <c r="Y3027" s="1014"/>
    </row>
    <row r="3028" spans="10:25">
      <c r="J3028" s="1014"/>
      <c r="K3028" s="1014"/>
      <c r="L3028" s="1020"/>
      <c r="M3028" s="1020"/>
      <c r="N3028" s="1020"/>
      <c r="O3028" s="1020"/>
      <c r="P3028" s="1020"/>
      <c r="Q3028" s="1020"/>
      <c r="R3028" s="1020"/>
      <c r="S3028" s="1020"/>
      <c r="T3028" s="1020"/>
      <c r="U3028" s="1020"/>
      <c r="V3028" s="1020"/>
      <c r="W3028" s="1020"/>
      <c r="X3028" s="1020"/>
      <c r="Y3028" s="1014"/>
    </row>
    <row r="3029" spans="10:25">
      <c r="J3029" s="1014"/>
      <c r="K3029" s="1014"/>
      <c r="L3029" s="1020"/>
      <c r="M3029" s="1020"/>
      <c r="N3029" s="1020"/>
      <c r="O3029" s="1020"/>
      <c r="P3029" s="1020"/>
      <c r="Q3029" s="1020"/>
      <c r="R3029" s="1020"/>
      <c r="S3029" s="1020"/>
      <c r="T3029" s="1020"/>
      <c r="U3029" s="1020"/>
      <c r="V3029" s="1020"/>
      <c r="W3029" s="1020"/>
      <c r="X3029" s="1020"/>
      <c r="Y3029" s="1014"/>
    </row>
    <row r="3030" spans="10:25">
      <c r="J3030" s="1014"/>
      <c r="K3030" s="1014"/>
      <c r="L3030" s="1020"/>
      <c r="M3030" s="1020"/>
      <c r="N3030" s="1020"/>
      <c r="O3030" s="1020"/>
      <c r="P3030" s="1020"/>
      <c r="Q3030" s="1020"/>
      <c r="R3030" s="1020"/>
      <c r="S3030" s="1020"/>
      <c r="T3030" s="1020"/>
      <c r="U3030" s="1020"/>
      <c r="V3030" s="1020"/>
      <c r="W3030" s="1020"/>
      <c r="X3030" s="1020"/>
      <c r="Y3030" s="1014"/>
    </row>
    <row r="3031" spans="10:25">
      <c r="J3031" s="1014"/>
      <c r="K3031" s="1014"/>
      <c r="L3031" s="1020"/>
      <c r="M3031" s="1020"/>
      <c r="N3031" s="1020"/>
      <c r="O3031" s="1020"/>
      <c r="P3031" s="1020"/>
      <c r="Q3031" s="1020"/>
      <c r="R3031" s="1020"/>
      <c r="S3031" s="1020"/>
      <c r="T3031" s="1020"/>
      <c r="U3031" s="1020"/>
      <c r="V3031" s="1020"/>
      <c r="W3031" s="1020"/>
      <c r="X3031" s="1020"/>
      <c r="Y3031" s="1014"/>
    </row>
    <row r="3032" spans="10:25">
      <c r="J3032" s="1014"/>
      <c r="K3032" s="1014"/>
      <c r="L3032" s="1020"/>
      <c r="M3032" s="1020"/>
      <c r="N3032" s="1020"/>
      <c r="O3032" s="1020"/>
      <c r="P3032" s="1020"/>
      <c r="Q3032" s="1020"/>
      <c r="R3032" s="1020"/>
      <c r="S3032" s="1020"/>
      <c r="T3032" s="1020"/>
      <c r="U3032" s="1020"/>
      <c r="V3032" s="1020"/>
      <c r="W3032" s="1020"/>
      <c r="X3032" s="1020"/>
      <c r="Y3032" s="1014"/>
    </row>
    <row r="3033" spans="10:25">
      <c r="J3033" s="1014"/>
      <c r="K3033" s="1014"/>
      <c r="L3033" s="1020"/>
      <c r="M3033" s="1020"/>
      <c r="N3033" s="1020"/>
      <c r="O3033" s="1020"/>
      <c r="P3033" s="1020"/>
      <c r="Q3033" s="1020"/>
      <c r="R3033" s="1020"/>
      <c r="S3033" s="1020"/>
      <c r="T3033" s="1020"/>
      <c r="U3033" s="1020"/>
      <c r="V3033" s="1020"/>
      <c r="W3033" s="1020"/>
      <c r="X3033" s="1020"/>
      <c r="Y3033" s="1014"/>
    </row>
    <row r="3034" spans="10:25">
      <c r="J3034" s="1014"/>
      <c r="K3034" s="1014"/>
      <c r="L3034" s="1020"/>
      <c r="M3034" s="1020"/>
      <c r="N3034" s="1020"/>
      <c r="O3034" s="1020"/>
      <c r="P3034" s="1020"/>
      <c r="Q3034" s="1020"/>
      <c r="R3034" s="1020"/>
      <c r="S3034" s="1020"/>
      <c r="T3034" s="1020"/>
      <c r="U3034" s="1020"/>
      <c r="V3034" s="1020"/>
      <c r="W3034" s="1020"/>
      <c r="X3034" s="1020"/>
      <c r="Y3034" s="1014"/>
    </row>
    <row r="3035" spans="10:25">
      <c r="J3035" s="1014"/>
      <c r="K3035" s="1014"/>
      <c r="L3035" s="1020"/>
      <c r="M3035" s="1020"/>
      <c r="N3035" s="1020"/>
      <c r="O3035" s="1020"/>
      <c r="P3035" s="1020"/>
      <c r="Q3035" s="1020"/>
      <c r="R3035" s="1020"/>
      <c r="S3035" s="1020"/>
      <c r="T3035" s="1020"/>
      <c r="U3035" s="1020"/>
      <c r="V3035" s="1020"/>
      <c r="W3035" s="1020"/>
      <c r="X3035" s="1020"/>
      <c r="Y3035" s="1014"/>
    </row>
    <row r="3036" spans="10:25">
      <c r="J3036" s="1014"/>
      <c r="K3036" s="1014"/>
      <c r="L3036" s="1020"/>
      <c r="M3036" s="1020"/>
      <c r="N3036" s="1020"/>
      <c r="O3036" s="1020"/>
      <c r="P3036" s="1020"/>
      <c r="Q3036" s="1020"/>
      <c r="R3036" s="1020"/>
      <c r="S3036" s="1020"/>
      <c r="T3036" s="1020"/>
      <c r="U3036" s="1020"/>
      <c r="V3036" s="1020"/>
      <c r="W3036" s="1020"/>
      <c r="X3036" s="1020"/>
      <c r="Y3036" s="1014"/>
    </row>
    <row r="3037" spans="10:25">
      <c r="J3037" s="1014"/>
      <c r="K3037" s="1014"/>
      <c r="L3037" s="1020"/>
      <c r="M3037" s="1020"/>
      <c r="N3037" s="1020"/>
      <c r="O3037" s="1020"/>
      <c r="P3037" s="1020"/>
      <c r="Q3037" s="1020"/>
      <c r="R3037" s="1020"/>
      <c r="S3037" s="1020"/>
      <c r="T3037" s="1020"/>
      <c r="U3037" s="1020"/>
      <c r="V3037" s="1020"/>
      <c r="W3037" s="1020"/>
      <c r="X3037" s="1020"/>
      <c r="Y3037" s="1014"/>
    </row>
    <row r="3038" spans="10:25">
      <c r="J3038" s="1014"/>
      <c r="K3038" s="1014"/>
      <c r="L3038" s="1020"/>
      <c r="M3038" s="1020"/>
      <c r="N3038" s="1020"/>
      <c r="O3038" s="1020"/>
      <c r="P3038" s="1020"/>
      <c r="Q3038" s="1020"/>
      <c r="R3038" s="1020"/>
      <c r="S3038" s="1020"/>
      <c r="T3038" s="1020"/>
      <c r="U3038" s="1020"/>
      <c r="V3038" s="1020"/>
      <c r="W3038" s="1020"/>
      <c r="X3038" s="1020"/>
      <c r="Y3038" s="1014"/>
    </row>
    <row r="3039" spans="10:25">
      <c r="J3039" s="1014"/>
      <c r="K3039" s="1014"/>
      <c r="L3039" s="1020"/>
      <c r="M3039" s="1020"/>
      <c r="N3039" s="1020"/>
      <c r="O3039" s="1020"/>
      <c r="P3039" s="1020"/>
      <c r="Q3039" s="1020"/>
      <c r="R3039" s="1020"/>
      <c r="S3039" s="1020"/>
      <c r="T3039" s="1020"/>
      <c r="U3039" s="1020"/>
      <c r="V3039" s="1020"/>
      <c r="W3039" s="1020"/>
      <c r="X3039" s="1020"/>
      <c r="Y3039" s="1014"/>
    </row>
    <row r="3040" spans="10:25">
      <c r="J3040" s="1014"/>
      <c r="K3040" s="1014"/>
      <c r="L3040" s="1020"/>
      <c r="M3040" s="1020"/>
      <c r="N3040" s="1020"/>
      <c r="O3040" s="1020"/>
      <c r="P3040" s="1020"/>
      <c r="Q3040" s="1020"/>
      <c r="R3040" s="1020"/>
      <c r="S3040" s="1020"/>
      <c r="T3040" s="1020"/>
      <c r="U3040" s="1020"/>
      <c r="V3040" s="1020"/>
      <c r="W3040" s="1020"/>
      <c r="X3040" s="1020"/>
      <c r="Y3040" s="1014"/>
    </row>
    <row r="3041" spans="10:25">
      <c r="J3041" s="1014"/>
      <c r="K3041" s="1014"/>
      <c r="L3041" s="1020"/>
      <c r="M3041" s="1020"/>
      <c r="N3041" s="1020"/>
      <c r="O3041" s="1020"/>
      <c r="P3041" s="1020"/>
      <c r="Q3041" s="1020"/>
      <c r="R3041" s="1020"/>
      <c r="S3041" s="1020"/>
      <c r="T3041" s="1020"/>
      <c r="U3041" s="1020"/>
      <c r="V3041" s="1020"/>
      <c r="W3041" s="1020"/>
      <c r="X3041" s="1020"/>
      <c r="Y3041" s="1014"/>
    </row>
    <row r="3042" spans="10:25">
      <c r="J3042" s="1014"/>
      <c r="K3042" s="1014"/>
      <c r="L3042" s="1020"/>
      <c r="M3042" s="1020"/>
      <c r="N3042" s="1020"/>
      <c r="O3042" s="1020"/>
      <c r="P3042" s="1020"/>
      <c r="Q3042" s="1020"/>
      <c r="R3042" s="1020"/>
      <c r="S3042" s="1020"/>
      <c r="T3042" s="1020"/>
      <c r="U3042" s="1020"/>
      <c r="V3042" s="1020"/>
      <c r="W3042" s="1020"/>
      <c r="X3042" s="1020"/>
      <c r="Y3042" s="1014"/>
    </row>
    <row r="3043" spans="10:25">
      <c r="J3043" s="1014"/>
      <c r="K3043" s="1014"/>
      <c r="L3043" s="1020"/>
      <c r="M3043" s="1020"/>
      <c r="N3043" s="1020"/>
      <c r="O3043" s="1020"/>
      <c r="P3043" s="1020"/>
      <c r="Q3043" s="1020"/>
      <c r="R3043" s="1020"/>
      <c r="S3043" s="1020"/>
      <c r="T3043" s="1020"/>
      <c r="U3043" s="1020"/>
      <c r="V3043" s="1020"/>
      <c r="W3043" s="1020"/>
      <c r="X3043" s="1020"/>
      <c r="Y3043" s="1014"/>
    </row>
    <row r="3044" spans="10:25">
      <c r="J3044" s="1014"/>
      <c r="K3044" s="1014"/>
      <c r="L3044" s="1020"/>
      <c r="M3044" s="1020"/>
      <c r="N3044" s="1020"/>
      <c r="O3044" s="1020"/>
      <c r="P3044" s="1020"/>
      <c r="Q3044" s="1020"/>
      <c r="R3044" s="1020"/>
      <c r="S3044" s="1020"/>
      <c r="T3044" s="1020"/>
      <c r="U3044" s="1020"/>
      <c r="V3044" s="1020"/>
      <c r="W3044" s="1020"/>
      <c r="X3044" s="1020"/>
      <c r="Y3044" s="1014"/>
    </row>
    <row r="3045" spans="10:25">
      <c r="J3045" s="1014"/>
      <c r="K3045" s="1014"/>
      <c r="L3045" s="1020"/>
      <c r="M3045" s="1020"/>
      <c r="N3045" s="1020"/>
      <c r="O3045" s="1020"/>
      <c r="P3045" s="1020"/>
      <c r="Q3045" s="1020"/>
      <c r="R3045" s="1020"/>
      <c r="S3045" s="1020"/>
      <c r="T3045" s="1020"/>
      <c r="U3045" s="1020"/>
      <c r="V3045" s="1020"/>
      <c r="W3045" s="1020"/>
      <c r="X3045" s="1020"/>
      <c r="Y3045" s="1014"/>
    </row>
    <row r="3046" spans="10:25">
      <c r="J3046" s="1014"/>
      <c r="K3046" s="1014"/>
      <c r="L3046" s="1020"/>
      <c r="M3046" s="1020"/>
      <c r="N3046" s="1020"/>
      <c r="O3046" s="1020"/>
      <c r="P3046" s="1020"/>
      <c r="Q3046" s="1020"/>
      <c r="R3046" s="1020"/>
      <c r="S3046" s="1020"/>
      <c r="T3046" s="1020"/>
      <c r="U3046" s="1020"/>
      <c r="V3046" s="1020"/>
      <c r="W3046" s="1020"/>
      <c r="X3046" s="1020"/>
      <c r="Y3046" s="1014"/>
    </row>
    <row r="3047" spans="10:25">
      <c r="J3047" s="1014"/>
      <c r="K3047" s="1014"/>
      <c r="L3047" s="1020"/>
      <c r="M3047" s="1020"/>
      <c r="N3047" s="1020"/>
      <c r="O3047" s="1020"/>
      <c r="P3047" s="1020"/>
      <c r="Q3047" s="1020"/>
      <c r="R3047" s="1020"/>
      <c r="S3047" s="1020"/>
      <c r="T3047" s="1020"/>
      <c r="U3047" s="1020"/>
      <c r="V3047" s="1020"/>
      <c r="W3047" s="1020"/>
      <c r="X3047" s="1020"/>
      <c r="Y3047" s="1014"/>
    </row>
    <row r="3048" spans="10:25">
      <c r="J3048" s="1014"/>
      <c r="K3048" s="1014"/>
      <c r="L3048" s="1020"/>
      <c r="M3048" s="1020"/>
      <c r="N3048" s="1020"/>
      <c r="O3048" s="1020"/>
      <c r="P3048" s="1020"/>
      <c r="Q3048" s="1020"/>
      <c r="R3048" s="1020"/>
      <c r="S3048" s="1020"/>
      <c r="T3048" s="1020"/>
      <c r="U3048" s="1020"/>
      <c r="V3048" s="1020"/>
      <c r="W3048" s="1020"/>
      <c r="X3048" s="1020"/>
      <c r="Y3048" s="1014"/>
    </row>
    <row r="3049" spans="10:25">
      <c r="J3049" s="1014"/>
      <c r="K3049" s="1014"/>
      <c r="L3049" s="1020"/>
      <c r="M3049" s="1020"/>
      <c r="N3049" s="1020"/>
      <c r="O3049" s="1020"/>
      <c r="P3049" s="1020"/>
      <c r="Q3049" s="1020"/>
      <c r="R3049" s="1020"/>
      <c r="S3049" s="1020"/>
      <c r="T3049" s="1020"/>
      <c r="U3049" s="1020"/>
      <c r="V3049" s="1020"/>
      <c r="W3049" s="1020"/>
      <c r="X3049" s="1020"/>
      <c r="Y3049" s="1014"/>
    </row>
    <row r="3050" spans="10:25">
      <c r="J3050" s="1014"/>
      <c r="K3050" s="1014"/>
      <c r="L3050" s="1020"/>
      <c r="M3050" s="1020"/>
      <c r="N3050" s="1020"/>
      <c r="O3050" s="1020"/>
      <c r="P3050" s="1020"/>
      <c r="Q3050" s="1020"/>
      <c r="R3050" s="1020"/>
      <c r="S3050" s="1020"/>
      <c r="T3050" s="1020"/>
      <c r="U3050" s="1020"/>
      <c r="V3050" s="1020"/>
      <c r="W3050" s="1020"/>
      <c r="X3050" s="1020"/>
      <c r="Y3050" s="1014"/>
    </row>
    <row r="3051" spans="10:25">
      <c r="J3051" s="1014"/>
      <c r="K3051" s="1014"/>
      <c r="L3051" s="1020"/>
      <c r="M3051" s="1020"/>
      <c r="N3051" s="1020"/>
      <c r="O3051" s="1020"/>
      <c r="P3051" s="1020"/>
      <c r="Q3051" s="1020"/>
      <c r="R3051" s="1020"/>
      <c r="S3051" s="1020"/>
      <c r="T3051" s="1020"/>
      <c r="U3051" s="1020"/>
      <c r="V3051" s="1020"/>
      <c r="W3051" s="1020"/>
      <c r="X3051" s="1020"/>
      <c r="Y3051" s="1014"/>
    </row>
    <row r="3052" spans="10:25">
      <c r="J3052" s="1014"/>
      <c r="K3052" s="1014"/>
      <c r="L3052" s="1020"/>
      <c r="M3052" s="1020"/>
      <c r="N3052" s="1020"/>
      <c r="O3052" s="1020"/>
      <c r="P3052" s="1020"/>
      <c r="Q3052" s="1020"/>
      <c r="R3052" s="1020"/>
      <c r="S3052" s="1020"/>
      <c r="T3052" s="1020"/>
      <c r="U3052" s="1020"/>
      <c r="V3052" s="1020"/>
      <c r="W3052" s="1020"/>
      <c r="X3052" s="1020"/>
      <c r="Y3052" s="1014"/>
    </row>
    <row r="3053" spans="10:25">
      <c r="J3053" s="1014"/>
      <c r="K3053" s="1014"/>
      <c r="L3053" s="1020"/>
      <c r="M3053" s="1020"/>
      <c r="N3053" s="1020"/>
      <c r="O3053" s="1020"/>
      <c r="P3053" s="1020"/>
      <c r="Q3053" s="1020"/>
      <c r="R3053" s="1020"/>
      <c r="S3053" s="1020"/>
      <c r="T3053" s="1020"/>
      <c r="U3053" s="1020"/>
      <c r="V3053" s="1020"/>
      <c r="W3053" s="1020"/>
      <c r="X3053" s="1020"/>
      <c r="Y3053" s="1014"/>
    </row>
    <row r="3054" spans="10:25">
      <c r="J3054" s="1014"/>
      <c r="K3054" s="1014"/>
      <c r="L3054" s="1020"/>
      <c r="M3054" s="1020"/>
      <c r="N3054" s="1020"/>
      <c r="O3054" s="1020"/>
      <c r="P3054" s="1020"/>
      <c r="Q3054" s="1020"/>
      <c r="R3054" s="1020"/>
      <c r="S3054" s="1020"/>
      <c r="T3054" s="1020"/>
      <c r="U3054" s="1020"/>
      <c r="V3054" s="1020"/>
      <c r="W3054" s="1020"/>
      <c r="X3054" s="1020"/>
      <c r="Y3054" s="1014"/>
    </row>
    <row r="3055" spans="10:25">
      <c r="J3055" s="1014"/>
      <c r="K3055" s="1014"/>
      <c r="L3055" s="1020"/>
      <c r="M3055" s="1020"/>
      <c r="N3055" s="1020"/>
      <c r="O3055" s="1020"/>
      <c r="P3055" s="1020"/>
      <c r="Q3055" s="1020"/>
      <c r="R3055" s="1020"/>
      <c r="S3055" s="1020"/>
      <c r="T3055" s="1020"/>
      <c r="U3055" s="1020"/>
      <c r="V3055" s="1020"/>
      <c r="W3055" s="1020"/>
      <c r="X3055" s="1020"/>
      <c r="Y3055" s="1014"/>
    </row>
    <row r="3056" spans="10:25">
      <c r="J3056" s="1014"/>
      <c r="K3056" s="1014"/>
      <c r="L3056" s="1020"/>
      <c r="M3056" s="1020"/>
      <c r="N3056" s="1020"/>
      <c r="O3056" s="1020"/>
      <c r="P3056" s="1020"/>
      <c r="Q3056" s="1020"/>
      <c r="R3056" s="1020"/>
      <c r="S3056" s="1020"/>
      <c r="T3056" s="1020"/>
      <c r="U3056" s="1020"/>
      <c r="V3056" s="1020"/>
      <c r="W3056" s="1020"/>
      <c r="X3056" s="1020"/>
      <c r="Y3056" s="1014"/>
    </row>
    <row r="3057" spans="10:25">
      <c r="J3057" s="1014"/>
      <c r="K3057" s="1014"/>
      <c r="L3057" s="1020"/>
      <c r="M3057" s="1020"/>
      <c r="N3057" s="1020"/>
      <c r="O3057" s="1020"/>
      <c r="P3057" s="1020"/>
      <c r="Q3057" s="1020"/>
      <c r="R3057" s="1020"/>
      <c r="S3057" s="1020"/>
      <c r="T3057" s="1020"/>
      <c r="U3057" s="1020"/>
      <c r="V3057" s="1020"/>
      <c r="W3057" s="1020"/>
      <c r="X3057" s="1020"/>
      <c r="Y3057" s="1014"/>
    </row>
    <row r="3058" spans="10:25">
      <c r="J3058" s="1014"/>
      <c r="K3058" s="1014"/>
      <c r="L3058" s="1020"/>
      <c r="M3058" s="1020"/>
      <c r="N3058" s="1020"/>
      <c r="O3058" s="1020"/>
      <c r="P3058" s="1020"/>
      <c r="Q3058" s="1020"/>
      <c r="R3058" s="1020"/>
      <c r="S3058" s="1020"/>
      <c r="T3058" s="1020"/>
      <c r="U3058" s="1020"/>
      <c r="V3058" s="1020"/>
      <c r="W3058" s="1020"/>
      <c r="X3058" s="1020"/>
      <c r="Y3058" s="1014"/>
    </row>
    <row r="3059" spans="10:25">
      <c r="J3059" s="1014"/>
      <c r="K3059" s="1014"/>
      <c r="L3059" s="1020"/>
      <c r="M3059" s="1020"/>
      <c r="N3059" s="1020"/>
      <c r="O3059" s="1020"/>
      <c r="P3059" s="1020"/>
      <c r="Q3059" s="1020"/>
      <c r="R3059" s="1020"/>
      <c r="S3059" s="1020"/>
      <c r="T3059" s="1020"/>
      <c r="U3059" s="1020"/>
      <c r="V3059" s="1020"/>
      <c r="W3059" s="1020"/>
      <c r="X3059" s="1020"/>
      <c r="Y3059" s="1014"/>
    </row>
    <row r="3060" spans="10:25">
      <c r="J3060" s="1014"/>
      <c r="K3060" s="1014"/>
      <c r="L3060" s="1020"/>
      <c r="M3060" s="1020"/>
      <c r="N3060" s="1020"/>
      <c r="O3060" s="1020"/>
      <c r="P3060" s="1020"/>
      <c r="Q3060" s="1020"/>
      <c r="R3060" s="1020"/>
      <c r="S3060" s="1020"/>
      <c r="T3060" s="1020"/>
      <c r="U3060" s="1020"/>
      <c r="V3060" s="1020"/>
      <c r="W3060" s="1020"/>
      <c r="X3060" s="1020"/>
      <c r="Y3060" s="1014"/>
    </row>
    <row r="3061" spans="10:25">
      <c r="J3061" s="1014"/>
      <c r="K3061" s="1014"/>
      <c r="L3061" s="1020"/>
      <c r="M3061" s="1020"/>
      <c r="N3061" s="1020"/>
      <c r="O3061" s="1020"/>
      <c r="P3061" s="1020"/>
      <c r="Q3061" s="1020"/>
      <c r="R3061" s="1020"/>
      <c r="S3061" s="1020"/>
      <c r="T3061" s="1020"/>
      <c r="U3061" s="1020"/>
      <c r="V3061" s="1020"/>
      <c r="W3061" s="1020"/>
      <c r="X3061" s="1020"/>
      <c r="Y3061" s="1014"/>
    </row>
    <row r="3062" spans="10:25">
      <c r="J3062" s="1014"/>
      <c r="K3062" s="1014"/>
      <c r="L3062" s="1020"/>
      <c r="M3062" s="1020"/>
      <c r="N3062" s="1020"/>
      <c r="O3062" s="1020"/>
      <c r="P3062" s="1020"/>
      <c r="Q3062" s="1020"/>
      <c r="R3062" s="1020"/>
      <c r="S3062" s="1020"/>
      <c r="T3062" s="1020"/>
      <c r="U3062" s="1020"/>
      <c r="V3062" s="1020"/>
      <c r="W3062" s="1020"/>
      <c r="X3062" s="1020"/>
      <c r="Y3062" s="1014"/>
    </row>
    <row r="3063" spans="10:25">
      <c r="J3063" s="1014"/>
      <c r="K3063" s="1014"/>
      <c r="L3063" s="1020"/>
      <c r="M3063" s="1020"/>
      <c r="N3063" s="1020"/>
      <c r="O3063" s="1020"/>
      <c r="P3063" s="1020"/>
      <c r="Q3063" s="1020"/>
      <c r="R3063" s="1020"/>
      <c r="S3063" s="1020"/>
      <c r="T3063" s="1020"/>
      <c r="U3063" s="1020"/>
      <c r="V3063" s="1020"/>
      <c r="W3063" s="1020"/>
      <c r="X3063" s="1020"/>
      <c r="Y3063" s="1014"/>
    </row>
    <row r="3064" spans="10:25">
      <c r="J3064" s="1014"/>
      <c r="K3064" s="1014"/>
      <c r="L3064" s="1020"/>
      <c r="M3064" s="1020"/>
      <c r="N3064" s="1020"/>
      <c r="O3064" s="1020"/>
      <c r="P3064" s="1020"/>
      <c r="Q3064" s="1020"/>
      <c r="R3064" s="1020"/>
      <c r="S3064" s="1020"/>
      <c r="T3064" s="1020"/>
      <c r="U3064" s="1020"/>
      <c r="V3064" s="1020"/>
      <c r="W3064" s="1020"/>
      <c r="X3064" s="1020"/>
      <c r="Y3064" s="1014"/>
    </row>
    <row r="3065" spans="10:25">
      <c r="J3065" s="1014"/>
      <c r="K3065" s="1014"/>
      <c r="L3065" s="1020"/>
      <c r="M3065" s="1020"/>
      <c r="N3065" s="1020"/>
      <c r="O3065" s="1020"/>
      <c r="P3065" s="1020"/>
      <c r="Q3065" s="1020"/>
      <c r="R3065" s="1020"/>
      <c r="S3065" s="1020"/>
      <c r="T3065" s="1020"/>
      <c r="U3065" s="1020"/>
      <c r="V3065" s="1020"/>
      <c r="W3065" s="1020"/>
      <c r="X3065" s="1020"/>
      <c r="Y3065" s="1014"/>
    </row>
    <row r="3066" spans="10:25">
      <c r="J3066" s="1014"/>
      <c r="K3066" s="1014"/>
      <c r="L3066" s="1020"/>
      <c r="M3066" s="1020"/>
      <c r="N3066" s="1020"/>
      <c r="O3066" s="1020"/>
      <c r="P3066" s="1020"/>
      <c r="Q3066" s="1020"/>
      <c r="R3066" s="1020"/>
      <c r="S3066" s="1020"/>
      <c r="T3066" s="1020"/>
      <c r="U3066" s="1020"/>
      <c r="V3066" s="1020"/>
      <c r="W3066" s="1020"/>
      <c r="X3066" s="1020"/>
      <c r="Y3066" s="1014"/>
    </row>
    <row r="3067" spans="10:25">
      <c r="J3067" s="1014"/>
      <c r="K3067" s="1014"/>
      <c r="L3067" s="1020"/>
      <c r="M3067" s="1020"/>
      <c r="N3067" s="1020"/>
      <c r="O3067" s="1020"/>
      <c r="P3067" s="1020"/>
      <c r="Q3067" s="1020"/>
      <c r="R3067" s="1020"/>
      <c r="S3067" s="1020"/>
      <c r="T3067" s="1020"/>
      <c r="U3067" s="1020"/>
      <c r="V3067" s="1020"/>
      <c r="W3067" s="1020"/>
      <c r="X3067" s="1020"/>
      <c r="Y3067" s="1014"/>
    </row>
    <row r="3068" spans="10:25">
      <c r="J3068" s="1014"/>
      <c r="K3068" s="1014"/>
      <c r="L3068" s="1020"/>
      <c r="M3068" s="1020"/>
      <c r="N3068" s="1020"/>
      <c r="O3068" s="1020"/>
      <c r="P3068" s="1020"/>
      <c r="Q3068" s="1020"/>
      <c r="R3068" s="1020"/>
      <c r="S3068" s="1020"/>
      <c r="T3068" s="1020"/>
      <c r="U3068" s="1020"/>
      <c r="V3068" s="1020"/>
      <c r="W3068" s="1020"/>
      <c r="X3068" s="1020"/>
      <c r="Y3068" s="1014"/>
    </row>
    <row r="3069" spans="10:25">
      <c r="J3069" s="1014"/>
      <c r="K3069" s="1014"/>
      <c r="L3069" s="1020"/>
      <c r="M3069" s="1020"/>
      <c r="N3069" s="1020"/>
      <c r="O3069" s="1020"/>
      <c r="P3069" s="1020"/>
      <c r="Q3069" s="1020"/>
      <c r="R3069" s="1020"/>
      <c r="S3069" s="1020"/>
      <c r="T3069" s="1020"/>
      <c r="U3069" s="1020"/>
      <c r="V3069" s="1020"/>
      <c r="W3069" s="1020"/>
      <c r="X3069" s="1020"/>
      <c r="Y3069" s="1014"/>
    </row>
    <row r="3070" spans="10:25">
      <c r="J3070" s="1014"/>
      <c r="K3070" s="1014"/>
      <c r="L3070" s="1020"/>
      <c r="M3070" s="1020"/>
      <c r="N3070" s="1020"/>
      <c r="O3070" s="1020"/>
      <c r="P3070" s="1020"/>
      <c r="Q3070" s="1020"/>
      <c r="R3070" s="1020"/>
      <c r="S3070" s="1020"/>
      <c r="T3070" s="1020"/>
      <c r="U3070" s="1020"/>
      <c r="V3070" s="1020"/>
      <c r="W3070" s="1020"/>
      <c r="X3070" s="1020"/>
      <c r="Y3070" s="1014"/>
    </row>
    <row r="3071" spans="10:25">
      <c r="J3071" s="1014"/>
      <c r="K3071" s="1014"/>
      <c r="L3071" s="1020"/>
      <c r="M3071" s="1020"/>
      <c r="N3071" s="1020"/>
      <c r="O3071" s="1020"/>
      <c r="P3071" s="1020"/>
      <c r="Q3071" s="1020"/>
      <c r="R3071" s="1020"/>
      <c r="S3071" s="1020"/>
      <c r="T3071" s="1020"/>
      <c r="U3071" s="1020"/>
      <c r="V3071" s="1020"/>
      <c r="W3071" s="1020"/>
      <c r="X3071" s="1020"/>
      <c r="Y3071" s="1014"/>
    </row>
    <row r="3072" spans="10:25">
      <c r="J3072" s="1014"/>
      <c r="K3072" s="1014"/>
      <c r="L3072" s="1020"/>
      <c r="M3072" s="1020"/>
      <c r="N3072" s="1020"/>
      <c r="O3072" s="1020"/>
      <c r="P3072" s="1020"/>
      <c r="Q3072" s="1020"/>
      <c r="R3072" s="1020"/>
      <c r="S3072" s="1020"/>
      <c r="T3072" s="1020"/>
      <c r="U3072" s="1020"/>
      <c r="V3072" s="1020"/>
      <c r="W3072" s="1020"/>
      <c r="X3072" s="1020"/>
      <c r="Y3072" s="1014"/>
    </row>
    <row r="3073" spans="10:25">
      <c r="J3073" s="1014"/>
      <c r="K3073" s="1014"/>
      <c r="L3073" s="1020"/>
      <c r="M3073" s="1020"/>
      <c r="N3073" s="1020"/>
      <c r="O3073" s="1020"/>
      <c r="P3073" s="1020"/>
      <c r="Q3073" s="1020"/>
      <c r="R3073" s="1020"/>
      <c r="S3073" s="1020"/>
      <c r="T3073" s="1020"/>
      <c r="U3073" s="1020"/>
      <c r="V3073" s="1020"/>
      <c r="W3073" s="1020"/>
      <c r="X3073" s="1020"/>
      <c r="Y3073" s="1014"/>
    </row>
    <row r="3074" spans="10:25">
      <c r="J3074" s="1014"/>
      <c r="K3074" s="1014"/>
      <c r="L3074" s="1020"/>
      <c r="M3074" s="1020"/>
      <c r="N3074" s="1020"/>
      <c r="O3074" s="1020"/>
      <c r="P3074" s="1020"/>
      <c r="Q3074" s="1020"/>
      <c r="R3074" s="1020"/>
      <c r="S3074" s="1020"/>
      <c r="T3074" s="1020"/>
      <c r="U3074" s="1020"/>
      <c r="V3074" s="1020"/>
      <c r="W3074" s="1020"/>
      <c r="X3074" s="1020"/>
      <c r="Y3074" s="1014"/>
    </row>
    <row r="3075" spans="10:25">
      <c r="J3075" s="1014"/>
      <c r="K3075" s="1014"/>
      <c r="L3075" s="1020"/>
      <c r="M3075" s="1020"/>
      <c r="N3075" s="1020"/>
      <c r="O3075" s="1020"/>
      <c r="P3075" s="1020"/>
      <c r="Q3075" s="1020"/>
      <c r="R3075" s="1020"/>
      <c r="S3075" s="1020"/>
      <c r="T3075" s="1020"/>
      <c r="U3075" s="1020"/>
      <c r="V3075" s="1020"/>
      <c r="W3075" s="1020"/>
      <c r="X3075" s="1020"/>
      <c r="Y3075" s="1014"/>
    </row>
    <row r="3076" spans="10:25">
      <c r="J3076" s="1014"/>
      <c r="K3076" s="1014"/>
      <c r="L3076" s="1020"/>
      <c r="M3076" s="1020"/>
      <c r="N3076" s="1020"/>
      <c r="O3076" s="1020"/>
      <c r="P3076" s="1020"/>
      <c r="Q3076" s="1020"/>
      <c r="R3076" s="1020"/>
      <c r="S3076" s="1020"/>
      <c r="T3076" s="1020"/>
      <c r="U3076" s="1020"/>
      <c r="V3076" s="1020"/>
      <c r="W3076" s="1020"/>
      <c r="X3076" s="1020"/>
      <c r="Y3076" s="1014"/>
    </row>
    <row r="3077" spans="10:25">
      <c r="J3077" s="1014"/>
      <c r="K3077" s="1014"/>
      <c r="L3077" s="1020"/>
      <c r="M3077" s="1020"/>
      <c r="N3077" s="1020"/>
      <c r="O3077" s="1020"/>
      <c r="P3077" s="1020"/>
      <c r="Q3077" s="1020"/>
      <c r="R3077" s="1020"/>
      <c r="S3077" s="1020"/>
      <c r="T3077" s="1020"/>
      <c r="U3077" s="1020"/>
      <c r="V3077" s="1020"/>
      <c r="W3077" s="1020"/>
      <c r="X3077" s="1020"/>
      <c r="Y3077" s="1014"/>
    </row>
    <row r="3078" spans="10:25">
      <c r="J3078" s="1014"/>
      <c r="K3078" s="1014"/>
      <c r="L3078" s="1020"/>
      <c r="M3078" s="1020"/>
      <c r="N3078" s="1020"/>
      <c r="O3078" s="1020"/>
      <c r="P3078" s="1020"/>
      <c r="Q3078" s="1020"/>
      <c r="R3078" s="1020"/>
      <c r="S3078" s="1020"/>
      <c r="T3078" s="1020"/>
      <c r="U3078" s="1020"/>
      <c r="V3078" s="1020"/>
      <c r="W3078" s="1020"/>
      <c r="X3078" s="1020"/>
      <c r="Y3078" s="1014"/>
    </row>
    <row r="3079" spans="10:25">
      <c r="J3079" s="1014"/>
      <c r="K3079" s="1014"/>
      <c r="L3079" s="1020"/>
      <c r="M3079" s="1020"/>
      <c r="N3079" s="1020"/>
      <c r="O3079" s="1020"/>
      <c r="P3079" s="1020"/>
      <c r="Q3079" s="1020"/>
      <c r="R3079" s="1020"/>
      <c r="S3079" s="1020"/>
      <c r="T3079" s="1020"/>
      <c r="U3079" s="1020"/>
      <c r="V3079" s="1020"/>
      <c r="W3079" s="1020"/>
      <c r="X3079" s="1020"/>
      <c r="Y3079" s="1014"/>
    </row>
    <row r="3080" spans="10:25">
      <c r="J3080" s="1014"/>
      <c r="K3080" s="1014"/>
      <c r="L3080" s="1020"/>
      <c r="M3080" s="1020"/>
      <c r="N3080" s="1020"/>
      <c r="O3080" s="1020"/>
      <c r="P3080" s="1020"/>
      <c r="Q3080" s="1020"/>
      <c r="R3080" s="1020"/>
      <c r="S3080" s="1020"/>
      <c r="T3080" s="1020"/>
      <c r="U3080" s="1020"/>
      <c r="V3080" s="1020"/>
      <c r="W3080" s="1020"/>
      <c r="X3080" s="1020"/>
      <c r="Y3080" s="1014"/>
    </row>
    <row r="3081" spans="10:25">
      <c r="J3081" s="1014"/>
      <c r="K3081" s="1014"/>
      <c r="L3081" s="1020"/>
      <c r="M3081" s="1020"/>
      <c r="N3081" s="1020"/>
      <c r="O3081" s="1020"/>
      <c r="P3081" s="1020"/>
      <c r="Q3081" s="1020"/>
      <c r="R3081" s="1020"/>
      <c r="S3081" s="1020"/>
      <c r="T3081" s="1020"/>
      <c r="U3081" s="1020"/>
      <c r="V3081" s="1020"/>
      <c r="W3081" s="1020"/>
      <c r="X3081" s="1020"/>
      <c r="Y3081" s="1014"/>
    </row>
    <row r="3082" spans="10:25">
      <c r="J3082" s="1014"/>
      <c r="K3082" s="1014"/>
      <c r="L3082" s="1020"/>
      <c r="M3082" s="1020"/>
      <c r="N3082" s="1020"/>
      <c r="O3082" s="1020"/>
      <c r="P3082" s="1020"/>
      <c r="Q3082" s="1020"/>
      <c r="R3082" s="1020"/>
      <c r="S3082" s="1020"/>
      <c r="T3082" s="1020"/>
      <c r="U3082" s="1020"/>
      <c r="V3082" s="1020"/>
      <c r="W3082" s="1020"/>
      <c r="X3082" s="1020"/>
      <c r="Y3082" s="1014"/>
    </row>
    <row r="3083" spans="10:25">
      <c r="J3083" s="1014"/>
      <c r="K3083" s="1014"/>
      <c r="L3083" s="1020"/>
      <c r="M3083" s="1020"/>
      <c r="N3083" s="1020"/>
      <c r="O3083" s="1020"/>
      <c r="P3083" s="1020"/>
      <c r="Q3083" s="1020"/>
      <c r="R3083" s="1020"/>
      <c r="S3083" s="1020"/>
      <c r="T3083" s="1020"/>
      <c r="U3083" s="1020"/>
      <c r="V3083" s="1020"/>
      <c r="W3083" s="1020"/>
      <c r="X3083" s="1020"/>
      <c r="Y3083" s="1014"/>
    </row>
    <row r="3084" spans="10:25">
      <c r="J3084" s="1014"/>
      <c r="K3084" s="1014"/>
      <c r="L3084" s="1020"/>
      <c r="M3084" s="1020"/>
      <c r="N3084" s="1020"/>
      <c r="O3084" s="1020"/>
      <c r="P3084" s="1020"/>
      <c r="Q3084" s="1020"/>
      <c r="R3084" s="1020"/>
      <c r="S3084" s="1020"/>
      <c r="T3084" s="1020"/>
      <c r="U3084" s="1020"/>
      <c r="V3084" s="1020"/>
      <c r="W3084" s="1020"/>
      <c r="X3084" s="1020"/>
      <c r="Y3084" s="1014"/>
    </row>
    <row r="3085" spans="10:25">
      <c r="J3085" s="1014"/>
      <c r="K3085" s="1014"/>
      <c r="L3085" s="1020"/>
      <c r="M3085" s="1020"/>
      <c r="N3085" s="1020"/>
      <c r="O3085" s="1020"/>
      <c r="P3085" s="1020"/>
      <c r="Q3085" s="1020"/>
      <c r="R3085" s="1020"/>
      <c r="S3085" s="1020"/>
      <c r="T3085" s="1020"/>
      <c r="U3085" s="1020"/>
      <c r="V3085" s="1020"/>
      <c r="W3085" s="1020"/>
      <c r="X3085" s="1020"/>
      <c r="Y3085" s="1014"/>
    </row>
    <row r="3086" spans="10:25">
      <c r="J3086" s="1014"/>
      <c r="K3086" s="1014"/>
      <c r="L3086" s="1020"/>
      <c r="M3086" s="1020"/>
      <c r="N3086" s="1020"/>
      <c r="O3086" s="1020"/>
      <c r="P3086" s="1020"/>
      <c r="Q3086" s="1020"/>
      <c r="R3086" s="1020"/>
      <c r="S3086" s="1020"/>
      <c r="T3086" s="1020"/>
      <c r="U3086" s="1020"/>
      <c r="V3086" s="1020"/>
      <c r="W3086" s="1020"/>
      <c r="X3086" s="1020"/>
      <c r="Y3086" s="1014"/>
    </row>
    <row r="3087" spans="10:25">
      <c r="J3087" s="1014"/>
      <c r="K3087" s="1014"/>
      <c r="L3087" s="1020"/>
      <c r="M3087" s="1020"/>
      <c r="N3087" s="1020"/>
      <c r="O3087" s="1020"/>
      <c r="P3087" s="1020"/>
      <c r="Q3087" s="1020"/>
      <c r="R3087" s="1020"/>
      <c r="S3087" s="1020"/>
      <c r="T3087" s="1020"/>
      <c r="U3087" s="1020"/>
      <c r="V3087" s="1020"/>
      <c r="W3087" s="1020"/>
      <c r="X3087" s="1020"/>
      <c r="Y3087" s="1014"/>
    </row>
    <row r="3088" spans="10:25">
      <c r="J3088" s="1014"/>
      <c r="K3088" s="1014"/>
      <c r="L3088" s="1020"/>
      <c r="M3088" s="1020"/>
      <c r="N3088" s="1020"/>
      <c r="O3088" s="1020"/>
      <c r="P3088" s="1020"/>
      <c r="Q3088" s="1020"/>
      <c r="R3088" s="1020"/>
      <c r="S3088" s="1020"/>
      <c r="T3088" s="1020"/>
      <c r="U3088" s="1020"/>
      <c r="V3088" s="1020"/>
      <c r="W3088" s="1020"/>
      <c r="X3088" s="1020"/>
      <c r="Y3088" s="1014"/>
    </row>
    <row r="3089" spans="10:25">
      <c r="J3089" s="1014"/>
      <c r="K3089" s="1014"/>
      <c r="L3089" s="1020"/>
      <c r="M3089" s="1020"/>
      <c r="N3089" s="1020"/>
      <c r="O3089" s="1020"/>
      <c r="P3089" s="1020"/>
      <c r="Q3089" s="1020"/>
      <c r="R3089" s="1020"/>
      <c r="S3089" s="1020"/>
      <c r="T3089" s="1020"/>
      <c r="U3089" s="1020"/>
      <c r="V3089" s="1020"/>
      <c r="W3089" s="1020"/>
      <c r="X3089" s="1020"/>
      <c r="Y3089" s="1014"/>
    </row>
    <row r="3090" spans="10:25">
      <c r="J3090" s="1014"/>
      <c r="K3090" s="1014"/>
      <c r="L3090" s="1020"/>
      <c r="M3090" s="1020"/>
      <c r="N3090" s="1020"/>
      <c r="O3090" s="1020"/>
      <c r="P3090" s="1020"/>
      <c r="Q3090" s="1020"/>
      <c r="R3090" s="1020"/>
      <c r="S3090" s="1020"/>
      <c r="T3090" s="1020"/>
      <c r="U3090" s="1020"/>
      <c r="V3090" s="1020"/>
      <c r="W3090" s="1020"/>
      <c r="X3090" s="1020"/>
      <c r="Y3090" s="1014"/>
    </row>
    <row r="3091" spans="10:25">
      <c r="J3091" s="1014"/>
      <c r="K3091" s="1014"/>
      <c r="L3091" s="1020"/>
      <c r="M3091" s="1020"/>
      <c r="N3091" s="1020"/>
      <c r="O3091" s="1020"/>
      <c r="P3091" s="1020"/>
      <c r="Q3091" s="1020"/>
      <c r="R3091" s="1020"/>
      <c r="S3091" s="1020"/>
      <c r="T3091" s="1020"/>
      <c r="U3091" s="1020"/>
      <c r="V3091" s="1020"/>
      <c r="W3091" s="1020"/>
      <c r="X3091" s="1020"/>
      <c r="Y3091" s="1014"/>
    </row>
    <row r="3092" spans="10:25">
      <c r="J3092" s="1014"/>
      <c r="K3092" s="1014"/>
      <c r="L3092" s="1020"/>
      <c r="M3092" s="1020"/>
      <c r="N3092" s="1020"/>
      <c r="O3092" s="1020"/>
      <c r="P3092" s="1020"/>
      <c r="Q3092" s="1020"/>
      <c r="R3092" s="1020"/>
      <c r="S3092" s="1020"/>
      <c r="T3092" s="1020"/>
      <c r="U3092" s="1020"/>
      <c r="V3092" s="1020"/>
      <c r="W3092" s="1020"/>
      <c r="X3092" s="1020"/>
      <c r="Y3092" s="1014"/>
    </row>
    <row r="3093" spans="10:25">
      <c r="J3093" s="1014"/>
      <c r="K3093" s="1014"/>
      <c r="L3093" s="1020"/>
      <c r="M3093" s="1020"/>
      <c r="N3093" s="1020"/>
      <c r="O3093" s="1020"/>
      <c r="P3093" s="1020"/>
      <c r="Q3093" s="1020"/>
      <c r="R3093" s="1020"/>
      <c r="S3093" s="1020"/>
      <c r="T3093" s="1020"/>
      <c r="U3093" s="1020"/>
      <c r="V3093" s="1020"/>
      <c r="W3093" s="1020"/>
      <c r="X3093" s="1020"/>
      <c r="Y3093" s="1014"/>
    </row>
    <row r="3094" spans="10:25">
      <c r="J3094" s="1014"/>
      <c r="K3094" s="1014"/>
      <c r="L3094" s="1020"/>
      <c r="M3094" s="1020"/>
      <c r="N3094" s="1020"/>
      <c r="O3094" s="1020"/>
      <c r="P3094" s="1020"/>
      <c r="Q3094" s="1020"/>
      <c r="R3094" s="1020"/>
      <c r="S3094" s="1020"/>
      <c r="T3094" s="1020"/>
      <c r="U3094" s="1020"/>
      <c r="V3094" s="1020"/>
      <c r="W3094" s="1020"/>
      <c r="X3094" s="1020"/>
      <c r="Y3094" s="1014"/>
    </row>
    <row r="3095" spans="10:25">
      <c r="J3095" s="1014"/>
      <c r="K3095" s="1014"/>
      <c r="L3095" s="1020"/>
      <c r="M3095" s="1020"/>
      <c r="N3095" s="1020"/>
      <c r="O3095" s="1020"/>
      <c r="P3095" s="1020"/>
      <c r="Q3095" s="1020"/>
      <c r="R3095" s="1020"/>
      <c r="S3095" s="1020"/>
      <c r="T3095" s="1020"/>
      <c r="U3095" s="1020"/>
      <c r="V3095" s="1020"/>
      <c r="W3095" s="1020"/>
      <c r="X3095" s="1020"/>
      <c r="Y3095" s="1014"/>
    </row>
    <row r="3096" spans="10:25">
      <c r="J3096" s="1014"/>
      <c r="K3096" s="1014"/>
      <c r="L3096" s="1020"/>
      <c r="M3096" s="1020"/>
      <c r="N3096" s="1020"/>
      <c r="O3096" s="1020"/>
      <c r="P3096" s="1020"/>
      <c r="Q3096" s="1020"/>
      <c r="R3096" s="1020"/>
      <c r="S3096" s="1020"/>
      <c r="T3096" s="1020"/>
      <c r="U3096" s="1020"/>
      <c r="V3096" s="1020"/>
      <c r="W3096" s="1020"/>
      <c r="X3096" s="1020"/>
      <c r="Y3096" s="1014"/>
    </row>
    <row r="3097" spans="10:25">
      <c r="J3097" s="1014"/>
      <c r="K3097" s="1014"/>
      <c r="L3097" s="1020"/>
      <c r="M3097" s="1020"/>
      <c r="N3097" s="1020"/>
      <c r="O3097" s="1020"/>
      <c r="P3097" s="1020"/>
      <c r="Q3097" s="1020"/>
      <c r="R3097" s="1020"/>
      <c r="S3097" s="1020"/>
      <c r="T3097" s="1020"/>
      <c r="U3097" s="1020"/>
      <c r="V3097" s="1020"/>
      <c r="W3097" s="1020"/>
      <c r="X3097" s="1020"/>
      <c r="Y3097" s="1014"/>
    </row>
    <row r="3098" spans="10:25">
      <c r="J3098" s="1014"/>
      <c r="K3098" s="1014"/>
      <c r="L3098" s="1020"/>
      <c r="M3098" s="1020"/>
      <c r="N3098" s="1020"/>
      <c r="O3098" s="1020"/>
      <c r="P3098" s="1020"/>
      <c r="Q3098" s="1020"/>
      <c r="R3098" s="1020"/>
      <c r="S3098" s="1020"/>
      <c r="T3098" s="1020"/>
      <c r="U3098" s="1020"/>
      <c r="V3098" s="1020"/>
      <c r="W3098" s="1020"/>
      <c r="X3098" s="1020"/>
      <c r="Y3098" s="1014"/>
    </row>
    <row r="3099" spans="10:25">
      <c r="J3099" s="1014"/>
      <c r="K3099" s="1014"/>
      <c r="L3099" s="1020"/>
      <c r="M3099" s="1020"/>
      <c r="N3099" s="1020"/>
      <c r="O3099" s="1020"/>
      <c r="P3099" s="1020"/>
      <c r="Q3099" s="1020"/>
      <c r="R3099" s="1020"/>
      <c r="S3099" s="1020"/>
      <c r="T3099" s="1020"/>
      <c r="U3099" s="1020"/>
      <c r="V3099" s="1020"/>
      <c r="W3099" s="1020"/>
      <c r="X3099" s="1020"/>
      <c r="Y3099" s="1014"/>
    </row>
    <row r="3100" spans="10:25">
      <c r="J3100" s="1014"/>
      <c r="K3100" s="1014"/>
      <c r="L3100" s="1020"/>
      <c r="M3100" s="1020"/>
      <c r="N3100" s="1020"/>
      <c r="O3100" s="1020"/>
      <c r="P3100" s="1020"/>
      <c r="Q3100" s="1020"/>
      <c r="R3100" s="1020"/>
      <c r="S3100" s="1020"/>
      <c r="T3100" s="1020"/>
      <c r="U3100" s="1020"/>
      <c r="V3100" s="1020"/>
      <c r="W3100" s="1020"/>
      <c r="X3100" s="1020"/>
      <c r="Y3100" s="1014"/>
    </row>
    <row r="3101" spans="10:25">
      <c r="J3101" s="1014"/>
      <c r="K3101" s="1014"/>
      <c r="L3101" s="1020"/>
      <c r="M3101" s="1020"/>
      <c r="N3101" s="1020"/>
      <c r="O3101" s="1020"/>
      <c r="P3101" s="1020"/>
      <c r="Q3101" s="1020"/>
      <c r="R3101" s="1020"/>
      <c r="S3101" s="1020"/>
      <c r="T3101" s="1020"/>
      <c r="U3101" s="1020"/>
      <c r="V3101" s="1020"/>
      <c r="W3101" s="1020"/>
      <c r="X3101" s="1020"/>
      <c r="Y3101" s="1014"/>
    </row>
    <row r="3102" spans="10:25">
      <c r="J3102" s="1014"/>
      <c r="K3102" s="1014"/>
      <c r="L3102" s="1020"/>
      <c r="M3102" s="1020"/>
      <c r="N3102" s="1020"/>
      <c r="O3102" s="1020"/>
      <c r="P3102" s="1020"/>
      <c r="Q3102" s="1020"/>
      <c r="R3102" s="1020"/>
      <c r="S3102" s="1020"/>
      <c r="T3102" s="1020"/>
      <c r="U3102" s="1020"/>
      <c r="V3102" s="1020"/>
      <c r="W3102" s="1020"/>
      <c r="X3102" s="1020"/>
      <c r="Y3102" s="1014"/>
    </row>
    <row r="3103" spans="10:25">
      <c r="J3103" s="1014"/>
      <c r="K3103" s="1014"/>
      <c r="L3103" s="1020"/>
      <c r="M3103" s="1020"/>
      <c r="N3103" s="1020"/>
      <c r="O3103" s="1020"/>
      <c r="P3103" s="1020"/>
      <c r="Q3103" s="1020"/>
      <c r="R3103" s="1020"/>
      <c r="S3103" s="1020"/>
      <c r="T3103" s="1020"/>
      <c r="U3103" s="1020"/>
      <c r="V3103" s="1020"/>
      <c r="W3103" s="1020"/>
      <c r="X3103" s="1020"/>
      <c r="Y3103" s="1014"/>
    </row>
    <row r="3104" spans="10:25">
      <c r="J3104" s="1014"/>
      <c r="K3104" s="1014"/>
      <c r="L3104" s="1020"/>
      <c r="M3104" s="1020"/>
      <c r="N3104" s="1020"/>
      <c r="O3104" s="1020"/>
      <c r="P3104" s="1020"/>
      <c r="Q3104" s="1020"/>
      <c r="R3104" s="1020"/>
      <c r="S3104" s="1020"/>
      <c r="T3104" s="1020"/>
      <c r="U3104" s="1020"/>
      <c r="V3104" s="1020"/>
      <c r="W3104" s="1020"/>
      <c r="X3104" s="1020"/>
      <c r="Y3104" s="1014"/>
    </row>
    <row r="3105" spans="10:25">
      <c r="J3105" s="1014"/>
      <c r="K3105" s="1014"/>
      <c r="L3105" s="1020"/>
      <c r="M3105" s="1020"/>
      <c r="N3105" s="1020"/>
      <c r="O3105" s="1020"/>
      <c r="P3105" s="1020"/>
      <c r="Q3105" s="1020"/>
      <c r="R3105" s="1020"/>
      <c r="S3105" s="1020"/>
      <c r="T3105" s="1020"/>
      <c r="U3105" s="1020"/>
      <c r="V3105" s="1020"/>
      <c r="W3105" s="1020"/>
      <c r="X3105" s="1020"/>
      <c r="Y3105" s="1014"/>
    </row>
    <row r="3106" spans="10:25">
      <c r="J3106" s="1014"/>
      <c r="K3106" s="1014"/>
      <c r="L3106" s="1020"/>
      <c r="M3106" s="1020"/>
      <c r="N3106" s="1020"/>
      <c r="O3106" s="1020"/>
      <c r="P3106" s="1020"/>
      <c r="Q3106" s="1020"/>
      <c r="R3106" s="1020"/>
      <c r="S3106" s="1020"/>
      <c r="T3106" s="1020"/>
      <c r="U3106" s="1020"/>
      <c r="V3106" s="1020"/>
      <c r="W3106" s="1020"/>
      <c r="X3106" s="1020"/>
      <c r="Y3106" s="1014"/>
    </row>
    <row r="3107" spans="10:25">
      <c r="J3107" s="1014"/>
      <c r="K3107" s="1014"/>
      <c r="L3107" s="1020"/>
      <c r="M3107" s="1020"/>
      <c r="N3107" s="1020"/>
      <c r="O3107" s="1020"/>
      <c r="P3107" s="1020"/>
      <c r="Q3107" s="1020"/>
      <c r="R3107" s="1020"/>
      <c r="S3107" s="1020"/>
      <c r="T3107" s="1020"/>
      <c r="U3107" s="1020"/>
      <c r="V3107" s="1020"/>
      <c r="W3107" s="1020"/>
      <c r="X3107" s="1020"/>
      <c r="Y3107" s="1014"/>
    </row>
    <row r="3108" spans="10:25">
      <c r="J3108" s="1014"/>
      <c r="K3108" s="1014"/>
      <c r="L3108" s="1020"/>
      <c r="M3108" s="1020"/>
      <c r="N3108" s="1020"/>
      <c r="O3108" s="1020"/>
      <c r="P3108" s="1020"/>
      <c r="Q3108" s="1020"/>
      <c r="R3108" s="1020"/>
      <c r="S3108" s="1020"/>
      <c r="T3108" s="1020"/>
      <c r="U3108" s="1020"/>
      <c r="V3108" s="1020"/>
      <c r="W3108" s="1020"/>
      <c r="X3108" s="1020"/>
      <c r="Y3108" s="1014"/>
    </row>
    <row r="3109" spans="10:25">
      <c r="J3109" s="1014"/>
      <c r="K3109" s="1014"/>
      <c r="L3109" s="1020"/>
      <c r="M3109" s="1020"/>
      <c r="N3109" s="1020"/>
      <c r="O3109" s="1020"/>
      <c r="P3109" s="1020"/>
      <c r="Q3109" s="1020"/>
      <c r="R3109" s="1020"/>
      <c r="S3109" s="1020"/>
      <c r="T3109" s="1020"/>
      <c r="U3109" s="1020"/>
      <c r="V3109" s="1020"/>
      <c r="W3109" s="1020"/>
      <c r="X3109" s="1020"/>
      <c r="Y3109" s="1014"/>
    </row>
    <row r="3110" spans="10:25">
      <c r="J3110" s="1014"/>
      <c r="K3110" s="1014"/>
      <c r="L3110" s="1020"/>
      <c r="M3110" s="1020"/>
      <c r="N3110" s="1020"/>
      <c r="O3110" s="1020"/>
      <c r="P3110" s="1020"/>
      <c r="Q3110" s="1020"/>
      <c r="R3110" s="1020"/>
      <c r="S3110" s="1020"/>
      <c r="T3110" s="1020"/>
      <c r="U3110" s="1020"/>
      <c r="V3110" s="1020"/>
      <c r="W3110" s="1020"/>
      <c r="X3110" s="1020"/>
      <c r="Y3110" s="1014"/>
    </row>
    <row r="3111" spans="10:25">
      <c r="J3111" s="1014"/>
      <c r="K3111" s="1014"/>
      <c r="L3111" s="1020"/>
      <c r="M3111" s="1020"/>
      <c r="N3111" s="1020"/>
      <c r="O3111" s="1020"/>
      <c r="P3111" s="1020"/>
      <c r="Q3111" s="1020"/>
      <c r="R3111" s="1020"/>
      <c r="S3111" s="1020"/>
      <c r="T3111" s="1020"/>
      <c r="U3111" s="1020"/>
      <c r="V3111" s="1020"/>
      <c r="W3111" s="1020"/>
      <c r="X3111" s="1020"/>
      <c r="Y3111" s="1014"/>
    </row>
    <row r="3112" spans="10:25">
      <c r="J3112" s="1014"/>
      <c r="K3112" s="1014"/>
      <c r="L3112" s="1020"/>
      <c r="M3112" s="1020"/>
      <c r="N3112" s="1020"/>
      <c r="O3112" s="1020"/>
      <c r="P3112" s="1020"/>
      <c r="Q3112" s="1020"/>
      <c r="R3112" s="1020"/>
      <c r="S3112" s="1020"/>
      <c r="T3112" s="1020"/>
      <c r="U3112" s="1020"/>
      <c r="V3112" s="1020"/>
      <c r="W3112" s="1020"/>
      <c r="X3112" s="1020"/>
      <c r="Y3112" s="1014"/>
    </row>
    <row r="3113" spans="10:25">
      <c r="J3113" s="1014"/>
      <c r="K3113" s="1014"/>
      <c r="L3113" s="1020"/>
      <c r="M3113" s="1020"/>
      <c r="N3113" s="1020"/>
      <c r="O3113" s="1020"/>
      <c r="P3113" s="1020"/>
      <c r="Q3113" s="1020"/>
      <c r="R3113" s="1020"/>
      <c r="S3113" s="1020"/>
      <c r="T3113" s="1020"/>
      <c r="U3113" s="1020"/>
      <c r="V3113" s="1020"/>
      <c r="W3113" s="1020"/>
      <c r="X3113" s="1020"/>
      <c r="Y3113" s="1014"/>
    </row>
    <row r="3114" spans="10:25">
      <c r="J3114" s="1014"/>
      <c r="K3114" s="1014"/>
      <c r="L3114" s="1020"/>
      <c r="M3114" s="1020"/>
      <c r="N3114" s="1020"/>
      <c r="O3114" s="1020"/>
      <c r="P3114" s="1020"/>
      <c r="Q3114" s="1020"/>
      <c r="R3114" s="1020"/>
      <c r="S3114" s="1020"/>
      <c r="T3114" s="1020"/>
      <c r="U3114" s="1020"/>
      <c r="V3114" s="1020"/>
      <c r="W3114" s="1020"/>
      <c r="X3114" s="1020"/>
      <c r="Y3114" s="1014"/>
    </row>
    <row r="3115" spans="10:25">
      <c r="J3115" s="1014"/>
      <c r="K3115" s="1014"/>
      <c r="L3115" s="1020"/>
      <c r="M3115" s="1020"/>
      <c r="N3115" s="1020"/>
      <c r="O3115" s="1020"/>
      <c r="P3115" s="1020"/>
      <c r="Q3115" s="1020"/>
      <c r="R3115" s="1020"/>
      <c r="S3115" s="1020"/>
      <c r="T3115" s="1020"/>
      <c r="U3115" s="1020"/>
      <c r="V3115" s="1020"/>
      <c r="W3115" s="1020"/>
      <c r="X3115" s="1020"/>
      <c r="Y3115" s="1014"/>
    </row>
    <row r="3116" spans="10:25">
      <c r="J3116" s="1014"/>
      <c r="K3116" s="1014"/>
      <c r="L3116" s="1020"/>
      <c r="M3116" s="1020"/>
      <c r="N3116" s="1020"/>
      <c r="O3116" s="1020"/>
      <c r="P3116" s="1020"/>
      <c r="Q3116" s="1020"/>
      <c r="R3116" s="1020"/>
      <c r="S3116" s="1020"/>
      <c r="T3116" s="1020"/>
      <c r="U3116" s="1020"/>
      <c r="V3116" s="1020"/>
      <c r="W3116" s="1020"/>
      <c r="X3116" s="1020"/>
      <c r="Y3116" s="1014"/>
    </row>
    <row r="3117" spans="10:25">
      <c r="J3117" s="1014"/>
      <c r="K3117" s="1014"/>
      <c r="L3117" s="1020"/>
      <c r="M3117" s="1020"/>
      <c r="N3117" s="1020"/>
      <c r="O3117" s="1020"/>
      <c r="P3117" s="1020"/>
      <c r="Q3117" s="1020"/>
      <c r="R3117" s="1020"/>
      <c r="S3117" s="1020"/>
      <c r="T3117" s="1020"/>
      <c r="U3117" s="1020"/>
      <c r="V3117" s="1020"/>
      <c r="W3117" s="1020"/>
      <c r="X3117" s="1020"/>
      <c r="Y3117" s="1014"/>
    </row>
    <row r="3118" spans="10:25">
      <c r="J3118" s="1014"/>
      <c r="K3118" s="1014"/>
      <c r="L3118" s="1020"/>
      <c r="M3118" s="1020"/>
      <c r="N3118" s="1020"/>
      <c r="O3118" s="1020"/>
      <c r="P3118" s="1020"/>
      <c r="Q3118" s="1020"/>
      <c r="R3118" s="1020"/>
      <c r="S3118" s="1020"/>
      <c r="T3118" s="1020"/>
      <c r="U3118" s="1020"/>
      <c r="V3118" s="1020"/>
      <c r="W3118" s="1020"/>
      <c r="X3118" s="1020"/>
      <c r="Y3118" s="1014"/>
    </row>
    <row r="3119" spans="10:25">
      <c r="J3119" s="1014"/>
      <c r="K3119" s="1014"/>
      <c r="L3119" s="1020"/>
      <c r="M3119" s="1020"/>
      <c r="N3119" s="1020"/>
      <c r="O3119" s="1020"/>
      <c r="P3119" s="1020"/>
      <c r="Q3119" s="1020"/>
      <c r="R3119" s="1020"/>
      <c r="S3119" s="1020"/>
      <c r="T3119" s="1020"/>
      <c r="U3119" s="1020"/>
      <c r="V3119" s="1020"/>
      <c r="W3119" s="1020"/>
      <c r="X3119" s="1020"/>
      <c r="Y3119" s="1014"/>
    </row>
    <row r="3120" spans="10:25">
      <c r="J3120" s="1014"/>
      <c r="K3120" s="1014"/>
      <c r="L3120" s="1020"/>
      <c r="M3120" s="1020"/>
      <c r="N3120" s="1020"/>
      <c r="O3120" s="1020"/>
      <c r="P3120" s="1020"/>
      <c r="Q3120" s="1020"/>
      <c r="R3120" s="1020"/>
      <c r="S3120" s="1020"/>
      <c r="T3120" s="1020"/>
      <c r="U3120" s="1020"/>
      <c r="V3120" s="1020"/>
      <c r="W3120" s="1020"/>
      <c r="X3120" s="1020"/>
      <c r="Y3120" s="1014"/>
    </row>
    <row r="3121" spans="10:25">
      <c r="J3121" s="1014"/>
      <c r="K3121" s="1014"/>
      <c r="L3121" s="1020"/>
      <c r="M3121" s="1020"/>
      <c r="N3121" s="1020"/>
      <c r="O3121" s="1020"/>
      <c r="P3121" s="1020"/>
      <c r="Q3121" s="1020"/>
      <c r="R3121" s="1020"/>
      <c r="S3121" s="1020"/>
      <c r="T3121" s="1020"/>
      <c r="U3121" s="1020"/>
      <c r="V3121" s="1020"/>
      <c r="W3121" s="1020"/>
      <c r="X3121" s="1020"/>
      <c r="Y3121" s="1014"/>
    </row>
    <row r="3122" spans="10:25">
      <c r="J3122" s="1014"/>
      <c r="K3122" s="1014"/>
      <c r="L3122" s="1020"/>
      <c r="M3122" s="1020"/>
      <c r="N3122" s="1020"/>
      <c r="O3122" s="1020"/>
      <c r="P3122" s="1020"/>
      <c r="Q3122" s="1020"/>
      <c r="R3122" s="1020"/>
      <c r="S3122" s="1020"/>
      <c r="T3122" s="1020"/>
      <c r="U3122" s="1020"/>
      <c r="V3122" s="1020"/>
      <c r="W3122" s="1020"/>
      <c r="X3122" s="1020"/>
      <c r="Y3122" s="1014"/>
    </row>
    <row r="3123" spans="10:25">
      <c r="J3123" s="1014"/>
      <c r="K3123" s="1014"/>
      <c r="L3123" s="1020"/>
      <c r="M3123" s="1020"/>
      <c r="N3123" s="1020"/>
      <c r="O3123" s="1020"/>
      <c r="P3123" s="1020"/>
      <c r="Q3123" s="1020"/>
      <c r="R3123" s="1020"/>
      <c r="S3123" s="1020"/>
      <c r="T3123" s="1020"/>
      <c r="U3123" s="1020"/>
      <c r="V3123" s="1020"/>
      <c r="W3123" s="1020"/>
      <c r="X3123" s="1020"/>
      <c r="Y3123" s="1014"/>
    </row>
    <row r="3124" spans="10:25">
      <c r="J3124" s="1014"/>
      <c r="K3124" s="1014"/>
      <c r="L3124" s="1020"/>
      <c r="M3124" s="1020"/>
      <c r="N3124" s="1020"/>
      <c r="O3124" s="1020"/>
      <c r="P3124" s="1020"/>
      <c r="Q3124" s="1020"/>
      <c r="R3124" s="1020"/>
      <c r="S3124" s="1020"/>
      <c r="T3124" s="1020"/>
      <c r="U3124" s="1020"/>
      <c r="V3124" s="1020"/>
      <c r="W3124" s="1020"/>
      <c r="X3124" s="1020"/>
      <c r="Y3124" s="1014"/>
    </row>
    <row r="3125" spans="10:25">
      <c r="J3125" s="1014"/>
      <c r="K3125" s="1014"/>
      <c r="L3125" s="1020"/>
      <c r="M3125" s="1020"/>
      <c r="N3125" s="1020"/>
      <c r="O3125" s="1020"/>
      <c r="P3125" s="1020"/>
      <c r="Q3125" s="1020"/>
      <c r="R3125" s="1020"/>
      <c r="S3125" s="1020"/>
      <c r="T3125" s="1020"/>
      <c r="U3125" s="1020"/>
      <c r="V3125" s="1020"/>
      <c r="W3125" s="1020"/>
      <c r="X3125" s="1020"/>
      <c r="Y3125" s="1014"/>
    </row>
    <row r="3126" spans="10:25">
      <c r="J3126" s="1014"/>
      <c r="K3126" s="1014"/>
      <c r="L3126" s="1020"/>
      <c r="M3126" s="1020"/>
      <c r="N3126" s="1020"/>
      <c r="O3126" s="1020"/>
      <c r="P3126" s="1020"/>
      <c r="Q3126" s="1020"/>
      <c r="R3126" s="1020"/>
      <c r="S3126" s="1020"/>
      <c r="T3126" s="1020"/>
      <c r="U3126" s="1020"/>
      <c r="V3126" s="1020"/>
      <c r="W3126" s="1020"/>
      <c r="X3126" s="1020"/>
      <c r="Y3126" s="1014"/>
    </row>
    <row r="3127" spans="10:25">
      <c r="J3127" s="1014"/>
      <c r="K3127" s="1014"/>
      <c r="L3127" s="1020"/>
      <c r="M3127" s="1020"/>
      <c r="N3127" s="1020"/>
      <c r="O3127" s="1020"/>
      <c r="P3127" s="1020"/>
      <c r="Q3127" s="1020"/>
      <c r="R3127" s="1020"/>
      <c r="S3127" s="1020"/>
      <c r="T3127" s="1020"/>
      <c r="U3127" s="1020"/>
      <c r="V3127" s="1020"/>
      <c r="W3127" s="1020"/>
      <c r="X3127" s="1020"/>
      <c r="Y3127" s="1014"/>
    </row>
    <row r="3128" spans="10:25">
      <c r="J3128" s="1014"/>
      <c r="K3128" s="1014"/>
      <c r="L3128" s="1020"/>
      <c r="M3128" s="1020"/>
      <c r="N3128" s="1020"/>
      <c r="O3128" s="1020"/>
      <c r="P3128" s="1020"/>
      <c r="Q3128" s="1020"/>
      <c r="R3128" s="1020"/>
      <c r="S3128" s="1020"/>
      <c r="T3128" s="1020"/>
      <c r="U3128" s="1020"/>
      <c r="V3128" s="1020"/>
      <c r="W3128" s="1020"/>
      <c r="X3128" s="1020"/>
      <c r="Y3128" s="1014"/>
    </row>
    <row r="3129" spans="10:25">
      <c r="J3129" s="1014"/>
      <c r="K3129" s="1014"/>
      <c r="L3129" s="1020"/>
      <c r="M3129" s="1020"/>
      <c r="N3129" s="1020"/>
      <c r="O3129" s="1020"/>
      <c r="P3129" s="1020"/>
      <c r="Q3129" s="1020"/>
      <c r="R3129" s="1020"/>
      <c r="S3129" s="1020"/>
      <c r="T3129" s="1020"/>
      <c r="U3129" s="1020"/>
      <c r="V3129" s="1020"/>
      <c r="W3129" s="1020"/>
      <c r="X3129" s="1020"/>
      <c r="Y3129" s="1014"/>
    </row>
    <row r="3130" spans="10:25">
      <c r="J3130" s="1014"/>
      <c r="K3130" s="1014"/>
      <c r="L3130" s="1020"/>
      <c r="M3130" s="1020"/>
      <c r="N3130" s="1020"/>
      <c r="O3130" s="1020"/>
      <c r="P3130" s="1020"/>
      <c r="Q3130" s="1020"/>
      <c r="R3130" s="1020"/>
      <c r="S3130" s="1020"/>
      <c r="T3130" s="1020"/>
      <c r="U3130" s="1020"/>
      <c r="V3130" s="1020"/>
      <c r="W3130" s="1020"/>
      <c r="X3130" s="1020"/>
      <c r="Y3130" s="1014"/>
    </row>
    <row r="3131" spans="10:25">
      <c r="J3131" s="1014"/>
      <c r="K3131" s="1014"/>
      <c r="L3131" s="1020"/>
      <c r="M3131" s="1020"/>
      <c r="N3131" s="1020"/>
      <c r="O3131" s="1020"/>
      <c r="P3131" s="1020"/>
      <c r="Q3131" s="1020"/>
      <c r="R3131" s="1020"/>
      <c r="S3131" s="1020"/>
      <c r="T3131" s="1020"/>
      <c r="U3131" s="1020"/>
      <c r="V3131" s="1020"/>
      <c r="W3131" s="1020"/>
      <c r="X3131" s="1020"/>
      <c r="Y3131" s="1014"/>
    </row>
    <row r="3132" spans="10:25">
      <c r="J3132" s="1014"/>
      <c r="K3132" s="1014"/>
      <c r="L3132" s="1020"/>
      <c r="M3132" s="1020"/>
      <c r="N3132" s="1020"/>
      <c r="O3132" s="1020"/>
      <c r="P3132" s="1020"/>
      <c r="Q3132" s="1020"/>
      <c r="R3132" s="1020"/>
      <c r="S3132" s="1020"/>
      <c r="T3132" s="1020"/>
      <c r="U3132" s="1020"/>
      <c r="V3132" s="1020"/>
      <c r="W3132" s="1020"/>
      <c r="X3132" s="1020"/>
      <c r="Y3132" s="1014"/>
    </row>
    <row r="3133" spans="10:25">
      <c r="J3133" s="1014"/>
      <c r="K3133" s="1014"/>
      <c r="L3133" s="1020"/>
      <c r="M3133" s="1020"/>
      <c r="N3133" s="1020"/>
      <c r="O3133" s="1020"/>
      <c r="P3133" s="1020"/>
      <c r="Q3133" s="1020"/>
      <c r="R3133" s="1020"/>
      <c r="S3133" s="1020"/>
      <c r="T3133" s="1020"/>
      <c r="U3133" s="1020"/>
      <c r="V3133" s="1020"/>
      <c r="W3133" s="1020"/>
      <c r="X3133" s="1020"/>
      <c r="Y3133" s="1014"/>
    </row>
    <row r="3134" spans="10:25">
      <c r="J3134" s="1014"/>
      <c r="K3134" s="1014"/>
      <c r="L3134" s="1020"/>
      <c r="M3134" s="1020"/>
      <c r="N3134" s="1020"/>
      <c r="O3134" s="1020"/>
      <c r="P3134" s="1020"/>
      <c r="Q3134" s="1020"/>
      <c r="R3134" s="1020"/>
      <c r="S3134" s="1020"/>
      <c r="T3134" s="1020"/>
      <c r="U3134" s="1020"/>
      <c r="V3134" s="1020"/>
      <c r="W3134" s="1020"/>
      <c r="X3134" s="1020"/>
      <c r="Y3134" s="1014"/>
    </row>
    <row r="3135" spans="10:25">
      <c r="J3135" s="1014"/>
      <c r="K3135" s="1014"/>
      <c r="L3135" s="1020"/>
      <c r="M3135" s="1020"/>
      <c r="N3135" s="1020"/>
      <c r="O3135" s="1020"/>
      <c r="P3135" s="1020"/>
      <c r="Q3135" s="1020"/>
      <c r="R3135" s="1020"/>
      <c r="S3135" s="1020"/>
      <c r="T3135" s="1020"/>
      <c r="U3135" s="1020"/>
      <c r="V3135" s="1020"/>
      <c r="W3135" s="1020"/>
      <c r="X3135" s="1020"/>
      <c r="Y3135" s="1014"/>
    </row>
    <row r="3136" spans="10:25">
      <c r="J3136" s="1014"/>
      <c r="K3136" s="1014"/>
      <c r="L3136" s="1020"/>
      <c r="M3136" s="1020"/>
      <c r="N3136" s="1020"/>
      <c r="O3136" s="1020"/>
      <c r="P3136" s="1020"/>
      <c r="Q3136" s="1020"/>
      <c r="R3136" s="1020"/>
      <c r="S3136" s="1020"/>
      <c r="T3136" s="1020"/>
      <c r="U3136" s="1020"/>
      <c r="V3136" s="1020"/>
      <c r="W3136" s="1020"/>
      <c r="X3136" s="1020"/>
      <c r="Y3136" s="1014"/>
    </row>
    <row r="3137" spans="10:25">
      <c r="J3137" s="1014"/>
      <c r="K3137" s="1014"/>
      <c r="L3137" s="1020"/>
      <c r="M3137" s="1020"/>
      <c r="N3137" s="1020"/>
      <c r="O3137" s="1020"/>
      <c r="P3137" s="1020"/>
      <c r="Q3137" s="1020"/>
      <c r="R3137" s="1020"/>
      <c r="S3137" s="1020"/>
      <c r="T3137" s="1020"/>
      <c r="U3137" s="1020"/>
      <c r="V3137" s="1020"/>
      <c r="W3137" s="1020"/>
      <c r="X3137" s="1020"/>
      <c r="Y3137" s="1014"/>
    </row>
    <row r="3138" spans="10:25">
      <c r="J3138" s="1014"/>
      <c r="K3138" s="1014"/>
      <c r="L3138" s="1020"/>
      <c r="M3138" s="1020"/>
      <c r="N3138" s="1020"/>
      <c r="O3138" s="1020"/>
      <c r="P3138" s="1020"/>
      <c r="Q3138" s="1020"/>
      <c r="R3138" s="1020"/>
      <c r="S3138" s="1020"/>
      <c r="T3138" s="1020"/>
      <c r="U3138" s="1020"/>
      <c r="V3138" s="1020"/>
      <c r="W3138" s="1020"/>
      <c r="X3138" s="1020"/>
      <c r="Y3138" s="1014"/>
    </row>
    <row r="3139" spans="10:25">
      <c r="J3139" s="1014"/>
      <c r="K3139" s="1014"/>
      <c r="L3139" s="1020"/>
      <c r="M3139" s="1020"/>
      <c r="N3139" s="1020"/>
      <c r="O3139" s="1020"/>
      <c r="P3139" s="1020"/>
      <c r="Q3139" s="1020"/>
      <c r="R3139" s="1020"/>
      <c r="S3139" s="1020"/>
      <c r="T3139" s="1020"/>
      <c r="U3139" s="1020"/>
      <c r="V3139" s="1020"/>
      <c r="W3139" s="1020"/>
      <c r="X3139" s="1020"/>
      <c r="Y3139" s="1014"/>
    </row>
    <row r="3140" spans="10:25">
      <c r="J3140" s="1014"/>
      <c r="K3140" s="1014"/>
      <c r="L3140" s="1020"/>
      <c r="M3140" s="1020"/>
      <c r="N3140" s="1020"/>
      <c r="O3140" s="1020"/>
      <c r="P3140" s="1020"/>
      <c r="Q3140" s="1020"/>
      <c r="R3140" s="1020"/>
      <c r="S3140" s="1020"/>
      <c r="T3140" s="1020"/>
      <c r="U3140" s="1020"/>
      <c r="V3140" s="1020"/>
      <c r="W3140" s="1020"/>
      <c r="X3140" s="1020"/>
      <c r="Y3140" s="1014"/>
    </row>
    <row r="3141" spans="10:25">
      <c r="J3141" s="1014"/>
      <c r="K3141" s="1014"/>
      <c r="L3141" s="1020"/>
      <c r="M3141" s="1020"/>
      <c r="N3141" s="1020"/>
      <c r="O3141" s="1020"/>
      <c r="P3141" s="1020"/>
      <c r="Q3141" s="1020"/>
      <c r="R3141" s="1020"/>
      <c r="S3141" s="1020"/>
      <c r="T3141" s="1020"/>
      <c r="U3141" s="1020"/>
      <c r="V3141" s="1020"/>
      <c r="W3141" s="1020"/>
      <c r="X3141" s="1020"/>
      <c r="Y3141" s="1014"/>
    </row>
    <row r="3142" spans="10:25">
      <c r="J3142" s="1014"/>
      <c r="K3142" s="1014"/>
      <c r="L3142" s="1020"/>
      <c r="M3142" s="1020"/>
      <c r="N3142" s="1020"/>
      <c r="O3142" s="1020"/>
      <c r="P3142" s="1020"/>
      <c r="Q3142" s="1020"/>
      <c r="R3142" s="1020"/>
      <c r="S3142" s="1020"/>
      <c r="T3142" s="1020"/>
      <c r="U3142" s="1020"/>
      <c r="V3142" s="1020"/>
      <c r="W3142" s="1020"/>
      <c r="X3142" s="1020"/>
      <c r="Y3142" s="1014"/>
    </row>
    <row r="3143" spans="10:25">
      <c r="J3143" s="1014"/>
      <c r="K3143" s="1014"/>
      <c r="L3143" s="1020"/>
      <c r="M3143" s="1020"/>
      <c r="N3143" s="1020"/>
      <c r="O3143" s="1020"/>
      <c r="P3143" s="1020"/>
      <c r="Q3143" s="1020"/>
      <c r="R3143" s="1020"/>
      <c r="S3143" s="1020"/>
      <c r="T3143" s="1020"/>
      <c r="U3143" s="1020"/>
      <c r="V3143" s="1020"/>
      <c r="W3143" s="1020"/>
      <c r="X3143" s="1020"/>
      <c r="Y3143" s="1014"/>
    </row>
    <row r="3144" spans="10:25">
      <c r="J3144" s="1014"/>
      <c r="K3144" s="1014"/>
      <c r="L3144" s="1020"/>
      <c r="M3144" s="1020"/>
      <c r="N3144" s="1020"/>
      <c r="O3144" s="1020"/>
      <c r="P3144" s="1020"/>
      <c r="Q3144" s="1020"/>
      <c r="R3144" s="1020"/>
      <c r="S3144" s="1020"/>
      <c r="T3144" s="1020"/>
      <c r="U3144" s="1020"/>
      <c r="V3144" s="1020"/>
      <c r="W3144" s="1020"/>
      <c r="X3144" s="1020"/>
      <c r="Y3144" s="1014"/>
    </row>
    <row r="3145" spans="10:25">
      <c r="J3145" s="1014"/>
      <c r="K3145" s="1014"/>
      <c r="L3145" s="1020"/>
      <c r="M3145" s="1020"/>
      <c r="N3145" s="1020"/>
      <c r="O3145" s="1020"/>
      <c r="P3145" s="1020"/>
      <c r="Q3145" s="1020"/>
      <c r="R3145" s="1020"/>
      <c r="S3145" s="1020"/>
      <c r="T3145" s="1020"/>
      <c r="U3145" s="1020"/>
      <c r="V3145" s="1020"/>
      <c r="W3145" s="1020"/>
      <c r="X3145" s="1020"/>
      <c r="Y3145" s="1014"/>
    </row>
    <row r="3146" spans="10:25">
      <c r="J3146" s="1014"/>
      <c r="K3146" s="1014"/>
      <c r="L3146" s="1020"/>
      <c r="M3146" s="1020"/>
      <c r="N3146" s="1020"/>
      <c r="O3146" s="1020"/>
      <c r="P3146" s="1020"/>
      <c r="Q3146" s="1020"/>
      <c r="R3146" s="1020"/>
      <c r="S3146" s="1020"/>
      <c r="T3146" s="1020"/>
      <c r="U3146" s="1020"/>
      <c r="V3146" s="1020"/>
      <c r="W3146" s="1020"/>
      <c r="X3146" s="1020"/>
      <c r="Y3146" s="1014"/>
    </row>
    <row r="3147" spans="10:25">
      <c r="J3147" s="1014"/>
      <c r="K3147" s="1014"/>
      <c r="L3147" s="1020"/>
      <c r="M3147" s="1020"/>
      <c r="N3147" s="1020"/>
      <c r="O3147" s="1020"/>
      <c r="P3147" s="1020"/>
      <c r="Q3147" s="1020"/>
      <c r="R3147" s="1020"/>
      <c r="S3147" s="1020"/>
      <c r="T3147" s="1020"/>
      <c r="U3147" s="1020"/>
      <c r="V3147" s="1020"/>
      <c r="W3147" s="1020"/>
      <c r="X3147" s="1020"/>
      <c r="Y3147" s="1014"/>
    </row>
    <row r="3148" spans="10:25">
      <c r="J3148" s="1014"/>
      <c r="K3148" s="1014"/>
      <c r="L3148" s="1020"/>
      <c r="M3148" s="1020"/>
      <c r="N3148" s="1020"/>
      <c r="O3148" s="1020"/>
      <c r="P3148" s="1020"/>
      <c r="Q3148" s="1020"/>
      <c r="R3148" s="1020"/>
      <c r="S3148" s="1020"/>
      <c r="T3148" s="1020"/>
      <c r="U3148" s="1020"/>
      <c r="V3148" s="1020"/>
      <c r="W3148" s="1020"/>
      <c r="X3148" s="1020"/>
      <c r="Y3148" s="1014"/>
    </row>
    <row r="3149" spans="10:25">
      <c r="J3149" s="1014"/>
      <c r="K3149" s="1014"/>
      <c r="L3149" s="1020"/>
      <c r="M3149" s="1020"/>
      <c r="N3149" s="1020"/>
      <c r="O3149" s="1020"/>
      <c r="P3149" s="1020"/>
      <c r="Q3149" s="1020"/>
      <c r="R3149" s="1020"/>
      <c r="S3149" s="1020"/>
      <c r="T3149" s="1020"/>
      <c r="U3149" s="1020"/>
      <c r="V3149" s="1020"/>
      <c r="W3149" s="1020"/>
      <c r="X3149" s="1020"/>
      <c r="Y3149" s="1014"/>
    </row>
    <row r="3150" spans="10:25">
      <c r="J3150" s="1014"/>
      <c r="K3150" s="1014"/>
      <c r="L3150" s="1020"/>
      <c r="M3150" s="1020"/>
      <c r="N3150" s="1020"/>
      <c r="O3150" s="1020"/>
      <c r="P3150" s="1020"/>
      <c r="Q3150" s="1020"/>
      <c r="R3150" s="1020"/>
      <c r="S3150" s="1020"/>
      <c r="T3150" s="1020"/>
      <c r="U3150" s="1020"/>
      <c r="V3150" s="1020"/>
      <c r="W3150" s="1020"/>
      <c r="X3150" s="1020"/>
      <c r="Y3150" s="1014"/>
    </row>
    <row r="3151" spans="10:25">
      <c r="J3151" s="1014"/>
      <c r="K3151" s="1014"/>
      <c r="L3151" s="1020"/>
      <c r="M3151" s="1020"/>
      <c r="N3151" s="1020"/>
      <c r="O3151" s="1020"/>
      <c r="P3151" s="1020"/>
      <c r="Q3151" s="1020"/>
      <c r="R3151" s="1020"/>
      <c r="S3151" s="1020"/>
      <c r="T3151" s="1020"/>
      <c r="U3151" s="1020"/>
      <c r="V3151" s="1020"/>
      <c r="W3151" s="1020"/>
      <c r="X3151" s="1020"/>
      <c r="Y3151" s="1014"/>
    </row>
    <row r="3152" spans="10:25">
      <c r="J3152" s="1014"/>
      <c r="K3152" s="1014"/>
      <c r="L3152" s="1020"/>
      <c r="M3152" s="1020"/>
      <c r="N3152" s="1020"/>
      <c r="O3152" s="1020"/>
      <c r="P3152" s="1020"/>
      <c r="Q3152" s="1020"/>
      <c r="R3152" s="1020"/>
      <c r="S3152" s="1020"/>
      <c r="T3152" s="1020"/>
      <c r="U3152" s="1020"/>
      <c r="V3152" s="1020"/>
      <c r="W3152" s="1020"/>
      <c r="X3152" s="1020"/>
      <c r="Y3152" s="1014"/>
    </row>
    <row r="3153" spans="10:25">
      <c r="J3153" s="1014"/>
      <c r="K3153" s="1014"/>
      <c r="L3153" s="1020"/>
      <c r="M3153" s="1020"/>
      <c r="N3153" s="1020"/>
      <c r="O3153" s="1020"/>
      <c r="P3153" s="1020"/>
      <c r="Q3153" s="1020"/>
      <c r="R3153" s="1020"/>
      <c r="S3153" s="1020"/>
      <c r="T3153" s="1020"/>
      <c r="U3153" s="1020"/>
      <c r="V3153" s="1020"/>
      <c r="W3153" s="1020"/>
      <c r="X3153" s="1020"/>
      <c r="Y3153" s="1014"/>
    </row>
    <row r="3154" spans="10:25">
      <c r="J3154" s="1014"/>
      <c r="K3154" s="1014"/>
      <c r="L3154" s="1020"/>
      <c r="M3154" s="1020"/>
      <c r="N3154" s="1020"/>
      <c r="O3154" s="1020"/>
      <c r="P3154" s="1020"/>
      <c r="Q3154" s="1020"/>
      <c r="R3154" s="1020"/>
      <c r="S3154" s="1020"/>
      <c r="T3154" s="1020"/>
      <c r="U3154" s="1020"/>
      <c r="V3154" s="1020"/>
      <c r="W3154" s="1020"/>
      <c r="X3154" s="1020"/>
      <c r="Y3154" s="1014"/>
    </row>
    <row r="3155" spans="10:25">
      <c r="J3155" s="1014"/>
      <c r="K3155" s="1014"/>
      <c r="L3155" s="1020"/>
      <c r="M3155" s="1020"/>
      <c r="N3155" s="1020"/>
      <c r="O3155" s="1020"/>
      <c r="P3155" s="1020"/>
      <c r="Q3155" s="1020"/>
      <c r="R3155" s="1020"/>
      <c r="S3155" s="1020"/>
      <c r="T3155" s="1020"/>
      <c r="U3155" s="1020"/>
      <c r="V3155" s="1020"/>
      <c r="W3155" s="1020"/>
      <c r="X3155" s="1020"/>
      <c r="Y3155" s="1014"/>
    </row>
    <row r="3156" spans="10:25">
      <c r="J3156" s="1014"/>
      <c r="K3156" s="1014"/>
      <c r="L3156" s="1020"/>
      <c r="M3156" s="1020"/>
      <c r="N3156" s="1020"/>
      <c r="O3156" s="1020"/>
      <c r="P3156" s="1020"/>
      <c r="Q3156" s="1020"/>
      <c r="R3156" s="1020"/>
      <c r="S3156" s="1020"/>
      <c r="T3156" s="1020"/>
      <c r="U3156" s="1020"/>
      <c r="V3156" s="1020"/>
      <c r="W3156" s="1020"/>
      <c r="X3156" s="1020"/>
      <c r="Y3156" s="1014"/>
    </row>
    <row r="3157" spans="10:25">
      <c r="J3157" s="1014"/>
      <c r="K3157" s="1014"/>
      <c r="L3157" s="1020"/>
      <c r="M3157" s="1020"/>
      <c r="N3157" s="1020"/>
      <c r="O3157" s="1020"/>
      <c r="P3157" s="1020"/>
      <c r="Q3157" s="1020"/>
      <c r="R3157" s="1020"/>
      <c r="S3157" s="1020"/>
      <c r="T3157" s="1020"/>
      <c r="U3157" s="1020"/>
      <c r="V3157" s="1020"/>
      <c r="W3157" s="1020"/>
      <c r="X3157" s="1020"/>
      <c r="Y3157" s="1014"/>
    </row>
    <row r="3158" spans="10:25">
      <c r="J3158" s="1014"/>
      <c r="K3158" s="1014"/>
      <c r="L3158" s="1020"/>
      <c r="M3158" s="1020"/>
      <c r="N3158" s="1020"/>
      <c r="O3158" s="1020"/>
      <c r="P3158" s="1020"/>
      <c r="Q3158" s="1020"/>
      <c r="R3158" s="1020"/>
      <c r="S3158" s="1020"/>
      <c r="T3158" s="1020"/>
      <c r="U3158" s="1020"/>
      <c r="V3158" s="1020"/>
      <c r="W3158" s="1020"/>
      <c r="X3158" s="1020"/>
      <c r="Y3158" s="1014"/>
    </row>
    <row r="3159" spans="10:25">
      <c r="J3159" s="1014"/>
      <c r="K3159" s="1014"/>
      <c r="L3159" s="1020"/>
      <c r="M3159" s="1020"/>
      <c r="N3159" s="1020"/>
      <c r="O3159" s="1020"/>
      <c r="P3159" s="1020"/>
      <c r="Q3159" s="1020"/>
      <c r="R3159" s="1020"/>
      <c r="S3159" s="1020"/>
      <c r="T3159" s="1020"/>
      <c r="U3159" s="1020"/>
      <c r="V3159" s="1020"/>
      <c r="W3159" s="1020"/>
      <c r="X3159" s="1020"/>
      <c r="Y3159" s="1014"/>
    </row>
    <row r="3160" spans="10:25">
      <c r="J3160" s="1014"/>
      <c r="K3160" s="1014"/>
      <c r="L3160" s="1020"/>
      <c r="M3160" s="1020"/>
      <c r="N3160" s="1020"/>
      <c r="O3160" s="1020"/>
      <c r="P3160" s="1020"/>
      <c r="Q3160" s="1020"/>
      <c r="R3160" s="1020"/>
      <c r="S3160" s="1020"/>
      <c r="T3160" s="1020"/>
      <c r="U3160" s="1020"/>
      <c r="V3160" s="1020"/>
      <c r="W3160" s="1020"/>
      <c r="X3160" s="1020"/>
      <c r="Y3160" s="1014"/>
    </row>
    <row r="3161" spans="10:25">
      <c r="J3161" s="1014"/>
      <c r="K3161" s="1014"/>
      <c r="L3161" s="1020"/>
      <c r="M3161" s="1020"/>
      <c r="N3161" s="1020"/>
      <c r="O3161" s="1020"/>
      <c r="P3161" s="1020"/>
      <c r="Q3161" s="1020"/>
      <c r="R3161" s="1020"/>
      <c r="S3161" s="1020"/>
      <c r="T3161" s="1020"/>
      <c r="U3161" s="1020"/>
      <c r="V3161" s="1020"/>
      <c r="W3161" s="1020"/>
      <c r="X3161" s="1020"/>
      <c r="Y3161" s="1014"/>
    </row>
    <row r="3162" spans="10:25">
      <c r="J3162" s="1014"/>
      <c r="K3162" s="1014"/>
      <c r="L3162" s="1020"/>
      <c r="M3162" s="1020"/>
      <c r="N3162" s="1020"/>
      <c r="O3162" s="1020"/>
      <c r="P3162" s="1020"/>
      <c r="Q3162" s="1020"/>
      <c r="R3162" s="1020"/>
      <c r="S3162" s="1020"/>
      <c r="T3162" s="1020"/>
      <c r="U3162" s="1020"/>
      <c r="V3162" s="1020"/>
      <c r="W3162" s="1020"/>
      <c r="X3162" s="1020"/>
      <c r="Y3162" s="1014"/>
    </row>
    <row r="3163" spans="10:25">
      <c r="J3163" s="1014"/>
      <c r="K3163" s="1014"/>
      <c r="L3163" s="1020"/>
      <c r="M3163" s="1020"/>
      <c r="N3163" s="1020"/>
      <c r="O3163" s="1020"/>
      <c r="P3163" s="1020"/>
      <c r="Q3163" s="1020"/>
      <c r="R3163" s="1020"/>
      <c r="S3163" s="1020"/>
      <c r="T3163" s="1020"/>
      <c r="U3163" s="1020"/>
      <c r="V3163" s="1020"/>
      <c r="W3163" s="1020"/>
      <c r="X3163" s="1020"/>
      <c r="Y3163" s="1014"/>
    </row>
    <row r="3164" spans="10:25">
      <c r="J3164" s="1014"/>
      <c r="K3164" s="1014"/>
      <c r="L3164" s="1020"/>
      <c r="M3164" s="1020"/>
      <c r="N3164" s="1020"/>
      <c r="O3164" s="1020"/>
      <c r="P3164" s="1020"/>
      <c r="Q3164" s="1020"/>
      <c r="R3164" s="1020"/>
      <c r="S3164" s="1020"/>
      <c r="T3164" s="1020"/>
      <c r="U3164" s="1020"/>
      <c r="V3164" s="1020"/>
      <c r="W3164" s="1020"/>
      <c r="X3164" s="1020"/>
      <c r="Y3164" s="1014"/>
    </row>
    <row r="3165" spans="10:25">
      <c r="J3165" s="1014"/>
      <c r="K3165" s="1014"/>
      <c r="L3165" s="1020"/>
      <c r="M3165" s="1020"/>
      <c r="N3165" s="1020"/>
      <c r="O3165" s="1020"/>
      <c r="P3165" s="1020"/>
      <c r="Q3165" s="1020"/>
      <c r="R3165" s="1020"/>
      <c r="S3165" s="1020"/>
      <c r="T3165" s="1020"/>
      <c r="U3165" s="1020"/>
      <c r="V3165" s="1020"/>
      <c r="W3165" s="1020"/>
      <c r="X3165" s="1020"/>
      <c r="Y3165" s="1014"/>
    </row>
    <row r="3166" spans="10:25">
      <c r="J3166" s="1014"/>
      <c r="K3166" s="1014"/>
      <c r="L3166" s="1020"/>
      <c r="M3166" s="1020"/>
      <c r="N3166" s="1020"/>
      <c r="O3166" s="1020"/>
      <c r="P3166" s="1020"/>
      <c r="Q3166" s="1020"/>
      <c r="R3166" s="1020"/>
      <c r="S3166" s="1020"/>
      <c r="T3166" s="1020"/>
      <c r="U3166" s="1020"/>
      <c r="V3166" s="1020"/>
      <c r="W3166" s="1020"/>
      <c r="X3166" s="1020"/>
      <c r="Y3166" s="1014"/>
    </row>
    <row r="3167" spans="10:25">
      <c r="J3167" s="1014"/>
      <c r="K3167" s="1014"/>
      <c r="L3167" s="1020"/>
      <c r="M3167" s="1020"/>
      <c r="N3167" s="1020"/>
      <c r="O3167" s="1020"/>
      <c r="P3167" s="1020"/>
      <c r="Q3167" s="1020"/>
      <c r="R3167" s="1020"/>
      <c r="S3167" s="1020"/>
      <c r="T3167" s="1020"/>
      <c r="U3167" s="1020"/>
      <c r="V3167" s="1020"/>
      <c r="W3167" s="1020"/>
      <c r="X3167" s="1020"/>
      <c r="Y3167" s="1014"/>
    </row>
    <row r="3168" spans="10:25">
      <c r="J3168" s="1014"/>
      <c r="K3168" s="1014"/>
      <c r="L3168" s="1020"/>
      <c r="M3168" s="1020"/>
      <c r="N3168" s="1020"/>
      <c r="O3168" s="1020"/>
      <c r="P3168" s="1020"/>
      <c r="Q3168" s="1020"/>
      <c r="R3168" s="1020"/>
      <c r="S3168" s="1020"/>
      <c r="T3168" s="1020"/>
      <c r="U3168" s="1020"/>
      <c r="V3168" s="1020"/>
      <c r="W3168" s="1020"/>
      <c r="X3168" s="1020"/>
      <c r="Y3168" s="1014"/>
    </row>
    <row r="3169" spans="10:25">
      <c r="J3169" s="1014"/>
      <c r="K3169" s="1014"/>
      <c r="L3169" s="1020"/>
      <c r="M3169" s="1020"/>
      <c r="N3169" s="1020"/>
      <c r="O3169" s="1020"/>
      <c r="P3169" s="1020"/>
      <c r="Q3169" s="1020"/>
      <c r="R3169" s="1020"/>
      <c r="S3169" s="1020"/>
      <c r="T3169" s="1020"/>
      <c r="U3169" s="1020"/>
      <c r="V3169" s="1020"/>
      <c r="W3169" s="1020"/>
      <c r="X3169" s="1020"/>
      <c r="Y3169" s="1014"/>
    </row>
    <row r="3170" spans="10:25">
      <c r="J3170" s="1014"/>
      <c r="K3170" s="1014"/>
      <c r="L3170" s="1020"/>
      <c r="M3170" s="1020"/>
      <c r="N3170" s="1020"/>
      <c r="O3170" s="1020"/>
      <c r="P3170" s="1020"/>
      <c r="Q3170" s="1020"/>
      <c r="R3170" s="1020"/>
      <c r="S3170" s="1020"/>
      <c r="T3170" s="1020"/>
      <c r="U3170" s="1020"/>
      <c r="V3170" s="1020"/>
      <c r="W3170" s="1020"/>
      <c r="X3170" s="1020"/>
      <c r="Y3170" s="1014"/>
    </row>
    <row r="3171" spans="10:25">
      <c r="J3171" s="1014"/>
      <c r="K3171" s="1014"/>
      <c r="L3171" s="1020"/>
      <c r="M3171" s="1020"/>
      <c r="N3171" s="1020"/>
      <c r="O3171" s="1020"/>
      <c r="P3171" s="1020"/>
      <c r="Q3171" s="1020"/>
      <c r="R3171" s="1020"/>
      <c r="S3171" s="1020"/>
      <c r="T3171" s="1020"/>
      <c r="U3171" s="1020"/>
      <c r="V3171" s="1020"/>
      <c r="W3171" s="1020"/>
      <c r="X3171" s="1020"/>
      <c r="Y3171" s="1014"/>
    </row>
    <row r="3172" spans="10:25">
      <c r="J3172" s="1014"/>
      <c r="K3172" s="1014"/>
      <c r="L3172" s="1020"/>
      <c r="M3172" s="1020"/>
      <c r="N3172" s="1020"/>
      <c r="O3172" s="1020"/>
      <c r="P3172" s="1020"/>
      <c r="Q3172" s="1020"/>
      <c r="R3172" s="1020"/>
      <c r="S3172" s="1020"/>
      <c r="T3172" s="1020"/>
      <c r="U3172" s="1020"/>
      <c r="V3172" s="1020"/>
      <c r="W3172" s="1020"/>
      <c r="X3172" s="1020"/>
      <c r="Y3172" s="1014"/>
    </row>
    <row r="3173" spans="10:25">
      <c r="J3173" s="1014"/>
      <c r="K3173" s="1014"/>
      <c r="L3173" s="1020"/>
      <c r="M3173" s="1020"/>
      <c r="N3173" s="1020"/>
      <c r="O3173" s="1020"/>
      <c r="P3173" s="1020"/>
      <c r="Q3173" s="1020"/>
      <c r="R3173" s="1020"/>
      <c r="S3173" s="1020"/>
      <c r="T3173" s="1020"/>
      <c r="U3173" s="1020"/>
      <c r="V3173" s="1020"/>
      <c r="W3173" s="1020"/>
      <c r="X3173" s="1020"/>
      <c r="Y3173" s="1014"/>
    </row>
    <row r="3174" spans="10:25">
      <c r="J3174" s="1014"/>
      <c r="K3174" s="1014"/>
      <c r="L3174" s="1020"/>
      <c r="M3174" s="1020"/>
      <c r="N3174" s="1020"/>
      <c r="O3174" s="1020"/>
      <c r="P3174" s="1020"/>
      <c r="Q3174" s="1020"/>
      <c r="R3174" s="1020"/>
      <c r="S3174" s="1020"/>
      <c r="T3174" s="1020"/>
      <c r="U3174" s="1020"/>
      <c r="V3174" s="1020"/>
      <c r="W3174" s="1020"/>
      <c r="X3174" s="1020"/>
      <c r="Y3174" s="1014"/>
    </row>
    <row r="3175" spans="10:25">
      <c r="J3175" s="1014"/>
      <c r="K3175" s="1014"/>
      <c r="L3175" s="1020"/>
      <c r="M3175" s="1020"/>
      <c r="N3175" s="1020"/>
      <c r="O3175" s="1020"/>
      <c r="P3175" s="1020"/>
      <c r="Q3175" s="1020"/>
      <c r="R3175" s="1020"/>
      <c r="S3175" s="1020"/>
      <c r="T3175" s="1020"/>
      <c r="U3175" s="1020"/>
      <c r="V3175" s="1020"/>
      <c r="W3175" s="1020"/>
      <c r="X3175" s="1020"/>
      <c r="Y3175" s="1014"/>
    </row>
    <row r="3176" spans="10:25">
      <c r="J3176" s="1014"/>
      <c r="K3176" s="1014"/>
      <c r="L3176" s="1020"/>
      <c r="M3176" s="1020"/>
      <c r="N3176" s="1020"/>
      <c r="O3176" s="1020"/>
      <c r="P3176" s="1020"/>
      <c r="Q3176" s="1020"/>
      <c r="R3176" s="1020"/>
      <c r="S3176" s="1020"/>
      <c r="T3176" s="1020"/>
      <c r="U3176" s="1020"/>
      <c r="V3176" s="1020"/>
      <c r="W3176" s="1020"/>
      <c r="X3176" s="1020"/>
      <c r="Y3176" s="1014"/>
    </row>
    <row r="3177" spans="10:25">
      <c r="J3177" s="1014"/>
      <c r="K3177" s="1014"/>
      <c r="L3177" s="1020"/>
      <c r="M3177" s="1020"/>
      <c r="N3177" s="1020"/>
      <c r="O3177" s="1020"/>
      <c r="P3177" s="1020"/>
      <c r="Q3177" s="1020"/>
      <c r="R3177" s="1020"/>
      <c r="S3177" s="1020"/>
      <c r="T3177" s="1020"/>
      <c r="U3177" s="1020"/>
      <c r="V3177" s="1020"/>
      <c r="W3177" s="1020"/>
      <c r="X3177" s="1020"/>
      <c r="Y3177" s="1014"/>
    </row>
    <row r="3178" spans="10:25">
      <c r="J3178" s="1014"/>
      <c r="K3178" s="1014"/>
      <c r="L3178" s="1020"/>
      <c r="M3178" s="1020"/>
      <c r="N3178" s="1020"/>
      <c r="O3178" s="1020"/>
      <c r="P3178" s="1020"/>
      <c r="Q3178" s="1020"/>
      <c r="R3178" s="1020"/>
      <c r="S3178" s="1020"/>
      <c r="T3178" s="1020"/>
      <c r="U3178" s="1020"/>
      <c r="V3178" s="1020"/>
      <c r="W3178" s="1020"/>
      <c r="X3178" s="1020"/>
      <c r="Y3178" s="1014"/>
    </row>
    <row r="3179" spans="10:25">
      <c r="J3179" s="1014"/>
      <c r="K3179" s="1014"/>
      <c r="L3179" s="1020"/>
      <c r="M3179" s="1020"/>
      <c r="N3179" s="1020"/>
      <c r="O3179" s="1020"/>
      <c r="P3179" s="1020"/>
      <c r="Q3179" s="1020"/>
      <c r="R3179" s="1020"/>
      <c r="S3179" s="1020"/>
      <c r="T3179" s="1020"/>
      <c r="U3179" s="1020"/>
      <c r="V3179" s="1020"/>
      <c r="W3179" s="1020"/>
      <c r="X3179" s="1020"/>
      <c r="Y3179" s="1014"/>
    </row>
    <row r="3180" spans="10:25">
      <c r="J3180" s="1014"/>
      <c r="K3180" s="1014"/>
      <c r="L3180" s="1020"/>
      <c r="M3180" s="1020"/>
      <c r="N3180" s="1020"/>
      <c r="O3180" s="1020"/>
      <c r="P3180" s="1020"/>
      <c r="Q3180" s="1020"/>
      <c r="R3180" s="1020"/>
      <c r="S3180" s="1020"/>
      <c r="T3180" s="1020"/>
      <c r="U3180" s="1020"/>
      <c r="V3180" s="1020"/>
      <c r="W3180" s="1020"/>
      <c r="X3180" s="1020"/>
      <c r="Y3180" s="1014"/>
    </row>
    <row r="3181" spans="10:25">
      <c r="J3181" s="1014"/>
      <c r="K3181" s="1014"/>
      <c r="L3181" s="1020"/>
      <c r="M3181" s="1020"/>
      <c r="N3181" s="1020"/>
      <c r="O3181" s="1020"/>
      <c r="P3181" s="1020"/>
      <c r="Q3181" s="1020"/>
      <c r="R3181" s="1020"/>
      <c r="S3181" s="1020"/>
      <c r="T3181" s="1020"/>
      <c r="U3181" s="1020"/>
      <c r="V3181" s="1020"/>
      <c r="W3181" s="1020"/>
      <c r="X3181" s="1020"/>
      <c r="Y3181" s="1014"/>
    </row>
    <row r="3182" spans="10:25">
      <c r="J3182" s="1014"/>
      <c r="K3182" s="1014"/>
      <c r="L3182" s="1020"/>
      <c r="M3182" s="1020"/>
      <c r="N3182" s="1020"/>
      <c r="O3182" s="1020"/>
      <c r="P3182" s="1020"/>
      <c r="Q3182" s="1020"/>
      <c r="R3182" s="1020"/>
      <c r="S3182" s="1020"/>
      <c r="T3182" s="1020"/>
      <c r="U3182" s="1020"/>
      <c r="V3182" s="1020"/>
      <c r="W3182" s="1020"/>
      <c r="X3182" s="1020"/>
      <c r="Y3182" s="1014"/>
    </row>
    <row r="3183" spans="10:25">
      <c r="J3183" s="1014"/>
      <c r="K3183" s="1014"/>
      <c r="L3183" s="1020"/>
      <c r="M3183" s="1020"/>
      <c r="N3183" s="1020"/>
      <c r="O3183" s="1020"/>
      <c r="P3183" s="1020"/>
      <c r="Q3183" s="1020"/>
      <c r="R3183" s="1020"/>
      <c r="S3183" s="1020"/>
      <c r="T3183" s="1020"/>
      <c r="U3183" s="1020"/>
      <c r="V3183" s="1020"/>
      <c r="W3183" s="1020"/>
      <c r="X3183" s="1020"/>
      <c r="Y3183" s="1014"/>
    </row>
    <row r="3184" spans="10:25">
      <c r="J3184" s="1014"/>
      <c r="K3184" s="1014"/>
      <c r="L3184" s="1020"/>
      <c r="M3184" s="1020"/>
      <c r="N3184" s="1020"/>
      <c r="O3184" s="1020"/>
      <c r="P3184" s="1020"/>
      <c r="Q3184" s="1020"/>
      <c r="R3184" s="1020"/>
      <c r="S3184" s="1020"/>
      <c r="T3184" s="1020"/>
      <c r="U3184" s="1020"/>
      <c r="V3184" s="1020"/>
      <c r="W3184" s="1020"/>
      <c r="X3184" s="1020"/>
      <c r="Y3184" s="1014"/>
    </row>
    <row r="3185" spans="10:25">
      <c r="J3185" s="1014"/>
      <c r="K3185" s="1014"/>
      <c r="L3185" s="1020"/>
      <c r="M3185" s="1020"/>
      <c r="N3185" s="1020"/>
      <c r="O3185" s="1020"/>
      <c r="P3185" s="1020"/>
      <c r="Q3185" s="1020"/>
      <c r="R3185" s="1020"/>
      <c r="S3185" s="1020"/>
      <c r="T3185" s="1020"/>
      <c r="U3185" s="1020"/>
      <c r="V3185" s="1020"/>
      <c r="W3185" s="1020"/>
      <c r="X3185" s="1020"/>
      <c r="Y3185" s="1014"/>
    </row>
    <row r="3186" spans="10:25">
      <c r="J3186" s="1014"/>
      <c r="K3186" s="1014"/>
      <c r="L3186" s="1020"/>
      <c r="M3186" s="1020"/>
      <c r="N3186" s="1020"/>
      <c r="O3186" s="1020"/>
      <c r="P3186" s="1020"/>
      <c r="Q3186" s="1020"/>
      <c r="R3186" s="1020"/>
      <c r="S3186" s="1020"/>
      <c r="T3186" s="1020"/>
      <c r="U3186" s="1020"/>
      <c r="V3186" s="1020"/>
      <c r="W3186" s="1020"/>
      <c r="X3186" s="1020"/>
      <c r="Y3186" s="1014"/>
    </row>
    <row r="3187" spans="10:25">
      <c r="J3187" s="1014"/>
      <c r="K3187" s="1014"/>
      <c r="L3187" s="1020"/>
      <c r="M3187" s="1020"/>
      <c r="N3187" s="1020"/>
      <c r="O3187" s="1020"/>
      <c r="P3187" s="1020"/>
      <c r="Q3187" s="1020"/>
      <c r="R3187" s="1020"/>
      <c r="S3187" s="1020"/>
      <c r="T3187" s="1020"/>
      <c r="U3187" s="1020"/>
      <c r="V3187" s="1020"/>
      <c r="W3187" s="1020"/>
      <c r="X3187" s="1020"/>
      <c r="Y3187" s="1014"/>
    </row>
    <row r="3188" spans="10:25">
      <c r="J3188" s="1014"/>
      <c r="K3188" s="1014"/>
      <c r="L3188" s="1020"/>
      <c r="M3188" s="1020"/>
      <c r="N3188" s="1020"/>
      <c r="O3188" s="1020"/>
      <c r="P3188" s="1020"/>
      <c r="Q3188" s="1020"/>
      <c r="R3188" s="1020"/>
      <c r="S3188" s="1020"/>
      <c r="T3188" s="1020"/>
      <c r="U3188" s="1020"/>
      <c r="V3188" s="1020"/>
      <c r="W3188" s="1020"/>
      <c r="X3188" s="1020"/>
      <c r="Y3188" s="1014"/>
    </row>
    <row r="3189" spans="10:25">
      <c r="J3189" s="1014"/>
      <c r="K3189" s="1014"/>
      <c r="L3189" s="1020"/>
      <c r="M3189" s="1020"/>
      <c r="N3189" s="1020"/>
      <c r="O3189" s="1020"/>
      <c r="P3189" s="1020"/>
      <c r="Q3189" s="1020"/>
      <c r="R3189" s="1020"/>
      <c r="S3189" s="1020"/>
      <c r="T3189" s="1020"/>
      <c r="U3189" s="1020"/>
      <c r="V3189" s="1020"/>
      <c r="W3189" s="1020"/>
      <c r="X3189" s="1020"/>
      <c r="Y3189" s="1014"/>
    </row>
    <row r="3190" spans="10:25">
      <c r="J3190" s="1014"/>
      <c r="K3190" s="1014"/>
      <c r="L3190" s="1020"/>
      <c r="M3190" s="1020"/>
      <c r="N3190" s="1020"/>
      <c r="O3190" s="1020"/>
      <c r="P3190" s="1020"/>
      <c r="Q3190" s="1020"/>
      <c r="R3190" s="1020"/>
      <c r="S3190" s="1020"/>
      <c r="T3190" s="1020"/>
      <c r="U3190" s="1020"/>
      <c r="V3190" s="1020"/>
      <c r="W3190" s="1020"/>
      <c r="X3190" s="1020"/>
      <c r="Y3190" s="1014"/>
    </row>
    <row r="3191" spans="10:25">
      <c r="J3191" s="1014"/>
      <c r="K3191" s="1014"/>
      <c r="L3191" s="1020"/>
      <c r="M3191" s="1020"/>
      <c r="N3191" s="1020"/>
      <c r="O3191" s="1020"/>
      <c r="P3191" s="1020"/>
      <c r="Q3191" s="1020"/>
      <c r="R3191" s="1020"/>
      <c r="S3191" s="1020"/>
      <c r="T3191" s="1020"/>
      <c r="U3191" s="1020"/>
      <c r="V3191" s="1020"/>
      <c r="W3191" s="1020"/>
      <c r="X3191" s="1020"/>
      <c r="Y3191" s="1014"/>
    </row>
    <row r="3192" spans="10:25">
      <c r="J3192" s="1014"/>
      <c r="K3192" s="1014"/>
      <c r="L3192" s="1020"/>
      <c r="M3192" s="1020"/>
      <c r="N3192" s="1020"/>
      <c r="O3192" s="1020"/>
      <c r="P3192" s="1020"/>
      <c r="Q3192" s="1020"/>
      <c r="R3192" s="1020"/>
      <c r="S3192" s="1020"/>
      <c r="T3192" s="1020"/>
      <c r="U3192" s="1020"/>
      <c r="V3192" s="1020"/>
      <c r="W3192" s="1020"/>
      <c r="X3192" s="1020"/>
      <c r="Y3192" s="1014"/>
    </row>
    <row r="3193" spans="10:25">
      <c r="J3193" s="1014"/>
      <c r="K3193" s="1014"/>
      <c r="L3193" s="1020"/>
      <c r="M3193" s="1020"/>
      <c r="N3193" s="1020"/>
      <c r="O3193" s="1020"/>
      <c r="P3193" s="1020"/>
      <c r="Q3193" s="1020"/>
      <c r="R3193" s="1020"/>
      <c r="S3193" s="1020"/>
      <c r="T3193" s="1020"/>
      <c r="U3193" s="1020"/>
      <c r="V3193" s="1020"/>
      <c r="W3193" s="1020"/>
      <c r="X3193" s="1020"/>
      <c r="Y3193" s="1014"/>
    </row>
    <row r="3194" spans="10:25">
      <c r="J3194" s="1014"/>
      <c r="K3194" s="1014"/>
      <c r="L3194" s="1020"/>
      <c r="M3194" s="1020"/>
      <c r="N3194" s="1020"/>
      <c r="O3194" s="1020"/>
      <c r="P3194" s="1020"/>
      <c r="Q3194" s="1020"/>
      <c r="R3194" s="1020"/>
      <c r="S3194" s="1020"/>
      <c r="T3194" s="1020"/>
      <c r="U3194" s="1020"/>
      <c r="V3194" s="1020"/>
      <c r="W3194" s="1020"/>
      <c r="X3194" s="1020"/>
      <c r="Y3194" s="1014"/>
    </row>
    <row r="3195" spans="10:25">
      <c r="J3195" s="1014"/>
      <c r="K3195" s="1014"/>
      <c r="L3195" s="1020"/>
      <c r="M3195" s="1020"/>
      <c r="N3195" s="1020"/>
      <c r="O3195" s="1020"/>
      <c r="P3195" s="1020"/>
      <c r="Q3195" s="1020"/>
      <c r="R3195" s="1020"/>
      <c r="S3195" s="1020"/>
      <c r="T3195" s="1020"/>
      <c r="U3195" s="1020"/>
      <c r="V3195" s="1020"/>
      <c r="W3195" s="1020"/>
      <c r="X3195" s="1020"/>
      <c r="Y3195" s="1014"/>
    </row>
    <row r="3196" spans="10:25">
      <c r="J3196" s="1014"/>
      <c r="K3196" s="1014"/>
      <c r="L3196" s="1020"/>
      <c r="M3196" s="1020"/>
      <c r="N3196" s="1020"/>
      <c r="O3196" s="1020"/>
      <c r="P3196" s="1020"/>
      <c r="Q3196" s="1020"/>
      <c r="R3196" s="1020"/>
      <c r="S3196" s="1020"/>
      <c r="T3196" s="1020"/>
      <c r="U3196" s="1020"/>
      <c r="V3196" s="1020"/>
      <c r="W3196" s="1020"/>
      <c r="X3196" s="1020"/>
      <c r="Y3196" s="1014"/>
    </row>
    <row r="3197" spans="10:25">
      <c r="J3197" s="1014"/>
      <c r="K3197" s="1014"/>
      <c r="L3197" s="1020"/>
      <c r="M3197" s="1020"/>
      <c r="N3197" s="1020"/>
      <c r="O3197" s="1020"/>
      <c r="P3197" s="1020"/>
      <c r="Q3197" s="1020"/>
      <c r="R3197" s="1020"/>
      <c r="S3197" s="1020"/>
      <c r="T3197" s="1020"/>
      <c r="U3197" s="1020"/>
      <c r="V3197" s="1020"/>
      <c r="W3197" s="1020"/>
      <c r="X3197" s="1020"/>
      <c r="Y3197" s="1014"/>
    </row>
    <row r="3198" spans="10:25">
      <c r="J3198" s="1014"/>
      <c r="K3198" s="1014"/>
      <c r="L3198" s="1020"/>
      <c r="M3198" s="1020"/>
      <c r="N3198" s="1020"/>
      <c r="O3198" s="1020"/>
      <c r="P3198" s="1020"/>
      <c r="Q3198" s="1020"/>
      <c r="R3198" s="1020"/>
      <c r="S3198" s="1020"/>
      <c r="T3198" s="1020"/>
      <c r="U3198" s="1020"/>
      <c r="V3198" s="1020"/>
      <c r="W3198" s="1020"/>
      <c r="X3198" s="1020"/>
      <c r="Y3198" s="1014"/>
    </row>
    <row r="3199" spans="10:25">
      <c r="J3199" s="1014"/>
      <c r="K3199" s="1014"/>
      <c r="L3199" s="1020"/>
      <c r="M3199" s="1020"/>
      <c r="N3199" s="1020"/>
      <c r="O3199" s="1020"/>
      <c r="P3199" s="1020"/>
      <c r="Q3199" s="1020"/>
      <c r="R3199" s="1020"/>
      <c r="S3199" s="1020"/>
      <c r="T3199" s="1020"/>
      <c r="U3199" s="1020"/>
      <c r="V3199" s="1020"/>
      <c r="W3199" s="1020"/>
      <c r="X3199" s="1020"/>
      <c r="Y3199" s="1014"/>
    </row>
    <row r="3200" spans="10:25">
      <c r="J3200" s="1014"/>
      <c r="K3200" s="1014"/>
      <c r="L3200" s="1020"/>
      <c r="M3200" s="1020"/>
      <c r="N3200" s="1020"/>
      <c r="O3200" s="1020"/>
      <c r="P3200" s="1020"/>
      <c r="Q3200" s="1020"/>
      <c r="R3200" s="1020"/>
      <c r="S3200" s="1020"/>
      <c r="T3200" s="1020"/>
      <c r="U3200" s="1020"/>
      <c r="V3200" s="1020"/>
      <c r="W3200" s="1020"/>
      <c r="X3200" s="1020"/>
      <c r="Y3200" s="1014"/>
    </row>
    <row r="3201" spans="10:25">
      <c r="J3201" s="1014"/>
      <c r="K3201" s="1014"/>
      <c r="L3201" s="1020"/>
      <c r="M3201" s="1020"/>
      <c r="N3201" s="1020"/>
      <c r="O3201" s="1020"/>
      <c r="P3201" s="1020"/>
      <c r="Q3201" s="1020"/>
      <c r="R3201" s="1020"/>
      <c r="S3201" s="1020"/>
      <c r="T3201" s="1020"/>
      <c r="U3201" s="1020"/>
      <c r="V3201" s="1020"/>
      <c r="W3201" s="1020"/>
      <c r="X3201" s="1020"/>
      <c r="Y3201" s="1014"/>
    </row>
    <row r="3202" spans="10:25">
      <c r="J3202" s="1014"/>
      <c r="K3202" s="1014"/>
      <c r="L3202" s="1020"/>
      <c r="M3202" s="1020"/>
      <c r="N3202" s="1020"/>
      <c r="O3202" s="1020"/>
      <c r="P3202" s="1020"/>
      <c r="Q3202" s="1020"/>
      <c r="R3202" s="1020"/>
      <c r="S3202" s="1020"/>
      <c r="T3202" s="1020"/>
      <c r="U3202" s="1020"/>
      <c r="V3202" s="1020"/>
      <c r="W3202" s="1020"/>
      <c r="X3202" s="1020"/>
      <c r="Y3202" s="1014"/>
    </row>
    <row r="3203" spans="10:25">
      <c r="J3203" s="1014"/>
      <c r="K3203" s="1014"/>
      <c r="L3203" s="1020"/>
      <c r="M3203" s="1020"/>
      <c r="N3203" s="1020"/>
      <c r="O3203" s="1020"/>
      <c r="P3203" s="1020"/>
      <c r="Q3203" s="1020"/>
      <c r="R3203" s="1020"/>
      <c r="S3203" s="1020"/>
      <c r="T3203" s="1020"/>
      <c r="U3203" s="1020"/>
      <c r="V3203" s="1020"/>
      <c r="W3203" s="1020"/>
      <c r="X3203" s="1020"/>
      <c r="Y3203" s="1014"/>
    </row>
    <row r="3204" spans="10:25">
      <c r="J3204" s="1014"/>
      <c r="K3204" s="1014"/>
      <c r="L3204" s="1020"/>
      <c r="M3204" s="1020"/>
      <c r="N3204" s="1020"/>
      <c r="O3204" s="1020"/>
      <c r="P3204" s="1020"/>
      <c r="Q3204" s="1020"/>
      <c r="R3204" s="1020"/>
      <c r="S3204" s="1020"/>
      <c r="T3204" s="1020"/>
      <c r="U3204" s="1020"/>
      <c r="V3204" s="1020"/>
      <c r="W3204" s="1020"/>
      <c r="X3204" s="1020"/>
      <c r="Y3204" s="1014"/>
    </row>
    <row r="3205" spans="10:25">
      <c r="J3205" s="1014"/>
      <c r="K3205" s="1014"/>
      <c r="L3205" s="1020"/>
      <c r="M3205" s="1020"/>
      <c r="N3205" s="1020"/>
      <c r="O3205" s="1020"/>
      <c r="P3205" s="1020"/>
      <c r="Q3205" s="1020"/>
      <c r="R3205" s="1020"/>
      <c r="S3205" s="1020"/>
      <c r="T3205" s="1020"/>
      <c r="U3205" s="1020"/>
      <c r="V3205" s="1020"/>
      <c r="W3205" s="1020"/>
      <c r="X3205" s="1020"/>
      <c r="Y3205" s="1014"/>
    </row>
    <row r="3206" spans="10:25">
      <c r="J3206" s="1014"/>
      <c r="K3206" s="1014"/>
      <c r="L3206" s="1020"/>
      <c r="M3206" s="1020"/>
      <c r="N3206" s="1020"/>
      <c r="O3206" s="1020"/>
      <c r="P3206" s="1020"/>
      <c r="Q3206" s="1020"/>
      <c r="R3206" s="1020"/>
      <c r="S3206" s="1020"/>
      <c r="T3206" s="1020"/>
      <c r="U3206" s="1020"/>
      <c r="V3206" s="1020"/>
      <c r="W3206" s="1020"/>
      <c r="X3206" s="1020"/>
      <c r="Y3206" s="1014"/>
    </row>
    <row r="3207" spans="10:25">
      <c r="J3207" s="1014"/>
      <c r="K3207" s="1014"/>
      <c r="L3207" s="1020"/>
      <c r="M3207" s="1020"/>
      <c r="N3207" s="1020"/>
      <c r="O3207" s="1020"/>
      <c r="P3207" s="1020"/>
      <c r="Q3207" s="1020"/>
      <c r="R3207" s="1020"/>
      <c r="S3207" s="1020"/>
      <c r="T3207" s="1020"/>
      <c r="U3207" s="1020"/>
      <c r="V3207" s="1020"/>
      <c r="W3207" s="1020"/>
      <c r="X3207" s="1020"/>
      <c r="Y3207" s="1014"/>
    </row>
    <row r="3208" spans="10:25">
      <c r="J3208" s="1014"/>
      <c r="K3208" s="1014"/>
      <c r="L3208" s="1020"/>
      <c r="M3208" s="1020"/>
      <c r="N3208" s="1020"/>
      <c r="O3208" s="1020"/>
      <c r="P3208" s="1020"/>
      <c r="Q3208" s="1020"/>
      <c r="R3208" s="1020"/>
      <c r="S3208" s="1020"/>
      <c r="T3208" s="1020"/>
      <c r="U3208" s="1020"/>
      <c r="V3208" s="1020"/>
      <c r="W3208" s="1020"/>
      <c r="X3208" s="1020"/>
      <c r="Y3208" s="1014"/>
    </row>
    <row r="3209" spans="10:25">
      <c r="J3209" s="1014"/>
      <c r="K3209" s="1014"/>
      <c r="L3209" s="1020"/>
      <c r="M3209" s="1020"/>
      <c r="N3209" s="1020"/>
      <c r="O3209" s="1020"/>
      <c r="P3209" s="1020"/>
      <c r="Q3209" s="1020"/>
      <c r="R3209" s="1020"/>
      <c r="S3209" s="1020"/>
      <c r="T3209" s="1020"/>
      <c r="U3209" s="1020"/>
      <c r="V3209" s="1020"/>
      <c r="W3209" s="1020"/>
      <c r="X3209" s="1020"/>
      <c r="Y3209" s="1014"/>
    </row>
    <row r="3210" spans="10:25">
      <c r="J3210" s="1014"/>
      <c r="K3210" s="1014"/>
      <c r="L3210" s="1020"/>
      <c r="M3210" s="1020"/>
      <c r="N3210" s="1020"/>
      <c r="O3210" s="1020"/>
      <c r="P3210" s="1020"/>
      <c r="Q3210" s="1020"/>
      <c r="R3210" s="1020"/>
      <c r="S3210" s="1020"/>
      <c r="T3210" s="1020"/>
      <c r="U3210" s="1020"/>
      <c r="V3210" s="1020"/>
      <c r="W3210" s="1020"/>
      <c r="X3210" s="1020"/>
      <c r="Y3210" s="1014"/>
    </row>
    <row r="3211" spans="10:25">
      <c r="J3211" s="1014"/>
      <c r="K3211" s="1014"/>
      <c r="L3211" s="1020"/>
      <c r="M3211" s="1020"/>
      <c r="N3211" s="1020"/>
      <c r="O3211" s="1020"/>
      <c r="P3211" s="1020"/>
      <c r="Q3211" s="1020"/>
      <c r="R3211" s="1020"/>
      <c r="S3211" s="1020"/>
      <c r="T3211" s="1020"/>
      <c r="U3211" s="1020"/>
      <c r="V3211" s="1020"/>
      <c r="W3211" s="1020"/>
      <c r="X3211" s="1020"/>
      <c r="Y3211" s="1014"/>
    </row>
    <row r="3212" spans="10:25">
      <c r="J3212" s="1014"/>
      <c r="K3212" s="1014"/>
      <c r="L3212" s="1020"/>
      <c r="M3212" s="1020"/>
      <c r="N3212" s="1020"/>
      <c r="O3212" s="1020"/>
      <c r="P3212" s="1020"/>
      <c r="Q3212" s="1020"/>
      <c r="R3212" s="1020"/>
      <c r="S3212" s="1020"/>
      <c r="T3212" s="1020"/>
      <c r="U3212" s="1020"/>
      <c r="V3212" s="1020"/>
      <c r="W3212" s="1020"/>
      <c r="X3212" s="1020"/>
      <c r="Y3212" s="1014"/>
    </row>
    <row r="3213" spans="10:25">
      <c r="J3213" s="1014"/>
      <c r="K3213" s="1014"/>
      <c r="L3213" s="1020"/>
      <c r="M3213" s="1020"/>
      <c r="N3213" s="1020"/>
      <c r="O3213" s="1020"/>
      <c r="P3213" s="1020"/>
      <c r="Q3213" s="1020"/>
      <c r="R3213" s="1020"/>
      <c r="S3213" s="1020"/>
      <c r="T3213" s="1020"/>
      <c r="U3213" s="1020"/>
      <c r="V3213" s="1020"/>
      <c r="W3213" s="1020"/>
      <c r="X3213" s="1020"/>
      <c r="Y3213" s="1014"/>
    </row>
    <row r="3214" spans="10:25">
      <c r="J3214" s="1014"/>
      <c r="K3214" s="1014"/>
      <c r="L3214" s="1020"/>
      <c r="M3214" s="1020"/>
      <c r="N3214" s="1020"/>
      <c r="O3214" s="1020"/>
      <c r="P3214" s="1020"/>
      <c r="Q3214" s="1020"/>
      <c r="R3214" s="1020"/>
      <c r="S3214" s="1020"/>
      <c r="T3214" s="1020"/>
      <c r="U3214" s="1020"/>
      <c r="V3214" s="1020"/>
      <c r="W3214" s="1020"/>
      <c r="X3214" s="1020"/>
      <c r="Y3214" s="1014"/>
    </row>
    <row r="3215" spans="10:25">
      <c r="J3215" s="1014"/>
      <c r="K3215" s="1014"/>
      <c r="L3215" s="1020"/>
      <c r="M3215" s="1020"/>
      <c r="N3215" s="1020"/>
      <c r="O3215" s="1020"/>
      <c r="P3215" s="1020"/>
      <c r="Q3215" s="1020"/>
      <c r="R3215" s="1020"/>
      <c r="S3215" s="1020"/>
      <c r="T3215" s="1020"/>
      <c r="U3215" s="1020"/>
      <c r="V3215" s="1020"/>
      <c r="W3215" s="1020"/>
      <c r="X3215" s="1020"/>
      <c r="Y3215" s="1014"/>
    </row>
    <row r="3216" spans="10:25">
      <c r="J3216" s="1014"/>
      <c r="K3216" s="1014"/>
      <c r="L3216" s="1020"/>
      <c r="M3216" s="1020"/>
      <c r="N3216" s="1020"/>
      <c r="O3216" s="1020"/>
      <c r="P3216" s="1020"/>
      <c r="Q3216" s="1020"/>
      <c r="R3216" s="1020"/>
      <c r="S3216" s="1020"/>
      <c r="T3216" s="1020"/>
      <c r="U3216" s="1020"/>
      <c r="V3216" s="1020"/>
      <c r="W3216" s="1020"/>
      <c r="X3216" s="1020"/>
      <c r="Y3216" s="1014"/>
    </row>
    <row r="3217" spans="10:25">
      <c r="J3217" s="1014"/>
      <c r="K3217" s="1014"/>
      <c r="L3217" s="1020"/>
      <c r="M3217" s="1020"/>
      <c r="N3217" s="1020"/>
      <c r="O3217" s="1020"/>
      <c r="P3217" s="1020"/>
      <c r="Q3217" s="1020"/>
      <c r="R3217" s="1020"/>
      <c r="S3217" s="1020"/>
      <c r="T3217" s="1020"/>
      <c r="U3217" s="1020"/>
      <c r="V3217" s="1020"/>
      <c r="W3217" s="1020"/>
      <c r="X3217" s="1020"/>
      <c r="Y3217" s="1014"/>
    </row>
    <row r="3218" spans="10:25">
      <c r="J3218" s="1014"/>
      <c r="K3218" s="1014"/>
      <c r="L3218" s="1020"/>
      <c r="M3218" s="1020"/>
      <c r="N3218" s="1020"/>
      <c r="O3218" s="1020"/>
      <c r="P3218" s="1020"/>
      <c r="Q3218" s="1020"/>
      <c r="R3218" s="1020"/>
      <c r="S3218" s="1020"/>
      <c r="T3218" s="1020"/>
      <c r="U3218" s="1020"/>
      <c r="V3218" s="1020"/>
      <c r="W3218" s="1020"/>
      <c r="X3218" s="1020"/>
      <c r="Y3218" s="1014"/>
    </row>
    <row r="3219" spans="10:25">
      <c r="J3219" s="1014"/>
      <c r="K3219" s="1014"/>
      <c r="L3219" s="1020"/>
      <c r="M3219" s="1020"/>
      <c r="N3219" s="1020"/>
      <c r="O3219" s="1020"/>
      <c r="P3219" s="1020"/>
      <c r="Q3219" s="1020"/>
      <c r="R3219" s="1020"/>
      <c r="S3219" s="1020"/>
      <c r="T3219" s="1020"/>
      <c r="U3219" s="1020"/>
      <c r="V3219" s="1020"/>
      <c r="W3219" s="1020"/>
      <c r="X3219" s="1020"/>
      <c r="Y3219" s="1014"/>
    </row>
    <row r="3220" spans="10:25">
      <c r="J3220" s="1014"/>
      <c r="K3220" s="1014"/>
      <c r="L3220" s="1020"/>
      <c r="M3220" s="1020"/>
      <c r="N3220" s="1020"/>
      <c r="O3220" s="1020"/>
      <c r="P3220" s="1020"/>
      <c r="Q3220" s="1020"/>
      <c r="R3220" s="1020"/>
      <c r="S3220" s="1020"/>
      <c r="T3220" s="1020"/>
      <c r="U3220" s="1020"/>
      <c r="V3220" s="1020"/>
      <c r="W3220" s="1020"/>
      <c r="X3220" s="1020"/>
      <c r="Y3220" s="1014"/>
    </row>
    <row r="3221" spans="10:25">
      <c r="J3221" s="1014"/>
      <c r="K3221" s="1014"/>
      <c r="L3221" s="1020"/>
      <c r="M3221" s="1020"/>
      <c r="N3221" s="1020"/>
      <c r="O3221" s="1020"/>
      <c r="P3221" s="1020"/>
      <c r="Q3221" s="1020"/>
      <c r="R3221" s="1020"/>
      <c r="S3221" s="1020"/>
      <c r="T3221" s="1020"/>
      <c r="U3221" s="1020"/>
      <c r="V3221" s="1020"/>
      <c r="W3221" s="1020"/>
      <c r="X3221" s="1020"/>
      <c r="Y3221" s="1014"/>
    </row>
    <row r="3222" spans="10:25">
      <c r="J3222" s="1014"/>
      <c r="K3222" s="1014"/>
      <c r="L3222" s="1020"/>
      <c r="M3222" s="1020"/>
      <c r="N3222" s="1020"/>
      <c r="O3222" s="1020"/>
      <c r="P3222" s="1020"/>
      <c r="Q3222" s="1020"/>
      <c r="R3222" s="1020"/>
      <c r="S3222" s="1020"/>
      <c r="T3222" s="1020"/>
      <c r="U3222" s="1020"/>
      <c r="V3222" s="1020"/>
      <c r="W3222" s="1020"/>
      <c r="X3222" s="1020"/>
      <c r="Y3222" s="1014"/>
    </row>
    <row r="3223" spans="10:25">
      <c r="J3223" s="1014"/>
      <c r="K3223" s="1014"/>
      <c r="L3223" s="1020"/>
      <c r="M3223" s="1020"/>
      <c r="N3223" s="1020"/>
      <c r="O3223" s="1020"/>
      <c r="P3223" s="1020"/>
      <c r="Q3223" s="1020"/>
      <c r="R3223" s="1020"/>
      <c r="S3223" s="1020"/>
      <c r="T3223" s="1020"/>
      <c r="U3223" s="1020"/>
      <c r="V3223" s="1020"/>
      <c r="W3223" s="1020"/>
      <c r="X3223" s="1020"/>
      <c r="Y3223" s="1014"/>
    </row>
    <row r="3224" spans="10:25">
      <c r="J3224" s="1014"/>
      <c r="K3224" s="1014"/>
      <c r="L3224" s="1020"/>
      <c r="M3224" s="1020"/>
      <c r="N3224" s="1020"/>
      <c r="O3224" s="1020"/>
      <c r="P3224" s="1020"/>
      <c r="Q3224" s="1020"/>
      <c r="R3224" s="1020"/>
      <c r="S3224" s="1020"/>
      <c r="T3224" s="1020"/>
      <c r="U3224" s="1020"/>
      <c r="V3224" s="1020"/>
      <c r="W3224" s="1020"/>
      <c r="X3224" s="1020"/>
      <c r="Y3224" s="1014"/>
    </row>
    <row r="3225" spans="10:25">
      <c r="J3225" s="1014"/>
      <c r="K3225" s="1014"/>
      <c r="L3225" s="1020"/>
      <c r="M3225" s="1020"/>
      <c r="N3225" s="1020"/>
      <c r="O3225" s="1020"/>
      <c r="P3225" s="1020"/>
      <c r="Q3225" s="1020"/>
      <c r="R3225" s="1020"/>
      <c r="S3225" s="1020"/>
      <c r="T3225" s="1020"/>
      <c r="U3225" s="1020"/>
      <c r="V3225" s="1020"/>
      <c r="W3225" s="1020"/>
      <c r="X3225" s="1020"/>
      <c r="Y3225" s="1014"/>
    </row>
    <row r="3226" spans="10:25">
      <c r="J3226" s="1014"/>
      <c r="K3226" s="1014"/>
      <c r="L3226" s="1020"/>
      <c r="M3226" s="1020"/>
      <c r="N3226" s="1020"/>
      <c r="O3226" s="1020"/>
      <c r="P3226" s="1020"/>
      <c r="Q3226" s="1020"/>
      <c r="R3226" s="1020"/>
      <c r="S3226" s="1020"/>
      <c r="T3226" s="1020"/>
      <c r="U3226" s="1020"/>
      <c r="V3226" s="1020"/>
      <c r="W3226" s="1020"/>
      <c r="X3226" s="1020"/>
      <c r="Y3226" s="1014"/>
    </row>
    <row r="3227" spans="10:25">
      <c r="J3227" s="1014"/>
      <c r="K3227" s="1014"/>
      <c r="L3227" s="1020"/>
      <c r="M3227" s="1020"/>
      <c r="N3227" s="1020"/>
      <c r="O3227" s="1020"/>
      <c r="P3227" s="1020"/>
      <c r="Q3227" s="1020"/>
      <c r="R3227" s="1020"/>
      <c r="S3227" s="1020"/>
      <c r="T3227" s="1020"/>
      <c r="U3227" s="1020"/>
      <c r="V3227" s="1020"/>
      <c r="W3227" s="1020"/>
      <c r="X3227" s="1020"/>
      <c r="Y3227" s="1014"/>
    </row>
    <row r="3228" spans="10:25">
      <c r="J3228" s="1014"/>
      <c r="K3228" s="1014"/>
      <c r="L3228" s="1020"/>
      <c r="M3228" s="1020"/>
      <c r="N3228" s="1020"/>
      <c r="O3228" s="1020"/>
      <c r="P3228" s="1020"/>
      <c r="Q3228" s="1020"/>
      <c r="R3228" s="1020"/>
      <c r="S3228" s="1020"/>
      <c r="T3228" s="1020"/>
      <c r="U3228" s="1020"/>
      <c r="V3228" s="1020"/>
      <c r="W3228" s="1020"/>
      <c r="X3228" s="1020"/>
      <c r="Y3228" s="1014"/>
    </row>
    <row r="3229" spans="10:25">
      <c r="J3229" s="1014"/>
      <c r="K3229" s="1014"/>
      <c r="L3229" s="1020"/>
      <c r="M3229" s="1020"/>
      <c r="N3229" s="1020"/>
      <c r="O3229" s="1020"/>
      <c r="P3229" s="1020"/>
      <c r="Q3229" s="1020"/>
      <c r="R3229" s="1020"/>
      <c r="S3229" s="1020"/>
      <c r="T3229" s="1020"/>
      <c r="U3229" s="1020"/>
      <c r="V3229" s="1020"/>
      <c r="W3229" s="1020"/>
      <c r="X3229" s="1020"/>
      <c r="Y3229" s="1014"/>
    </row>
    <row r="3230" spans="10:25">
      <c r="J3230" s="1014"/>
      <c r="K3230" s="1014"/>
      <c r="L3230" s="1020"/>
      <c r="M3230" s="1020"/>
      <c r="N3230" s="1020"/>
      <c r="O3230" s="1020"/>
      <c r="P3230" s="1020"/>
      <c r="Q3230" s="1020"/>
      <c r="R3230" s="1020"/>
      <c r="S3230" s="1020"/>
      <c r="T3230" s="1020"/>
      <c r="U3230" s="1020"/>
      <c r="V3230" s="1020"/>
      <c r="W3230" s="1020"/>
      <c r="X3230" s="1020"/>
      <c r="Y3230" s="1014"/>
    </row>
    <row r="3231" spans="10:25">
      <c r="J3231" s="1014"/>
      <c r="K3231" s="1014"/>
      <c r="L3231" s="1020"/>
      <c r="M3231" s="1020"/>
      <c r="N3231" s="1020"/>
      <c r="O3231" s="1020"/>
      <c r="P3231" s="1020"/>
      <c r="Q3231" s="1020"/>
      <c r="R3231" s="1020"/>
      <c r="S3231" s="1020"/>
      <c r="T3231" s="1020"/>
      <c r="U3231" s="1020"/>
      <c r="V3231" s="1020"/>
      <c r="W3231" s="1020"/>
      <c r="X3231" s="1020"/>
      <c r="Y3231" s="1014"/>
    </row>
    <row r="3232" spans="10:25">
      <c r="J3232" s="1014"/>
      <c r="K3232" s="1014"/>
      <c r="L3232" s="1020"/>
      <c r="M3232" s="1020"/>
      <c r="N3232" s="1020"/>
      <c r="O3232" s="1020"/>
      <c r="P3232" s="1020"/>
      <c r="Q3232" s="1020"/>
      <c r="R3232" s="1020"/>
      <c r="S3232" s="1020"/>
      <c r="T3232" s="1020"/>
      <c r="U3232" s="1020"/>
      <c r="V3232" s="1020"/>
      <c r="W3232" s="1020"/>
      <c r="X3232" s="1020"/>
      <c r="Y3232" s="1014"/>
    </row>
    <row r="3233" spans="10:25">
      <c r="J3233" s="1014"/>
      <c r="K3233" s="1014"/>
      <c r="L3233" s="1020"/>
      <c r="M3233" s="1020"/>
      <c r="N3233" s="1020"/>
      <c r="O3233" s="1020"/>
      <c r="P3233" s="1020"/>
      <c r="Q3233" s="1020"/>
      <c r="R3233" s="1020"/>
      <c r="S3233" s="1020"/>
      <c r="T3233" s="1020"/>
      <c r="U3233" s="1020"/>
      <c r="V3233" s="1020"/>
      <c r="W3233" s="1020"/>
      <c r="X3233" s="1020"/>
      <c r="Y3233" s="1014"/>
    </row>
    <row r="3234" spans="10:25">
      <c r="J3234" s="1014"/>
      <c r="K3234" s="1014"/>
      <c r="L3234" s="1020"/>
      <c r="M3234" s="1020"/>
      <c r="N3234" s="1020"/>
      <c r="O3234" s="1020"/>
      <c r="P3234" s="1020"/>
      <c r="Q3234" s="1020"/>
      <c r="R3234" s="1020"/>
      <c r="S3234" s="1020"/>
      <c r="T3234" s="1020"/>
      <c r="U3234" s="1020"/>
      <c r="V3234" s="1020"/>
      <c r="W3234" s="1020"/>
      <c r="X3234" s="1020"/>
      <c r="Y3234" s="1014"/>
    </row>
    <row r="3235" spans="10:25">
      <c r="J3235" s="1014"/>
      <c r="K3235" s="1014"/>
      <c r="L3235" s="1020"/>
      <c r="M3235" s="1020"/>
      <c r="N3235" s="1020"/>
      <c r="O3235" s="1020"/>
      <c r="P3235" s="1020"/>
      <c r="Q3235" s="1020"/>
      <c r="R3235" s="1020"/>
      <c r="S3235" s="1020"/>
      <c r="T3235" s="1020"/>
      <c r="U3235" s="1020"/>
      <c r="V3235" s="1020"/>
      <c r="W3235" s="1020"/>
      <c r="X3235" s="1020"/>
      <c r="Y3235" s="1014"/>
    </row>
    <row r="3236" spans="10:25">
      <c r="J3236" s="1014"/>
      <c r="K3236" s="1014"/>
      <c r="L3236" s="1020"/>
      <c r="M3236" s="1020"/>
      <c r="N3236" s="1020"/>
      <c r="O3236" s="1020"/>
      <c r="P3236" s="1020"/>
      <c r="Q3236" s="1020"/>
      <c r="R3236" s="1020"/>
      <c r="S3236" s="1020"/>
      <c r="T3236" s="1020"/>
      <c r="U3236" s="1020"/>
      <c r="V3236" s="1020"/>
      <c r="W3236" s="1020"/>
      <c r="X3236" s="1020"/>
      <c r="Y3236" s="1014"/>
    </row>
    <row r="3237" spans="10:25">
      <c r="J3237" s="1014"/>
      <c r="K3237" s="1014"/>
      <c r="L3237" s="1020"/>
      <c r="M3237" s="1020"/>
      <c r="N3237" s="1020"/>
      <c r="O3237" s="1020"/>
      <c r="P3237" s="1020"/>
      <c r="Q3237" s="1020"/>
      <c r="R3237" s="1020"/>
      <c r="S3237" s="1020"/>
      <c r="T3237" s="1020"/>
      <c r="U3237" s="1020"/>
      <c r="V3237" s="1020"/>
      <c r="W3237" s="1020"/>
      <c r="X3237" s="1020"/>
      <c r="Y3237" s="1014"/>
    </row>
    <row r="3238" spans="10:25">
      <c r="J3238" s="1014"/>
      <c r="K3238" s="1014"/>
      <c r="L3238" s="1020"/>
      <c r="M3238" s="1020"/>
      <c r="N3238" s="1020"/>
      <c r="O3238" s="1020"/>
      <c r="P3238" s="1020"/>
      <c r="Q3238" s="1020"/>
      <c r="R3238" s="1020"/>
      <c r="S3238" s="1020"/>
      <c r="T3238" s="1020"/>
      <c r="U3238" s="1020"/>
      <c r="V3238" s="1020"/>
      <c r="W3238" s="1020"/>
      <c r="X3238" s="1020"/>
      <c r="Y3238" s="1014"/>
    </row>
    <row r="3239" spans="10:25">
      <c r="J3239" s="1014"/>
      <c r="K3239" s="1014"/>
      <c r="L3239" s="1020"/>
      <c r="M3239" s="1020"/>
      <c r="N3239" s="1020"/>
      <c r="O3239" s="1020"/>
      <c r="P3239" s="1020"/>
      <c r="Q3239" s="1020"/>
      <c r="R3239" s="1020"/>
      <c r="S3239" s="1020"/>
      <c r="T3239" s="1020"/>
      <c r="U3239" s="1020"/>
      <c r="V3239" s="1020"/>
      <c r="W3239" s="1020"/>
      <c r="X3239" s="1020"/>
      <c r="Y3239" s="1014"/>
    </row>
    <row r="3240" spans="10:25">
      <c r="J3240" s="1014"/>
      <c r="K3240" s="1014"/>
      <c r="L3240" s="1020"/>
      <c r="M3240" s="1020"/>
      <c r="N3240" s="1020"/>
      <c r="O3240" s="1020"/>
      <c r="P3240" s="1020"/>
      <c r="Q3240" s="1020"/>
      <c r="R3240" s="1020"/>
      <c r="S3240" s="1020"/>
      <c r="T3240" s="1020"/>
      <c r="U3240" s="1020"/>
      <c r="V3240" s="1020"/>
      <c r="W3240" s="1020"/>
      <c r="X3240" s="1020"/>
      <c r="Y3240" s="1014"/>
    </row>
    <row r="3241" spans="10:25">
      <c r="J3241" s="1014"/>
      <c r="K3241" s="1014"/>
      <c r="L3241" s="1020"/>
      <c r="M3241" s="1020"/>
      <c r="N3241" s="1020"/>
      <c r="O3241" s="1020"/>
      <c r="P3241" s="1020"/>
      <c r="Q3241" s="1020"/>
      <c r="R3241" s="1020"/>
      <c r="S3241" s="1020"/>
      <c r="T3241" s="1020"/>
      <c r="U3241" s="1020"/>
      <c r="V3241" s="1020"/>
      <c r="W3241" s="1020"/>
      <c r="X3241" s="1020"/>
      <c r="Y3241" s="1014"/>
    </row>
    <row r="3242" spans="10:25">
      <c r="J3242" s="1014"/>
      <c r="K3242" s="1014"/>
      <c r="L3242" s="1020"/>
      <c r="M3242" s="1020"/>
      <c r="N3242" s="1020"/>
      <c r="O3242" s="1020"/>
      <c r="P3242" s="1020"/>
      <c r="Q3242" s="1020"/>
      <c r="R3242" s="1020"/>
      <c r="S3242" s="1020"/>
      <c r="T3242" s="1020"/>
      <c r="U3242" s="1020"/>
      <c r="V3242" s="1020"/>
      <c r="W3242" s="1020"/>
      <c r="X3242" s="1020"/>
      <c r="Y3242" s="1014"/>
    </row>
    <row r="3243" spans="10:25">
      <c r="J3243" s="1014"/>
      <c r="K3243" s="1014"/>
      <c r="L3243" s="1020"/>
      <c r="M3243" s="1020"/>
      <c r="N3243" s="1020"/>
      <c r="O3243" s="1020"/>
      <c r="P3243" s="1020"/>
      <c r="Q3243" s="1020"/>
      <c r="R3243" s="1020"/>
      <c r="S3243" s="1020"/>
      <c r="T3243" s="1020"/>
      <c r="U3243" s="1020"/>
      <c r="V3243" s="1020"/>
      <c r="W3243" s="1020"/>
      <c r="X3243" s="1020"/>
      <c r="Y3243" s="1014"/>
    </row>
    <row r="3244" spans="10:25">
      <c r="J3244" s="1014"/>
      <c r="K3244" s="1014"/>
      <c r="L3244" s="1020"/>
      <c r="M3244" s="1020"/>
      <c r="N3244" s="1020"/>
      <c r="O3244" s="1020"/>
      <c r="P3244" s="1020"/>
      <c r="Q3244" s="1020"/>
      <c r="R3244" s="1020"/>
      <c r="S3244" s="1020"/>
      <c r="T3244" s="1020"/>
      <c r="U3244" s="1020"/>
      <c r="V3244" s="1020"/>
      <c r="W3244" s="1020"/>
      <c r="X3244" s="1020"/>
      <c r="Y3244" s="1014"/>
    </row>
    <row r="3245" spans="10:25">
      <c r="J3245" s="1014"/>
      <c r="K3245" s="1014"/>
      <c r="L3245" s="1020"/>
      <c r="M3245" s="1020"/>
      <c r="N3245" s="1020"/>
      <c r="O3245" s="1020"/>
      <c r="P3245" s="1020"/>
      <c r="Q3245" s="1020"/>
      <c r="R3245" s="1020"/>
      <c r="S3245" s="1020"/>
      <c r="T3245" s="1020"/>
      <c r="U3245" s="1020"/>
      <c r="V3245" s="1020"/>
      <c r="W3245" s="1020"/>
      <c r="X3245" s="1020"/>
      <c r="Y3245" s="1014"/>
    </row>
    <row r="3246" spans="10:25">
      <c r="J3246" s="1014"/>
      <c r="K3246" s="1014"/>
      <c r="L3246" s="1020"/>
      <c r="M3246" s="1020"/>
      <c r="N3246" s="1020"/>
      <c r="O3246" s="1020"/>
      <c r="P3246" s="1020"/>
      <c r="Q3246" s="1020"/>
      <c r="R3246" s="1020"/>
      <c r="S3246" s="1020"/>
      <c r="T3246" s="1020"/>
      <c r="U3246" s="1020"/>
      <c r="V3246" s="1020"/>
      <c r="W3246" s="1020"/>
      <c r="X3246" s="1020"/>
      <c r="Y3246" s="1014"/>
    </row>
    <row r="3247" spans="10:25">
      <c r="J3247" s="1014"/>
      <c r="K3247" s="1014"/>
      <c r="L3247" s="1020"/>
      <c r="M3247" s="1020"/>
      <c r="N3247" s="1020"/>
      <c r="O3247" s="1020"/>
      <c r="P3247" s="1020"/>
      <c r="Q3247" s="1020"/>
      <c r="R3247" s="1020"/>
      <c r="S3247" s="1020"/>
      <c r="T3247" s="1020"/>
      <c r="U3247" s="1020"/>
      <c r="V3247" s="1020"/>
      <c r="W3247" s="1020"/>
      <c r="X3247" s="1020"/>
      <c r="Y3247" s="1014"/>
    </row>
    <row r="3248" spans="10:25">
      <c r="J3248" s="1014"/>
      <c r="K3248" s="1014"/>
      <c r="L3248" s="1020"/>
      <c r="M3248" s="1020"/>
      <c r="N3248" s="1020"/>
      <c r="O3248" s="1020"/>
      <c r="P3248" s="1020"/>
      <c r="Q3248" s="1020"/>
      <c r="R3248" s="1020"/>
      <c r="S3248" s="1020"/>
      <c r="T3248" s="1020"/>
      <c r="U3248" s="1020"/>
      <c r="V3248" s="1020"/>
      <c r="W3248" s="1020"/>
      <c r="X3248" s="1020"/>
      <c r="Y3248" s="1014"/>
    </row>
    <row r="3249" spans="10:25">
      <c r="J3249" s="1014"/>
      <c r="K3249" s="1014"/>
      <c r="L3249" s="1020"/>
      <c r="M3249" s="1020"/>
      <c r="N3249" s="1020"/>
      <c r="O3249" s="1020"/>
      <c r="P3249" s="1020"/>
      <c r="Q3249" s="1020"/>
      <c r="R3249" s="1020"/>
      <c r="S3249" s="1020"/>
      <c r="T3249" s="1020"/>
      <c r="U3249" s="1020"/>
      <c r="V3249" s="1020"/>
      <c r="W3249" s="1020"/>
      <c r="X3249" s="1020"/>
      <c r="Y3249" s="1014"/>
    </row>
    <row r="3250" spans="10:25">
      <c r="J3250" s="1014"/>
      <c r="K3250" s="1014"/>
      <c r="L3250" s="1020"/>
      <c r="M3250" s="1020"/>
      <c r="N3250" s="1020"/>
      <c r="O3250" s="1020"/>
      <c r="P3250" s="1020"/>
      <c r="Q3250" s="1020"/>
      <c r="R3250" s="1020"/>
      <c r="S3250" s="1020"/>
      <c r="T3250" s="1020"/>
      <c r="U3250" s="1020"/>
      <c r="V3250" s="1020"/>
      <c r="W3250" s="1020"/>
      <c r="X3250" s="1020"/>
      <c r="Y3250" s="1014"/>
    </row>
    <row r="3251" spans="10:25">
      <c r="J3251" s="1014"/>
      <c r="K3251" s="1014"/>
      <c r="L3251" s="1020"/>
      <c r="M3251" s="1020"/>
      <c r="N3251" s="1020"/>
      <c r="O3251" s="1020"/>
      <c r="P3251" s="1020"/>
      <c r="Q3251" s="1020"/>
      <c r="R3251" s="1020"/>
      <c r="S3251" s="1020"/>
      <c r="T3251" s="1020"/>
      <c r="U3251" s="1020"/>
      <c r="V3251" s="1020"/>
      <c r="W3251" s="1020"/>
      <c r="X3251" s="1020"/>
      <c r="Y3251" s="1014"/>
    </row>
    <row r="3252" spans="10:25">
      <c r="J3252" s="1014"/>
      <c r="K3252" s="1014"/>
      <c r="L3252" s="1020"/>
      <c r="M3252" s="1020"/>
      <c r="N3252" s="1020"/>
      <c r="O3252" s="1020"/>
      <c r="P3252" s="1020"/>
      <c r="Q3252" s="1020"/>
      <c r="R3252" s="1020"/>
      <c r="S3252" s="1020"/>
      <c r="T3252" s="1020"/>
      <c r="U3252" s="1020"/>
      <c r="V3252" s="1020"/>
      <c r="W3252" s="1020"/>
      <c r="X3252" s="1020"/>
      <c r="Y3252" s="1014"/>
    </row>
    <row r="3253" spans="10:25">
      <c r="J3253" s="1014"/>
      <c r="K3253" s="1014"/>
      <c r="L3253" s="1020"/>
      <c r="M3253" s="1020"/>
      <c r="N3253" s="1020"/>
      <c r="O3253" s="1020"/>
      <c r="P3253" s="1020"/>
      <c r="Q3253" s="1020"/>
      <c r="R3253" s="1020"/>
      <c r="S3253" s="1020"/>
      <c r="T3253" s="1020"/>
      <c r="U3253" s="1020"/>
      <c r="V3253" s="1020"/>
      <c r="W3253" s="1020"/>
      <c r="X3253" s="1020"/>
      <c r="Y3253" s="1014"/>
    </row>
    <row r="3254" spans="10:25">
      <c r="J3254" s="1014"/>
      <c r="K3254" s="1014"/>
      <c r="L3254" s="1020"/>
      <c r="M3254" s="1020"/>
      <c r="N3254" s="1020"/>
      <c r="O3254" s="1020"/>
      <c r="P3254" s="1020"/>
      <c r="Q3254" s="1020"/>
      <c r="R3254" s="1020"/>
      <c r="S3254" s="1020"/>
      <c r="T3254" s="1020"/>
      <c r="U3254" s="1020"/>
      <c r="V3254" s="1020"/>
      <c r="W3254" s="1020"/>
      <c r="X3254" s="1020"/>
      <c r="Y3254" s="1014"/>
    </row>
    <row r="3255" spans="10:25">
      <c r="J3255" s="1014"/>
      <c r="K3255" s="1014"/>
      <c r="L3255" s="1020"/>
      <c r="M3255" s="1020"/>
      <c r="N3255" s="1020"/>
      <c r="O3255" s="1020"/>
      <c r="P3255" s="1020"/>
      <c r="Q3255" s="1020"/>
      <c r="R3255" s="1020"/>
      <c r="S3255" s="1020"/>
      <c r="T3255" s="1020"/>
      <c r="U3255" s="1020"/>
      <c r="V3255" s="1020"/>
      <c r="W3255" s="1020"/>
      <c r="X3255" s="1020"/>
      <c r="Y3255" s="1014"/>
    </row>
    <row r="3256" spans="10:25">
      <c r="J3256" s="1014"/>
      <c r="K3256" s="1014"/>
      <c r="L3256" s="1020"/>
      <c r="M3256" s="1020"/>
      <c r="N3256" s="1020"/>
      <c r="O3256" s="1020"/>
      <c r="P3256" s="1020"/>
      <c r="Q3256" s="1020"/>
      <c r="R3256" s="1020"/>
      <c r="S3256" s="1020"/>
      <c r="T3256" s="1020"/>
      <c r="U3256" s="1020"/>
      <c r="V3256" s="1020"/>
      <c r="W3256" s="1020"/>
      <c r="X3256" s="1020"/>
      <c r="Y3256" s="1014"/>
    </row>
    <row r="3257" spans="10:25">
      <c r="J3257" s="1014"/>
      <c r="K3257" s="1014"/>
      <c r="L3257" s="1020"/>
      <c r="M3257" s="1020"/>
      <c r="N3257" s="1020"/>
      <c r="O3257" s="1020"/>
      <c r="P3257" s="1020"/>
      <c r="Q3257" s="1020"/>
      <c r="R3257" s="1020"/>
      <c r="S3257" s="1020"/>
      <c r="T3257" s="1020"/>
      <c r="U3257" s="1020"/>
      <c r="V3257" s="1020"/>
      <c r="W3257" s="1020"/>
      <c r="X3257" s="1020"/>
      <c r="Y3257" s="1014"/>
    </row>
    <row r="3258" spans="10:25">
      <c r="J3258" s="1014"/>
      <c r="K3258" s="1014"/>
      <c r="L3258" s="1020"/>
      <c r="M3258" s="1020"/>
      <c r="N3258" s="1020"/>
      <c r="O3258" s="1020"/>
      <c r="P3258" s="1020"/>
      <c r="Q3258" s="1020"/>
      <c r="R3258" s="1020"/>
      <c r="S3258" s="1020"/>
      <c r="T3258" s="1020"/>
      <c r="U3258" s="1020"/>
      <c r="V3258" s="1020"/>
      <c r="W3258" s="1020"/>
      <c r="X3258" s="1020"/>
      <c r="Y3258" s="1014"/>
    </row>
    <row r="3259" spans="10:25">
      <c r="J3259" s="1014"/>
      <c r="K3259" s="1014"/>
      <c r="L3259" s="1020"/>
      <c r="M3259" s="1020"/>
      <c r="N3259" s="1020"/>
      <c r="O3259" s="1020"/>
      <c r="P3259" s="1020"/>
      <c r="Q3259" s="1020"/>
      <c r="R3259" s="1020"/>
      <c r="S3259" s="1020"/>
      <c r="T3259" s="1020"/>
      <c r="U3259" s="1020"/>
      <c r="V3259" s="1020"/>
      <c r="W3259" s="1020"/>
      <c r="X3259" s="1020"/>
      <c r="Y3259" s="1014"/>
    </row>
    <row r="3260" spans="10:25">
      <c r="J3260" s="1014"/>
      <c r="K3260" s="1014"/>
      <c r="L3260" s="1020"/>
      <c r="M3260" s="1020"/>
      <c r="N3260" s="1020"/>
      <c r="O3260" s="1020"/>
      <c r="P3260" s="1020"/>
      <c r="Q3260" s="1020"/>
      <c r="R3260" s="1020"/>
      <c r="S3260" s="1020"/>
      <c r="T3260" s="1020"/>
      <c r="U3260" s="1020"/>
      <c r="V3260" s="1020"/>
      <c r="W3260" s="1020"/>
      <c r="X3260" s="1020"/>
      <c r="Y3260" s="1014"/>
    </row>
    <row r="3261" spans="10:25">
      <c r="J3261" s="1014"/>
      <c r="K3261" s="1014"/>
      <c r="L3261" s="1020"/>
      <c r="M3261" s="1020"/>
      <c r="N3261" s="1020"/>
      <c r="O3261" s="1020"/>
      <c r="P3261" s="1020"/>
      <c r="Q3261" s="1020"/>
      <c r="R3261" s="1020"/>
      <c r="S3261" s="1020"/>
      <c r="T3261" s="1020"/>
      <c r="U3261" s="1020"/>
      <c r="V3261" s="1020"/>
      <c r="W3261" s="1020"/>
      <c r="X3261" s="1020"/>
      <c r="Y3261" s="1014"/>
    </row>
    <row r="3262" spans="10:25">
      <c r="J3262" s="1014"/>
      <c r="K3262" s="1014"/>
      <c r="L3262" s="1020"/>
      <c r="M3262" s="1020"/>
      <c r="N3262" s="1020"/>
      <c r="O3262" s="1020"/>
      <c r="P3262" s="1020"/>
      <c r="Q3262" s="1020"/>
      <c r="R3262" s="1020"/>
      <c r="S3262" s="1020"/>
      <c r="T3262" s="1020"/>
      <c r="U3262" s="1020"/>
      <c r="V3262" s="1020"/>
      <c r="W3262" s="1020"/>
      <c r="X3262" s="1020"/>
      <c r="Y3262" s="1014"/>
    </row>
    <row r="3263" spans="10:25">
      <c r="J3263" s="1014"/>
      <c r="K3263" s="1014"/>
      <c r="L3263" s="1020"/>
      <c r="M3263" s="1020"/>
      <c r="N3263" s="1020"/>
      <c r="O3263" s="1020"/>
      <c r="P3263" s="1020"/>
      <c r="Q3263" s="1020"/>
      <c r="R3263" s="1020"/>
      <c r="S3263" s="1020"/>
      <c r="T3263" s="1020"/>
      <c r="U3263" s="1020"/>
      <c r="V3263" s="1020"/>
      <c r="W3263" s="1020"/>
      <c r="X3263" s="1020"/>
      <c r="Y3263" s="1014"/>
    </row>
    <row r="3264" spans="10:25">
      <c r="J3264" s="1014"/>
      <c r="K3264" s="1014"/>
      <c r="L3264" s="1020"/>
      <c r="M3264" s="1020"/>
      <c r="N3264" s="1020"/>
      <c r="O3264" s="1020"/>
      <c r="P3264" s="1020"/>
      <c r="Q3264" s="1020"/>
      <c r="R3264" s="1020"/>
      <c r="S3264" s="1020"/>
      <c r="T3264" s="1020"/>
      <c r="U3264" s="1020"/>
      <c r="V3264" s="1020"/>
      <c r="W3264" s="1020"/>
      <c r="X3264" s="1020"/>
      <c r="Y3264" s="1014"/>
    </row>
    <row r="3265" spans="10:25">
      <c r="J3265" s="1014"/>
      <c r="K3265" s="1014"/>
      <c r="L3265" s="1020"/>
      <c r="M3265" s="1020"/>
      <c r="N3265" s="1020"/>
      <c r="O3265" s="1020"/>
      <c r="P3265" s="1020"/>
      <c r="Q3265" s="1020"/>
      <c r="R3265" s="1020"/>
      <c r="S3265" s="1020"/>
      <c r="T3265" s="1020"/>
      <c r="U3265" s="1020"/>
      <c r="V3265" s="1020"/>
      <c r="W3265" s="1020"/>
      <c r="X3265" s="1020"/>
      <c r="Y3265" s="1014"/>
    </row>
    <row r="3266" spans="10:25">
      <c r="J3266" s="1014"/>
      <c r="K3266" s="1014"/>
      <c r="L3266" s="1020"/>
      <c r="M3266" s="1020"/>
      <c r="N3266" s="1020"/>
      <c r="O3266" s="1020"/>
      <c r="P3266" s="1020"/>
      <c r="Q3266" s="1020"/>
      <c r="R3266" s="1020"/>
      <c r="S3266" s="1020"/>
      <c r="T3266" s="1020"/>
      <c r="U3266" s="1020"/>
      <c r="V3266" s="1020"/>
      <c r="W3266" s="1020"/>
      <c r="X3266" s="1020"/>
      <c r="Y3266" s="1014"/>
    </row>
    <row r="3267" spans="10:25">
      <c r="J3267" s="1014"/>
      <c r="K3267" s="1014"/>
      <c r="L3267" s="1020"/>
      <c r="M3267" s="1020"/>
      <c r="N3267" s="1020"/>
      <c r="O3267" s="1020"/>
      <c r="P3267" s="1020"/>
      <c r="Q3267" s="1020"/>
      <c r="R3267" s="1020"/>
      <c r="S3267" s="1020"/>
      <c r="T3267" s="1020"/>
      <c r="U3267" s="1020"/>
      <c r="V3267" s="1020"/>
      <c r="W3267" s="1020"/>
      <c r="X3267" s="1020"/>
      <c r="Y3267" s="1014"/>
    </row>
    <row r="3268" spans="10:25">
      <c r="J3268" s="1014"/>
      <c r="K3268" s="1014"/>
      <c r="L3268" s="1020"/>
      <c r="M3268" s="1020"/>
      <c r="N3268" s="1020"/>
      <c r="O3268" s="1020"/>
      <c r="P3268" s="1020"/>
      <c r="Q3268" s="1020"/>
      <c r="R3268" s="1020"/>
      <c r="S3268" s="1020"/>
      <c r="T3268" s="1020"/>
      <c r="U3268" s="1020"/>
      <c r="V3268" s="1020"/>
      <c r="W3268" s="1020"/>
      <c r="X3268" s="1020"/>
      <c r="Y3268" s="1014"/>
    </row>
    <row r="3269" spans="10:25">
      <c r="J3269" s="1014"/>
      <c r="K3269" s="1014"/>
      <c r="L3269" s="1020"/>
      <c r="M3269" s="1020"/>
      <c r="N3269" s="1020"/>
      <c r="O3269" s="1020"/>
      <c r="P3269" s="1020"/>
      <c r="Q3269" s="1020"/>
      <c r="R3269" s="1020"/>
      <c r="S3269" s="1020"/>
      <c r="T3269" s="1020"/>
      <c r="U3269" s="1020"/>
      <c r="V3269" s="1020"/>
      <c r="W3269" s="1020"/>
      <c r="X3269" s="1020"/>
      <c r="Y3269" s="1014"/>
    </row>
    <row r="3270" spans="10:25">
      <c r="J3270" s="1014"/>
      <c r="K3270" s="1014"/>
      <c r="L3270" s="1020"/>
      <c r="M3270" s="1020"/>
      <c r="N3270" s="1020"/>
      <c r="O3270" s="1020"/>
      <c r="P3270" s="1020"/>
      <c r="Q3270" s="1020"/>
      <c r="R3270" s="1020"/>
      <c r="S3270" s="1020"/>
      <c r="T3270" s="1020"/>
      <c r="U3270" s="1020"/>
      <c r="V3270" s="1020"/>
      <c r="W3270" s="1020"/>
      <c r="X3270" s="1020"/>
      <c r="Y3270" s="1014"/>
    </row>
    <row r="3271" spans="10:25">
      <c r="J3271" s="1014"/>
      <c r="K3271" s="1014"/>
      <c r="L3271" s="1020"/>
      <c r="M3271" s="1020"/>
      <c r="N3271" s="1020"/>
      <c r="O3271" s="1020"/>
      <c r="P3271" s="1020"/>
      <c r="Q3271" s="1020"/>
      <c r="R3271" s="1020"/>
      <c r="S3271" s="1020"/>
      <c r="T3271" s="1020"/>
      <c r="U3271" s="1020"/>
      <c r="V3271" s="1020"/>
      <c r="W3271" s="1020"/>
      <c r="X3271" s="1020"/>
      <c r="Y3271" s="1014"/>
    </row>
    <row r="3272" spans="10:25">
      <c r="J3272" s="1014"/>
      <c r="K3272" s="1014"/>
      <c r="L3272" s="1020"/>
      <c r="M3272" s="1020"/>
      <c r="N3272" s="1020"/>
      <c r="O3272" s="1020"/>
      <c r="P3272" s="1020"/>
      <c r="Q3272" s="1020"/>
      <c r="R3272" s="1020"/>
      <c r="S3272" s="1020"/>
      <c r="T3272" s="1020"/>
      <c r="U3272" s="1020"/>
      <c r="V3272" s="1020"/>
      <c r="W3272" s="1020"/>
      <c r="X3272" s="1020"/>
      <c r="Y3272" s="1014"/>
    </row>
    <row r="3273" spans="10:25">
      <c r="J3273" s="1014"/>
      <c r="K3273" s="1014"/>
      <c r="L3273" s="1020"/>
      <c r="M3273" s="1020"/>
      <c r="N3273" s="1020"/>
      <c r="O3273" s="1020"/>
      <c r="P3273" s="1020"/>
      <c r="Q3273" s="1020"/>
      <c r="R3273" s="1020"/>
      <c r="S3273" s="1020"/>
      <c r="T3273" s="1020"/>
      <c r="U3273" s="1020"/>
      <c r="V3273" s="1020"/>
      <c r="W3273" s="1020"/>
      <c r="X3273" s="1020"/>
      <c r="Y3273" s="1014"/>
    </row>
    <row r="3274" spans="10:25">
      <c r="J3274" s="1014"/>
      <c r="K3274" s="1014"/>
      <c r="L3274" s="1020"/>
      <c r="M3274" s="1020"/>
      <c r="N3274" s="1020"/>
      <c r="O3274" s="1020"/>
      <c r="P3274" s="1020"/>
      <c r="Q3274" s="1020"/>
      <c r="R3274" s="1020"/>
      <c r="S3274" s="1020"/>
      <c r="T3274" s="1020"/>
      <c r="U3274" s="1020"/>
      <c r="V3274" s="1020"/>
      <c r="W3274" s="1020"/>
      <c r="X3274" s="1020"/>
      <c r="Y3274" s="1014"/>
    </row>
    <row r="3275" spans="10:25">
      <c r="J3275" s="1014"/>
      <c r="K3275" s="1014"/>
      <c r="L3275" s="1020"/>
      <c r="M3275" s="1020"/>
      <c r="N3275" s="1020"/>
      <c r="O3275" s="1020"/>
      <c r="P3275" s="1020"/>
      <c r="Q3275" s="1020"/>
      <c r="R3275" s="1020"/>
      <c r="S3275" s="1020"/>
      <c r="T3275" s="1020"/>
      <c r="U3275" s="1020"/>
      <c r="V3275" s="1020"/>
      <c r="W3275" s="1020"/>
      <c r="X3275" s="1020"/>
      <c r="Y3275" s="1014"/>
    </row>
    <row r="3276" spans="10:25">
      <c r="J3276" s="1014"/>
      <c r="K3276" s="1014"/>
      <c r="L3276" s="1020"/>
      <c r="M3276" s="1020"/>
      <c r="N3276" s="1020"/>
      <c r="O3276" s="1020"/>
      <c r="P3276" s="1020"/>
      <c r="Q3276" s="1020"/>
      <c r="R3276" s="1020"/>
      <c r="S3276" s="1020"/>
      <c r="T3276" s="1020"/>
      <c r="U3276" s="1020"/>
      <c r="V3276" s="1020"/>
      <c r="W3276" s="1020"/>
      <c r="X3276" s="1020"/>
      <c r="Y3276" s="1014"/>
    </row>
    <row r="3277" spans="10:25">
      <c r="J3277" s="1014"/>
      <c r="K3277" s="1014"/>
      <c r="L3277" s="1020"/>
      <c r="M3277" s="1020"/>
      <c r="N3277" s="1020"/>
      <c r="O3277" s="1020"/>
      <c r="P3277" s="1020"/>
      <c r="Q3277" s="1020"/>
      <c r="R3277" s="1020"/>
      <c r="S3277" s="1020"/>
      <c r="T3277" s="1020"/>
      <c r="U3277" s="1020"/>
      <c r="V3277" s="1020"/>
      <c r="W3277" s="1020"/>
      <c r="X3277" s="1020"/>
      <c r="Y3277" s="1014"/>
    </row>
    <row r="3278" spans="10:25">
      <c r="J3278" s="1014"/>
      <c r="K3278" s="1014"/>
      <c r="L3278" s="1020"/>
      <c r="M3278" s="1020"/>
      <c r="N3278" s="1020"/>
      <c r="O3278" s="1020"/>
      <c r="P3278" s="1020"/>
      <c r="Q3278" s="1020"/>
      <c r="R3278" s="1020"/>
      <c r="S3278" s="1020"/>
      <c r="T3278" s="1020"/>
      <c r="U3278" s="1020"/>
      <c r="V3278" s="1020"/>
      <c r="W3278" s="1020"/>
      <c r="X3278" s="1020"/>
      <c r="Y3278" s="1014"/>
    </row>
    <row r="3279" spans="10:25">
      <c r="J3279" s="1014"/>
      <c r="K3279" s="1014"/>
      <c r="L3279" s="1020"/>
      <c r="M3279" s="1020"/>
      <c r="N3279" s="1020"/>
      <c r="O3279" s="1020"/>
      <c r="P3279" s="1020"/>
      <c r="Q3279" s="1020"/>
      <c r="R3279" s="1020"/>
      <c r="S3279" s="1020"/>
      <c r="T3279" s="1020"/>
      <c r="U3279" s="1020"/>
      <c r="V3279" s="1020"/>
      <c r="W3279" s="1020"/>
      <c r="X3279" s="1020"/>
      <c r="Y3279" s="1014"/>
    </row>
    <row r="3280" spans="10:25">
      <c r="J3280" s="1014"/>
      <c r="K3280" s="1014"/>
      <c r="L3280" s="1020"/>
      <c r="M3280" s="1020"/>
      <c r="N3280" s="1020"/>
      <c r="O3280" s="1020"/>
      <c r="P3280" s="1020"/>
      <c r="Q3280" s="1020"/>
      <c r="R3280" s="1020"/>
      <c r="S3280" s="1020"/>
      <c r="T3280" s="1020"/>
      <c r="U3280" s="1020"/>
      <c r="V3280" s="1020"/>
      <c r="W3280" s="1020"/>
      <c r="X3280" s="1020"/>
      <c r="Y3280" s="1014"/>
    </row>
    <row r="3281" spans="10:25">
      <c r="J3281" s="1014"/>
      <c r="K3281" s="1014"/>
      <c r="L3281" s="1020"/>
      <c r="M3281" s="1020"/>
      <c r="N3281" s="1020"/>
      <c r="O3281" s="1020"/>
      <c r="P3281" s="1020"/>
      <c r="Q3281" s="1020"/>
      <c r="R3281" s="1020"/>
      <c r="S3281" s="1020"/>
      <c r="T3281" s="1020"/>
      <c r="U3281" s="1020"/>
      <c r="V3281" s="1020"/>
      <c r="W3281" s="1020"/>
      <c r="X3281" s="1020"/>
      <c r="Y3281" s="1014"/>
    </row>
    <row r="3282" spans="10:25">
      <c r="J3282" s="1014"/>
      <c r="K3282" s="1014"/>
      <c r="L3282" s="1020"/>
      <c r="M3282" s="1020"/>
      <c r="N3282" s="1020"/>
      <c r="O3282" s="1020"/>
      <c r="P3282" s="1020"/>
      <c r="Q3282" s="1020"/>
      <c r="R3282" s="1020"/>
      <c r="S3282" s="1020"/>
      <c r="T3282" s="1020"/>
      <c r="U3282" s="1020"/>
      <c r="V3282" s="1020"/>
      <c r="W3282" s="1020"/>
      <c r="X3282" s="1020"/>
      <c r="Y3282" s="1014"/>
    </row>
    <row r="3283" spans="10:25">
      <c r="J3283" s="1014"/>
      <c r="K3283" s="1014"/>
      <c r="L3283" s="1020"/>
      <c r="M3283" s="1020"/>
      <c r="N3283" s="1020"/>
      <c r="O3283" s="1020"/>
      <c r="P3283" s="1020"/>
      <c r="Q3283" s="1020"/>
      <c r="R3283" s="1020"/>
      <c r="S3283" s="1020"/>
      <c r="T3283" s="1020"/>
      <c r="U3283" s="1020"/>
      <c r="V3283" s="1020"/>
      <c r="W3283" s="1020"/>
      <c r="X3283" s="1020"/>
      <c r="Y3283" s="1014"/>
    </row>
    <row r="3284" spans="10:25">
      <c r="J3284" s="1014"/>
      <c r="K3284" s="1014"/>
      <c r="L3284" s="1020"/>
      <c r="M3284" s="1020"/>
      <c r="N3284" s="1020"/>
      <c r="O3284" s="1020"/>
      <c r="P3284" s="1020"/>
      <c r="Q3284" s="1020"/>
      <c r="R3284" s="1020"/>
      <c r="S3284" s="1020"/>
      <c r="T3284" s="1020"/>
      <c r="U3284" s="1020"/>
      <c r="V3284" s="1020"/>
      <c r="W3284" s="1020"/>
      <c r="X3284" s="1020"/>
      <c r="Y3284" s="1014"/>
    </row>
    <row r="3285" spans="10:25">
      <c r="J3285" s="1014"/>
      <c r="K3285" s="1014"/>
      <c r="L3285" s="1020"/>
      <c r="M3285" s="1020"/>
      <c r="N3285" s="1020"/>
      <c r="O3285" s="1020"/>
      <c r="P3285" s="1020"/>
      <c r="Q3285" s="1020"/>
      <c r="R3285" s="1020"/>
      <c r="S3285" s="1020"/>
      <c r="T3285" s="1020"/>
      <c r="U3285" s="1020"/>
      <c r="V3285" s="1020"/>
      <c r="W3285" s="1020"/>
      <c r="X3285" s="1020"/>
      <c r="Y3285" s="1014"/>
    </row>
    <row r="3286" spans="10:25">
      <c r="J3286" s="1014"/>
      <c r="K3286" s="1014"/>
      <c r="L3286" s="1020"/>
      <c r="M3286" s="1020"/>
      <c r="N3286" s="1020"/>
      <c r="O3286" s="1020"/>
      <c r="P3286" s="1020"/>
      <c r="Q3286" s="1020"/>
      <c r="R3286" s="1020"/>
      <c r="S3286" s="1020"/>
      <c r="T3286" s="1020"/>
      <c r="U3286" s="1020"/>
      <c r="V3286" s="1020"/>
      <c r="W3286" s="1020"/>
      <c r="X3286" s="1020"/>
      <c r="Y3286" s="1014"/>
    </row>
    <row r="3287" spans="10:25">
      <c r="J3287" s="1014"/>
      <c r="K3287" s="1014"/>
      <c r="L3287" s="1020"/>
      <c r="M3287" s="1020"/>
      <c r="N3287" s="1020"/>
      <c r="O3287" s="1020"/>
      <c r="P3287" s="1020"/>
      <c r="Q3287" s="1020"/>
      <c r="R3287" s="1020"/>
      <c r="S3287" s="1020"/>
      <c r="T3287" s="1020"/>
      <c r="U3287" s="1020"/>
      <c r="V3287" s="1020"/>
      <c r="W3287" s="1020"/>
      <c r="X3287" s="1020"/>
      <c r="Y3287" s="1014"/>
    </row>
    <row r="3288" spans="10:25">
      <c r="J3288" s="1014"/>
      <c r="K3288" s="1014"/>
      <c r="L3288" s="1020"/>
      <c r="M3288" s="1020"/>
      <c r="N3288" s="1020"/>
      <c r="O3288" s="1020"/>
      <c r="P3288" s="1020"/>
      <c r="Q3288" s="1020"/>
      <c r="R3288" s="1020"/>
      <c r="S3288" s="1020"/>
      <c r="T3288" s="1020"/>
      <c r="U3288" s="1020"/>
      <c r="V3288" s="1020"/>
      <c r="W3288" s="1020"/>
      <c r="X3288" s="1020"/>
      <c r="Y3288" s="1014"/>
    </row>
    <row r="3289" spans="10:25">
      <c r="J3289" s="1014"/>
      <c r="K3289" s="1014"/>
      <c r="L3289" s="1020"/>
      <c r="M3289" s="1020"/>
      <c r="N3289" s="1020"/>
      <c r="O3289" s="1020"/>
      <c r="P3289" s="1020"/>
      <c r="Q3289" s="1020"/>
      <c r="R3289" s="1020"/>
      <c r="S3289" s="1020"/>
      <c r="T3289" s="1020"/>
      <c r="U3289" s="1020"/>
      <c r="V3289" s="1020"/>
      <c r="W3289" s="1020"/>
      <c r="X3289" s="1020"/>
      <c r="Y3289" s="1014"/>
    </row>
    <row r="3290" spans="10:25">
      <c r="J3290" s="1014"/>
      <c r="K3290" s="1014"/>
      <c r="L3290" s="1020"/>
      <c r="M3290" s="1020"/>
      <c r="N3290" s="1020"/>
      <c r="O3290" s="1020"/>
      <c r="P3290" s="1020"/>
      <c r="Q3290" s="1020"/>
      <c r="R3290" s="1020"/>
      <c r="S3290" s="1020"/>
      <c r="T3290" s="1020"/>
      <c r="U3290" s="1020"/>
      <c r="V3290" s="1020"/>
      <c r="W3290" s="1020"/>
      <c r="X3290" s="1020"/>
      <c r="Y3290" s="1014"/>
    </row>
    <row r="3291" spans="10:25">
      <c r="J3291" s="1014"/>
      <c r="K3291" s="1014"/>
      <c r="L3291" s="1020"/>
      <c r="M3291" s="1020"/>
      <c r="N3291" s="1020"/>
      <c r="O3291" s="1020"/>
      <c r="P3291" s="1020"/>
      <c r="Q3291" s="1020"/>
      <c r="R3291" s="1020"/>
      <c r="S3291" s="1020"/>
      <c r="T3291" s="1020"/>
      <c r="U3291" s="1020"/>
      <c r="V3291" s="1020"/>
      <c r="W3291" s="1020"/>
      <c r="X3291" s="1020"/>
      <c r="Y3291" s="1014"/>
    </row>
    <row r="3292" spans="10:25">
      <c r="J3292" s="1014"/>
      <c r="K3292" s="1014"/>
      <c r="L3292" s="1020"/>
      <c r="M3292" s="1020"/>
      <c r="N3292" s="1020"/>
      <c r="O3292" s="1020"/>
      <c r="P3292" s="1020"/>
      <c r="Q3292" s="1020"/>
      <c r="R3292" s="1020"/>
      <c r="S3292" s="1020"/>
      <c r="T3292" s="1020"/>
      <c r="U3292" s="1020"/>
      <c r="V3292" s="1020"/>
      <c r="W3292" s="1020"/>
      <c r="X3292" s="1020"/>
      <c r="Y3292" s="1014"/>
    </row>
    <row r="3293" spans="10:25">
      <c r="J3293" s="1014"/>
      <c r="K3293" s="1014"/>
      <c r="L3293" s="1020"/>
      <c r="M3293" s="1020"/>
      <c r="N3293" s="1020"/>
      <c r="O3293" s="1020"/>
      <c r="P3293" s="1020"/>
      <c r="Q3293" s="1020"/>
      <c r="R3293" s="1020"/>
      <c r="S3293" s="1020"/>
      <c r="T3293" s="1020"/>
      <c r="U3293" s="1020"/>
      <c r="V3293" s="1020"/>
      <c r="W3293" s="1020"/>
      <c r="X3293" s="1020"/>
      <c r="Y3293" s="1014"/>
    </row>
    <row r="3294" spans="10:25">
      <c r="J3294" s="1014"/>
      <c r="K3294" s="1014"/>
      <c r="L3294" s="1020"/>
      <c r="M3294" s="1020"/>
      <c r="N3294" s="1020"/>
      <c r="O3294" s="1020"/>
      <c r="P3294" s="1020"/>
      <c r="Q3294" s="1020"/>
      <c r="R3294" s="1020"/>
      <c r="S3294" s="1020"/>
      <c r="T3294" s="1020"/>
      <c r="U3294" s="1020"/>
      <c r="V3294" s="1020"/>
      <c r="W3294" s="1020"/>
      <c r="X3294" s="1020"/>
      <c r="Y3294" s="1014"/>
    </row>
    <row r="3295" spans="10:25">
      <c r="J3295" s="1014"/>
      <c r="K3295" s="1014"/>
      <c r="L3295" s="1020"/>
      <c r="M3295" s="1020"/>
      <c r="N3295" s="1020"/>
      <c r="O3295" s="1020"/>
      <c r="P3295" s="1020"/>
      <c r="Q3295" s="1020"/>
      <c r="R3295" s="1020"/>
      <c r="S3295" s="1020"/>
      <c r="T3295" s="1020"/>
      <c r="U3295" s="1020"/>
      <c r="V3295" s="1020"/>
      <c r="W3295" s="1020"/>
      <c r="X3295" s="1020"/>
      <c r="Y3295" s="1014"/>
    </row>
    <row r="3296" spans="10:25">
      <c r="J3296" s="1014"/>
      <c r="K3296" s="1014"/>
      <c r="L3296" s="1020"/>
      <c r="M3296" s="1020"/>
      <c r="N3296" s="1020"/>
      <c r="O3296" s="1020"/>
      <c r="P3296" s="1020"/>
      <c r="Q3296" s="1020"/>
      <c r="R3296" s="1020"/>
      <c r="S3296" s="1020"/>
      <c r="T3296" s="1020"/>
      <c r="U3296" s="1020"/>
      <c r="V3296" s="1020"/>
      <c r="W3296" s="1020"/>
      <c r="X3296" s="1020"/>
      <c r="Y3296" s="1014"/>
    </row>
    <row r="3297" spans="10:25">
      <c r="J3297" s="1014"/>
      <c r="K3297" s="1014"/>
      <c r="L3297" s="1020"/>
      <c r="M3297" s="1020"/>
      <c r="N3297" s="1020"/>
      <c r="O3297" s="1020"/>
      <c r="P3297" s="1020"/>
      <c r="Q3297" s="1020"/>
      <c r="R3297" s="1020"/>
      <c r="S3297" s="1020"/>
      <c r="T3297" s="1020"/>
      <c r="U3297" s="1020"/>
      <c r="V3297" s="1020"/>
      <c r="W3297" s="1020"/>
      <c r="X3297" s="1020"/>
      <c r="Y3297" s="1014"/>
    </row>
    <row r="3298" spans="10:25">
      <c r="J3298" s="1014"/>
      <c r="K3298" s="1014"/>
      <c r="L3298" s="1020"/>
      <c r="M3298" s="1020"/>
      <c r="N3298" s="1020"/>
      <c r="O3298" s="1020"/>
      <c r="P3298" s="1020"/>
      <c r="Q3298" s="1020"/>
      <c r="R3298" s="1020"/>
      <c r="S3298" s="1020"/>
      <c r="T3298" s="1020"/>
      <c r="U3298" s="1020"/>
      <c r="V3298" s="1020"/>
      <c r="W3298" s="1020"/>
      <c r="X3298" s="1020"/>
      <c r="Y3298" s="1014"/>
    </row>
    <row r="3299" spans="10:25">
      <c r="J3299" s="1014"/>
      <c r="K3299" s="1014"/>
      <c r="L3299" s="1020"/>
      <c r="M3299" s="1020"/>
      <c r="N3299" s="1020"/>
      <c r="O3299" s="1020"/>
      <c r="P3299" s="1020"/>
      <c r="Q3299" s="1020"/>
      <c r="R3299" s="1020"/>
      <c r="S3299" s="1020"/>
      <c r="T3299" s="1020"/>
      <c r="U3299" s="1020"/>
      <c r="V3299" s="1020"/>
      <c r="W3299" s="1020"/>
      <c r="X3299" s="1020"/>
      <c r="Y3299" s="1014"/>
    </row>
    <row r="3300" spans="10:25">
      <c r="J3300" s="1014"/>
      <c r="K3300" s="1014"/>
      <c r="L3300" s="1020"/>
      <c r="M3300" s="1020"/>
      <c r="N3300" s="1020"/>
      <c r="O3300" s="1020"/>
      <c r="P3300" s="1020"/>
      <c r="Q3300" s="1020"/>
      <c r="R3300" s="1020"/>
      <c r="S3300" s="1020"/>
      <c r="T3300" s="1020"/>
      <c r="U3300" s="1020"/>
      <c r="V3300" s="1020"/>
      <c r="W3300" s="1020"/>
      <c r="X3300" s="1020"/>
      <c r="Y3300" s="1014"/>
    </row>
    <row r="3301" spans="10:25">
      <c r="J3301" s="1014"/>
      <c r="K3301" s="1014"/>
      <c r="L3301" s="1020"/>
      <c r="M3301" s="1020"/>
      <c r="N3301" s="1020"/>
      <c r="O3301" s="1020"/>
      <c r="P3301" s="1020"/>
      <c r="Q3301" s="1020"/>
      <c r="R3301" s="1020"/>
      <c r="S3301" s="1020"/>
      <c r="T3301" s="1020"/>
      <c r="U3301" s="1020"/>
      <c r="V3301" s="1020"/>
      <c r="W3301" s="1020"/>
      <c r="X3301" s="1020"/>
      <c r="Y3301" s="1014"/>
    </row>
    <row r="3302" spans="10:25">
      <c r="J3302" s="1014"/>
      <c r="K3302" s="1014"/>
      <c r="L3302" s="1020"/>
      <c r="M3302" s="1020"/>
      <c r="N3302" s="1020"/>
      <c r="O3302" s="1020"/>
      <c r="P3302" s="1020"/>
      <c r="Q3302" s="1020"/>
      <c r="R3302" s="1020"/>
      <c r="S3302" s="1020"/>
      <c r="T3302" s="1020"/>
      <c r="U3302" s="1020"/>
      <c r="V3302" s="1020"/>
      <c r="W3302" s="1020"/>
      <c r="X3302" s="1020"/>
      <c r="Y3302" s="1014"/>
    </row>
    <row r="3303" spans="10:25">
      <c r="J3303" s="1014"/>
      <c r="K3303" s="1014"/>
      <c r="L3303" s="1020"/>
      <c r="M3303" s="1020"/>
      <c r="N3303" s="1020"/>
      <c r="O3303" s="1020"/>
      <c r="P3303" s="1020"/>
      <c r="Q3303" s="1020"/>
      <c r="R3303" s="1020"/>
      <c r="S3303" s="1020"/>
      <c r="T3303" s="1020"/>
      <c r="U3303" s="1020"/>
      <c r="V3303" s="1020"/>
      <c r="W3303" s="1020"/>
      <c r="X3303" s="1020"/>
      <c r="Y3303" s="1014"/>
    </row>
    <row r="3304" spans="10:25">
      <c r="J3304" s="1014"/>
      <c r="K3304" s="1014"/>
      <c r="L3304" s="1020"/>
      <c r="M3304" s="1020"/>
      <c r="N3304" s="1020"/>
      <c r="O3304" s="1020"/>
      <c r="P3304" s="1020"/>
      <c r="Q3304" s="1020"/>
      <c r="R3304" s="1020"/>
      <c r="S3304" s="1020"/>
      <c r="T3304" s="1020"/>
      <c r="U3304" s="1020"/>
      <c r="V3304" s="1020"/>
      <c r="W3304" s="1020"/>
      <c r="X3304" s="1020"/>
      <c r="Y3304" s="1014"/>
    </row>
    <row r="3305" spans="10:25">
      <c r="J3305" s="1014"/>
      <c r="K3305" s="1014"/>
      <c r="L3305" s="1020"/>
      <c r="M3305" s="1020"/>
      <c r="N3305" s="1020"/>
      <c r="O3305" s="1020"/>
      <c r="P3305" s="1020"/>
      <c r="Q3305" s="1020"/>
      <c r="R3305" s="1020"/>
      <c r="S3305" s="1020"/>
      <c r="T3305" s="1020"/>
      <c r="U3305" s="1020"/>
      <c r="V3305" s="1020"/>
      <c r="W3305" s="1020"/>
      <c r="X3305" s="1020"/>
      <c r="Y3305" s="1014"/>
    </row>
    <row r="3306" spans="10:25">
      <c r="J3306" s="1014"/>
      <c r="K3306" s="1014"/>
      <c r="L3306" s="1020"/>
      <c r="M3306" s="1020"/>
      <c r="N3306" s="1020"/>
      <c r="O3306" s="1020"/>
      <c r="P3306" s="1020"/>
      <c r="Q3306" s="1020"/>
      <c r="R3306" s="1020"/>
      <c r="S3306" s="1020"/>
      <c r="T3306" s="1020"/>
      <c r="U3306" s="1020"/>
      <c r="V3306" s="1020"/>
      <c r="W3306" s="1020"/>
      <c r="X3306" s="1020"/>
      <c r="Y3306" s="1014"/>
    </row>
    <row r="3307" spans="10:25">
      <c r="J3307" s="1014"/>
      <c r="K3307" s="1014"/>
      <c r="L3307" s="1020"/>
      <c r="M3307" s="1020"/>
      <c r="N3307" s="1020"/>
      <c r="O3307" s="1020"/>
      <c r="P3307" s="1020"/>
      <c r="Q3307" s="1020"/>
      <c r="R3307" s="1020"/>
      <c r="S3307" s="1020"/>
      <c r="T3307" s="1020"/>
      <c r="U3307" s="1020"/>
      <c r="V3307" s="1020"/>
      <c r="W3307" s="1020"/>
      <c r="X3307" s="1020"/>
      <c r="Y3307" s="1014"/>
    </row>
    <row r="3308" spans="10:25">
      <c r="J3308" s="1014"/>
      <c r="K3308" s="1014"/>
      <c r="L3308" s="1020"/>
      <c r="M3308" s="1020"/>
      <c r="N3308" s="1020"/>
      <c r="O3308" s="1020"/>
      <c r="P3308" s="1020"/>
      <c r="Q3308" s="1020"/>
      <c r="R3308" s="1020"/>
      <c r="S3308" s="1020"/>
      <c r="T3308" s="1020"/>
      <c r="U3308" s="1020"/>
      <c r="V3308" s="1020"/>
      <c r="W3308" s="1020"/>
      <c r="X3308" s="1020"/>
      <c r="Y3308" s="1014"/>
    </row>
    <row r="3309" spans="10:25">
      <c r="J3309" s="1014"/>
      <c r="K3309" s="1014"/>
      <c r="L3309" s="1020"/>
      <c r="M3309" s="1020"/>
      <c r="N3309" s="1020"/>
      <c r="O3309" s="1020"/>
      <c r="P3309" s="1020"/>
      <c r="Q3309" s="1020"/>
      <c r="R3309" s="1020"/>
      <c r="S3309" s="1020"/>
      <c r="T3309" s="1020"/>
      <c r="U3309" s="1020"/>
      <c r="V3309" s="1020"/>
      <c r="W3309" s="1020"/>
      <c r="X3309" s="1020"/>
      <c r="Y3309" s="1014"/>
    </row>
    <row r="3310" spans="10:25">
      <c r="J3310" s="1014"/>
      <c r="K3310" s="1014"/>
      <c r="L3310" s="1020"/>
      <c r="M3310" s="1020"/>
      <c r="N3310" s="1020"/>
      <c r="O3310" s="1020"/>
      <c r="P3310" s="1020"/>
      <c r="Q3310" s="1020"/>
      <c r="R3310" s="1020"/>
      <c r="S3310" s="1020"/>
      <c r="T3310" s="1020"/>
      <c r="U3310" s="1020"/>
      <c r="V3310" s="1020"/>
      <c r="W3310" s="1020"/>
      <c r="X3310" s="1020"/>
      <c r="Y3310" s="1014"/>
    </row>
    <row r="3311" spans="10:25">
      <c r="J3311" s="1014"/>
      <c r="K3311" s="1014"/>
      <c r="L3311" s="1020"/>
      <c r="M3311" s="1020"/>
      <c r="N3311" s="1020"/>
      <c r="O3311" s="1020"/>
      <c r="P3311" s="1020"/>
      <c r="Q3311" s="1020"/>
      <c r="R3311" s="1020"/>
      <c r="S3311" s="1020"/>
      <c r="T3311" s="1020"/>
      <c r="U3311" s="1020"/>
      <c r="V3311" s="1020"/>
      <c r="W3311" s="1020"/>
      <c r="X3311" s="1020"/>
      <c r="Y3311" s="1014"/>
    </row>
    <row r="3312" spans="10:25">
      <c r="J3312" s="1014"/>
      <c r="K3312" s="1014"/>
      <c r="L3312" s="1020"/>
      <c r="M3312" s="1020"/>
      <c r="N3312" s="1020"/>
      <c r="O3312" s="1020"/>
      <c r="P3312" s="1020"/>
      <c r="Q3312" s="1020"/>
      <c r="R3312" s="1020"/>
      <c r="S3312" s="1020"/>
      <c r="T3312" s="1020"/>
      <c r="U3312" s="1020"/>
      <c r="V3312" s="1020"/>
      <c r="W3312" s="1020"/>
      <c r="X3312" s="1020"/>
      <c r="Y3312" s="1014"/>
    </row>
    <row r="3313" spans="10:25">
      <c r="J3313" s="1014"/>
      <c r="K3313" s="1014"/>
      <c r="L3313" s="1020"/>
      <c r="M3313" s="1020"/>
      <c r="N3313" s="1020"/>
      <c r="O3313" s="1020"/>
      <c r="P3313" s="1020"/>
      <c r="Q3313" s="1020"/>
      <c r="R3313" s="1020"/>
      <c r="S3313" s="1020"/>
      <c r="T3313" s="1020"/>
      <c r="U3313" s="1020"/>
      <c r="V3313" s="1020"/>
      <c r="W3313" s="1020"/>
      <c r="X3313" s="1020"/>
      <c r="Y3313" s="1014"/>
    </row>
    <row r="3314" spans="10:25">
      <c r="J3314" s="1014"/>
      <c r="K3314" s="1014"/>
      <c r="L3314" s="1020"/>
      <c r="M3314" s="1020"/>
      <c r="N3314" s="1020"/>
      <c r="O3314" s="1020"/>
      <c r="P3314" s="1020"/>
      <c r="Q3314" s="1020"/>
      <c r="R3314" s="1020"/>
      <c r="S3314" s="1020"/>
      <c r="T3314" s="1020"/>
      <c r="U3314" s="1020"/>
      <c r="V3314" s="1020"/>
      <c r="W3314" s="1020"/>
      <c r="X3314" s="1020"/>
      <c r="Y3314" s="1014"/>
    </row>
    <row r="3315" spans="10:25">
      <c r="J3315" s="1014"/>
      <c r="K3315" s="1014"/>
      <c r="L3315" s="1020"/>
      <c r="M3315" s="1020"/>
      <c r="N3315" s="1020"/>
      <c r="O3315" s="1020"/>
      <c r="P3315" s="1020"/>
      <c r="Q3315" s="1020"/>
      <c r="R3315" s="1020"/>
      <c r="S3315" s="1020"/>
      <c r="T3315" s="1020"/>
      <c r="U3315" s="1020"/>
      <c r="V3315" s="1020"/>
      <c r="W3315" s="1020"/>
      <c r="X3315" s="1020"/>
      <c r="Y3315" s="1014"/>
    </row>
    <row r="3316" spans="10:25">
      <c r="J3316" s="1014"/>
      <c r="K3316" s="1014"/>
      <c r="L3316" s="1020"/>
      <c r="M3316" s="1020"/>
      <c r="N3316" s="1020"/>
      <c r="O3316" s="1020"/>
      <c r="P3316" s="1020"/>
      <c r="Q3316" s="1020"/>
      <c r="R3316" s="1020"/>
      <c r="S3316" s="1020"/>
      <c r="T3316" s="1020"/>
      <c r="U3316" s="1020"/>
      <c r="V3316" s="1020"/>
      <c r="W3316" s="1020"/>
      <c r="X3316" s="1020"/>
      <c r="Y3316" s="1014"/>
    </row>
    <row r="3317" spans="10:25">
      <c r="J3317" s="1014"/>
      <c r="K3317" s="1014"/>
      <c r="L3317" s="1020"/>
      <c r="M3317" s="1020"/>
      <c r="N3317" s="1020"/>
      <c r="O3317" s="1020"/>
      <c r="P3317" s="1020"/>
      <c r="Q3317" s="1020"/>
      <c r="R3317" s="1020"/>
      <c r="S3317" s="1020"/>
      <c r="T3317" s="1020"/>
      <c r="U3317" s="1020"/>
      <c r="V3317" s="1020"/>
      <c r="W3317" s="1020"/>
      <c r="X3317" s="1020"/>
      <c r="Y3317" s="1014"/>
    </row>
    <row r="3318" spans="10:25">
      <c r="J3318" s="1014"/>
      <c r="K3318" s="1014"/>
      <c r="L3318" s="1020"/>
      <c r="M3318" s="1020"/>
      <c r="N3318" s="1020"/>
      <c r="O3318" s="1020"/>
      <c r="P3318" s="1020"/>
      <c r="Q3318" s="1020"/>
      <c r="R3318" s="1020"/>
      <c r="S3318" s="1020"/>
      <c r="T3318" s="1020"/>
      <c r="U3318" s="1020"/>
      <c r="V3318" s="1020"/>
      <c r="W3318" s="1020"/>
      <c r="X3318" s="1020"/>
      <c r="Y3318" s="1014"/>
    </row>
    <row r="3319" spans="10:25">
      <c r="J3319" s="1014"/>
      <c r="K3319" s="1014"/>
      <c r="L3319" s="1020"/>
      <c r="M3319" s="1020"/>
      <c r="N3319" s="1020"/>
      <c r="O3319" s="1020"/>
      <c r="P3319" s="1020"/>
      <c r="Q3319" s="1020"/>
      <c r="R3319" s="1020"/>
      <c r="S3319" s="1020"/>
      <c r="T3319" s="1020"/>
      <c r="U3319" s="1020"/>
      <c r="V3319" s="1020"/>
      <c r="W3319" s="1020"/>
      <c r="X3319" s="1020"/>
      <c r="Y3319" s="1014"/>
    </row>
    <row r="3320" spans="10:25">
      <c r="J3320" s="1014"/>
      <c r="K3320" s="1014"/>
      <c r="L3320" s="1020"/>
      <c r="M3320" s="1020"/>
      <c r="N3320" s="1020"/>
      <c r="O3320" s="1020"/>
      <c r="P3320" s="1020"/>
      <c r="Q3320" s="1020"/>
      <c r="R3320" s="1020"/>
      <c r="S3320" s="1020"/>
      <c r="T3320" s="1020"/>
      <c r="U3320" s="1020"/>
      <c r="V3320" s="1020"/>
      <c r="W3320" s="1020"/>
      <c r="X3320" s="1020"/>
      <c r="Y3320" s="1014"/>
    </row>
    <row r="3321" spans="10:25">
      <c r="J3321" s="1014"/>
      <c r="K3321" s="1014"/>
      <c r="L3321" s="1020"/>
      <c r="M3321" s="1020"/>
      <c r="N3321" s="1020"/>
      <c r="O3321" s="1020"/>
      <c r="P3321" s="1020"/>
      <c r="Q3321" s="1020"/>
      <c r="R3321" s="1020"/>
      <c r="S3321" s="1020"/>
      <c r="T3321" s="1020"/>
      <c r="U3321" s="1020"/>
      <c r="V3321" s="1020"/>
      <c r="W3321" s="1020"/>
      <c r="X3321" s="1020"/>
      <c r="Y3321" s="1014"/>
    </row>
    <row r="3322" spans="10:25">
      <c r="J3322" s="1014"/>
      <c r="K3322" s="1014"/>
      <c r="L3322" s="1020"/>
      <c r="M3322" s="1020"/>
      <c r="N3322" s="1020"/>
      <c r="O3322" s="1020"/>
      <c r="P3322" s="1020"/>
      <c r="Q3322" s="1020"/>
      <c r="R3322" s="1020"/>
      <c r="S3322" s="1020"/>
      <c r="T3322" s="1020"/>
      <c r="U3322" s="1020"/>
      <c r="V3322" s="1020"/>
      <c r="W3322" s="1020"/>
      <c r="X3322" s="1020"/>
      <c r="Y3322" s="1014"/>
    </row>
    <row r="3323" spans="10:25">
      <c r="J3323" s="1014"/>
      <c r="K3323" s="1014"/>
      <c r="L3323" s="1020"/>
      <c r="M3323" s="1020"/>
      <c r="N3323" s="1020"/>
      <c r="O3323" s="1020"/>
      <c r="P3323" s="1020"/>
      <c r="Q3323" s="1020"/>
      <c r="R3323" s="1020"/>
      <c r="S3323" s="1020"/>
      <c r="T3323" s="1020"/>
      <c r="U3323" s="1020"/>
      <c r="V3323" s="1020"/>
      <c r="W3323" s="1020"/>
      <c r="X3323" s="1020"/>
      <c r="Y3323" s="1014"/>
    </row>
    <row r="3324" spans="10:25">
      <c r="J3324" s="1014"/>
      <c r="K3324" s="1014"/>
      <c r="L3324" s="1020"/>
      <c r="M3324" s="1020"/>
      <c r="N3324" s="1020"/>
      <c r="O3324" s="1020"/>
      <c r="P3324" s="1020"/>
      <c r="Q3324" s="1020"/>
      <c r="R3324" s="1020"/>
      <c r="S3324" s="1020"/>
      <c r="T3324" s="1020"/>
      <c r="U3324" s="1020"/>
      <c r="V3324" s="1020"/>
      <c r="W3324" s="1020"/>
      <c r="X3324" s="1020"/>
      <c r="Y3324" s="1014"/>
    </row>
    <row r="3325" spans="10:25">
      <c r="J3325" s="1014"/>
      <c r="K3325" s="1014"/>
      <c r="L3325" s="1020"/>
      <c r="M3325" s="1020"/>
      <c r="N3325" s="1020"/>
      <c r="O3325" s="1020"/>
      <c r="P3325" s="1020"/>
      <c r="Q3325" s="1020"/>
      <c r="R3325" s="1020"/>
      <c r="S3325" s="1020"/>
      <c r="T3325" s="1020"/>
      <c r="U3325" s="1020"/>
      <c r="V3325" s="1020"/>
      <c r="W3325" s="1020"/>
      <c r="X3325" s="1020"/>
      <c r="Y3325" s="1014"/>
    </row>
    <row r="3326" spans="10:25">
      <c r="J3326" s="1014"/>
      <c r="K3326" s="1014"/>
      <c r="L3326" s="1020"/>
      <c r="M3326" s="1020"/>
      <c r="N3326" s="1020"/>
      <c r="O3326" s="1020"/>
      <c r="P3326" s="1020"/>
      <c r="Q3326" s="1020"/>
      <c r="R3326" s="1020"/>
      <c r="S3326" s="1020"/>
      <c r="T3326" s="1020"/>
      <c r="U3326" s="1020"/>
      <c r="V3326" s="1020"/>
      <c r="W3326" s="1020"/>
      <c r="X3326" s="1020"/>
      <c r="Y3326" s="1014"/>
    </row>
    <row r="3327" spans="10:25">
      <c r="J3327" s="1014"/>
      <c r="K3327" s="1014"/>
      <c r="L3327" s="1020"/>
      <c r="M3327" s="1020"/>
      <c r="N3327" s="1020"/>
      <c r="O3327" s="1020"/>
      <c r="P3327" s="1020"/>
      <c r="Q3327" s="1020"/>
      <c r="R3327" s="1020"/>
      <c r="S3327" s="1020"/>
      <c r="T3327" s="1020"/>
      <c r="U3327" s="1020"/>
      <c r="V3327" s="1020"/>
      <c r="W3327" s="1020"/>
      <c r="X3327" s="1020"/>
      <c r="Y3327" s="1014"/>
    </row>
    <row r="3328" spans="10:25">
      <c r="J3328" s="1014"/>
      <c r="K3328" s="1014"/>
      <c r="L3328" s="1020"/>
      <c r="M3328" s="1020"/>
      <c r="N3328" s="1020"/>
      <c r="O3328" s="1020"/>
      <c r="P3328" s="1020"/>
      <c r="Q3328" s="1020"/>
      <c r="R3328" s="1020"/>
      <c r="S3328" s="1020"/>
      <c r="T3328" s="1020"/>
      <c r="U3328" s="1020"/>
      <c r="V3328" s="1020"/>
      <c r="W3328" s="1020"/>
      <c r="X3328" s="1020"/>
      <c r="Y3328" s="1014"/>
    </row>
    <row r="3329" spans="10:25">
      <c r="J3329" s="1014"/>
      <c r="K3329" s="1014"/>
      <c r="L3329" s="1020"/>
      <c r="M3329" s="1020"/>
      <c r="N3329" s="1020"/>
      <c r="O3329" s="1020"/>
      <c r="P3329" s="1020"/>
      <c r="Q3329" s="1020"/>
      <c r="R3329" s="1020"/>
      <c r="S3329" s="1020"/>
      <c r="T3329" s="1020"/>
      <c r="U3329" s="1020"/>
      <c r="V3329" s="1020"/>
      <c r="W3329" s="1020"/>
      <c r="X3329" s="1020"/>
      <c r="Y3329" s="1014"/>
    </row>
    <row r="3330" spans="10:25">
      <c r="J3330" s="1014"/>
      <c r="K3330" s="1014"/>
      <c r="L3330" s="1020"/>
      <c r="M3330" s="1020"/>
      <c r="N3330" s="1020"/>
      <c r="O3330" s="1020"/>
      <c r="P3330" s="1020"/>
      <c r="Q3330" s="1020"/>
      <c r="R3330" s="1020"/>
      <c r="S3330" s="1020"/>
      <c r="T3330" s="1020"/>
      <c r="U3330" s="1020"/>
      <c r="V3330" s="1020"/>
      <c r="W3330" s="1020"/>
      <c r="X3330" s="1020"/>
      <c r="Y3330" s="1014"/>
    </row>
    <row r="3331" spans="10:25">
      <c r="J3331" s="1014"/>
      <c r="K3331" s="1014"/>
      <c r="L3331" s="1020"/>
      <c r="M3331" s="1020"/>
      <c r="N3331" s="1020"/>
      <c r="O3331" s="1020"/>
      <c r="P3331" s="1020"/>
      <c r="Q3331" s="1020"/>
      <c r="R3331" s="1020"/>
      <c r="S3331" s="1020"/>
      <c r="T3331" s="1020"/>
      <c r="U3331" s="1020"/>
      <c r="V3331" s="1020"/>
      <c r="W3331" s="1020"/>
      <c r="X3331" s="1020"/>
      <c r="Y3331" s="1014"/>
    </row>
    <row r="3332" spans="10:25">
      <c r="J3332" s="1014"/>
      <c r="K3332" s="1014"/>
      <c r="L3332" s="1020"/>
      <c r="M3332" s="1020"/>
      <c r="N3332" s="1020"/>
      <c r="O3332" s="1020"/>
      <c r="P3332" s="1020"/>
      <c r="Q3332" s="1020"/>
      <c r="R3332" s="1020"/>
      <c r="S3332" s="1020"/>
      <c r="T3332" s="1020"/>
      <c r="U3332" s="1020"/>
      <c r="V3332" s="1020"/>
      <c r="W3332" s="1020"/>
      <c r="X3332" s="1020"/>
      <c r="Y3332" s="1014"/>
    </row>
    <row r="3333" spans="10:25">
      <c r="J3333" s="1014"/>
      <c r="K3333" s="1014"/>
      <c r="L3333" s="1020"/>
      <c r="M3333" s="1020"/>
      <c r="N3333" s="1020"/>
      <c r="O3333" s="1020"/>
      <c r="P3333" s="1020"/>
      <c r="Q3333" s="1020"/>
      <c r="R3333" s="1020"/>
      <c r="S3333" s="1020"/>
      <c r="T3333" s="1020"/>
      <c r="U3333" s="1020"/>
      <c r="V3333" s="1020"/>
      <c r="W3333" s="1020"/>
      <c r="X3333" s="1020"/>
      <c r="Y3333" s="1014"/>
    </row>
    <row r="3334" spans="10:25">
      <c r="J3334" s="1014"/>
      <c r="K3334" s="1014"/>
      <c r="L3334" s="1020"/>
      <c r="M3334" s="1020"/>
      <c r="N3334" s="1020"/>
      <c r="O3334" s="1020"/>
      <c r="P3334" s="1020"/>
      <c r="Q3334" s="1020"/>
      <c r="R3334" s="1020"/>
      <c r="S3334" s="1020"/>
      <c r="T3334" s="1020"/>
      <c r="U3334" s="1020"/>
      <c r="V3334" s="1020"/>
      <c r="W3334" s="1020"/>
      <c r="X3334" s="1020"/>
      <c r="Y3334" s="1014"/>
    </row>
    <row r="3335" spans="10:25">
      <c r="J3335" s="1014"/>
      <c r="K3335" s="1014"/>
      <c r="L3335" s="1020"/>
      <c r="M3335" s="1020"/>
      <c r="N3335" s="1020"/>
      <c r="O3335" s="1020"/>
      <c r="P3335" s="1020"/>
      <c r="Q3335" s="1020"/>
      <c r="R3335" s="1020"/>
      <c r="S3335" s="1020"/>
      <c r="T3335" s="1020"/>
      <c r="U3335" s="1020"/>
      <c r="V3335" s="1020"/>
      <c r="W3335" s="1020"/>
      <c r="X3335" s="1020"/>
      <c r="Y3335" s="1014"/>
    </row>
    <row r="3336" spans="10:25">
      <c r="J3336" s="1014"/>
      <c r="K3336" s="1014"/>
      <c r="L3336" s="1020"/>
      <c r="M3336" s="1020"/>
      <c r="N3336" s="1020"/>
      <c r="O3336" s="1020"/>
      <c r="P3336" s="1020"/>
      <c r="Q3336" s="1020"/>
      <c r="R3336" s="1020"/>
      <c r="S3336" s="1020"/>
      <c r="T3336" s="1020"/>
      <c r="U3336" s="1020"/>
      <c r="V3336" s="1020"/>
      <c r="W3336" s="1020"/>
      <c r="X3336" s="1020"/>
      <c r="Y3336" s="1014"/>
    </row>
    <row r="3337" spans="10:25">
      <c r="J3337" s="1014"/>
      <c r="K3337" s="1014"/>
      <c r="L3337" s="1020"/>
      <c r="M3337" s="1020"/>
      <c r="N3337" s="1020"/>
      <c r="O3337" s="1020"/>
      <c r="P3337" s="1020"/>
      <c r="Q3337" s="1020"/>
      <c r="R3337" s="1020"/>
      <c r="S3337" s="1020"/>
      <c r="T3337" s="1020"/>
      <c r="U3337" s="1020"/>
      <c r="V3337" s="1020"/>
      <c r="W3337" s="1020"/>
      <c r="X3337" s="1020"/>
      <c r="Y3337" s="1014"/>
    </row>
    <row r="3338" spans="10:25">
      <c r="J3338" s="1014"/>
      <c r="K3338" s="1014"/>
      <c r="L3338" s="1020"/>
      <c r="M3338" s="1020"/>
      <c r="N3338" s="1020"/>
      <c r="O3338" s="1020"/>
      <c r="P3338" s="1020"/>
      <c r="Q3338" s="1020"/>
      <c r="R3338" s="1020"/>
      <c r="S3338" s="1020"/>
      <c r="T3338" s="1020"/>
      <c r="U3338" s="1020"/>
      <c r="V3338" s="1020"/>
      <c r="W3338" s="1020"/>
      <c r="X3338" s="1020"/>
      <c r="Y3338" s="1014"/>
    </row>
    <row r="3339" spans="10:25">
      <c r="J3339" s="1014"/>
      <c r="K3339" s="1014"/>
      <c r="L3339" s="1020"/>
      <c r="M3339" s="1020"/>
      <c r="N3339" s="1020"/>
      <c r="O3339" s="1020"/>
      <c r="P3339" s="1020"/>
      <c r="Q3339" s="1020"/>
      <c r="R3339" s="1020"/>
      <c r="S3339" s="1020"/>
      <c r="T3339" s="1020"/>
      <c r="U3339" s="1020"/>
      <c r="V3339" s="1020"/>
      <c r="W3339" s="1020"/>
      <c r="X3339" s="1020"/>
      <c r="Y3339" s="1014"/>
    </row>
    <row r="3340" spans="10:25">
      <c r="J3340" s="1014"/>
      <c r="K3340" s="1014"/>
      <c r="L3340" s="1020"/>
      <c r="M3340" s="1020"/>
      <c r="N3340" s="1020"/>
      <c r="O3340" s="1020"/>
      <c r="P3340" s="1020"/>
      <c r="Q3340" s="1020"/>
      <c r="R3340" s="1020"/>
      <c r="S3340" s="1020"/>
      <c r="T3340" s="1020"/>
      <c r="U3340" s="1020"/>
      <c r="V3340" s="1020"/>
      <c r="W3340" s="1020"/>
      <c r="X3340" s="1020"/>
      <c r="Y3340" s="1014"/>
    </row>
    <row r="3341" spans="10:25">
      <c r="J3341" s="1014"/>
      <c r="K3341" s="1014"/>
      <c r="L3341" s="1020"/>
      <c r="M3341" s="1020"/>
      <c r="N3341" s="1020"/>
      <c r="O3341" s="1020"/>
      <c r="P3341" s="1020"/>
      <c r="Q3341" s="1020"/>
      <c r="R3341" s="1020"/>
      <c r="S3341" s="1020"/>
      <c r="T3341" s="1020"/>
      <c r="U3341" s="1020"/>
      <c r="V3341" s="1020"/>
      <c r="W3341" s="1020"/>
      <c r="X3341" s="1020"/>
      <c r="Y3341" s="1014"/>
    </row>
    <row r="3342" spans="10:25">
      <c r="J3342" s="1014"/>
      <c r="K3342" s="1014"/>
      <c r="L3342" s="1020"/>
      <c r="M3342" s="1020"/>
      <c r="N3342" s="1020"/>
      <c r="O3342" s="1020"/>
      <c r="P3342" s="1020"/>
      <c r="Q3342" s="1020"/>
      <c r="R3342" s="1020"/>
      <c r="S3342" s="1020"/>
      <c r="T3342" s="1020"/>
      <c r="U3342" s="1020"/>
      <c r="V3342" s="1020"/>
      <c r="W3342" s="1020"/>
      <c r="X3342" s="1020"/>
      <c r="Y3342" s="1014"/>
    </row>
    <row r="3343" spans="10:25">
      <c r="J3343" s="1014"/>
      <c r="K3343" s="1014"/>
      <c r="L3343" s="1020"/>
      <c r="M3343" s="1020"/>
      <c r="N3343" s="1020"/>
      <c r="O3343" s="1020"/>
      <c r="P3343" s="1020"/>
      <c r="Q3343" s="1020"/>
      <c r="R3343" s="1020"/>
      <c r="S3343" s="1020"/>
      <c r="T3343" s="1020"/>
      <c r="U3343" s="1020"/>
      <c r="V3343" s="1020"/>
      <c r="W3343" s="1020"/>
      <c r="X3343" s="1020"/>
      <c r="Y3343" s="1014"/>
    </row>
    <row r="3344" spans="10:25">
      <c r="J3344" s="1014"/>
      <c r="K3344" s="1014"/>
      <c r="L3344" s="1020"/>
      <c r="M3344" s="1020"/>
      <c r="N3344" s="1020"/>
      <c r="O3344" s="1020"/>
      <c r="P3344" s="1020"/>
      <c r="Q3344" s="1020"/>
      <c r="R3344" s="1020"/>
      <c r="S3344" s="1020"/>
      <c r="T3344" s="1020"/>
      <c r="U3344" s="1020"/>
      <c r="V3344" s="1020"/>
      <c r="W3344" s="1020"/>
      <c r="X3344" s="1020"/>
      <c r="Y3344" s="1014"/>
    </row>
    <row r="3345" spans="10:25">
      <c r="J3345" s="1014"/>
      <c r="K3345" s="1014"/>
      <c r="L3345" s="1020"/>
      <c r="M3345" s="1020"/>
      <c r="N3345" s="1020"/>
      <c r="O3345" s="1020"/>
      <c r="P3345" s="1020"/>
      <c r="Q3345" s="1020"/>
      <c r="R3345" s="1020"/>
      <c r="S3345" s="1020"/>
      <c r="T3345" s="1020"/>
      <c r="U3345" s="1020"/>
      <c r="V3345" s="1020"/>
      <c r="W3345" s="1020"/>
      <c r="X3345" s="1020"/>
      <c r="Y3345" s="1014"/>
    </row>
    <row r="3346" spans="10:25">
      <c r="J3346" s="1014"/>
      <c r="K3346" s="1014"/>
      <c r="L3346" s="1020"/>
      <c r="M3346" s="1020"/>
      <c r="N3346" s="1020"/>
      <c r="O3346" s="1020"/>
      <c r="P3346" s="1020"/>
      <c r="Q3346" s="1020"/>
      <c r="R3346" s="1020"/>
      <c r="S3346" s="1020"/>
      <c r="T3346" s="1020"/>
      <c r="U3346" s="1020"/>
      <c r="V3346" s="1020"/>
      <c r="W3346" s="1020"/>
      <c r="X3346" s="1020"/>
      <c r="Y3346" s="1014"/>
    </row>
    <row r="3347" spans="10:25">
      <c r="J3347" s="1014"/>
      <c r="K3347" s="1014"/>
      <c r="L3347" s="1020"/>
      <c r="M3347" s="1020"/>
      <c r="N3347" s="1020"/>
      <c r="O3347" s="1020"/>
      <c r="P3347" s="1020"/>
      <c r="Q3347" s="1020"/>
      <c r="R3347" s="1020"/>
      <c r="S3347" s="1020"/>
      <c r="T3347" s="1020"/>
      <c r="U3347" s="1020"/>
      <c r="V3347" s="1020"/>
      <c r="W3347" s="1020"/>
      <c r="X3347" s="1020"/>
      <c r="Y3347" s="1014"/>
    </row>
    <row r="3348" spans="10:25">
      <c r="J3348" s="1014"/>
      <c r="K3348" s="1014"/>
      <c r="L3348" s="1020"/>
      <c r="M3348" s="1020"/>
      <c r="N3348" s="1020"/>
      <c r="O3348" s="1020"/>
      <c r="P3348" s="1020"/>
      <c r="Q3348" s="1020"/>
      <c r="R3348" s="1020"/>
      <c r="S3348" s="1020"/>
      <c r="T3348" s="1020"/>
      <c r="U3348" s="1020"/>
      <c r="V3348" s="1020"/>
      <c r="W3348" s="1020"/>
      <c r="X3348" s="1020"/>
      <c r="Y3348" s="1014"/>
    </row>
    <row r="3349" spans="10:25">
      <c r="J3349" s="1014"/>
      <c r="K3349" s="1014"/>
      <c r="L3349" s="1020"/>
      <c r="M3349" s="1020"/>
      <c r="N3349" s="1020"/>
      <c r="O3349" s="1020"/>
      <c r="P3349" s="1020"/>
      <c r="Q3349" s="1020"/>
      <c r="R3349" s="1020"/>
      <c r="S3349" s="1020"/>
      <c r="T3349" s="1020"/>
      <c r="U3349" s="1020"/>
      <c r="V3349" s="1020"/>
      <c r="W3349" s="1020"/>
      <c r="X3349" s="1020"/>
      <c r="Y3349" s="1014"/>
    </row>
    <row r="3350" spans="10:25">
      <c r="J3350" s="1014"/>
      <c r="K3350" s="1014"/>
      <c r="L3350" s="1020"/>
      <c r="M3350" s="1020"/>
      <c r="N3350" s="1020"/>
      <c r="O3350" s="1020"/>
      <c r="P3350" s="1020"/>
      <c r="Q3350" s="1020"/>
      <c r="R3350" s="1020"/>
      <c r="S3350" s="1020"/>
      <c r="T3350" s="1020"/>
      <c r="U3350" s="1020"/>
      <c r="V3350" s="1020"/>
      <c r="W3350" s="1020"/>
      <c r="X3350" s="1020"/>
      <c r="Y3350" s="1014"/>
    </row>
    <row r="3351" spans="10:25">
      <c r="J3351" s="1014"/>
      <c r="K3351" s="1014"/>
      <c r="L3351" s="1020"/>
      <c r="M3351" s="1020"/>
      <c r="N3351" s="1020"/>
      <c r="O3351" s="1020"/>
      <c r="P3351" s="1020"/>
      <c r="Q3351" s="1020"/>
      <c r="R3351" s="1020"/>
      <c r="S3351" s="1020"/>
      <c r="T3351" s="1020"/>
      <c r="U3351" s="1020"/>
      <c r="V3351" s="1020"/>
      <c r="W3351" s="1020"/>
      <c r="X3351" s="1020"/>
      <c r="Y3351" s="1014"/>
    </row>
    <row r="3352" spans="10:25">
      <c r="J3352" s="1014"/>
      <c r="K3352" s="1014"/>
      <c r="L3352" s="1020"/>
      <c r="M3352" s="1020"/>
      <c r="N3352" s="1020"/>
      <c r="O3352" s="1020"/>
      <c r="P3352" s="1020"/>
      <c r="Q3352" s="1020"/>
      <c r="R3352" s="1020"/>
      <c r="S3352" s="1020"/>
      <c r="T3352" s="1020"/>
      <c r="U3352" s="1020"/>
      <c r="V3352" s="1020"/>
      <c r="W3352" s="1020"/>
      <c r="X3352" s="1020"/>
      <c r="Y3352" s="1014"/>
    </row>
    <row r="3353" spans="10:25">
      <c r="J3353" s="1014"/>
      <c r="K3353" s="1014"/>
      <c r="L3353" s="1020"/>
      <c r="M3353" s="1020"/>
      <c r="N3353" s="1020"/>
      <c r="O3353" s="1020"/>
      <c r="P3353" s="1020"/>
      <c r="Q3353" s="1020"/>
      <c r="R3353" s="1020"/>
      <c r="S3353" s="1020"/>
      <c r="T3353" s="1020"/>
      <c r="U3353" s="1020"/>
      <c r="V3353" s="1020"/>
      <c r="W3353" s="1020"/>
      <c r="X3353" s="1020"/>
      <c r="Y3353" s="1014"/>
    </row>
    <row r="3354" spans="10:25">
      <c r="J3354" s="1014"/>
      <c r="K3354" s="1014"/>
      <c r="L3354" s="1020"/>
      <c r="M3354" s="1020"/>
      <c r="N3354" s="1020"/>
      <c r="O3354" s="1020"/>
      <c r="P3354" s="1020"/>
      <c r="Q3354" s="1020"/>
      <c r="R3354" s="1020"/>
      <c r="S3354" s="1020"/>
      <c r="T3354" s="1020"/>
      <c r="U3354" s="1020"/>
      <c r="V3354" s="1020"/>
      <c r="W3354" s="1020"/>
      <c r="X3354" s="1020"/>
      <c r="Y3354" s="1014"/>
    </row>
    <row r="3355" spans="10:25">
      <c r="J3355" s="1014"/>
      <c r="K3355" s="1014"/>
      <c r="L3355" s="1020"/>
      <c r="M3355" s="1020"/>
      <c r="N3355" s="1020"/>
      <c r="O3355" s="1020"/>
      <c r="P3355" s="1020"/>
      <c r="Q3355" s="1020"/>
      <c r="R3355" s="1020"/>
      <c r="S3355" s="1020"/>
      <c r="T3355" s="1020"/>
      <c r="U3355" s="1020"/>
      <c r="V3355" s="1020"/>
      <c r="W3355" s="1020"/>
      <c r="X3355" s="1020"/>
      <c r="Y3355" s="1014"/>
    </row>
    <row r="3356" spans="10:25">
      <c r="J3356" s="1014"/>
      <c r="K3356" s="1014"/>
      <c r="L3356" s="1020"/>
      <c r="M3356" s="1020"/>
      <c r="N3356" s="1020"/>
      <c r="O3356" s="1020"/>
      <c r="P3356" s="1020"/>
      <c r="Q3356" s="1020"/>
      <c r="R3356" s="1020"/>
      <c r="S3356" s="1020"/>
      <c r="T3356" s="1020"/>
      <c r="U3356" s="1020"/>
      <c r="V3356" s="1020"/>
      <c r="W3356" s="1020"/>
      <c r="X3356" s="1020"/>
      <c r="Y3356" s="1014"/>
    </row>
    <row r="3357" spans="10:25">
      <c r="J3357" s="1014"/>
      <c r="K3357" s="1014"/>
      <c r="L3357" s="1020"/>
      <c r="M3357" s="1020"/>
      <c r="N3357" s="1020"/>
      <c r="O3357" s="1020"/>
      <c r="P3357" s="1020"/>
      <c r="Q3357" s="1020"/>
      <c r="R3357" s="1020"/>
      <c r="S3357" s="1020"/>
      <c r="T3357" s="1020"/>
      <c r="U3357" s="1020"/>
      <c r="V3357" s="1020"/>
      <c r="W3357" s="1020"/>
      <c r="X3357" s="1020"/>
      <c r="Y3357" s="1014"/>
    </row>
    <row r="3358" spans="10:25">
      <c r="J3358" s="1014"/>
      <c r="K3358" s="1014"/>
      <c r="L3358" s="1020"/>
      <c r="M3358" s="1020"/>
      <c r="N3358" s="1020"/>
      <c r="O3358" s="1020"/>
      <c r="P3358" s="1020"/>
      <c r="Q3358" s="1020"/>
      <c r="R3358" s="1020"/>
      <c r="S3358" s="1020"/>
      <c r="T3358" s="1020"/>
      <c r="U3358" s="1020"/>
      <c r="V3358" s="1020"/>
      <c r="W3358" s="1020"/>
      <c r="X3358" s="1020"/>
      <c r="Y3358" s="1014"/>
    </row>
    <row r="3359" spans="10:25">
      <c r="J3359" s="1014"/>
      <c r="K3359" s="1014"/>
      <c r="L3359" s="1020"/>
      <c r="M3359" s="1020"/>
      <c r="N3359" s="1020"/>
      <c r="O3359" s="1020"/>
      <c r="P3359" s="1020"/>
      <c r="Q3359" s="1020"/>
      <c r="R3359" s="1020"/>
      <c r="S3359" s="1020"/>
      <c r="T3359" s="1020"/>
      <c r="U3359" s="1020"/>
      <c r="V3359" s="1020"/>
      <c r="W3359" s="1020"/>
      <c r="X3359" s="1020"/>
      <c r="Y3359" s="1014"/>
    </row>
    <row r="3360" spans="10:25">
      <c r="J3360" s="1014"/>
      <c r="K3360" s="1014"/>
      <c r="L3360" s="1020"/>
      <c r="M3360" s="1020"/>
      <c r="N3360" s="1020"/>
      <c r="O3360" s="1020"/>
      <c r="P3360" s="1020"/>
      <c r="Q3360" s="1020"/>
      <c r="R3360" s="1020"/>
      <c r="S3360" s="1020"/>
      <c r="T3360" s="1020"/>
      <c r="U3360" s="1020"/>
      <c r="V3360" s="1020"/>
      <c r="W3360" s="1020"/>
      <c r="X3360" s="1020"/>
      <c r="Y3360" s="1014"/>
    </row>
    <row r="3361" spans="10:25">
      <c r="J3361" s="1014"/>
      <c r="K3361" s="1014"/>
      <c r="L3361" s="1020"/>
      <c r="M3361" s="1020"/>
      <c r="N3361" s="1020"/>
      <c r="O3361" s="1020"/>
      <c r="P3361" s="1020"/>
      <c r="Q3361" s="1020"/>
      <c r="R3361" s="1020"/>
      <c r="S3361" s="1020"/>
      <c r="T3361" s="1020"/>
      <c r="U3361" s="1020"/>
      <c r="V3361" s="1020"/>
      <c r="W3361" s="1020"/>
      <c r="X3361" s="1020"/>
      <c r="Y3361" s="1014"/>
    </row>
    <row r="3362" spans="10:25">
      <c r="J3362" s="1014"/>
      <c r="K3362" s="1014"/>
      <c r="L3362" s="1020"/>
      <c r="M3362" s="1020"/>
      <c r="N3362" s="1020"/>
      <c r="O3362" s="1020"/>
      <c r="P3362" s="1020"/>
      <c r="Q3362" s="1020"/>
      <c r="R3362" s="1020"/>
      <c r="S3362" s="1020"/>
      <c r="T3362" s="1020"/>
      <c r="U3362" s="1020"/>
      <c r="V3362" s="1020"/>
      <c r="W3362" s="1020"/>
      <c r="X3362" s="1020"/>
      <c r="Y3362" s="1014"/>
    </row>
    <row r="3363" spans="10:25">
      <c r="J3363" s="1014"/>
      <c r="K3363" s="1014"/>
      <c r="L3363" s="1020"/>
      <c r="M3363" s="1020"/>
      <c r="N3363" s="1020"/>
      <c r="O3363" s="1020"/>
      <c r="P3363" s="1020"/>
      <c r="Q3363" s="1020"/>
      <c r="R3363" s="1020"/>
      <c r="S3363" s="1020"/>
      <c r="T3363" s="1020"/>
      <c r="U3363" s="1020"/>
      <c r="V3363" s="1020"/>
      <c r="W3363" s="1020"/>
      <c r="X3363" s="1020"/>
      <c r="Y3363" s="1014"/>
    </row>
    <row r="3364" spans="10:25">
      <c r="J3364" s="1014"/>
      <c r="K3364" s="1014"/>
      <c r="L3364" s="1020"/>
      <c r="M3364" s="1020"/>
      <c r="N3364" s="1020"/>
      <c r="O3364" s="1020"/>
      <c r="P3364" s="1020"/>
      <c r="Q3364" s="1020"/>
      <c r="R3364" s="1020"/>
      <c r="S3364" s="1020"/>
      <c r="T3364" s="1020"/>
      <c r="U3364" s="1020"/>
      <c r="V3364" s="1020"/>
      <c r="W3364" s="1020"/>
      <c r="X3364" s="1020"/>
      <c r="Y3364" s="1014"/>
    </row>
    <row r="3365" spans="10:25">
      <c r="J3365" s="1014"/>
      <c r="K3365" s="1014"/>
      <c r="L3365" s="1020"/>
      <c r="M3365" s="1020"/>
      <c r="N3365" s="1020"/>
      <c r="O3365" s="1020"/>
      <c r="P3365" s="1020"/>
      <c r="Q3365" s="1020"/>
      <c r="R3365" s="1020"/>
      <c r="S3365" s="1020"/>
      <c r="T3365" s="1020"/>
      <c r="U3365" s="1020"/>
      <c r="V3365" s="1020"/>
      <c r="W3365" s="1020"/>
      <c r="X3365" s="1020"/>
      <c r="Y3365" s="1014"/>
    </row>
    <row r="3366" spans="10:25">
      <c r="J3366" s="1014"/>
      <c r="K3366" s="1014"/>
      <c r="L3366" s="1020"/>
      <c r="M3366" s="1020"/>
      <c r="N3366" s="1020"/>
      <c r="O3366" s="1020"/>
      <c r="P3366" s="1020"/>
      <c r="Q3366" s="1020"/>
      <c r="R3366" s="1020"/>
      <c r="S3366" s="1020"/>
      <c r="T3366" s="1020"/>
      <c r="U3366" s="1020"/>
      <c r="V3366" s="1020"/>
      <c r="W3366" s="1020"/>
      <c r="X3366" s="1020"/>
      <c r="Y3366" s="1014"/>
    </row>
    <row r="3367" spans="10:25">
      <c r="J3367" s="1014"/>
      <c r="K3367" s="1014"/>
      <c r="L3367" s="1020"/>
      <c r="M3367" s="1020"/>
      <c r="N3367" s="1020"/>
      <c r="O3367" s="1020"/>
      <c r="P3367" s="1020"/>
      <c r="Q3367" s="1020"/>
      <c r="R3367" s="1020"/>
      <c r="S3367" s="1020"/>
      <c r="T3367" s="1020"/>
      <c r="U3367" s="1020"/>
      <c r="V3367" s="1020"/>
      <c r="W3367" s="1020"/>
      <c r="X3367" s="1020"/>
      <c r="Y3367" s="1014"/>
    </row>
    <row r="3368" spans="10:25">
      <c r="J3368" s="1014"/>
      <c r="K3368" s="1014"/>
      <c r="L3368" s="1020"/>
      <c r="M3368" s="1020"/>
      <c r="N3368" s="1020"/>
      <c r="O3368" s="1020"/>
      <c r="P3368" s="1020"/>
      <c r="Q3368" s="1020"/>
      <c r="R3368" s="1020"/>
      <c r="S3368" s="1020"/>
      <c r="T3368" s="1020"/>
      <c r="U3368" s="1020"/>
      <c r="V3368" s="1020"/>
      <c r="W3368" s="1020"/>
      <c r="X3368" s="1020"/>
      <c r="Y3368" s="1014"/>
    </row>
    <row r="3369" spans="10:25">
      <c r="J3369" s="1014"/>
      <c r="K3369" s="1014"/>
      <c r="L3369" s="1020"/>
      <c r="M3369" s="1020"/>
      <c r="N3369" s="1020"/>
      <c r="O3369" s="1020"/>
      <c r="P3369" s="1020"/>
      <c r="Q3369" s="1020"/>
      <c r="R3369" s="1020"/>
      <c r="S3369" s="1020"/>
      <c r="T3369" s="1020"/>
      <c r="U3369" s="1020"/>
      <c r="V3369" s="1020"/>
      <c r="W3369" s="1020"/>
      <c r="X3369" s="1020"/>
      <c r="Y3369" s="1014"/>
    </row>
    <row r="3370" spans="10:25">
      <c r="J3370" s="1014"/>
      <c r="K3370" s="1014"/>
      <c r="L3370" s="1020"/>
      <c r="M3370" s="1020"/>
      <c r="N3370" s="1020"/>
      <c r="O3370" s="1020"/>
      <c r="P3370" s="1020"/>
      <c r="Q3370" s="1020"/>
      <c r="R3370" s="1020"/>
      <c r="S3370" s="1020"/>
      <c r="T3370" s="1020"/>
      <c r="U3370" s="1020"/>
      <c r="V3370" s="1020"/>
      <c r="W3370" s="1020"/>
      <c r="X3370" s="1020"/>
      <c r="Y3370" s="1014"/>
    </row>
    <row r="3371" spans="10:25">
      <c r="J3371" s="1014"/>
      <c r="K3371" s="1014"/>
      <c r="L3371" s="1020"/>
      <c r="M3371" s="1020"/>
      <c r="N3371" s="1020"/>
      <c r="O3371" s="1020"/>
      <c r="P3371" s="1020"/>
      <c r="Q3371" s="1020"/>
      <c r="R3371" s="1020"/>
      <c r="S3371" s="1020"/>
      <c r="T3371" s="1020"/>
      <c r="U3371" s="1020"/>
      <c r="V3371" s="1020"/>
      <c r="W3371" s="1020"/>
      <c r="X3371" s="1020"/>
      <c r="Y3371" s="1014"/>
    </row>
    <row r="3372" spans="10:25">
      <c r="J3372" s="1014"/>
      <c r="K3372" s="1014"/>
      <c r="L3372" s="1020"/>
      <c r="M3372" s="1020"/>
      <c r="N3372" s="1020"/>
      <c r="O3372" s="1020"/>
      <c r="P3372" s="1020"/>
      <c r="Q3372" s="1020"/>
      <c r="R3372" s="1020"/>
      <c r="S3372" s="1020"/>
      <c r="T3372" s="1020"/>
      <c r="U3372" s="1020"/>
      <c r="V3372" s="1020"/>
      <c r="W3372" s="1020"/>
      <c r="X3372" s="1020"/>
      <c r="Y3372" s="1014"/>
    </row>
    <row r="3373" spans="10:25">
      <c r="J3373" s="1014"/>
      <c r="K3373" s="1014"/>
      <c r="L3373" s="1020"/>
      <c r="M3373" s="1020"/>
      <c r="N3373" s="1020"/>
      <c r="O3373" s="1020"/>
      <c r="P3373" s="1020"/>
      <c r="Q3373" s="1020"/>
      <c r="R3373" s="1020"/>
      <c r="S3373" s="1020"/>
      <c r="T3373" s="1020"/>
      <c r="U3373" s="1020"/>
      <c r="V3373" s="1020"/>
      <c r="W3373" s="1020"/>
      <c r="X3373" s="1020"/>
      <c r="Y3373" s="1014"/>
    </row>
    <row r="3374" spans="10:25">
      <c r="J3374" s="1014"/>
      <c r="K3374" s="1014"/>
      <c r="L3374" s="1020"/>
      <c r="M3374" s="1020"/>
      <c r="N3374" s="1020"/>
      <c r="O3374" s="1020"/>
      <c r="P3374" s="1020"/>
      <c r="Q3374" s="1020"/>
      <c r="R3374" s="1020"/>
      <c r="S3374" s="1020"/>
      <c r="T3374" s="1020"/>
      <c r="U3374" s="1020"/>
      <c r="V3374" s="1020"/>
      <c r="W3374" s="1020"/>
      <c r="X3374" s="1020"/>
      <c r="Y3374" s="1014"/>
    </row>
    <row r="3375" spans="10:25">
      <c r="J3375" s="1014"/>
      <c r="K3375" s="1014"/>
      <c r="L3375" s="1020"/>
      <c r="M3375" s="1020"/>
      <c r="N3375" s="1020"/>
      <c r="O3375" s="1020"/>
      <c r="P3375" s="1020"/>
      <c r="Q3375" s="1020"/>
      <c r="R3375" s="1020"/>
      <c r="S3375" s="1020"/>
      <c r="T3375" s="1020"/>
      <c r="U3375" s="1020"/>
      <c r="V3375" s="1020"/>
      <c r="W3375" s="1020"/>
      <c r="X3375" s="1020"/>
      <c r="Y3375" s="1014"/>
    </row>
    <row r="3376" spans="10:25">
      <c r="J3376" s="1014"/>
      <c r="K3376" s="1014"/>
      <c r="L3376" s="1020"/>
      <c r="M3376" s="1020"/>
      <c r="N3376" s="1020"/>
      <c r="O3376" s="1020"/>
      <c r="P3376" s="1020"/>
      <c r="Q3376" s="1020"/>
      <c r="R3376" s="1020"/>
      <c r="S3376" s="1020"/>
      <c r="T3376" s="1020"/>
      <c r="U3376" s="1020"/>
      <c r="V3376" s="1020"/>
      <c r="W3376" s="1020"/>
      <c r="X3376" s="1020"/>
      <c r="Y3376" s="1014"/>
    </row>
    <row r="3377" spans="10:25">
      <c r="J3377" s="1014"/>
      <c r="K3377" s="1014"/>
      <c r="L3377" s="1020"/>
      <c r="M3377" s="1020"/>
      <c r="N3377" s="1020"/>
      <c r="O3377" s="1020"/>
      <c r="P3377" s="1020"/>
      <c r="Q3377" s="1020"/>
      <c r="R3377" s="1020"/>
      <c r="S3377" s="1020"/>
      <c r="T3377" s="1020"/>
      <c r="U3377" s="1020"/>
      <c r="V3377" s="1020"/>
      <c r="W3377" s="1020"/>
      <c r="X3377" s="1020"/>
      <c r="Y3377" s="1014"/>
    </row>
    <row r="3378" spans="10:25">
      <c r="J3378" s="1014"/>
      <c r="K3378" s="1014"/>
      <c r="L3378" s="1020"/>
      <c r="M3378" s="1020"/>
      <c r="N3378" s="1020"/>
      <c r="O3378" s="1020"/>
      <c r="P3378" s="1020"/>
      <c r="Q3378" s="1020"/>
      <c r="R3378" s="1020"/>
      <c r="S3378" s="1020"/>
      <c r="T3378" s="1020"/>
      <c r="U3378" s="1020"/>
      <c r="V3378" s="1020"/>
      <c r="W3378" s="1020"/>
      <c r="X3378" s="1020"/>
      <c r="Y3378" s="1014"/>
    </row>
    <row r="3379" spans="10:25">
      <c r="J3379" s="1014"/>
      <c r="K3379" s="1014"/>
      <c r="L3379" s="1020"/>
      <c r="M3379" s="1020"/>
      <c r="N3379" s="1020"/>
      <c r="O3379" s="1020"/>
      <c r="P3379" s="1020"/>
      <c r="Q3379" s="1020"/>
      <c r="R3379" s="1020"/>
      <c r="S3379" s="1020"/>
      <c r="T3379" s="1020"/>
      <c r="U3379" s="1020"/>
      <c r="V3379" s="1020"/>
      <c r="W3379" s="1020"/>
      <c r="X3379" s="1020"/>
      <c r="Y3379" s="1014"/>
    </row>
    <row r="3380" spans="10:25">
      <c r="J3380" s="1014"/>
      <c r="K3380" s="1014"/>
      <c r="L3380" s="1020"/>
      <c r="M3380" s="1020"/>
      <c r="N3380" s="1020"/>
      <c r="O3380" s="1020"/>
      <c r="P3380" s="1020"/>
      <c r="Q3380" s="1020"/>
      <c r="R3380" s="1020"/>
      <c r="S3380" s="1020"/>
      <c r="T3380" s="1020"/>
      <c r="U3380" s="1020"/>
      <c r="V3380" s="1020"/>
      <c r="W3380" s="1020"/>
      <c r="X3380" s="1020"/>
      <c r="Y3380" s="1014"/>
    </row>
    <row r="3381" spans="10:25">
      <c r="J3381" s="1014"/>
      <c r="K3381" s="1014"/>
      <c r="L3381" s="1020"/>
      <c r="M3381" s="1020"/>
      <c r="N3381" s="1020"/>
      <c r="O3381" s="1020"/>
      <c r="P3381" s="1020"/>
      <c r="Q3381" s="1020"/>
      <c r="R3381" s="1020"/>
      <c r="S3381" s="1020"/>
      <c r="T3381" s="1020"/>
      <c r="U3381" s="1020"/>
      <c r="V3381" s="1020"/>
      <c r="W3381" s="1020"/>
      <c r="X3381" s="1020"/>
      <c r="Y3381" s="1014"/>
    </row>
    <row r="3382" spans="10:25">
      <c r="J3382" s="1014"/>
      <c r="K3382" s="1014"/>
      <c r="L3382" s="1020"/>
      <c r="M3382" s="1020"/>
      <c r="N3382" s="1020"/>
      <c r="O3382" s="1020"/>
      <c r="P3382" s="1020"/>
      <c r="Q3382" s="1020"/>
      <c r="R3382" s="1020"/>
      <c r="S3382" s="1020"/>
      <c r="T3382" s="1020"/>
      <c r="U3382" s="1020"/>
      <c r="V3382" s="1020"/>
      <c r="W3382" s="1020"/>
      <c r="X3382" s="1020"/>
      <c r="Y3382" s="1014"/>
    </row>
    <row r="3383" spans="10:25">
      <c r="J3383" s="1014"/>
      <c r="K3383" s="1014"/>
      <c r="L3383" s="1020"/>
      <c r="M3383" s="1020"/>
      <c r="N3383" s="1020"/>
      <c r="O3383" s="1020"/>
      <c r="P3383" s="1020"/>
      <c r="Q3383" s="1020"/>
      <c r="R3383" s="1020"/>
      <c r="S3383" s="1020"/>
      <c r="T3383" s="1020"/>
      <c r="U3383" s="1020"/>
      <c r="V3383" s="1020"/>
      <c r="W3383" s="1020"/>
      <c r="X3383" s="1020"/>
      <c r="Y3383" s="1014"/>
    </row>
    <row r="3384" spans="10:25">
      <c r="J3384" s="1014"/>
      <c r="K3384" s="1014"/>
      <c r="L3384" s="1020"/>
      <c r="M3384" s="1020"/>
      <c r="N3384" s="1020"/>
      <c r="O3384" s="1020"/>
      <c r="P3384" s="1020"/>
      <c r="Q3384" s="1020"/>
      <c r="R3384" s="1020"/>
      <c r="S3384" s="1020"/>
      <c r="T3384" s="1020"/>
      <c r="U3384" s="1020"/>
      <c r="V3384" s="1020"/>
      <c r="W3384" s="1020"/>
      <c r="X3384" s="1020"/>
      <c r="Y3384" s="1014"/>
    </row>
    <row r="3385" spans="10:25">
      <c r="J3385" s="1014"/>
      <c r="K3385" s="1014"/>
      <c r="L3385" s="1020"/>
      <c r="M3385" s="1020"/>
      <c r="N3385" s="1020"/>
      <c r="O3385" s="1020"/>
      <c r="P3385" s="1020"/>
      <c r="Q3385" s="1020"/>
      <c r="R3385" s="1020"/>
      <c r="S3385" s="1020"/>
      <c r="T3385" s="1020"/>
      <c r="U3385" s="1020"/>
      <c r="V3385" s="1020"/>
      <c r="W3385" s="1020"/>
      <c r="X3385" s="1020"/>
      <c r="Y3385" s="1014"/>
    </row>
    <row r="3386" spans="10:25">
      <c r="J3386" s="1014"/>
      <c r="K3386" s="1014"/>
      <c r="L3386" s="1020"/>
      <c r="M3386" s="1020"/>
      <c r="N3386" s="1020"/>
      <c r="O3386" s="1020"/>
      <c r="P3386" s="1020"/>
      <c r="Q3386" s="1020"/>
      <c r="R3386" s="1020"/>
      <c r="S3386" s="1020"/>
      <c r="T3386" s="1020"/>
      <c r="U3386" s="1020"/>
      <c r="V3386" s="1020"/>
      <c r="W3386" s="1020"/>
      <c r="X3386" s="1020"/>
      <c r="Y3386" s="1014"/>
    </row>
    <row r="3387" spans="10:25">
      <c r="J3387" s="1014"/>
      <c r="K3387" s="1014"/>
      <c r="L3387" s="1020"/>
      <c r="M3387" s="1020"/>
      <c r="N3387" s="1020"/>
      <c r="O3387" s="1020"/>
      <c r="P3387" s="1020"/>
      <c r="Q3387" s="1020"/>
      <c r="R3387" s="1020"/>
      <c r="S3387" s="1020"/>
      <c r="T3387" s="1020"/>
      <c r="U3387" s="1020"/>
      <c r="V3387" s="1020"/>
      <c r="W3387" s="1020"/>
      <c r="X3387" s="1020"/>
      <c r="Y3387" s="1014"/>
    </row>
    <row r="3388" spans="10:25">
      <c r="J3388" s="1014"/>
      <c r="K3388" s="1014"/>
      <c r="L3388" s="1020"/>
      <c r="M3388" s="1020"/>
      <c r="N3388" s="1020"/>
      <c r="O3388" s="1020"/>
      <c r="P3388" s="1020"/>
      <c r="Q3388" s="1020"/>
      <c r="R3388" s="1020"/>
      <c r="S3388" s="1020"/>
      <c r="T3388" s="1020"/>
      <c r="U3388" s="1020"/>
      <c r="V3388" s="1020"/>
      <c r="W3388" s="1020"/>
      <c r="X3388" s="1020"/>
      <c r="Y3388" s="1014"/>
    </row>
    <row r="3389" spans="10:25">
      <c r="J3389" s="1014"/>
      <c r="K3389" s="1014"/>
      <c r="L3389" s="1020"/>
      <c r="M3389" s="1020"/>
      <c r="N3389" s="1020"/>
      <c r="O3389" s="1020"/>
      <c r="P3389" s="1020"/>
      <c r="Q3389" s="1020"/>
      <c r="R3389" s="1020"/>
      <c r="S3389" s="1020"/>
      <c r="T3389" s="1020"/>
      <c r="U3389" s="1020"/>
      <c r="V3389" s="1020"/>
      <c r="W3389" s="1020"/>
      <c r="X3389" s="1020"/>
      <c r="Y3389" s="1014"/>
    </row>
    <row r="3390" spans="10:25">
      <c r="J3390" s="1014"/>
      <c r="K3390" s="1014"/>
      <c r="L3390" s="1020"/>
      <c r="M3390" s="1020"/>
      <c r="N3390" s="1020"/>
      <c r="O3390" s="1020"/>
      <c r="P3390" s="1020"/>
      <c r="Q3390" s="1020"/>
      <c r="R3390" s="1020"/>
      <c r="S3390" s="1020"/>
      <c r="T3390" s="1020"/>
      <c r="U3390" s="1020"/>
      <c r="V3390" s="1020"/>
      <c r="W3390" s="1020"/>
      <c r="X3390" s="1020"/>
      <c r="Y3390" s="1014"/>
    </row>
    <row r="3391" spans="10:25">
      <c r="J3391" s="1014"/>
      <c r="K3391" s="1014"/>
      <c r="L3391" s="1020"/>
      <c r="M3391" s="1020"/>
      <c r="N3391" s="1020"/>
      <c r="O3391" s="1020"/>
      <c r="P3391" s="1020"/>
      <c r="Q3391" s="1020"/>
      <c r="R3391" s="1020"/>
      <c r="S3391" s="1020"/>
      <c r="T3391" s="1020"/>
      <c r="U3391" s="1020"/>
      <c r="V3391" s="1020"/>
      <c r="W3391" s="1020"/>
      <c r="X3391" s="1020"/>
      <c r="Y3391" s="1014"/>
    </row>
    <row r="3392" spans="10:25">
      <c r="J3392" s="1014"/>
      <c r="K3392" s="1014"/>
      <c r="L3392" s="1020"/>
      <c r="M3392" s="1020"/>
      <c r="N3392" s="1020"/>
      <c r="O3392" s="1020"/>
      <c r="P3392" s="1020"/>
      <c r="Q3392" s="1020"/>
      <c r="R3392" s="1020"/>
      <c r="S3392" s="1020"/>
      <c r="T3392" s="1020"/>
      <c r="U3392" s="1020"/>
      <c r="V3392" s="1020"/>
      <c r="W3392" s="1020"/>
      <c r="X3392" s="1020"/>
      <c r="Y3392" s="1014"/>
    </row>
    <row r="3393" spans="10:25">
      <c r="J3393" s="1014"/>
      <c r="K3393" s="1014"/>
      <c r="L3393" s="1020"/>
      <c r="M3393" s="1020"/>
      <c r="N3393" s="1020"/>
      <c r="O3393" s="1020"/>
      <c r="P3393" s="1020"/>
      <c r="Q3393" s="1020"/>
      <c r="R3393" s="1020"/>
      <c r="S3393" s="1020"/>
      <c r="T3393" s="1020"/>
      <c r="U3393" s="1020"/>
      <c r="V3393" s="1020"/>
      <c r="W3393" s="1020"/>
      <c r="X3393" s="1020"/>
      <c r="Y3393" s="1014"/>
    </row>
    <row r="3394" spans="10:25">
      <c r="J3394" s="1014"/>
      <c r="K3394" s="1014"/>
      <c r="L3394" s="1020"/>
      <c r="M3394" s="1020"/>
      <c r="N3394" s="1020"/>
      <c r="O3394" s="1020"/>
      <c r="P3394" s="1020"/>
      <c r="Q3394" s="1020"/>
      <c r="R3394" s="1020"/>
      <c r="S3394" s="1020"/>
      <c r="T3394" s="1020"/>
      <c r="U3394" s="1020"/>
      <c r="V3394" s="1020"/>
      <c r="W3394" s="1020"/>
      <c r="X3394" s="1020"/>
      <c r="Y3394" s="1014"/>
    </row>
    <row r="3395" spans="10:25">
      <c r="J3395" s="1014"/>
      <c r="K3395" s="1014"/>
      <c r="L3395" s="1020"/>
      <c r="M3395" s="1020"/>
      <c r="N3395" s="1020"/>
      <c r="O3395" s="1020"/>
      <c r="P3395" s="1020"/>
      <c r="Q3395" s="1020"/>
      <c r="R3395" s="1020"/>
      <c r="S3395" s="1020"/>
      <c r="T3395" s="1020"/>
      <c r="U3395" s="1020"/>
      <c r="V3395" s="1020"/>
      <c r="W3395" s="1020"/>
      <c r="X3395" s="1020"/>
      <c r="Y3395" s="1014"/>
    </row>
    <row r="3396" spans="10:25">
      <c r="J3396" s="1014"/>
      <c r="K3396" s="1014"/>
      <c r="L3396" s="1020"/>
      <c r="M3396" s="1020"/>
      <c r="N3396" s="1020"/>
      <c r="O3396" s="1020"/>
      <c r="P3396" s="1020"/>
      <c r="Q3396" s="1020"/>
      <c r="R3396" s="1020"/>
      <c r="S3396" s="1020"/>
      <c r="T3396" s="1020"/>
      <c r="U3396" s="1020"/>
      <c r="V3396" s="1020"/>
      <c r="W3396" s="1020"/>
      <c r="X3396" s="1020"/>
      <c r="Y3396" s="1014"/>
    </row>
    <row r="3397" spans="10:25">
      <c r="J3397" s="1014"/>
      <c r="K3397" s="1014"/>
      <c r="L3397" s="1020"/>
      <c r="M3397" s="1020"/>
      <c r="N3397" s="1020"/>
      <c r="O3397" s="1020"/>
      <c r="P3397" s="1020"/>
      <c r="Q3397" s="1020"/>
      <c r="R3397" s="1020"/>
      <c r="S3397" s="1020"/>
      <c r="T3397" s="1020"/>
      <c r="U3397" s="1020"/>
      <c r="V3397" s="1020"/>
      <c r="W3397" s="1020"/>
      <c r="X3397" s="1020"/>
      <c r="Y3397" s="1014"/>
    </row>
    <row r="3398" spans="10:25">
      <c r="J3398" s="1014"/>
      <c r="K3398" s="1014"/>
      <c r="L3398" s="1020"/>
      <c r="M3398" s="1020"/>
      <c r="N3398" s="1020"/>
      <c r="O3398" s="1020"/>
      <c r="P3398" s="1020"/>
      <c r="Q3398" s="1020"/>
      <c r="R3398" s="1020"/>
      <c r="S3398" s="1020"/>
      <c r="T3398" s="1020"/>
      <c r="U3398" s="1020"/>
      <c r="V3398" s="1020"/>
      <c r="W3398" s="1020"/>
      <c r="X3398" s="1020"/>
      <c r="Y3398" s="1014"/>
    </row>
    <row r="3399" spans="10:25">
      <c r="J3399" s="1014"/>
      <c r="K3399" s="1014"/>
      <c r="L3399" s="1020"/>
      <c r="M3399" s="1020"/>
      <c r="N3399" s="1020"/>
      <c r="O3399" s="1020"/>
      <c r="P3399" s="1020"/>
      <c r="Q3399" s="1020"/>
      <c r="R3399" s="1020"/>
      <c r="S3399" s="1020"/>
      <c r="T3399" s="1020"/>
      <c r="U3399" s="1020"/>
      <c r="V3399" s="1020"/>
      <c r="W3399" s="1020"/>
      <c r="X3399" s="1020"/>
      <c r="Y3399" s="1014"/>
    </row>
    <row r="3400" spans="10:25">
      <c r="J3400" s="1014"/>
      <c r="K3400" s="1014"/>
      <c r="L3400" s="1020"/>
      <c r="M3400" s="1020"/>
      <c r="N3400" s="1020"/>
      <c r="O3400" s="1020"/>
      <c r="P3400" s="1020"/>
      <c r="Q3400" s="1020"/>
      <c r="R3400" s="1020"/>
      <c r="S3400" s="1020"/>
      <c r="T3400" s="1020"/>
      <c r="U3400" s="1020"/>
      <c r="V3400" s="1020"/>
      <c r="W3400" s="1020"/>
      <c r="X3400" s="1020"/>
      <c r="Y3400" s="1014"/>
    </row>
    <row r="3401" spans="10:25">
      <c r="J3401" s="1014"/>
      <c r="K3401" s="1014"/>
      <c r="L3401" s="1020"/>
      <c r="M3401" s="1020"/>
      <c r="N3401" s="1020"/>
      <c r="O3401" s="1020"/>
      <c r="P3401" s="1020"/>
      <c r="Q3401" s="1020"/>
      <c r="R3401" s="1020"/>
      <c r="S3401" s="1020"/>
      <c r="T3401" s="1020"/>
      <c r="U3401" s="1020"/>
      <c r="V3401" s="1020"/>
      <c r="W3401" s="1020"/>
      <c r="X3401" s="1020"/>
      <c r="Y3401" s="1014"/>
    </row>
    <row r="3402" spans="10:25">
      <c r="J3402" s="1014"/>
      <c r="K3402" s="1014"/>
      <c r="L3402" s="1020"/>
      <c r="M3402" s="1020"/>
      <c r="N3402" s="1020"/>
      <c r="O3402" s="1020"/>
      <c r="P3402" s="1020"/>
      <c r="Q3402" s="1020"/>
      <c r="R3402" s="1020"/>
      <c r="S3402" s="1020"/>
      <c r="T3402" s="1020"/>
      <c r="U3402" s="1020"/>
      <c r="V3402" s="1020"/>
      <c r="W3402" s="1020"/>
      <c r="X3402" s="1020"/>
      <c r="Y3402" s="1014"/>
    </row>
    <row r="3403" spans="10:25">
      <c r="J3403" s="1014"/>
      <c r="K3403" s="1014"/>
      <c r="L3403" s="1020"/>
      <c r="M3403" s="1020"/>
      <c r="N3403" s="1020"/>
      <c r="O3403" s="1020"/>
      <c r="P3403" s="1020"/>
      <c r="Q3403" s="1020"/>
      <c r="R3403" s="1020"/>
      <c r="S3403" s="1020"/>
      <c r="T3403" s="1020"/>
      <c r="U3403" s="1020"/>
      <c r="V3403" s="1020"/>
      <c r="W3403" s="1020"/>
      <c r="X3403" s="1020"/>
      <c r="Y3403" s="1014"/>
    </row>
    <row r="3404" spans="10:25">
      <c r="J3404" s="1014"/>
      <c r="K3404" s="1014"/>
      <c r="L3404" s="1020"/>
      <c r="M3404" s="1020"/>
      <c r="N3404" s="1020"/>
      <c r="O3404" s="1020"/>
      <c r="P3404" s="1020"/>
      <c r="Q3404" s="1020"/>
      <c r="R3404" s="1020"/>
      <c r="S3404" s="1020"/>
      <c r="T3404" s="1020"/>
      <c r="U3404" s="1020"/>
      <c r="V3404" s="1020"/>
      <c r="W3404" s="1020"/>
      <c r="X3404" s="1020"/>
      <c r="Y3404" s="1014"/>
    </row>
    <row r="3405" spans="10:25">
      <c r="J3405" s="1014"/>
      <c r="K3405" s="1014"/>
      <c r="L3405" s="1020"/>
      <c r="M3405" s="1020"/>
      <c r="N3405" s="1020"/>
      <c r="O3405" s="1020"/>
      <c r="P3405" s="1020"/>
      <c r="Q3405" s="1020"/>
      <c r="R3405" s="1020"/>
      <c r="S3405" s="1020"/>
      <c r="T3405" s="1020"/>
      <c r="U3405" s="1020"/>
      <c r="V3405" s="1020"/>
      <c r="W3405" s="1020"/>
      <c r="X3405" s="1020"/>
      <c r="Y3405" s="1014"/>
    </row>
    <row r="3406" spans="10:25">
      <c r="J3406" s="1014"/>
      <c r="K3406" s="1014"/>
      <c r="L3406" s="1020"/>
      <c r="M3406" s="1020"/>
      <c r="N3406" s="1020"/>
      <c r="O3406" s="1020"/>
      <c r="P3406" s="1020"/>
      <c r="Q3406" s="1020"/>
      <c r="R3406" s="1020"/>
      <c r="S3406" s="1020"/>
      <c r="T3406" s="1020"/>
      <c r="U3406" s="1020"/>
      <c r="V3406" s="1020"/>
      <c r="W3406" s="1020"/>
      <c r="X3406" s="1020"/>
      <c r="Y3406" s="1014"/>
    </row>
    <row r="3407" spans="10:25">
      <c r="J3407" s="1014"/>
      <c r="K3407" s="1014"/>
      <c r="L3407" s="1020"/>
      <c r="M3407" s="1020"/>
      <c r="N3407" s="1020"/>
      <c r="O3407" s="1020"/>
      <c r="P3407" s="1020"/>
      <c r="Q3407" s="1020"/>
      <c r="R3407" s="1020"/>
      <c r="S3407" s="1020"/>
      <c r="T3407" s="1020"/>
      <c r="U3407" s="1020"/>
      <c r="V3407" s="1020"/>
      <c r="W3407" s="1020"/>
      <c r="X3407" s="1020"/>
      <c r="Y3407" s="1014"/>
    </row>
    <row r="3408" spans="10:25">
      <c r="J3408" s="1014"/>
      <c r="K3408" s="1014"/>
      <c r="L3408" s="1020"/>
      <c r="M3408" s="1020"/>
      <c r="N3408" s="1020"/>
      <c r="O3408" s="1020"/>
      <c r="P3408" s="1020"/>
      <c r="Q3408" s="1020"/>
      <c r="R3408" s="1020"/>
      <c r="S3408" s="1020"/>
      <c r="T3408" s="1020"/>
      <c r="U3408" s="1020"/>
      <c r="V3408" s="1020"/>
      <c r="W3408" s="1020"/>
      <c r="X3408" s="1020"/>
      <c r="Y3408" s="1014"/>
    </row>
    <row r="3409" spans="10:25">
      <c r="J3409" s="1014"/>
      <c r="K3409" s="1014"/>
      <c r="L3409" s="1020"/>
      <c r="M3409" s="1020"/>
      <c r="N3409" s="1020"/>
      <c r="O3409" s="1020"/>
      <c r="P3409" s="1020"/>
      <c r="Q3409" s="1020"/>
      <c r="R3409" s="1020"/>
      <c r="S3409" s="1020"/>
      <c r="T3409" s="1020"/>
      <c r="U3409" s="1020"/>
      <c r="V3409" s="1020"/>
      <c r="W3409" s="1020"/>
      <c r="X3409" s="1020"/>
      <c r="Y3409" s="1014"/>
    </row>
    <row r="3410" spans="10:25">
      <c r="J3410" s="1014"/>
      <c r="K3410" s="1014"/>
      <c r="L3410" s="1020"/>
      <c r="M3410" s="1020"/>
      <c r="N3410" s="1020"/>
      <c r="O3410" s="1020"/>
      <c r="P3410" s="1020"/>
      <c r="Q3410" s="1020"/>
      <c r="R3410" s="1020"/>
      <c r="S3410" s="1020"/>
      <c r="T3410" s="1020"/>
      <c r="U3410" s="1020"/>
      <c r="V3410" s="1020"/>
      <c r="W3410" s="1020"/>
      <c r="X3410" s="1020"/>
      <c r="Y3410" s="1014"/>
    </row>
    <row r="3411" spans="10:25">
      <c r="J3411" s="1014"/>
      <c r="K3411" s="1014"/>
      <c r="L3411" s="1020"/>
      <c r="M3411" s="1020"/>
      <c r="N3411" s="1020"/>
      <c r="O3411" s="1020"/>
      <c r="P3411" s="1020"/>
      <c r="Q3411" s="1020"/>
      <c r="R3411" s="1020"/>
      <c r="S3411" s="1020"/>
      <c r="T3411" s="1020"/>
      <c r="U3411" s="1020"/>
      <c r="V3411" s="1020"/>
      <c r="W3411" s="1020"/>
      <c r="X3411" s="1020"/>
      <c r="Y3411" s="1014"/>
    </row>
    <row r="3412" spans="10:25">
      <c r="J3412" s="1014"/>
      <c r="K3412" s="1014"/>
      <c r="L3412" s="1020"/>
      <c r="M3412" s="1020"/>
      <c r="N3412" s="1020"/>
      <c r="O3412" s="1020"/>
      <c r="P3412" s="1020"/>
      <c r="Q3412" s="1020"/>
      <c r="R3412" s="1020"/>
      <c r="S3412" s="1020"/>
      <c r="T3412" s="1020"/>
      <c r="U3412" s="1020"/>
      <c r="V3412" s="1020"/>
      <c r="W3412" s="1020"/>
      <c r="X3412" s="1020"/>
      <c r="Y3412" s="1014"/>
    </row>
    <row r="3413" spans="10:25">
      <c r="J3413" s="1014"/>
      <c r="K3413" s="1014"/>
      <c r="L3413" s="1020"/>
      <c r="M3413" s="1020"/>
      <c r="N3413" s="1020"/>
      <c r="O3413" s="1020"/>
      <c r="P3413" s="1020"/>
      <c r="Q3413" s="1020"/>
      <c r="R3413" s="1020"/>
      <c r="S3413" s="1020"/>
      <c r="T3413" s="1020"/>
      <c r="U3413" s="1020"/>
      <c r="V3413" s="1020"/>
      <c r="W3413" s="1020"/>
      <c r="X3413" s="1020"/>
      <c r="Y3413" s="1014"/>
    </row>
    <row r="3414" spans="10:25">
      <c r="J3414" s="1014"/>
      <c r="K3414" s="1014"/>
      <c r="L3414" s="1020"/>
      <c r="M3414" s="1020"/>
      <c r="N3414" s="1020"/>
      <c r="O3414" s="1020"/>
      <c r="P3414" s="1020"/>
      <c r="Q3414" s="1020"/>
      <c r="R3414" s="1020"/>
      <c r="S3414" s="1020"/>
      <c r="T3414" s="1020"/>
      <c r="U3414" s="1020"/>
      <c r="V3414" s="1020"/>
      <c r="W3414" s="1020"/>
      <c r="X3414" s="1020"/>
      <c r="Y3414" s="1014"/>
    </row>
    <row r="3415" spans="10:25">
      <c r="J3415" s="1014"/>
      <c r="K3415" s="1014"/>
      <c r="L3415" s="1020"/>
      <c r="M3415" s="1020"/>
      <c r="N3415" s="1020"/>
      <c r="O3415" s="1020"/>
      <c r="P3415" s="1020"/>
      <c r="Q3415" s="1020"/>
      <c r="R3415" s="1020"/>
      <c r="S3415" s="1020"/>
      <c r="T3415" s="1020"/>
      <c r="U3415" s="1020"/>
      <c r="V3415" s="1020"/>
      <c r="W3415" s="1020"/>
      <c r="X3415" s="1020"/>
      <c r="Y3415" s="1014"/>
    </row>
    <row r="3416" spans="10:25">
      <c r="J3416" s="1014"/>
      <c r="K3416" s="1014"/>
      <c r="L3416" s="1020"/>
      <c r="M3416" s="1020"/>
      <c r="N3416" s="1020"/>
      <c r="O3416" s="1020"/>
      <c r="P3416" s="1020"/>
      <c r="Q3416" s="1020"/>
      <c r="R3416" s="1020"/>
      <c r="S3416" s="1020"/>
      <c r="T3416" s="1020"/>
      <c r="U3416" s="1020"/>
      <c r="V3416" s="1020"/>
      <c r="W3416" s="1020"/>
      <c r="X3416" s="1020"/>
      <c r="Y3416" s="1014"/>
    </row>
    <row r="3417" spans="10:25">
      <c r="J3417" s="1014"/>
      <c r="K3417" s="1014"/>
      <c r="L3417" s="1020"/>
      <c r="M3417" s="1020"/>
      <c r="N3417" s="1020"/>
      <c r="O3417" s="1020"/>
      <c r="P3417" s="1020"/>
      <c r="Q3417" s="1020"/>
      <c r="R3417" s="1020"/>
      <c r="S3417" s="1020"/>
      <c r="T3417" s="1020"/>
      <c r="U3417" s="1020"/>
      <c r="V3417" s="1020"/>
      <c r="W3417" s="1020"/>
      <c r="X3417" s="1020"/>
      <c r="Y3417" s="1014"/>
    </row>
    <row r="3418" spans="10:25">
      <c r="J3418" s="1014"/>
      <c r="K3418" s="1014"/>
      <c r="L3418" s="1020"/>
      <c r="M3418" s="1020"/>
      <c r="N3418" s="1020"/>
      <c r="O3418" s="1020"/>
      <c r="P3418" s="1020"/>
      <c r="Q3418" s="1020"/>
      <c r="R3418" s="1020"/>
      <c r="S3418" s="1020"/>
      <c r="T3418" s="1020"/>
      <c r="U3418" s="1020"/>
      <c r="V3418" s="1020"/>
      <c r="W3418" s="1020"/>
      <c r="X3418" s="1020"/>
      <c r="Y3418" s="1014"/>
    </row>
    <row r="3419" spans="10:25">
      <c r="J3419" s="1014"/>
      <c r="K3419" s="1014"/>
      <c r="L3419" s="1020"/>
      <c r="M3419" s="1020"/>
      <c r="N3419" s="1020"/>
      <c r="O3419" s="1020"/>
      <c r="P3419" s="1020"/>
      <c r="Q3419" s="1020"/>
      <c r="R3419" s="1020"/>
      <c r="S3419" s="1020"/>
      <c r="T3419" s="1020"/>
      <c r="U3419" s="1020"/>
      <c r="V3419" s="1020"/>
      <c r="W3419" s="1020"/>
      <c r="X3419" s="1020"/>
      <c r="Y3419" s="1014"/>
    </row>
    <row r="3420" spans="10:25">
      <c r="J3420" s="1014"/>
      <c r="K3420" s="1014"/>
      <c r="L3420" s="1020"/>
      <c r="M3420" s="1020"/>
      <c r="N3420" s="1020"/>
      <c r="O3420" s="1020"/>
      <c r="P3420" s="1020"/>
      <c r="Q3420" s="1020"/>
      <c r="R3420" s="1020"/>
      <c r="S3420" s="1020"/>
      <c r="T3420" s="1020"/>
      <c r="U3420" s="1020"/>
      <c r="V3420" s="1020"/>
      <c r="W3420" s="1020"/>
      <c r="X3420" s="1020"/>
      <c r="Y3420" s="1014"/>
    </row>
    <row r="3421" spans="10:25">
      <c r="J3421" s="1014"/>
      <c r="K3421" s="1014"/>
      <c r="L3421" s="1020"/>
      <c r="M3421" s="1020"/>
      <c r="N3421" s="1020"/>
      <c r="O3421" s="1020"/>
      <c r="P3421" s="1020"/>
      <c r="Q3421" s="1020"/>
      <c r="R3421" s="1020"/>
      <c r="S3421" s="1020"/>
      <c r="T3421" s="1020"/>
      <c r="U3421" s="1020"/>
      <c r="V3421" s="1020"/>
      <c r="W3421" s="1020"/>
      <c r="X3421" s="1020"/>
      <c r="Y3421" s="1014"/>
    </row>
    <row r="3422" spans="10:25">
      <c r="J3422" s="1014"/>
      <c r="K3422" s="1014"/>
      <c r="L3422" s="1020"/>
      <c r="M3422" s="1020"/>
      <c r="N3422" s="1020"/>
      <c r="O3422" s="1020"/>
      <c r="P3422" s="1020"/>
      <c r="Q3422" s="1020"/>
      <c r="R3422" s="1020"/>
      <c r="S3422" s="1020"/>
      <c r="T3422" s="1020"/>
      <c r="U3422" s="1020"/>
      <c r="V3422" s="1020"/>
      <c r="W3422" s="1020"/>
      <c r="X3422" s="1020"/>
      <c r="Y3422" s="1014"/>
    </row>
    <row r="3423" spans="10:25">
      <c r="J3423" s="1014"/>
      <c r="K3423" s="1014"/>
      <c r="L3423" s="1020"/>
      <c r="M3423" s="1020"/>
      <c r="N3423" s="1020"/>
      <c r="O3423" s="1020"/>
      <c r="P3423" s="1020"/>
      <c r="Q3423" s="1020"/>
      <c r="R3423" s="1020"/>
      <c r="S3423" s="1020"/>
      <c r="T3423" s="1020"/>
      <c r="U3423" s="1020"/>
      <c r="V3423" s="1020"/>
      <c r="W3423" s="1020"/>
      <c r="X3423" s="1020"/>
      <c r="Y3423" s="1014"/>
    </row>
    <row r="3424" spans="10:25">
      <c r="J3424" s="1014"/>
      <c r="K3424" s="1014"/>
      <c r="L3424" s="1020"/>
      <c r="M3424" s="1020"/>
      <c r="N3424" s="1020"/>
      <c r="O3424" s="1020"/>
      <c r="P3424" s="1020"/>
      <c r="Q3424" s="1020"/>
      <c r="R3424" s="1020"/>
      <c r="S3424" s="1020"/>
      <c r="T3424" s="1020"/>
      <c r="U3424" s="1020"/>
      <c r="V3424" s="1020"/>
      <c r="W3424" s="1020"/>
      <c r="X3424" s="1020"/>
      <c r="Y3424" s="1014"/>
    </row>
    <row r="3425" spans="10:25">
      <c r="J3425" s="1014"/>
      <c r="K3425" s="1014"/>
      <c r="L3425" s="1020"/>
      <c r="M3425" s="1020"/>
      <c r="N3425" s="1020"/>
      <c r="O3425" s="1020"/>
      <c r="P3425" s="1020"/>
      <c r="Q3425" s="1020"/>
      <c r="R3425" s="1020"/>
      <c r="S3425" s="1020"/>
      <c r="T3425" s="1020"/>
      <c r="U3425" s="1020"/>
      <c r="V3425" s="1020"/>
      <c r="W3425" s="1020"/>
      <c r="X3425" s="1020"/>
      <c r="Y3425" s="1014"/>
    </row>
    <row r="3426" spans="10:25">
      <c r="J3426" s="1014"/>
      <c r="K3426" s="1014"/>
      <c r="L3426" s="1020"/>
      <c r="M3426" s="1020"/>
      <c r="N3426" s="1020"/>
      <c r="O3426" s="1020"/>
      <c r="P3426" s="1020"/>
      <c r="Q3426" s="1020"/>
      <c r="R3426" s="1020"/>
      <c r="S3426" s="1020"/>
      <c r="T3426" s="1020"/>
      <c r="U3426" s="1020"/>
      <c r="V3426" s="1020"/>
      <c r="W3426" s="1020"/>
      <c r="X3426" s="1020"/>
      <c r="Y3426" s="1014"/>
    </row>
    <row r="3427" spans="10:25">
      <c r="J3427" s="1014"/>
      <c r="K3427" s="1014"/>
      <c r="L3427" s="1020"/>
      <c r="M3427" s="1020"/>
      <c r="N3427" s="1020"/>
      <c r="O3427" s="1020"/>
      <c r="P3427" s="1020"/>
      <c r="Q3427" s="1020"/>
      <c r="R3427" s="1020"/>
      <c r="S3427" s="1020"/>
      <c r="T3427" s="1020"/>
      <c r="U3427" s="1020"/>
      <c r="V3427" s="1020"/>
      <c r="W3427" s="1020"/>
      <c r="X3427" s="1020"/>
      <c r="Y3427" s="1014"/>
    </row>
    <row r="3428" spans="10:25">
      <c r="J3428" s="1014"/>
      <c r="K3428" s="1014"/>
      <c r="L3428" s="1020"/>
      <c r="M3428" s="1020"/>
      <c r="N3428" s="1020"/>
      <c r="O3428" s="1020"/>
      <c r="P3428" s="1020"/>
      <c r="Q3428" s="1020"/>
      <c r="R3428" s="1020"/>
      <c r="S3428" s="1020"/>
      <c r="T3428" s="1020"/>
      <c r="U3428" s="1020"/>
      <c r="V3428" s="1020"/>
      <c r="W3428" s="1020"/>
      <c r="X3428" s="1020"/>
      <c r="Y3428" s="1014"/>
    </row>
    <row r="3429" spans="10:25">
      <c r="J3429" s="1014"/>
      <c r="K3429" s="1014"/>
      <c r="L3429" s="1020"/>
      <c r="M3429" s="1020"/>
      <c r="N3429" s="1020"/>
      <c r="O3429" s="1020"/>
      <c r="P3429" s="1020"/>
      <c r="Q3429" s="1020"/>
      <c r="R3429" s="1020"/>
      <c r="S3429" s="1020"/>
      <c r="T3429" s="1020"/>
      <c r="U3429" s="1020"/>
      <c r="V3429" s="1020"/>
      <c r="W3429" s="1020"/>
      <c r="X3429" s="1020"/>
      <c r="Y3429" s="1014"/>
    </row>
    <row r="3430" spans="10:25">
      <c r="J3430" s="1014"/>
      <c r="K3430" s="1014"/>
      <c r="L3430" s="1020"/>
      <c r="M3430" s="1020"/>
      <c r="N3430" s="1020"/>
      <c r="O3430" s="1020"/>
      <c r="P3430" s="1020"/>
      <c r="Q3430" s="1020"/>
      <c r="R3430" s="1020"/>
      <c r="S3430" s="1020"/>
      <c r="T3430" s="1020"/>
      <c r="U3430" s="1020"/>
      <c r="V3430" s="1020"/>
      <c r="W3430" s="1020"/>
      <c r="X3430" s="1020"/>
      <c r="Y3430" s="1014"/>
    </row>
    <row r="3431" spans="10:25">
      <c r="J3431" s="1014"/>
      <c r="K3431" s="1014"/>
      <c r="L3431" s="1020"/>
      <c r="M3431" s="1020"/>
      <c r="N3431" s="1020"/>
      <c r="O3431" s="1020"/>
      <c r="P3431" s="1020"/>
      <c r="Q3431" s="1020"/>
      <c r="R3431" s="1020"/>
      <c r="S3431" s="1020"/>
      <c r="T3431" s="1020"/>
      <c r="U3431" s="1020"/>
      <c r="V3431" s="1020"/>
      <c r="W3431" s="1020"/>
      <c r="X3431" s="1020"/>
      <c r="Y3431" s="1014"/>
    </row>
    <row r="3432" spans="10:25">
      <c r="J3432" s="1014"/>
      <c r="K3432" s="1014"/>
      <c r="L3432" s="1020"/>
      <c r="M3432" s="1020"/>
      <c r="N3432" s="1020"/>
      <c r="O3432" s="1020"/>
      <c r="P3432" s="1020"/>
      <c r="Q3432" s="1020"/>
      <c r="R3432" s="1020"/>
      <c r="S3432" s="1020"/>
      <c r="T3432" s="1020"/>
      <c r="U3432" s="1020"/>
      <c r="V3432" s="1020"/>
      <c r="W3432" s="1020"/>
      <c r="X3432" s="1020"/>
      <c r="Y3432" s="1014"/>
    </row>
    <row r="3433" spans="10:25">
      <c r="J3433" s="1014"/>
      <c r="K3433" s="1014"/>
      <c r="L3433" s="1020"/>
      <c r="M3433" s="1020"/>
      <c r="N3433" s="1020"/>
      <c r="O3433" s="1020"/>
      <c r="P3433" s="1020"/>
      <c r="Q3433" s="1020"/>
      <c r="R3433" s="1020"/>
      <c r="S3433" s="1020"/>
      <c r="T3433" s="1020"/>
      <c r="U3433" s="1020"/>
      <c r="V3433" s="1020"/>
      <c r="W3433" s="1020"/>
      <c r="X3433" s="1020"/>
      <c r="Y3433" s="1014"/>
    </row>
    <row r="3434" spans="10:25">
      <c r="J3434" s="1014"/>
      <c r="K3434" s="1014"/>
      <c r="L3434" s="1020"/>
      <c r="M3434" s="1020"/>
      <c r="N3434" s="1020"/>
      <c r="O3434" s="1020"/>
      <c r="P3434" s="1020"/>
      <c r="Q3434" s="1020"/>
      <c r="R3434" s="1020"/>
      <c r="S3434" s="1020"/>
      <c r="T3434" s="1020"/>
      <c r="U3434" s="1020"/>
      <c r="V3434" s="1020"/>
      <c r="W3434" s="1020"/>
      <c r="X3434" s="1020"/>
      <c r="Y3434" s="1014"/>
    </row>
    <row r="3435" spans="10:25">
      <c r="J3435" s="1014"/>
      <c r="K3435" s="1014"/>
      <c r="L3435" s="1020"/>
      <c r="M3435" s="1020"/>
      <c r="N3435" s="1020"/>
      <c r="O3435" s="1020"/>
      <c r="P3435" s="1020"/>
      <c r="Q3435" s="1020"/>
      <c r="R3435" s="1020"/>
      <c r="S3435" s="1020"/>
      <c r="T3435" s="1020"/>
      <c r="U3435" s="1020"/>
      <c r="V3435" s="1020"/>
      <c r="W3435" s="1020"/>
      <c r="X3435" s="1020"/>
      <c r="Y3435" s="1014"/>
    </row>
    <row r="3436" spans="10:25">
      <c r="J3436" s="1014"/>
      <c r="K3436" s="1014"/>
      <c r="L3436" s="1020"/>
      <c r="M3436" s="1020"/>
      <c r="N3436" s="1020"/>
      <c r="O3436" s="1020"/>
      <c r="P3436" s="1020"/>
      <c r="Q3436" s="1020"/>
      <c r="R3436" s="1020"/>
      <c r="S3436" s="1020"/>
      <c r="T3436" s="1020"/>
      <c r="U3436" s="1020"/>
      <c r="V3436" s="1020"/>
      <c r="W3436" s="1020"/>
      <c r="X3436" s="1020"/>
      <c r="Y3436" s="1014"/>
    </row>
    <row r="3437" spans="10:25">
      <c r="J3437" s="1014"/>
      <c r="K3437" s="1014"/>
      <c r="L3437" s="1020"/>
      <c r="M3437" s="1020"/>
      <c r="N3437" s="1020"/>
      <c r="O3437" s="1020"/>
      <c r="P3437" s="1020"/>
      <c r="Q3437" s="1020"/>
      <c r="R3437" s="1020"/>
      <c r="S3437" s="1020"/>
      <c r="T3437" s="1020"/>
      <c r="U3437" s="1020"/>
      <c r="V3437" s="1020"/>
      <c r="W3437" s="1020"/>
      <c r="X3437" s="1020"/>
      <c r="Y3437" s="1014"/>
    </row>
    <row r="3438" spans="10:25">
      <c r="J3438" s="1014"/>
      <c r="K3438" s="1014"/>
      <c r="L3438" s="1020"/>
      <c r="M3438" s="1020"/>
      <c r="N3438" s="1020"/>
      <c r="O3438" s="1020"/>
      <c r="P3438" s="1020"/>
      <c r="Q3438" s="1020"/>
      <c r="R3438" s="1020"/>
      <c r="S3438" s="1020"/>
      <c r="T3438" s="1020"/>
      <c r="U3438" s="1020"/>
      <c r="V3438" s="1020"/>
      <c r="W3438" s="1020"/>
      <c r="X3438" s="1020"/>
      <c r="Y3438" s="1014"/>
    </row>
    <row r="3439" spans="10:25">
      <c r="J3439" s="1014"/>
      <c r="K3439" s="1014"/>
      <c r="L3439" s="1020"/>
      <c r="M3439" s="1020"/>
      <c r="N3439" s="1020"/>
      <c r="O3439" s="1020"/>
      <c r="P3439" s="1020"/>
      <c r="Q3439" s="1020"/>
      <c r="R3439" s="1020"/>
      <c r="S3439" s="1020"/>
      <c r="T3439" s="1020"/>
      <c r="U3439" s="1020"/>
      <c r="V3439" s="1020"/>
      <c r="W3439" s="1020"/>
      <c r="X3439" s="1020"/>
      <c r="Y3439" s="1014"/>
    </row>
    <row r="3440" spans="10:25">
      <c r="J3440" s="1014"/>
      <c r="K3440" s="1014"/>
      <c r="L3440" s="1020"/>
      <c r="M3440" s="1020"/>
      <c r="N3440" s="1020"/>
      <c r="O3440" s="1020"/>
      <c r="P3440" s="1020"/>
      <c r="Q3440" s="1020"/>
      <c r="R3440" s="1020"/>
      <c r="S3440" s="1020"/>
      <c r="T3440" s="1020"/>
      <c r="U3440" s="1020"/>
      <c r="V3440" s="1020"/>
      <c r="W3440" s="1020"/>
      <c r="X3440" s="1020"/>
      <c r="Y3440" s="1014"/>
    </row>
    <row r="3441" spans="10:25">
      <c r="J3441" s="1014"/>
      <c r="K3441" s="1014"/>
      <c r="L3441" s="1020"/>
      <c r="M3441" s="1020"/>
      <c r="N3441" s="1020"/>
      <c r="O3441" s="1020"/>
      <c r="P3441" s="1020"/>
      <c r="Q3441" s="1020"/>
      <c r="R3441" s="1020"/>
      <c r="S3441" s="1020"/>
      <c r="T3441" s="1020"/>
      <c r="U3441" s="1020"/>
      <c r="V3441" s="1020"/>
      <c r="W3441" s="1020"/>
      <c r="X3441" s="1020"/>
      <c r="Y3441" s="1014"/>
    </row>
    <row r="3442" spans="10:25">
      <c r="J3442" s="1014"/>
      <c r="K3442" s="1014"/>
      <c r="L3442" s="1020"/>
      <c r="M3442" s="1020"/>
      <c r="N3442" s="1020"/>
      <c r="O3442" s="1020"/>
      <c r="P3442" s="1020"/>
      <c r="Q3442" s="1020"/>
      <c r="R3442" s="1020"/>
      <c r="S3442" s="1020"/>
      <c r="T3442" s="1020"/>
      <c r="U3442" s="1020"/>
      <c r="V3442" s="1020"/>
      <c r="W3442" s="1020"/>
      <c r="X3442" s="1020"/>
      <c r="Y3442" s="1014"/>
    </row>
    <row r="3443" spans="10:25">
      <c r="J3443" s="1014"/>
      <c r="K3443" s="1014"/>
      <c r="L3443" s="1020"/>
      <c r="M3443" s="1020"/>
      <c r="N3443" s="1020"/>
      <c r="O3443" s="1020"/>
      <c r="P3443" s="1020"/>
      <c r="Q3443" s="1020"/>
      <c r="R3443" s="1020"/>
      <c r="S3443" s="1020"/>
      <c r="T3443" s="1020"/>
      <c r="U3443" s="1020"/>
      <c r="V3443" s="1020"/>
      <c r="W3443" s="1020"/>
      <c r="X3443" s="1020"/>
      <c r="Y3443" s="1014"/>
    </row>
    <row r="3444" spans="10:25">
      <c r="J3444" s="1014"/>
      <c r="K3444" s="1014"/>
      <c r="L3444" s="1020"/>
      <c r="M3444" s="1020"/>
      <c r="N3444" s="1020"/>
      <c r="O3444" s="1020"/>
      <c r="P3444" s="1020"/>
      <c r="Q3444" s="1020"/>
      <c r="R3444" s="1020"/>
      <c r="S3444" s="1020"/>
      <c r="T3444" s="1020"/>
      <c r="U3444" s="1020"/>
      <c r="V3444" s="1020"/>
      <c r="W3444" s="1020"/>
      <c r="X3444" s="1020"/>
      <c r="Y3444" s="1014"/>
    </row>
    <row r="3445" spans="10:25">
      <c r="J3445" s="1014"/>
      <c r="K3445" s="1014"/>
      <c r="L3445" s="1020"/>
      <c r="M3445" s="1020"/>
      <c r="N3445" s="1020"/>
      <c r="O3445" s="1020"/>
      <c r="P3445" s="1020"/>
      <c r="Q3445" s="1020"/>
      <c r="R3445" s="1020"/>
      <c r="S3445" s="1020"/>
      <c r="T3445" s="1020"/>
      <c r="U3445" s="1020"/>
      <c r="V3445" s="1020"/>
      <c r="W3445" s="1020"/>
      <c r="X3445" s="1020"/>
      <c r="Y3445" s="1014"/>
    </row>
    <row r="3446" spans="10:25">
      <c r="J3446" s="1014"/>
      <c r="K3446" s="1014"/>
      <c r="L3446" s="1020"/>
      <c r="M3446" s="1020"/>
      <c r="N3446" s="1020"/>
      <c r="O3446" s="1020"/>
      <c r="P3446" s="1020"/>
      <c r="Q3446" s="1020"/>
      <c r="R3446" s="1020"/>
      <c r="S3446" s="1020"/>
      <c r="T3446" s="1020"/>
      <c r="U3446" s="1020"/>
      <c r="V3446" s="1020"/>
      <c r="W3446" s="1020"/>
      <c r="X3446" s="1020"/>
      <c r="Y3446" s="1014"/>
    </row>
    <row r="3447" spans="10:25">
      <c r="J3447" s="1014"/>
      <c r="K3447" s="1014"/>
      <c r="L3447" s="1020"/>
      <c r="M3447" s="1020"/>
      <c r="N3447" s="1020"/>
      <c r="O3447" s="1020"/>
      <c r="P3447" s="1020"/>
      <c r="Q3447" s="1020"/>
      <c r="R3447" s="1020"/>
      <c r="S3447" s="1020"/>
      <c r="T3447" s="1020"/>
      <c r="U3447" s="1020"/>
      <c r="V3447" s="1020"/>
      <c r="W3447" s="1020"/>
      <c r="X3447" s="1020"/>
      <c r="Y3447" s="1014"/>
    </row>
    <row r="3448" spans="10:25">
      <c r="J3448" s="1014"/>
      <c r="K3448" s="1014"/>
      <c r="L3448" s="1020"/>
      <c r="M3448" s="1020"/>
      <c r="N3448" s="1020"/>
      <c r="O3448" s="1020"/>
      <c r="P3448" s="1020"/>
      <c r="Q3448" s="1020"/>
      <c r="R3448" s="1020"/>
      <c r="S3448" s="1020"/>
      <c r="T3448" s="1020"/>
      <c r="U3448" s="1020"/>
      <c r="V3448" s="1020"/>
      <c r="W3448" s="1020"/>
      <c r="X3448" s="1020"/>
      <c r="Y3448" s="1014"/>
    </row>
    <row r="3449" spans="10:25">
      <c r="J3449" s="1014"/>
      <c r="K3449" s="1014"/>
      <c r="L3449" s="1020"/>
      <c r="M3449" s="1020"/>
      <c r="N3449" s="1020"/>
      <c r="O3449" s="1020"/>
      <c r="P3449" s="1020"/>
      <c r="Q3449" s="1020"/>
      <c r="R3449" s="1020"/>
      <c r="S3449" s="1020"/>
      <c r="T3449" s="1020"/>
      <c r="U3449" s="1020"/>
      <c r="V3449" s="1020"/>
      <c r="W3449" s="1020"/>
      <c r="X3449" s="1020"/>
      <c r="Y3449" s="1014"/>
    </row>
    <row r="3450" spans="10:25">
      <c r="J3450" s="1014"/>
      <c r="K3450" s="1014"/>
      <c r="L3450" s="1020"/>
      <c r="M3450" s="1020"/>
      <c r="N3450" s="1020"/>
      <c r="O3450" s="1020"/>
      <c r="P3450" s="1020"/>
      <c r="Q3450" s="1020"/>
      <c r="R3450" s="1020"/>
      <c r="S3450" s="1020"/>
      <c r="T3450" s="1020"/>
      <c r="U3450" s="1020"/>
      <c r="V3450" s="1020"/>
      <c r="W3450" s="1020"/>
      <c r="X3450" s="1020"/>
      <c r="Y3450" s="1014"/>
    </row>
    <row r="3451" spans="10:25">
      <c r="J3451" s="1014"/>
      <c r="K3451" s="1014"/>
      <c r="L3451" s="1020"/>
      <c r="M3451" s="1020"/>
      <c r="N3451" s="1020"/>
      <c r="O3451" s="1020"/>
      <c r="P3451" s="1020"/>
      <c r="Q3451" s="1020"/>
      <c r="R3451" s="1020"/>
      <c r="S3451" s="1020"/>
      <c r="T3451" s="1020"/>
      <c r="U3451" s="1020"/>
      <c r="V3451" s="1020"/>
      <c r="W3451" s="1020"/>
      <c r="X3451" s="1020"/>
      <c r="Y3451" s="1014"/>
    </row>
    <row r="3452" spans="10:25">
      <c r="J3452" s="1014"/>
      <c r="K3452" s="1014"/>
      <c r="L3452" s="1020"/>
      <c r="M3452" s="1020"/>
      <c r="N3452" s="1020"/>
      <c r="O3452" s="1020"/>
      <c r="P3452" s="1020"/>
      <c r="Q3452" s="1020"/>
      <c r="R3452" s="1020"/>
      <c r="S3452" s="1020"/>
      <c r="T3452" s="1020"/>
      <c r="U3452" s="1020"/>
      <c r="V3452" s="1020"/>
      <c r="W3452" s="1020"/>
      <c r="X3452" s="1020"/>
      <c r="Y3452" s="1014"/>
    </row>
    <row r="3453" spans="10:25">
      <c r="J3453" s="1014"/>
      <c r="K3453" s="1014"/>
      <c r="L3453" s="1020"/>
      <c r="M3453" s="1020"/>
      <c r="N3453" s="1020"/>
      <c r="O3453" s="1020"/>
      <c r="P3453" s="1020"/>
      <c r="Q3453" s="1020"/>
      <c r="R3453" s="1020"/>
      <c r="S3453" s="1020"/>
      <c r="T3453" s="1020"/>
      <c r="U3453" s="1020"/>
      <c r="V3453" s="1020"/>
      <c r="W3453" s="1020"/>
      <c r="X3453" s="1020"/>
      <c r="Y3453" s="1014"/>
    </row>
    <row r="3454" spans="10:25">
      <c r="J3454" s="1014"/>
      <c r="K3454" s="1014"/>
      <c r="L3454" s="1020"/>
      <c r="M3454" s="1020"/>
      <c r="N3454" s="1020"/>
      <c r="O3454" s="1020"/>
      <c r="P3454" s="1020"/>
      <c r="Q3454" s="1020"/>
      <c r="R3454" s="1020"/>
      <c r="S3454" s="1020"/>
      <c r="T3454" s="1020"/>
      <c r="U3454" s="1020"/>
      <c r="V3454" s="1020"/>
      <c r="W3454" s="1020"/>
      <c r="X3454" s="1020"/>
      <c r="Y3454" s="1014"/>
    </row>
    <row r="3455" spans="10:25">
      <c r="J3455" s="1014"/>
      <c r="K3455" s="1014"/>
      <c r="L3455" s="1020"/>
      <c r="M3455" s="1020"/>
      <c r="N3455" s="1020"/>
      <c r="O3455" s="1020"/>
      <c r="P3455" s="1020"/>
      <c r="Q3455" s="1020"/>
      <c r="R3455" s="1020"/>
      <c r="S3455" s="1020"/>
      <c r="T3455" s="1020"/>
      <c r="U3455" s="1020"/>
      <c r="V3455" s="1020"/>
      <c r="W3455" s="1020"/>
      <c r="X3455" s="1020"/>
      <c r="Y3455" s="1014"/>
    </row>
    <row r="3456" spans="10:25">
      <c r="J3456" s="1014"/>
      <c r="K3456" s="1014"/>
      <c r="L3456" s="1020"/>
      <c r="M3456" s="1020"/>
      <c r="N3456" s="1020"/>
      <c r="O3456" s="1020"/>
      <c r="P3456" s="1020"/>
      <c r="Q3456" s="1020"/>
      <c r="R3456" s="1020"/>
      <c r="S3456" s="1020"/>
      <c r="T3456" s="1020"/>
      <c r="U3456" s="1020"/>
      <c r="V3456" s="1020"/>
      <c r="W3456" s="1020"/>
      <c r="X3456" s="1020"/>
      <c r="Y3456" s="1014"/>
    </row>
    <row r="3457" spans="10:25">
      <c r="J3457" s="1014"/>
      <c r="K3457" s="1014"/>
      <c r="L3457" s="1020"/>
      <c r="M3457" s="1020"/>
      <c r="N3457" s="1020"/>
      <c r="O3457" s="1020"/>
      <c r="P3457" s="1020"/>
      <c r="Q3457" s="1020"/>
      <c r="R3457" s="1020"/>
      <c r="S3457" s="1020"/>
      <c r="T3457" s="1020"/>
      <c r="U3457" s="1020"/>
      <c r="V3457" s="1020"/>
      <c r="W3457" s="1020"/>
      <c r="X3457" s="1020"/>
      <c r="Y3457" s="1014"/>
    </row>
    <row r="3458" spans="10:25">
      <c r="J3458" s="1014"/>
      <c r="K3458" s="1014"/>
      <c r="L3458" s="1020"/>
      <c r="M3458" s="1020"/>
      <c r="N3458" s="1020"/>
      <c r="O3458" s="1020"/>
      <c r="P3458" s="1020"/>
      <c r="Q3458" s="1020"/>
      <c r="R3458" s="1020"/>
      <c r="S3458" s="1020"/>
      <c r="T3458" s="1020"/>
      <c r="U3458" s="1020"/>
      <c r="V3458" s="1020"/>
      <c r="W3458" s="1020"/>
      <c r="X3458" s="1020"/>
      <c r="Y3458" s="1014"/>
    </row>
    <row r="3459" spans="10:25">
      <c r="J3459" s="1014"/>
      <c r="K3459" s="1014"/>
      <c r="L3459" s="1020"/>
      <c r="M3459" s="1020"/>
      <c r="N3459" s="1020"/>
      <c r="O3459" s="1020"/>
      <c r="P3459" s="1020"/>
      <c r="Q3459" s="1020"/>
      <c r="R3459" s="1020"/>
      <c r="S3459" s="1020"/>
      <c r="T3459" s="1020"/>
      <c r="U3459" s="1020"/>
      <c r="V3459" s="1020"/>
      <c r="W3459" s="1020"/>
      <c r="X3459" s="1020"/>
      <c r="Y3459" s="1014"/>
    </row>
    <row r="3460" spans="10:25">
      <c r="J3460" s="1014"/>
      <c r="K3460" s="1014"/>
      <c r="L3460" s="1020"/>
      <c r="M3460" s="1020"/>
      <c r="N3460" s="1020"/>
      <c r="O3460" s="1020"/>
      <c r="P3460" s="1020"/>
      <c r="Q3460" s="1020"/>
      <c r="R3460" s="1020"/>
      <c r="S3460" s="1020"/>
      <c r="T3460" s="1020"/>
      <c r="U3460" s="1020"/>
      <c r="V3460" s="1020"/>
      <c r="W3460" s="1020"/>
      <c r="X3460" s="1020"/>
      <c r="Y3460" s="1014"/>
    </row>
    <row r="3461" spans="10:25">
      <c r="J3461" s="1014"/>
      <c r="K3461" s="1014"/>
      <c r="L3461" s="1020"/>
      <c r="M3461" s="1020"/>
      <c r="N3461" s="1020"/>
      <c r="O3461" s="1020"/>
      <c r="P3461" s="1020"/>
      <c r="Q3461" s="1020"/>
      <c r="R3461" s="1020"/>
      <c r="S3461" s="1020"/>
      <c r="T3461" s="1020"/>
      <c r="U3461" s="1020"/>
      <c r="V3461" s="1020"/>
      <c r="W3461" s="1020"/>
      <c r="X3461" s="1020"/>
      <c r="Y3461" s="1014"/>
    </row>
    <row r="3462" spans="10:25">
      <c r="J3462" s="1014"/>
      <c r="K3462" s="1014"/>
      <c r="L3462" s="1020"/>
      <c r="M3462" s="1020"/>
      <c r="N3462" s="1020"/>
      <c r="O3462" s="1020"/>
      <c r="P3462" s="1020"/>
      <c r="Q3462" s="1020"/>
      <c r="R3462" s="1020"/>
      <c r="S3462" s="1020"/>
      <c r="T3462" s="1020"/>
      <c r="U3462" s="1020"/>
      <c r="V3462" s="1020"/>
      <c r="W3462" s="1020"/>
      <c r="X3462" s="1020"/>
      <c r="Y3462" s="1014"/>
    </row>
    <row r="3463" spans="10:25">
      <c r="J3463" s="1014"/>
      <c r="K3463" s="1014"/>
      <c r="L3463" s="1020"/>
      <c r="M3463" s="1020"/>
      <c r="N3463" s="1020"/>
      <c r="O3463" s="1020"/>
      <c r="P3463" s="1020"/>
      <c r="Q3463" s="1020"/>
      <c r="R3463" s="1020"/>
      <c r="S3463" s="1020"/>
      <c r="T3463" s="1020"/>
      <c r="U3463" s="1020"/>
      <c r="V3463" s="1020"/>
      <c r="W3463" s="1020"/>
      <c r="X3463" s="1020"/>
      <c r="Y3463" s="1014"/>
    </row>
    <row r="3464" spans="10:25">
      <c r="J3464" s="1014"/>
      <c r="K3464" s="1014"/>
      <c r="L3464" s="1020"/>
      <c r="M3464" s="1020"/>
      <c r="N3464" s="1020"/>
      <c r="O3464" s="1020"/>
      <c r="P3464" s="1020"/>
      <c r="Q3464" s="1020"/>
      <c r="R3464" s="1020"/>
      <c r="S3464" s="1020"/>
      <c r="T3464" s="1020"/>
      <c r="U3464" s="1020"/>
      <c r="V3464" s="1020"/>
      <c r="W3464" s="1020"/>
      <c r="X3464" s="1020"/>
      <c r="Y3464" s="1014"/>
    </row>
    <row r="3465" spans="10:25">
      <c r="J3465" s="1014"/>
      <c r="K3465" s="1014"/>
      <c r="L3465" s="1020"/>
      <c r="M3465" s="1020"/>
      <c r="N3465" s="1020"/>
      <c r="O3465" s="1020"/>
      <c r="P3465" s="1020"/>
      <c r="Q3465" s="1020"/>
      <c r="R3465" s="1020"/>
      <c r="S3465" s="1020"/>
      <c r="T3465" s="1020"/>
      <c r="U3465" s="1020"/>
      <c r="V3465" s="1020"/>
      <c r="W3465" s="1020"/>
      <c r="X3465" s="1020"/>
      <c r="Y3465" s="1014"/>
    </row>
    <row r="3466" spans="10:25">
      <c r="J3466" s="1014"/>
      <c r="K3466" s="1014"/>
      <c r="L3466" s="1020"/>
      <c r="M3466" s="1020"/>
      <c r="N3466" s="1020"/>
      <c r="O3466" s="1020"/>
      <c r="P3466" s="1020"/>
      <c r="Q3466" s="1020"/>
      <c r="R3466" s="1020"/>
      <c r="S3466" s="1020"/>
      <c r="T3466" s="1020"/>
      <c r="U3466" s="1020"/>
      <c r="V3466" s="1020"/>
      <c r="W3466" s="1020"/>
      <c r="X3466" s="1020"/>
      <c r="Y3466" s="1014"/>
    </row>
    <row r="3467" spans="10:25">
      <c r="J3467" s="1014"/>
      <c r="K3467" s="1014"/>
      <c r="L3467" s="1020"/>
      <c r="M3467" s="1020"/>
      <c r="N3467" s="1020"/>
      <c r="O3467" s="1020"/>
      <c r="P3467" s="1020"/>
      <c r="Q3467" s="1020"/>
      <c r="R3467" s="1020"/>
      <c r="S3467" s="1020"/>
      <c r="T3467" s="1020"/>
      <c r="U3467" s="1020"/>
      <c r="V3467" s="1020"/>
      <c r="W3467" s="1020"/>
      <c r="X3467" s="1020"/>
      <c r="Y3467" s="1014"/>
    </row>
    <row r="3468" spans="10:25">
      <c r="J3468" s="1014"/>
      <c r="K3468" s="1014"/>
      <c r="L3468" s="1020"/>
      <c r="M3468" s="1020"/>
      <c r="N3468" s="1020"/>
      <c r="O3468" s="1020"/>
      <c r="P3468" s="1020"/>
      <c r="Q3468" s="1020"/>
      <c r="R3468" s="1020"/>
      <c r="S3468" s="1020"/>
      <c r="T3468" s="1020"/>
      <c r="U3468" s="1020"/>
      <c r="V3468" s="1020"/>
      <c r="W3468" s="1020"/>
      <c r="X3468" s="1020"/>
      <c r="Y3468" s="1014"/>
    </row>
    <row r="3469" spans="10:25">
      <c r="J3469" s="1014"/>
      <c r="K3469" s="1014"/>
      <c r="L3469" s="1020"/>
      <c r="M3469" s="1020"/>
      <c r="N3469" s="1020"/>
      <c r="O3469" s="1020"/>
      <c r="P3469" s="1020"/>
      <c r="Q3469" s="1020"/>
      <c r="R3469" s="1020"/>
      <c r="S3469" s="1020"/>
      <c r="T3469" s="1020"/>
      <c r="U3469" s="1020"/>
      <c r="V3469" s="1020"/>
      <c r="W3469" s="1020"/>
      <c r="X3469" s="1020"/>
      <c r="Y3469" s="1014"/>
    </row>
    <row r="3470" spans="10:25">
      <c r="J3470" s="1014"/>
      <c r="K3470" s="1014"/>
      <c r="L3470" s="1020"/>
      <c r="M3470" s="1020"/>
      <c r="N3470" s="1020"/>
      <c r="O3470" s="1020"/>
      <c r="P3470" s="1020"/>
      <c r="Q3470" s="1020"/>
      <c r="R3470" s="1020"/>
      <c r="S3470" s="1020"/>
      <c r="T3470" s="1020"/>
      <c r="U3470" s="1020"/>
      <c r="V3470" s="1020"/>
      <c r="W3470" s="1020"/>
      <c r="X3470" s="1020"/>
      <c r="Y3470" s="1014"/>
    </row>
    <row r="3471" spans="10:25">
      <c r="J3471" s="1014"/>
      <c r="K3471" s="1014"/>
      <c r="L3471" s="1020"/>
      <c r="M3471" s="1020"/>
      <c r="N3471" s="1020"/>
      <c r="O3471" s="1020"/>
      <c r="P3471" s="1020"/>
      <c r="Q3471" s="1020"/>
      <c r="R3471" s="1020"/>
      <c r="S3471" s="1020"/>
      <c r="T3471" s="1020"/>
      <c r="U3471" s="1020"/>
      <c r="V3471" s="1020"/>
      <c r="W3471" s="1020"/>
      <c r="X3471" s="1020"/>
      <c r="Y3471" s="1014"/>
    </row>
    <row r="3472" spans="10:25">
      <c r="J3472" s="1014"/>
      <c r="K3472" s="1014"/>
      <c r="L3472" s="1020"/>
      <c r="M3472" s="1020"/>
      <c r="N3472" s="1020"/>
      <c r="O3472" s="1020"/>
      <c r="P3472" s="1020"/>
      <c r="Q3472" s="1020"/>
      <c r="R3472" s="1020"/>
      <c r="S3472" s="1020"/>
      <c r="T3472" s="1020"/>
      <c r="U3472" s="1020"/>
      <c r="V3472" s="1020"/>
      <c r="W3472" s="1020"/>
      <c r="X3472" s="1020"/>
      <c r="Y3472" s="1014"/>
    </row>
    <row r="3473" spans="10:25">
      <c r="J3473" s="1014"/>
      <c r="K3473" s="1014"/>
      <c r="L3473" s="1020"/>
      <c r="M3473" s="1020"/>
      <c r="N3473" s="1020"/>
      <c r="O3473" s="1020"/>
      <c r="P3473" s="1020"/>
      <c r="Q3473" s="1020"/>
      <c r="R3473" s="1020"/>
      <c r="S3473" s="1020"/>
      <c r="T3473" s="1020"/>
      <c r="U3473" s="1020"/>
      <c r="V3473" s="1020"/>
      <c r="W3473" s="1020"/>
      <c r="X3473" s="1020"/>
      <c r="Y3473" s="1014"/>
    </row>
    <row r="3474" spans="10:25">
      <c r="J3474" s="1014"/>
      <c r="K3474" s="1014"/>
      <c r="L3474" s="1020"/>
      <c r="M3474" s="1020"/>
      <c r="N3474" s="1020"/>
      <c r="O3474" s="1020"/>
      <c r="P3474" s="1020"/>
      <c r="Q3474" s="1020"/>
      <c r="R3474" s="1020"/>
      <c r="S3474" s="1020"/>
      <c r="T3474" s="1020"/>
      <c r="U3474" s="1020"/>
      <c r="V3474" s="1020"/>
      <c r="W3474" s="1020"/>
      <c r="X3474" s="1020"/>
      <c r="Y3474" s="1014"/>
    </row>
    <row r="3475" spans="10:25">
      <c r="J3475" s="1014"/>
      <c r="K3475" s="1014"/>
      <c r="L3475" s="1020"/>
      <c r="M3475" s="1020"/>
      <c r="N3475" s="1020"/>
      <c r="O3475" s="1020"/>
      <c r="P3475" s="1020"/>
      <c r="Q3475" s="1020"/>
      <c r="R3475" s="1020"/>
      <c r="S3475" s="1020"/>
      <c r="T3475" s="1020"/>
      <c r="U3475" s="1020"/>
      <c r="V3475" s="1020"/>
      <c r="W3475" s="1020"/>
      <c r="X3475" s="1020"/>
      <c r="Y3475" s="1014"/>
    </row>
    <row r="3476" spans="10:25">
      <c r="J3476" s="1014"/>
      <c r="K3476" s="1014"/>
      <c r="L3476" s="1020"/>
      <c r="M3476" s="1020"/>
      <c r="N3476" s="1020"/>
      <c r="O3476" s="1020"/>
      <c r="P3476" s="1020"/>
      <c r="Q3476" s="1020"/>
      <c r="R3476" s="1020"/>
      <c r="S3476" s="1020"/>
      <c r="T3476" s="1020"/>
      <c r="U3476" s="1020"/>
      <c r="V3476" s="1020"/>
      <c r="W3476" s="1020"/>
      <c r="X3476" s="1020"/>
      <c r="Y3476" s="1014"/>
    </row>
    <row r="3477" spans="10:25">
      <c r="J3477" s="1014"/>
      <c r="K3477" s="1014"/>
      <c r="L3477" s="1020"/>
      <c r="M3477" s="1020"/>
      <c r="N3477" s="1020"/>
      <c r="O3477" s="1020"/>
      <c r="P3477" s="1020"/>
      <c r="Q3477" s="1020"/>
      <c r="R3477" s="1020"/>
      <c r="S3477" s="1020"/>
      <c r="T3477" s="1020"/>
      <c r="U3477" s="1020"/>
      <c r="V3477" s="1020"/>
      <c r="W3477" s="1020"/>
      <c r="X3477" s="1020"/>
      <c r="Y3477" s="1014"/>
    </row>
    <row r="3478" spans="10:25">
      <c r="J3478" s="1014"/>
      <c r="K3478" s="1014"/>
      <c r="L3478" s="1020"/>
      <c r="M3478" s="1020"/>
      <c r="N3478" s="1020"/>
      <c r="O3478" s="1020"/>
      <c r="P3478" s="1020"/>
      <c r="Q3478" s="1020"/>
      <c r="R3478" s="1020"/>
      <c r="S3478" s="1020"/>
      <c r="T3478" s="1020"/>
      <c r="U3478" s="1020"/>
      <c r="V3478" s="1020"/>
      <c r="W3478" s="1020"/>
      <c r="X3478" s="1020"/>
      <c r="Y3478" s="1014"/>
    </row>
    <row r="3479" spans="10:25">
      <c r="J3479" s="1014"/>
      <c r="K3479" s="1014"/>
      <c r="L3479" s="1020"/>
      <c r="M3479" s="1020"/>
      <c r="N3479" s="1020"/>
      <c r="O3479" s="1020"/>
      <c r="P3479" s="1020"/>
      <c r="Q3479" s="1020"/>
      <c r="R3479" s="1020"/>
      <c r="S3479" s="1020"/>
      <c r="T3479" s="1020"/>
      <c r="U3479" s="1020"/>
      <c r="V3479" s="1020"/>
      <c r="W3479" s="1020"/>
      <c r="X3479" s="1020"/>
      <c r="Y3479" s="1014"/>
    </row>
    <row r="3480" spans="10:25">
      <c r="J3480" s="1014"/>
      <c r="K3480" s="1014"/>
      <c r="L3480" s="1020"/>
      <c r="M3480" s="1020"/>
      <c r="N3480" s="1020"/>
      <c r="O3480" s="1020"/>
      <c r="P3480" s="1020"/>
      <c r="Q3480" s="1020"/>
      <c r="R3480" s="1020"/>
      <c r="S3480" s="1020"/>
      <c r="T3480" s="1020"/>
      <c r="U3480" s="1020"/>
      <c r="V3480" s="1020"/>
      <c r="W3480" s="1020"/>
      <c r="X3480" s="1020"/>
      <c r="Y3480" s="1014"/>
    </row>
    <row r="3481" spans="10:25">
      <c r="J3481" s="1014"/>
      <c r="K3481" s="1014"/>
      <c r="L3481" s="1020"/>
      <c r="M3481" s="1020"/>
      <c r="N3481" s="1020"/>
      <c r="O3481" s="1020"/>
      <c r="P3481" s="1020"/>
      <c r="Q3481" s="1020"/>
      <c r="R3481" s="1020"/>
      <c r="S3481" s="1020"/>
      <c r="T3481" s="1020"/>
      <c r="U3481" s="1020"/>
      <c r="V3481" s="1020"/>
      <c r="W3481" s="1020"/>
      <c r="X3481" s="1020"/>
      <c r="Y3481" s="1014"/>
    </row>
    <row r="3482" spans="10:25">
      <c r="J3482" s="1014"/>
      <c r="K3482" s="1014"/>
      <c r="L3482" s="1020"/>
      <c r="M3482" s="1020"/>
      <c r="N3482" s="1020"/>
      <c r="O3482" s="1020"/>
      <c r="P3482" s="1020"/>
      <c r="Q3482" s="1020"/>
      <c r="R3482" s="1020"/>
      <c r="S3482" s="1020"/>
      <c r="T3482" s="1020"/>
      <c r="U3482" s="1020"/>
      <c r="V3482" s="1020"/>
      <c r="W3482" s="1020"/>
      <c r="X3482" s="1020"/>
      <c r="Y3482" s="1014"/>
    </row>
    <row r="3483" spans="10:25">
      <c r="J3483" s="1014"/>
      <c r="K3483" s="1014"/>
      <c r="L3483" s="1020"/>
      <c r="M3483" s="1020"/>
      <c r="N3483" s="1020"/>
      <c r="O3483" s="1020"/>
      <c r="P3483" s="1020"/>
      <c r="Q3483" s="1020"/>
      <c r="R3483" s="1020"/>
      <c r="S3483" s="1020"/>
      <c r="T3483" s="1020"/>
      <c r="U3483" s="1020"/>
      <c r="V3483" s="1020"/>
      <c r="W3483" s="1020"/>
      <c r="X3483" s="1020"/>
      <c r="Y3483" s="1014"/>
    </row>
    <row r="3484" spans="10:25">
      <c r="J3484" s="1014"/>
      <c r="K3484" s="1014"/>
      <c r="L3484" s="1020"/>
      <c r="M3484" s="1020"/>
      <c r="N3484" s="1020"/>
      <c r="O3484" s="1020"/>
      <c r="P3484" s="1020"/>
      <c r="Q3484" s="1020"/>
      <c r="R3484" s="1020"/>
      <c r="S3484" s="1020"/>
      <c r="T3484" s="1020"/>
      <c r="U3484" s="1020"/>
      <c r="V3484" s="1020"/>
      <c r="W3484" s="1020"/>
      <c r="X3484" s="1020"/>
      <c r="Y3484" s="1014"/>
    </row>
    <row r="3485" spans="10:25">
      <c r="J3485" s="1014"/>
      <c r="K3485" s="1014"/>
      <c r="L3485" s="1020"/>
      <c r="M3485" s="1020"/>
      <c r="N3485" s="1020"/>
      <c r="O3485" s="1020"/>
      <c r="P3485" s="1020"/>
      <c r="Q3485" s="1020"/>
      <c r="R3485" s="1020"/>
      <c r="S3485" s="1020"/>
      <c r="T3485" s="1020"/>
      <c r="U3485" s="1020"/>
      <c r="V3485" s="1020"/>
      <c r="W3485" s="1020"/>
      <c r="X3485" s="1020"/>
      <c r="Y3485" s="1014"/>
    </row>
    <row r="3486" spans="10:25">
      <c r="J3486" s="1014"/>
      <c r="K3486" s="1014"/>
      <c r="L3486" s="1020"/>
      <c r="M3486" s="1020"/>
      <c r="N3486" s="1020"/>
      <c r="O3486" s="1020"/>
      <c r="P3486" s="1020"/>
      <c r="Q3486" s="1020"/>
      <c r="R3486" s="1020"/>
      <c r="S3486" s="1020"/>
      <c r="T3486" s="1020"/>
      <c r="U3486" s="1020"/>
      <c r="V3486" s="1020"/>
      <c r="W3486" s="1020"/>
      <c r="X3486" s="1020"/>
      <c r="Y3486" s="1014"/>
    </row>
    <row r="3487" spans="10:25">
      <c r="J3487" s="1014"/>
      <c r="K3487" s="1014"/>
      <c r="L3487" s="1020"/>
      <c r="M3487" s="1020"/>
      <c r="N3487" s="1020"/>
      <c r="O3487" s="1020"/>
      <c r="P3487" s="1020"/>
      <c r="Q3487" s="1020"/>
      <c r="R3487" s="1020"/>
      <c r="S3487" s="1020"/>
      <c r="T3487" s="1020"/>
      <c r="U3487" s="1020"/>
      <c r="V3487" s="1020"/>
      <c r="W3487" s="1020"/>
      <c r="X3487" s="1020"/>
      <c r="Y3487" s="1014"/>
    </row>
    <row r="3488" spans="10:25">
      <c r="J3488" s="1014"/>
      <c r="K3488" s="1014"/>
      <c r="L3488" s="1020"/>
      <c r="M3488" s="1020"/>
      <c r="N3488" s="1020"/>
      <c r="O3488" s="1020"/>
      <c r="P3488" s="1020"/>
      <c r="Q3488" s="1020"/>
      <c r="R3488" s="1020"/>
      <c r="S3488" s="1020"/>
      <c r="T3488" s="1020"/>
      <c r="U3488" s="1020"/>
      <c r="V3488" s="1020"/>
      <c r="W3488" s="1020"/>
      <c r="X3488" s="1020"/>
      <c r="Y3488" s="1014"/>
    </row>
    <row r="3489" spans="10:25">
      <c r="J3489" s="1014"/>
      <c r="K3489" s="1014"/>
      <c r="L3489" s="1020"/>
      <c r="M3489" s="1020"/>
      <c r="N3489" s="1020"/>
      <c r="O3489" s="1020"/>
      <c r="P3489" s="1020"/>
      <c r="Q3489" s="1020"/>
      <c r="R3489" s="1020"/>
      <c r="S3489" s="1020"/>
      <c r="T3489" s="1020"/>
      <c r="U3489" s="1020"/>
      <c r="V3489" s="1020"/>
      <c r="W3489" s="1020"/>
      <c r="X3489" s="1020"/>
      <c r="Y3489" s="1014"/>
    </row>
    <row r="3490" spans="10:25">
      <c r="J3490" s="1014"/>
      <c r="K3490" s="1014"/>
      <c r="L3490" s="1020"/>
      <c r="M3490" s="1020"/>
      <c r="N3490" s="1020"/>
      <c r="O3490" s="1020"/>
      <c r="P3490" s="1020"/>
      <c r="Q3490" s="1020"/>
      <c r="R3490" s="1020"/>
      <c r="S3490" s="1020"/>
      <c r="T3490" s="1020"/>
      <c r="U3490" s="1020"/>
      <c r="V3490" s="1020"/>
      <c r="W3490" s="1020"/>
      <c r="X3490" s="1020"/>
      <c r="Y3490" s="1014"/>
    </row>
    <row r="3491" spans="10:25">
      <c r="J3491" s="1014"/>
      <c r="K3491" s="1014"/>
      <c r="L3491" s="1020"/>
      <c r="M3491" s="1020"/>
      <c r="N3491" s="1020"/>
      <c r="O3491" s="1020"/>
      <c r="P3491" s="1020"/>
      <c r="Q3491" s="1020"/>
      <c r="R3491" s="1020"/>
      <c r="S3491" s="1020"/>
      <c r="T3491" s="1020"/>
      <c r="U3491" s="1020"/>
      <c r="V3491" s="1020"/>
      <c r="W3491" s="1020"/>
      <c r="X3491" s="1020"/>
      <c r="Y3491" s="1014"/>
    </row>
    <row r="3492" spans="10:25">
      <c r="J3492" s="1014"/>
      <c r="K3492" s="1014"/>
      <c r="L3492" s="1020"/>
      <c r="M3492" s="1020"/>
      <c r="N3492" s="1020"/>
      <c r="O3492" s="1020"/>
      <c r="P3492" s="1020"/>
      <c r="Q3492" s="1020"/>
      <c r="R3492" s="1020"/>
      <c r="S3492" s="1020"/>
      <c r="T3492" s="1020"/>
      <c r="U3492" s="1020"/>
      <c r="V3492" s="1020"/>
      <c r="W3492" s="1020"/>
      <c r="X3492" s="1020"/>
      <c r="Y3492" s="1014"/>
    </row>
    <row r="3493" spans="10:25">
      <c r="J3493" s="1014"/>
      <c r="K3493" s="1014"/>
      <c r="L3493" s="1020"/>
      <c r="M3493" s="1020"/>
      <c r="N3493" s="1020"/>
      <c r="O3493" s="1020"/>
      <c r="P3493" s="1020"/>
      <c r="Q3493" s="1020"/>
      <c r="R3493" s="1020"/>
      <c r="S3493" s="1020"/>
      <c r="T3493" s="1020"/>
      <c r="U3493" s="1020"/>
      <c r="V3493" s="1020"/>
      <c r="W3493" s="1020"/>
      <c r="X3493" s="1020"/>
      <c r="Y3493" s="1014"/>
    </row>
    <row r="3494" spans="10:25">
      <c r="J3494" s="1014"/>
      <c r="K3494" s="1014"/>
      <c r="L3494" s="1020"/>
      <c r="M3494" s="1020"/>
      <c r="N3494" s="1020"/>
      <c r="O3494" s="1020"/>
      <c r="P3494" s="1020"/>
      <c r="Q3494" s="1020"/>
      <c r="R3494" s="1020"/>
      <c r="S3494" s="1020"/>
      <c r="T3494" s="1020"/>
      <c r="U3494" s="1020"/>
      <c r="V3494" s="1020"/>
      <c r="W3494" s="1020"/>
      <c r="X3494" s="1020"/>
      <c r="Y3494" s="1014"/>
    </row>
    <row r="3495" spans="10:25">
      <c r="J3495" s="1014"/>
      <c r="K3495" s="1014"/>
      <c r="L3495" s="1020"/>
      <c r="M3495" s="1020"/>
      <c r="N3495" s="1020"/>
      <c r="O3495" s="1020"/>
      <c r="P3495" s="1020"/>
      <c r="Q3495" s="1020"/>
      <c r="R3495" s="1020"/>
      <c r="S3495" s="1020"/>
      <c r="T3495" s="1020"/>
      <c r="U3495" s="1020"/>
      <c r="V3495" s="1020"/>
      <c r="W3495" s="1020"/>
      <c r="X3495" s="1020"/>
      <c r="Y3495" s="1014"/>
    </row>
    <row r="3496" spans="10:25">
      <c r="J3496" s="1014"/>
      <c r="K3496" s="1014"/>
      <c r="L3496" s="1020"/>
      <c r="M3496" s="1020"/>
      <c r="N3496" s="1020"/>
      <c r="O3496" s="1020"/>
      <c r="P3496" s="1020"/>
      <c r="Q3496" s="1020"/>
      <c r="R3496" s="1020"/>
      <c r="S3496" s="1020"/>
      <c r="T3496" s="1020"/>
      <c r="U3496" s="1020"/>
      <c r="V3496" s="1020"/>
      <c r="W3496" s="1020"/>
      <c r="X3496" s="1020"/>
      <c r="Y3496" s="1014"/>
    </row>
    <row r="3497" spans="10:25">
      <c r="J3497" s="1014"/>
      <c r="K3497" s="1014"/>
      <c r="L3497" s="1020"/>
      <c r="M3497" s="1020"/>
      <c r="N3497" s="1020"/>
      <c r="O3497" s="1020"/>
      <c r="P3497" s="1020"/>
      <c r="Q3497" s="1020"/>
      <c r="R3497" s="1020"/>
      <c r="S3497" s="1020"/>
      <c r="T3497" s="1020"/>
      <c r="U3497" s="1020"/>
      <c r="V3497" s="1020"/>
      <c r="W3497" s="1020"/>
      <c r="X3497" s="1020"/>
      <c r="Y3497" s="1014"/>
    </row>
    <row r="3498" spans="10:25">
      <c r="J3498" s="1014"/>
      <c r="K3498" s="1014"/>
      <c r="L3498" s="1020"/>
      <c r="M3498" s="1020"/>
      <c r="N3498" s="1020"/>
      <c r="O3498" s="1020"/>
      <c r="P3498" s="1020"/>
      <c r="Q3498" s="1020"/>
      <c r="R3498" s="1020"/>
      <c r="S3498" s="1020"/>
      <c r="T3498" s="1020"/>
      <c r="U3498" s="1020"/>
      <c r="V3498" s="1020"/>
      <c r="W3498" s="1020"/>
      <c r="X3498" s="1020"/>
      <c r="Y3498" s="1014"/>
    </row>
    <row r="3499" spans="10:25">
      <c r="J3499" s="1014"/>
      <c r="K3499" s="1014"/>
      <c r="L3499" s="1020"/>
      <c r="M3499" s="1020"/>
      <c r="N3499" s="1020"/>
      <c r="O3499" s="1020"/>
      <c r="P3499" s="1020"/>
      <c r="Q3499" s="1020"/>
      <c r="R3499" s="1020"/>
      <c r="S3499" s="1020"/>
      <c r="T3499" s="1020"/>
      <c r="U3499" s="1020"/>
      <c r="V3499" s="1020"/>
      <c r="W3499" s="1020"/>
      <c r="X3499" s="1020"/>
      <c r="Y3499" s="1014"/>
    </row>
    <row r="3500" spans="10:25">
      <c r="J3500" s="1014"/>
      <c r="K3500" s="1014"/>
      <c r="L3500" s="1020"/>
      <c r="M3500" s="1020"/>
      <c r="N3500" s="1020"/>
      <c r="O3500" s="1020"/>
      <c r="P3500" s="1020"/>
      <c r="Q3500" s="1020"/>
      <c r="R3500" s="1020"/>
      <c r="S3500" s="1020"/>
      <c r="T3500" s="1020"/>
      <c r="U3500" s="1020"/>
      <c r="V3500" s="1020"/>
      <c r="W3500" s="1020"/>
      <c r="X3500" s="1020"/>
      <c r="Y3500" s="1014"/>
    </row>
    <row r="3501" spans="10:25">
      <c r="J3501" s="1014"/>
      <c r="K3501" s="1014"/>
      <c r="L3501" s="1020"/>
      <c r="M3501" s="1020"/>
      <c r="N3501" s="1020"/>
      <c r="O3501" s="1020"/>
      <c r="P3501" s="1020"/>
      <c r="Q3501" s="1020"/>
      <c r="R3501" s="1020"/>
      <c r="S3501" s="1020"/>
      <c r="T3501" s="1020"/>
      <c r="U3501" s="1020"/>
      <c r="V3501" s="1020"/>
      <c r="W3501" s="1020"/>
      <c r="X3501" s="1020"/>
      <c r="Y3501" s="1014"/>
    </row>
    <row r="3502" spans="10:25">
      <c r="J3502" s="1014"/>
      <c r="K3502" s="1014"/>
      <c r="L3502" s="1020"/>
      <c r="M3502" s="1020"/>
      <c r="N3502" s="1020"/>
      <c r="O3502" s="1020"/>
      <c r="P3502" s="1020"/>
      <c r="Q3502" s="1020"/>
      <c r="R3502" s="1020"/>
      <c r="S3502" s="1020"/>
      <c r="T3502" s="1020"/>
      <c r="U3502" s="1020"/>
      <c r="V3502" s="1020"/>
      <c r="W3502" s="1020"/>
      <c r="X3502" s="1020"/>
      <c r="Y3502" s="1014"/>
    </row>
    <row r="3503" spans="10:25">
      <c r="J3503" s="1014"/>
      <c r="K3503" s="1014"/>
      <c r="L3503" s="1020"/>
      <c r="M3503" s="1020"/>
      <c r="N3503" s="1020"/>
      <c r="O3503" s="1020"/>
      <c r="P3503" s="1020"/>
      <c r="Q3503" s="1020"/>
      <c r="R3503" s="1020"/>
      <c r="S3503" s="1020"/>
      <c r="T3503" s="1020"/>
      <c r="U3503" s="1020"/>
      <c r="V3503" s="1020"/>
      <c r="W3503" s="1020"/>
      <c r="X3503" s="1020"/>
      <c r="Y3503" s="1014"/>
    </row>
    <row r="3504" spans="10:25">
      <c r="J3504" s="1014"/>
      <c r="K3504" s="1014"/>
      <c r="L3504" s="1020"/>
      <c r="M3504" s="1020"/>
      <c r="N3504" s="1020"/>
      <c r="O3504" s="1020"/>
      <c r="P3504" s="1020"/>
      <c r="Q3504" s="1020"/>
      <c r="R3504" s="1020"/>
      <c r="S3504" s="1020"/>
      <c r="T3504" s="1020"/>
      <c r="U3504" s="1020"/>
      <c r="V3504" s="1020"/>
      <c r="W3504" s="1020"/>
      <c r="X3504" s="1020"/>
      <c r="Y3504" s="1014"/>
    </row>
    <row r="3505" spans="10:25">
      <c r="J3505" s="1014"/>
      <c r="K3505" s="1014"/>
      <c r="L3505" s="1020"/>
      <c r="M3505" s="1020"/>
      <c r="N3505" s="1020"/>
      <c r="O3505" s="1020"/>
      <c r="P3505" s="1020"/>
      <c r="Q3505" s="1020"/>
      <c r="R3505" s="1020"/>
      <c r="S3505" s="1020"/>
      <c r="T3505" s="1020"/>
      <c r="U3505" s="1020"/>
      <c r="V3505" s="1020"/>
      <c r="W3505" s="1020"/>
      <c r="X3505" s="1020"/>
      <c r="Y3505" s="1014"/>
    </row>
    <row r="3506" spans="10:25">
      <c r="J3506" s="1014"/>
      <c r="K3506" s="1014"/>
      <c r="L3506" s="1020"/>
      <c r="M3506" s="1020"/>
      <c r="N3506" s="1020"/>
      <c r="O3506" s="1020"/>
      <c r="P3506" s="1020"/>
      <c r="Q3506" s="1020"/>
      <c r="R3506" s="1020"/>
      <c r="S3506" s="1020"/>
      <c r="T3506" s="1020"/>
      <c r="U3506" s="1020"/>
      <c r="V3506" s="1020"/>
      <c r="W3506" s="1020"/>
      <c r="X3506" s="1020"/>
      <c r="Y3506" s="1014"/>
    </row>
    <row r="3507" spans="10:25">
      <c r="J3507" s="1014"/>
      <c r="K3507" s="1014"/>
      <c r="L3507" s="1020"/>
      <c r="M3507" s="1020"/>
      <c r="N3507" s="1020"/>
      <c r="O3507" s="1020"/>
      <c r="P3507" s="1020"/>
      <c r="Q3507" s="1020"/>
      <c r="R3507" s="1020"/>
      <c r="S3507" s="1020"/>
      <c r="T3507" s="1020"/>
      <c r="U3507" s="1020"/>
      <c r="V3507" s="1020"/>
      <c r="W3507" s="1020"/>
      <c r="X3507" s="1020"/>
      <c r="Y3507" s="1014"/>
    </row>
    <row r="3508" spans="10:25">
      <c r="J3508" s="1014"/>
      <c r="K3508" s="1014"/>
      <c r="L3508" s="1020"/>
      <c r="M3508" s="1020"/>
      <c r="N3508" s="1020"/>
      <c r="O3508" s="1020"/>
      <c r="P3508" s="1020"/>
      <c r="Q3508" s="1020"/>
      <c r="R3508" s="1020"/>
      <c r="S3508" s="1020"/>
      <c r="T3508" s="1020"/>
      <c r="U3508" s="1020"/>
      <c r="V3508" s="1020"/>
      <c r="W3508" s="1020"/>
      <c r="X3508" s="1020"/>
      <c r="Y3508" s="1014"/>
    </row>
    <row r="3509" spans="10:25">
      <c r="J3509" s="1014"/>
      <c r="K3509" s="1014"/>
      <c r="L3509" s="1020"/>
      <c r="M3509" s="1020"/>
      <c r="N3509" s="1020"/>
      <c r="O3509" s="1020"/>
      <c r="P3509" s="1020"/>
      <c r="Q3509" s="1020"/>
      <c r="R3509" s="1020"/>
      <c r="S3509" s="1020"/>
      <c r="T3509" s="1020"/>
      <c r="U3509" s="1020"/>
      <c r="V3509" s="1020"/>
      <c r="W3509" s="1020"/>
      <c r="X3509" s="1020"/>
      <c r="Y3509" s="1014"/>
    </row>
    <row r="3510" spans="10:25">
      <c r="J3510" s="1014"/>
      <c r="K3510" s="1014"/>
      <c r="L3510" s="1020"/>
      <c r="M3510" s="1020"/>
      <c r="N3510" s="1020"/>
      <c r="O3510" s="1020"/>
      <c r="P3510" s="1020"/>
      <c r="Q3510" s="1020"/>
      <c r="R3510" s="1020"/>
      <c r="S3510" s="1020"/>
      <c r="T3510" s="1020"/>
      <c r="U3510" s="1020"/>
      <c r="V3510" s="1020"/>
      <c r="W3510" s="1020"/>
      <c r="X3510" s="1020"/>
      <c r="Y3510" s="1014"/>
    </row>
    <row r="3511" spans="10:25">
      <c r="J3511" s="1014"/>
      <c r="K3511" s="1014"/>
      <c r="L3511" s="1020"/>
      <c r="M3511" s="1020"/>
      <c r="N3511" s="1020"/>
      <c r="O3511" s="1020"/>
      <c r="P3511" s="1020"/>
      <c r="Q3511" s="1020"/>
      <c r="R3511" s="1020"/>
      <c r="S3511" s="1020"/>
      <c r="T3511" s="1020"/>
      <c r="U3511" s="1020"/>
      <c r="V3511" s="1020"/>
      <c r="W3511" s="1020"/>
      <c r="X3511" s="1020"/>
      <c r="Y3511" s="1014"/>
    </row>
    <row r="3512" spans="10:25">
      <c r="J3512" s="1014"/>
      <c r="K3512" s="1014"/>
      <c r="L3512" s="1020"/>
      <c r="M3512" s="1020"/>
      <c r="N3512" s="1020"/>
      <c r="O3512" s="1020"/>
      <c r="P3512" s="1020"/>
      <c r="Q3512" s="1020"/>
      <c r="R3512" s="1020"/>
      <c r="S3512" s="1020"/>
      <c r="T3512" s="1020"/>
      <c r="U3512" s="1020"/>
      <c r="V3512" s="1020"/>
      <c r="W3512" s="1020"/>
      <c r="X3512" s="1020"/>
      <c r="Y3512" s="1014"/>
    </row>
    <row r="3513" spans="10:25">
      <c r="J3513" s="1014"/>
      <c r="K3513" s="1014"/>
      <c r="L3513" s="1020"/>
      <c r="M3513" s="1020"/>
      <c r="N3513" s="1020"/>
      <c r="O3513" s="1020"/>
      <c r="P3513" s="1020"/>
      <c r="Q3513" s="1020"/>
      <c r="R3513" s="1020"/>
      <c r="S3513" s="1020"/>
      <c r="T3513" s="1020"/>
      <c r="U3513" s="1020"/>
      <c r="V3513" s="1020"/>
      <c r="W3513" s="1020"/>
      <c r="X3513" s="1020"/>
      <c r="Y3513" s="1014"/>
    </row>
    <row r="3514" spans="10:25">
      <c r="J3514" s="1014"/>
      <c r="K3514" s="1014"/>
      <c r="L3514" s="1020"/>
      <c r="M3514" s="1020"/>
      <c r="N3514" s="1020"/>
      <c r="O3514" s="1020"/>
      <c r="P3514" s="1020"/>
      <c r="Q3514" s="1020"/>
      <c r="R3514" s="1020"/>
      <c r="S3514" s="1020"/>
      <c r="T3514" s="1020"/>
      <c r="U3514" s="1020"/>
      <c r="V3514" s="1020"/>
      <c r="W3514" s="1020"/>
      <c r="X3514" s="1020"/>
      <c r="Y3514" s="1014"/>
    </row>
    <row r="3515" spans="10:25">
      <c r="J3515" s="1014"/>
      <c r="K3515" s="1014"/>
      <c r="L3515" s="1020"/>
      <c r="M3515" s="1020"/>
      <c r="N3515" s="1020"/>
      <c r="O3515" s="1020"/>
      <c r="P3515" s="1020"/>
      <c r="Q3515" s="1020"/>
      <c r="R3515" s="1020"/>
      <c r="S3515" s="1020"/>
      <c r="T3515" s="1020"/>
      <c r="U3515" s="1020"/>
      <c r="V3515" s="1020"/>
      <c r="W3515" s="1020"/>
      <c r="X3515" s="1020"/>
      <c r="Y3515" s="1014"/>
    </row>
    <row r="3516" spans="10:25">
      <c r="J3516" s="1014"/>
      <c r="K3516" s="1014"/>
      <c r="L3516" s="1020"/>
      <c r="M3516" s="1020"/>
      <c r="N3516" s="1020"/>
      <c r="O3516" s="1020"/>
      <c r="P3516" s="1020"/>
      <c r="Q3516" s="1020"/>
      <c r="R3516" s="1020"/>
      <c r="S3516" s="1020"/>
      <c r="T3516" s="1020"/>
      <c r="U3516" s="1020"/>
      <c r="V3516" s="1020"/>
      <c r="W3516" s="1020"/>
      <c r="X3516" s="1020"/>
      <c r="Y3516" s="1014"/>
    </row>
    <row r="3517" spans="10:25">
      <c r="J3517" s="1014"/>
      <c r="K3517" s="1014"/>
      <c r="L3517" s="1020"/>
      <c r="M3517" s="1020"/>
      <c r="N3517" s="1020"/>
      <c r="O3517" s="1020"/>
      <c r="P3517" s="1020"/>
      <c r="Q3517" s="1020"/>
      <c r="R3517" s="1020"/>
      <c r="S3517" s="1020"/>
      <c r="T3517" s="1020"/>
      <c r="U3517" s="1020"/>
      <c r="V3517" s="1020"/>
      <c r="W3517" s="1020"/>
      <c r="X3517" s="1020"/>
      <c r="Y3517" s="1014"/>
    </row>
    <row r="3518" spans="10:25">
      <c r="J3518" s="1014"/>
      <c r="K3518" s="1014"/>
      <c r="L3518" s="1020"/>
      <c r="M3518" s="1020"/>
      <c r="N3518" s="1020"/>
      <c r="O3518" s="1020"/>
      <c r="P3518" s="1020"/>
      <c r="Q3518" s="1020"/>
      <c r="R3518" s="1020"/>
      <c r="S3518" s="1020"/>
      <c r="T3518" s="1020"/>
      <c r="U3518" s="1020"/>
      <c r="V3518" s="1020"/>
      <c r="W3518" s="1020"/>
      <c r="X3518" s="1020"/>
      <c r="Y3518" s="1014"/>
    </row>
    <row r="3519" spans="10:25">
      <c r="J3519" s="1014"/>
      <c r="K3519" s="1014"/>
      <c r="L3519" s="1020"/>
      <c r="M3519" s="1020"/>
      <c r="N3519" s="1020"/>
      <c r="O3519" s="1020"/>
      <c r="P3519" s="1020"/>
      <c r="Q3519" s="1020"/>
      <c r="R3519" s="1020"/>
      <c r="S3519" s="1020"/>
      <c r="T3519" s="1020"/>
      <c r="U3519" s="1020"/>
      <c r="V3519" s="1020"/>
      <c r="W3519" s="1020"/>
      <c r="X3519" s="1020"/>
      <c r="Y3519" s="1014"/>
    </row>
    <row r="3520" spans="10:25">
      <c r="J3520" s="1014"/>
      <c r="K3520" s="1014"/>
      <c r="L3520" s="1020"/>
      <c r="M3520" s="1020"/>
      <c r="N3520" s="1020"/>
      <c r="O3520" s="1020"/>
      <c r="P3520" s="1020"/>
      <c r="Q3520" s="1020"/>
      <c r="R3520" s="1020"/>
      <c r="S3520" s="1020"/>
      <c r="T3520" s="1020"/>
      <c r="U3520" s="1020"/>
      <c r="V3520" s="1020"/>
      <c r="W3520" s="1020"/>
      <c r="X3520" s="1020"/>
      <c r="Y3520" s="1014"/>
    </row>
    <row r="3521" spans="10:25">
      <c r="J3521" s="1014"/>
      <c r="K3521" s="1014"/>
      <c r="L3521" s="1020"/>
      <c r="M3521" s="1020"/>
      <c r="N3521" s="1020"/>
      <c r="O3521" s="1020"/>
      <c r="P3521" s="1020"/>
      <c r="Q3521" s="1020"/>
      <c r="R3521" s="1020"/>
      <c r="S3521" s="1020"/>
      <c r="T3521" s="1020"/>
      <c r="U3521" s="1020"/>
      <c r="V3521" s="1020"/>
      <c r="W3521" s="1020"/>
      <c r="X3521" s="1020"/>
      <c r="Y3521" s="1014"/>
    </row>
    <row r="3522" spans="10:25">
      <c r="J3522" s="1014"/>
      <c r="K3522" s="1014"/>
      <c r="L3522" s="1020"/>
      <c r="M3522" s="1020"/>
      <c r="N3522" s="1020"/>
      <c r="O3522" s="1020"/>
      <c r="P3522" s="1020"/>
      <c r="Q3522" s="1020"/>
      <c r="R3522" s="1020"/>
      <c r="S3522" s="1020"/>
      <c r="T3522" s="1020"/>
      <c r="U3522" s="1020"/>
      <c r="V3522" s="1020"/>
      <c r="W3522" s="1020"/>
      <c r="X3522" s="1020"/>
      <c r="Y3522" s="1014"/>
    </row>
    <row r="3523" spans="10:25">
      <c r="J3523" s="1014"/>
      <c r="K3523" s="1014"/>
      <c r="L3523" s="1020"/>
      <c r="M3523" s="1020"/>
      <c r="N3523" s="1020"/>
      <c r="O3523" s="1020"/>
      <c r="P3523" s="1020"/>
      <c r="Q3523" s="1020"/>
      <c r="R3523" s="1020"/>
      <c r="S3523" s="1020"/>
      <c r="T3523" s="1020"/>
      <c r="U3523" s="1020"/>
      <c r="V3523" s="1020"/>
      <c r="W3523" s="1020"/>
      <c r="X3523" s="1020"/>
      <c r="Y3523" s="1014"/>
    </row>
    <row r="3524" spans="10:25">
      <c r="J3524" s="1014"/>
      <c r="K3524" s="1014"/>
      <c r="L3524" s="1020"/>
      <c r="M3524" s="1020"/>
      <c r="N3524" s="1020"/>
      <c r="O3524" s="1020"/>
      <c r="P3524" s="1020"/>
      <c r="Q3524" s="1020"/>
      <c r="R3524" s="1020"/>
      <c r="S3524" s="1020"/>
      <c r="T3524" s="1020"/>
      <c r="U3524" s="1020"/>
      <c r="V3524" s="1020"/>
      <c r="W3524" s="1020"/>
      <c r="X3524" s="1020"/>
      <c r="Y3524" s="1014"/>
    </row>
    <row r="3525" spans="10:25">
      <c r="J3525" s="1014"/>
      <c r="K3525" s="1014"/>
      <c r="L3525" s="1020"/>
      <c r="M3525" s="1020"/>
      <c r="N3525" s="1020"/>
      <c r="O3525" s="1020"/>
      <c r="P3525" s="1020"/>
      <c r="Q3525" s="1020"/>
      <c r="R3525" s="1020"/>
      <c r="S3525" s="1020"/>
      <c r="T3525" s="1020"/>
      <c r="U3525" s="1020"/>
      <c r="V3525" s="1020"/>
      <c r="W3525" s="1020"/>
      <c r="X3525" s="1020"/>
      <c r="Y3525" s="1014"/>
    </row>
    <row r="3526" spans="10:25">
      <c r="J3526" s="1014"/>
      <c r="K3526" s="1014"/>
      <c r="L3526" s="1020"/>
      <c r="M3526" s="1020"/>
      <c r="N3526" s="1020"/>
      <c r="O3526" s="1020"/>
      <c r="P3526" s="1020"/>
      <c r="Q3526" s="1020"/>
      <c r="R3526" s="1020"/>
      <c r="S3526" s="1020"/>
      <c r="T3526" s="1020"/>
      <c r="U3526" s="1020"/>
      <c r="V3526" s="1020"/>
      <c r="W3526" s="1020"/>
      <c r="X3526" s="1020"/>
      <c r="Y3526" s="1014"/>
    </row>
    <row r="3527" spans="10:25">
      <c r="J3527" s="1014"/>
      <c r="K3527" s="1014"/>
      <c r="L3527" s="1020"/>
      <c r="M3527" s="1020"/>
      <c r="N3527" s="1020"/>
      <c r="O3527" s="1020"/>
      <c r="P3527" s="1020"/>
      <c r="Q3527" s="1020"/>
      <c r="R3527" s="1020"/>
      <c r="S3527" s="1020"/>
      <c r="T3527" s="1020"/>
      <c r="U3527" s="1020"/>
      <c r="V3527" s="1020"/>
      <c r="W3527" s="1020"/>
      <c r="X3527" s="1020"/>
      <c r="Y3527" s="1014"/>
    </row>
    <row r="3528" spans="10:25">
      <c r="J3528" s="1014"/>
      <c r="K3528" s="1014"/>
      <c r="L3528" s="1020"/>
      <c r="M3528" s="1020"/>
      <c r="N3528" s="1020"/>
      <c r="O3528" s="1020"/>
      <c r="P3528" s="1020"/>
      <c r="Q3528" s="1020"/>
      <c r="R3528" s="1020"/>
      <c r="S3528" s="1020"/>
      <c r="T3528" s="1020"/>
      <c r="U3528" s="1020"/>
      <c r="V3528" s="1020"/>
      <c r="W3528" s="1020"/>
      <c r="X3528" s="1020"/>
      <c r="Y3528" s="1014"/>
    </row>
    <row r="3529" spans="10:25">
      <c r="J3529" s="1014"/>
      <c r="K3529" s="1014"/>
      <c r="L3529" s="1020"/>
      <c r="M3529" s="1020"/>
      <c r="N3529" s="1020"/>
      <c r="O3529" s="1020"/>
      <c r="P3529" s="1020"/>
      <c r="Q3529" s="1020"/>
      <c r="R3529" s="1020"/>
      <c r="S3529" s="1020"/>
      <c r="T3529" s="1020"/>
      <c r="U3529" s="1020"/>
      <c r="V3529" s="1020"/>
      <c r="W3529" s="1020"/>
      <c r="X3529" s="1020"/>
      <c r="Y3529" s="1014"/>
    </row>
    <row r="3530" spans="10:25">
      <c r="J3530" s="1014"/>
      <c r="K3530" s="1014"/>
      <c r="L3530" s="1020"/>
      <c r="M3530" s="1020"/>
      <c r="N3530" s="1020"/>
      <c r="O3530" s="1020"/>
      <c r="P3530" s="1020"/>
      <c r="Q3530" s="1020"/>
      <c r="R3530" s="1020"/>
      <c r="S3530" s="1020"/>
      <c r="T3530" s="1020"/>
      <c r="U3530" s="1020"/>
      <c r="V3530" s="1020"/>
      <c r="W3530" s="1020"/>
      <c r="X3530" s="1020"/>
      <c r="Y3530" s="1014"/>
    </row>
    <row r="3531" spans="10:25">
      <c r="J3531" s="1014"/>
      <c r="K3531" s="1014"/>
      <c r="L3531" s="1020"/>
      <c r="M3531" s="1020"/>
      <c r="N3531" s="1020"/>
      <c r="O3531" s="1020"/>
      <c r="P3531" s="1020"/>
      <c r="Q3531" s="1020"/>
      <c r="R3531" s="1020"/>
      <c r="S3531" s="1020"/>
      <c r="T3531" s="1020"/>
      <c r="U3531" s="1020"/>
      <c r="V3531" s="1020"/>
      <c r="W3531" s="1020"/>
      <c r="X3531" s="1020"/>
      <c r="Y3531" s="1014"/>
    </row>
    <row r="3532" spans="10:25">
      <c r="J3532" s="1014"/>
      <c r="K3532" s="1014"/>
      <c r="L3532" s="1020"/>
      <c r="M3532" s="1020"/>
      <c r="N3532" s="1020"/>
      <c r="O3532" s="1020"/>
      <c r="P3532" s="1020"/>
      <c r="Q3532" s="1020"/>
      <c r="R3532" s="1020"/>
      <c r="S3532" s="1020"/>
      <c r="T3532" s="1020"/>
      <c r="U3532" s="1020"/>
      <c r="V3532" s="1020"/>
      <c r="W3532" s="1020"/>
      <c r="X3532" s="1020"/>
      <c r="Y3532" s="1014"/>
    </row>
    <row r="3533" spans="10:25">
      <c r="J3533" s="1014"/>
      <c r="K3533" s="1014"/>
      <c r="L3533" s="1020"/>
      <c r="M3533" s="1020"/>
      <c r="N3533" s="1020"/>
      <c r="O3533" s="1020"/>
      <c r="P3533" s="1020"/>
      <c r="Q3533" s="1020"/>
      <c r="R3533" s="1020"/>
      <c r="S3533" s="1020"/>
      <c r="T3533" s="1020"/>
      <c r="U3533" s="1020"/>
      <c r="V3533" s="1020"/>
      <c r="W3533" s="1020"/>
      <c r="X3533" s="1020"/>
      <c r="Y3533" s="1014"/>
    </row>
    <row r="3534" spans="10:25">
      <c r="J3534" s="1014"/>
      <c r="K3534" s="1014"/>
      <c r="L3534" s="1020"/>
      <c r="M3534" s="1020"/>
      <c r="N3534" s="1020"/>
      <c r="O3534" s="1020"/>
      <c r="P3534" s="1020"/>
      <c r="Q3534" s="1020"/>
      <c r="R3534" s="1020"/>
      <c r="S3534" s="1020"/>
      <c r="T3534" s="1020"/>
      <c r="U3534" s="1020"/>
      <c r="V3534" s="1020"/>
      <c r="W3534" s="1020"/>
      <c r="X3534" s="1020"/>
      <c r="Y3534" s="1014"/>
    </row>
    <row r="3535" spans="10:25">
      <c r="J3535" s="1014"/>
      <c r="K3535" s="1014"/>
      <c r="L3535" s="1020"/>
      <c r="M3535" s="1020"/>
      <c r="N3535" s="1020"/>
      <c r="O3535" s="1020"/>
      <c r="P3535" s="1020"/>
      <c r="Q3535" s="1020"/>
      <c r="R3535" s="1020"/>
      <c r="S3535" s="1020"/>
      <c r="T3535" s="1020"/>
      <c r="U3535" s="1020"/>
      <c r="V3535" s="1020"/>
      <c r="W3535" s="1020"/>
      <c r="X3535" s="1020"/>
      <c r="Y3535" s="1014"/>
    </row>
    <row r="3536" spans="10:25">
      <c r="J3536" s="1014"/>
      <c r="K3536" s="1014"/>
      <c r="L3536" s="1020"/>
      <c r="M3536" s="1020"/>
      <c r="N3536" s="1020"/>
      <c r="O3536" s="1020"/>
      <c r="P3536" s="1020"/>
      <c r="Q3536" s="1020"/>
      <c r="R3536" s="1020"/>
      <c r="S3536" s="1020"/>
      <c r="T3536" s="1020"/>
      <c r="U3536" s="1020"/>
      <c r="V3536" s="1020"/>
      <c r="W3536" s="1020"/>
      <c r="X3536" s="1020"/>
      <c r="Y3536" s="1014"/>
    </row>
    <row r="3537" spans="10:25">
      <c r="J3537" s="1014"/>
      <c r="K3537" s="1014"/>
      <c r="L3537" s="1020"/>
      <c r="M3537" s="1020"/>
      <c r="N3537" s="1020"/>
      <c r="O3537" s="1020"/>
      <c r="P3537" s="1020"/>
      <c r="Q3537" s="1020"/>
      <c r="R3537" s="1020"/>
      <c r="S3537" s="1020"/>
      <c r="T3537" s="1020"/>
      <c r="U3537" s="1020"/>
      <c r="V3537" s="1020"/>
      <c r="W3537" s="1020"/>
      <c r="X3537" s="1020"/>
      <c r="Y3537" s="1014"/>
    </row>
    <row r="3538" spans="10:25">
      <c r="J3538" s="1014"/>
      <c r="K3538" s="1014"/>
      <c r="L3538" s="1020"/>
      <c r="M3538" s="1020"/>
      <c r="N3538" s="1020"/>
      <c r="O3538" s="1020"/>
      <c r="P3538" s="1020"/>
      <c r="Q3538" s="1020"/>
      <c r="R3538" s="1020"/>
      <c r="S3538" s="1020"/>
      <c r="T3538" s="1020"/>
      <c r="U3538" s="1020"/>
      <c r="V3538" s="1020"/>
      <c r="W3538" s="1020"/>
      <c r="X3538" s="1020"/>
      <c r="Y3538" s="1014"/>
    </row>
    <row r="3539" spans="10:25">
      <c r="J3539" s="1014"/>
      <c r="K3539" s="1014"/>
      <c r="L3539" s="1020"/>
      <c r="M3539" s="1020"/>
      <c r="N3539" s="1020"/>
      <c r="O3539" s="1020"/>
      <c r="P3539" s="1020"/>
      <c r="Q3539" s="1020"/>
      <c r="R3539" s="1020"/>
      <c r="S3539" s="1020"/>
      <c r="T3539" s="1020"/>
      <c r="U3539" s="1020"/>
      <c r="V3539" s="1020"/>
      <c r="W3539" s="1020"/>
      <c r="X3539" s="1020"/>
      <c r="Y3539" s="1014"/>
    </row>
    <row r="3540" spans="10:25">
      <c r="J3540" s="1014"/>
      <c r="K3540" s="1014"/>
      <c r="L3540" s="1020"/>
      <c r="M3540" s="1020"/>
      <c r="N3540" s="1020"/>
      <c r="O3540" s="1020"/>
      <c r="P3540" s="1020"/>
      <c r="Q3540" s="1020"/>
      <c r="R3540" s="1020"/>
      <c r="S3540" s="1020"/>
      <c r="T3540" s="1020"/>
      <c r="U3540" s="1020"/>
      <c r="V3540" s="1020"/>
      <c r="W3540" s="1020"/>
      <c r="X3540" s="1020"/>
      <c r="Y3540" s="1014"/>
    </row>
    <row r="3541" spans="10:25">
      <c r="J3541" s="1014"/>
      <c r="K3541" s="1014"/>
      <c r="L3541" s="1020"/>
      <c r="M3541" s="1020"/>
      <c r="N3541" s="1020"/>
      <c r="O3541" s="1020"/>
      <c r="P3541" s="1020"/>
      <c r="Q3541" s="1020"/>
      <c r="R3541" s="1020"/>
      <c r="S3541" s="1020"/>
      <c r="T3541" s="1020"/>
      <c r="U3541" s="1020"/>
      <c r="V3541" s="1020"/>
      <c r="W3541" s="1020"/>
      <c r="X3541" s="1020"/>
      <c r="Y3541" s="1014"/>
    </row>
    <row r="3542" spans="10:25">
      <c r="J3542" s="1014"/>
      <c r="K3542" s="1014"/>
      <c r="L3542" s="1020"/>
      <c r="M3542" s="1020"/>
      <c r="N3542" s="1020"/>
      <c r="O3542" s="1020"/>
      <c r="P3542" s="1020"/>
      <c r="Q3542" s="1020"/>
      <c r="R3542" s="1020"/>
      <c r="S3542" s="1020"/>
      <c r="T3542" s="1020"/>
      <c r="U3542" s="1020"/>
      <c r="V3542" s="1020"/>
      <c r="W3542" s="1020"/>
      <c r="X3542" s="1020"/>
      <c r="Y3542" s="1014"/>
    </row>
    <row r="3543" spans="10:25">
      <c r="J3543" s="1014"/>
      <c r="K3543" s="1014"/>
      <c r="L3543" s="1020"/>
      <c r="M3543" s="1020"/>
      <c r="N3543" s="1020"/>
      <c r="O3543" s="1020"/>
      <c r="P3543" s="1020"/>
      <c r="Q3543" s="1020"/>
      <c r="R3543" s="1020"/>
      <c r="S3543" s="1020"/>
      <c r="T3543" s="1020"/>
      <c r="U3543" s="1020"/>
      <c r="V3543" s="1020"/>
      <c r="W3543" s="1020"/>
      <c r="X3543" s="1020"/>
      <c r="Y3543" s="1014"/>
    </row>
    <row r="3544" spans="10:25">
      <c r="J3544" s="1014"/>
      <c r="K3544" s="1014"/>
      <c r="L3544" s="1020"/>
      <c r="M3544" s="1020"/>
      <c r="N3544" s="1020"/>
      <c r="O3544" s="1020"/>
      <c r="P3544" s="1020"/>
      <c r="Q3544" s="1020"/>
      <c r="R3544" s="1020"/>
      <c r="S3544" s="1020"/>
      <c r="T3544" s="1020"/>
      <c r="U3544" s="1020"/>
      <c r="V3544" s="1020"/>
      <c r="W3544" s="1020"/>
      <c r="X3544" s="1020"/>
      <c r="Y3544" s="1014"/>
    </row>
    <row r="3545" spans="10:25">
      <c r="J3545" s="1014"/>
      <c r="K3545" s="1014"/>
      <c r="L3545" s="1020"/>
      <c r="M3545" s="1020"/>
      <c r="N3545" s="1020"/>
      <c r="O3545" s="1020"/>
      <c r="P3545" s="1020"/>
      <c r="Q3545" s="1020"/>
      <c r="R3545" s="1020"/>
      <c r="S3545" s="1020"/>
      <c r="T3545" s="1020"/>
      <c r="U3545" s="1020"/>
      <c r="V3545" s="1020"/>
      <c r="W3545" s="1020"/>
      <c r="X3545" s="1020"/>
      <c r="Y3545" s="1014"/>
    </row>
    <row r="3546" spans="10:25">
      <c r="J3546" s="1014"/>
      <c r="K3546" s="1014"/>
      <c r="L3546" s="1020"/>
      <c r="M3546" s="1020"/>
      <c r="N3546" s="1020"/>
      <c r="O3546" s="1020"/>
      <c r="P3546" s="1020"/>
      <c r="Q3546" s="1020"/>
      <c r="R3546" s="1020"/>
      <c r="S3546" s="1020"/>
      <c r="T3546" s="1020"/>
      <c r="U3546" s="1020"/>
      <c r="V3546" s="1020"/>
      <c r="W3546" s="1020"/>
      <c r="X3546" s="1020"/>
      <c r="Y3546" s="1014"/>
    </row>
    <row r="3547" spans="10:25">
      <c r="J3547" s="1014"/>
      <c r="K3547" s="1014"/>
      <c r="L3547" s="1020"/>
      <c r="M3547" s="1020"/>
      <c r="N3547" s="1020"/>
      <c r="O3547" s="1020"/>
      <c r="P3547" s="1020"/>
      <c r="Q3547" s="1020"/>
      <c r="R3547" s="1020"/>
      <c r="S3547" s="1020"/>
      <c r="T3547" s="1020"/>
      <c r="U3547" s="1020"/>
      <c r="V3547" s="1020"/>
      <c r="W3547" s="1020"/>
      <c r="X3547" s="1020"/>
      <c r="Y3547" s="1014"/>
    </row>
    <row r="3548" spans="10:25">
      <c r="J3548" s="1014"/>
      <c r="K3548" s="1014"/>
      <c r="L3548" s="1020"/>
      <c r="M3548" s="1020"/>
      <c r="N3548" s="1020"/>
      <c r="O3548" s="1020"/>
      <c r="P3548" s="1020"/>
      <c r="Q3548" s="1020"/>
      <c r="R3548" s="1020"/>
      <c r="S3548" s="1020"/>
      <c r="T3548" s="1020"/>
      <c r="U3548" s="1020"/>
      <c r="V3548" s="1020"/>
      <c r="W3548" s="1020"/>
      <c r="X3548" s="1020"/>
      <c r="Y3548" s="1014"/>
    </row>
    <row r="3549" spans="10:25">
      <c r="J3549" s="1014"/>
      <c r="K3549" s="1014"/>
      <c r="L3549" s="1020"/>
      <c r="M3549" s="1020"/>
      <c r="N3549" s="1020"/>
      <c r="O3549" s="1020"/>
      <c r="P3549" s="1020"/>
      <c r="Q3549" s="1020"/>
      <c r="R3549" s="1020"/>
      <c r="S3549" s="1020"/>
      <c r="T3549" s="1020"/>
      <c r="U3549" s="1020"/>
      <c r="V3549" s="1020"/>
      <c r="W3549" s="1020"/>
      <c r="X3549" s="1020"/>
      <c r="Y3549" s="1014"/>
    </row>
    <row r="3550" spans="10:25">
      <c r="J3550" s="1014"/>
      <c r="K3550" s="1014"/>
      <c r="L3550" s="1020"/>
      <c r="M3550" s="1020"/>
      <c r="N3550" s="1020"/>
      <c r="O3550" s="1020"/>
      <c r="P3550" s="1020"/>
      <c r="Q3550" s="1020"/>
      <c r="R3550" s="1020"/>
      <c r="S3550" s="1020"/>
      <c r="T3550" s="1020"/>
      <c r="U3550" s="1020"/>
      <c r="V3550" s="1020"/>
      <c r="W3550" s="1020"/>
      <c r="X3550" s="1020"/>
      <c r="Y3550" s="1014"/>
    </row>
    <row r="3551" spans="10:25">
      <c r="J3551" s="1014"/>
      <c r="K3551" s="1014"/>
      <c r="L3551" s="1020"/>
      <c r="M3551" s="1020"/>
      <c r="N3551" s="1020"/>
      <c r="O3551" s="1020"/>
      <c r="P3551" s="1020"/>
      <c r="Q3551" s="1020"/>
      <c r="R3551" s="1020"/>
      <c r="S3551" s="1020"/>
      <c r="T3551" s="1020"/>
      <c r="U3551" s="1020"/>
      <c r="V3551" s="1020"/>
      <c r="W3551" s="1020"/>
      <c r="X3551" s="1020"/>
      <c r="Y3551" s="1014"/>
    </row>
    <row r="3552" spans="10:25">
      <c r="J3552" s="1014"/>
      <c r="K3552" s="1014"/>
      <c r="L3552" s="1020"/>
      <c r="M3552" s="1020"/>
      <c r="N3552" s="1020"/>
      <c r="O3552" s="1020"/>
      <c r="P3552" s="1020"/>
      <c r="Q3552" s="1020"/>
      <c r="R3552" s="1020"/>
      <c r="S3552" s="1020"/>
      <c r="T3552" s="1020"/>
      <c r="U3552" s="1020"/>
      <c r="V3552" s="1020"/>
      <c r="W3552" s="1020"/>
      <c r="X3552" s="1020"/>
      <c r="Y3552" s="1014"/>
    </row>
    <row r="3553" spans="10:25">
      <c r="J3553" s="1014"/>
      <c r="K3553" s="1014"/>
      <c r="L3553" s="1020"/>
      <c r="M3553" s="1020"/>
      <c r="N3553" s="1020"/>
      <c r="O3553" s="1020"/>
      <c r="P3553" s="1020"/>
      <c r="Q3553" s="1020"/>
      <c r="R3553" s="1020"/>
      <c r="S3553" s="1020"/>
      <c r="T3553" s="1020"/>
      <c r="U3553" s="1020"/>
      <c r="V3553" s="1020"/>
      <c r="W3553" s="1020"/>
      <c r="X3553" s="1020"/>
      <c r="Y3553" s="1014"/>
    </row>
    <row r="3554" spans="10:25">
      <c r="J3554" s="1014"/>
      <c r="K3554" s="1014"/>
      <c r="L3554" s="1020"/>
      <c r="M3554" s="1020"/>
      <c r="N3554" s="1020"/>
      <c r="O3554" s="1020"/>
      <c r="P3554" s="1020"/>
      <c r="Q3554" s="1020"/>
      <c r="R3554" s="1020"/>
      <c r="S3554" s="1020"/>
      <c r="T3554" s="1020"/>
      <c r="U3554" s="1020"/>
      <c r="V3554" s="1020"/>
      <c r="W3554" s="1020"/>
      <c r="X3554" s="1020"/>
      <c r="Y3554" s="1014"/>
    </row>
    <row r="3555" spans="10:25">
      <c r="J3555" s="1014"/>
      <c r="K3555" s="1014"/>
      <c r="L3555" s="1020"/>
      <c r="M3555" s="1020"/>
      <c r="N3555" s="1020"/>
      <c r="O3555" s="1020"/>
      <c r="P3555" s="1020"/>
      <c r="Q3555" s="1020"/>
      <c r="R3555" s="1020"/>
      <c r="S3555" s="1020"/>
      <c r="T3555" s="1020"/>
      <c r="U3555" s="1020"/>
      <c r="V3555" s="1020"/>
      <c r="W3555" s="1020"/>
      <c r="X3555" s="1020"/>
      <c r="Y3555" s="1014"/>
    </row>
    <row r="3556" spans="10:25">
      <c r="J3556" s="1014"/>
      <c r="K3556" s="1014"/>
      <c r="L3556" s="1020"/>
      <c r="M3556" s="1020"/>
      <c r="N3556" s="1020"/>
      <c r="O3556" s="1020"/>
      <c r="P3556" s="1020"/>
      <c r="Q3556" s="1020"/>
      <c r="R3556" s="1020"/>
      <c r="S3556" s="1020"/>
      <c r="T3556" s="1020"/>
      <c r="U3556" s="1020"/>
      <c r="V3556" s="1020"/>
      <c r="W3556" s="1020"/>
      <c r="X3556" s="1020"/>
      <c r="Y3556" s="1014"/>
    </row>
    <row r="3557" spans="10:25">
      <c r="J3557" s="1014"/>
      <c r="K3557" s="1014"/>
      <c r="L3557" s="1020"/>
      <c r="M3557" s="1020"/>
      <c r="N3557" s="1020"/>
      <c r="O3557" s="1020"/>
      <c r="P3557" s="1020"/>
      <c r="Q3557" s="1020"/>
      <c r="R3557" s="1020"/>
      <c r="S3557" s="1020"/>
      <c r="T3557" s="1020"/>
      <c r="U3557" s="1020"/>
      <c r="V3557" s="1020"/>
      <c r="W3557" s="1020"/>
      <c r="X3557" s="1020"/>
      <c r="Y3557" s="1014"/>
    </row>
    <row r="3558" spans="10:25">
      <c r="J3558" s="1014"/>
      <c r="K3558" s="1014"/>
      <c r="L3558" s="1020"/>
      <c r="M3558" s="1020"/>
      <c r="N3558" s="1020"/>
      <c r="O3558" s="1020"/>
      <c r="P3558" s="1020"/>
      <c r="Q3558" s="1020"/>
      <c r="R3558" s="1020"/>
      <c r="S3558" s="1020"/>
      <c r="T3558" s="1020"/>
      <c r="U3558" s="1020"/>
      <c r="V3558" s="1020"/>
      <c r="W3558" s="1020"/>
      <c r="X3558" s="1020"/>
      <c r="Y3558" s="1014"/>
    </row>
    <row r="3559" spans="10:25">
      <c r="J3559" s="1014"/>
      <c r="K3559" s="1014"/>
      <c r="L3559" s="1020"/>
      <c r="M3559" s="1020"/>
      <c r="N3559" s="1020"/>
      <c r="O3559" s="1020"/>
      <c r="P3559" s="1020"/>
      <c r="Q3559" s="1020"/>
      <c r="R3559" s="1020"/>
      <c r="S3559" s="1020"/>
      <c r="T3559" s="1020"/>
      <c r="U3559" s="1020"/>
      <c r="V3559" s="1020"/>
      <c r="W3559" s="1020"/>
      <c r="X3559" s="1020"/>
      <c r="Y3559" s="1014"/>
    </row>
    <row r="3560" spans="10:25">
      <c r="J3560" s="1014"/>
      <c r="K3560" s="1014"/>
      <c r="L3560" s="1020"/>
      <c r="M3560" s="1020"/>
      <c r="N3560" s="1020"/>
      <c r="O3560" s="1020"/>
      <c r="P3560" s="1020"/>
      <c r="Q3560" s="1020"/>
      <c r="R3560" s="1020"/>
      <c r="S3560" s="1020"/>
      <c r="T3560" s="1020"/>
      <c r="U3560" s="1020"/>
      <c r="V3560" s="1020"/>
      <c r="W3560" s="1020"/>
      <c r="X3560" s="1020"/>
      <c r="Y3560" s="1014"/>
    </row>
    <row r="3561" spans="10:25">
      <c r="J3561" s="1014"/>
      <c r="K3561" s="1014"/>
      <c r="L3561" s="1020"/>
      <c r="M3561" s="1020"/>
      <c r="N3561" s="1020"/>
      <c r="O3561" s="1020"/>
      <c r="P3561" s="1020"/>
      <c r="Q3561" s="1020"/>
      <c r="R3561" s="1020"/>
      <c r="S3561" s="1020"/>
      <c r="T3561" s="1020"/>
      <c r="U3561" s="1020"/>
      <c r="V3561" s="1020"/>
      <c r="W3561" s="1020"/>
      <c r="X3561" s="1020"/>
      <c r="Y3561" s="1014"/>
    </row>
    <row r="3562" spans="10:25">
      <c r="J3562" s="1014"/>
      <c r="K3562" s="1014"/>
      <c r="L3562" s="1020"/>
      <c r="M3562" s="1020"/>
      <c r="N3562" s="1020"/>
      <c r="O3562" s="1020"/>
      <c r="P3562" s="1020"/>
      <c r="Q3562" s="1020"/>
      <c r="R3562" s="1020"/>
      <c r="S3562" s="1020"/>
      <c r="T3562" s="1020"/>
      <c r="U3562" s="1020"/>
      <c r="V3562" s="1020"/>
      <c r="W3562" s="1020"/>
      <c r="X3562" s="1020"/>
      <c r="Y3562" s="1014"/>
    </row>
    <row r="3563" spans="10:25">
      <c r="J3563" s="1014"/>
      <c r="K3563" s="1014"/>
      <c r="L3563" s="1020"/>
      <c r="M3563" s="1020"/>
      <c r="N3563" s="1020"/>
      <c r="O3563" s="1020"/>
      <c r="P3563" s="1020"/>
      <c r="Q3563" s="1020"/>
      <c r="R3563" s="1020"/>
      <c r="S3563" s="1020"/>
      <c r="T3563" s="1020"/>
      <c r="U3563" s="1020"/>
      <c r="V3563" s="1020"/>
      <c r="W3563" s="1020"/>
      <c r="X3563" s="1020"/>
      <c r="Y3563" s="1014"/>
    </row>
    <row r="3564" spans="10:25">
      <c r="J3564" s="1014"/>
      <c r="K3564" s="1014"/>
      <c r="L3564" s="1020"/>
      <c r="M3564" s="1020"/>
      <c r="N3564" s="1020"/>
      <c r="O3564" s="1020"/>
      <c r="P3564" s="1020"/>
      <c r="Q3564" s="1020"/>
      <c r="R3564" s="1020"/>
      <c r="S3564" s="1020"/>
      <c r="T3564" s="1020"/>
      <c r="U3564" s="1020"/>
      <c r="V3564" s="1020"/>
      <c r="W3564" s="1020"/>
      <c r="X3564" s="1020"/>
      <c r="Y3564" s="1014"/>
    </row>
    <row r="3565" spans="10:25">
      <c r="J3565" s="1014"/>
      <c r="K3565" s="1014"/>
      <c r="L3565" s="1020"/>
      <c r="M3565" s="1020"/>
      <c r="N3565" s="1020"/>
      <c r="O3565" s="1020"/>
      <c r="P3565" s="1020"/>
      <c r="Q3565" s="1020"/>
      <c r="R3565" s="1020"/>
      <c r="S3565" s="1020"/>
      <c r="T3565" s="1020"/>
      <c r="U3565" s="1020"/>
      <c r="V3565" s="1020"/>
      <c r="W3565" s="1020"/>
      <c r="X3565" s="1020"/>
      <c r="Y3565" s="1014"/>
    </row>
    <row r="3566" spans="10:25">
      <c r="J3566" s="1014"/>
      <c r="K3566" s="1014"/>
      <c r="L3566" s="1020"/>
      <c r="M3566" s="1020"/>
      <c r="N3566" s="1020"/>
      <c r="O3566" s="1020"/>
      <c r="P3566" s="1020"/>
      <c r="Q3566" s="1020"/>
      <c r="R3566" s="1020"/>
      <c r="S3566" s="1020"/>
      <c r="T3566" s="1020"/>
      <c r="U3566" s="1020"/>
      <c r="V3566" s="1020"/>
      <c r="W3566" s="1020"/>
      <c r="X3566" s="1020"/>
      <c r="Y3566" s="1014"/>
    </row>
    <row r="3567" spans="10:25">
      <c r="J3567" s="1014"/>
      <c r="K3567" s="1014"/>
      <c r="L3567" s="1020"/>
      <c r="M3567" s="1020"/>
      <c r="N3567" s="1020"/>
      <c r="O3567" s="1020"/>
      <c r="P3567" s="1020"/>
      <c r="Q3567" s="1020"/>
      <c r="R3567" s="1020"/>
      <c r="S3567" s="1020"/>
      <c r="T3567" s="1020"/>
      <c r="U3567" s="1020"/>
      <c r="V3567" s="1020"/>
      <c r="W3567" s="1020"/>
      <c r="X3567" s="1020"/>
      <c r="Y3567" s="1014"/>
    </row>
    <row r="3568" spans="10:25">
      <c r="J3568" s="1014"/>
      <c r="K3568" s="1014"/>
      <c r="L3568" s="1020"/>
      <c r="M3568" s="1020"/>
      <c r="N3568" s="1020"/>
      <c r="O3568" s="1020"/>
      <c r="P3568" s="1020"/>
      <c r="Q3568" s="1020"/>
      <c r="R3568" s="1020"/>
      <c r="S3568" s="1020"/>
      <c r="T3568" s="1020"/>
      <c r="U3568" s="1020"/>
      <c r="V3568" s="1020"/>
      <c r="W3568" s="1020"/>
      <c r="X3568" s="1020"/>
      <c r="Y3568" s="1014"/>
    </row>
    <row r="3569" spans="10:25">
      <c r="J3569" s="1014"/>
      <c r="K3569" s="1014"/>
      <c r="L3569" s="1020"/>
      <c r="M3569" s="1020"/>
      <c r="N3569" s="1020"/>
      <c r="O3569" s="1020"/>
      <c r="P3569" s="1020"/>
      <c r="Q3569" s="1020"/>
      <c r="R3569" s="1020"/>
      <c r="S3569" s="1020"/>
      <c r="T3569" s="1020"/>
      <c r="U3569" s="1020"/>
      <c r="V3569" s="1020"/>
      <c r="W3569" s="1020"/>
      <c r="X3569" s="1020"/>
      <c r="Y3569" s="1014"/>
    </row>
    <row r="3570" spans="10:25">
      <c r="J3570" s="1014"/>
      <c r="K3570" s="1014"/>
      <c r="L3570" s="1020"/>
      <c r="M3570" s="1020"/>
      <c r="N3570" s="1020"/>
      <c r="O3570" s="1020"/>
      <c r="P3570" s="1020"/>
      <c r="Q3570" s="1020"/>
      <c r="R3570" s="1020"/>
      <c r="S3570" s="1020"/>
      <c r="T3570" s="1020"/>
      <c r="U3570" s="1020"/>
      <c r="V3570" s="1020"/>
      <c r="W3570" s="1020"/>
      <c r="X3570" s="1020"/>
      <c r="Y3570" s="1014"/>
    </row>
    <row r="3571" spans="10:25">
      <c r="J3571" s="1014"/>
      <c r="K3571" s="1014"/>
      <c r="L3571" s="1020"/>
      <c r="M3571" s="1020"/>
      <c r="N3571" s="1020"/>
      <c r="O3571" s="1020"/>
      <c r="P3571" s="1020"/>
      <c r="Q3571" s="1020"/>
      <c r="R3571" s="1020"/>
      <c r="S3571" s="1020"/>
      <c r="T3571" s="1020"/>
      <c r="U3571" s="1020"/>
      <c r="V3571" s="1020"/>
      <c r="W3571" s="1020"/>
      <c r="X3571" s="1020"/>
      <c r="Y3571" s="1014"/>
    </row>
    <row r="3572" spans="10:25">
      <c r="J3572" s="1014"/>
      <c r="K3572" s="1014"/>
      <c r="L3572" s="1020"/>
      <c r="M3572" s="1020"/>
      <c r="N3572" s="1020"/>
      <c r="O3572" s="1020"/>
      <c r="P3572" s="1020"/>
      <c r="Q3572" s="1020"/>
      <c r="R3572" s="1020"/>
      <c r="S3572" s="1020"/>
      <c r="T3572" s="1020"/>
      <c r="U3572" s="1020"/>
      <c r="V3572" s="1020"/>
      <c r="W3572" s="1020"/>
      <c r="X3572" s="1020"/>
      <c r="Y3572" s="1014"/>
    </row>
    <row r="3573" spans="10:25">
      <c r="J3573" s="1014"/>
      <c r="K3573" s="1014"/>
      <c r="L3573" s="1020"/>
      <c r="M3573" s="1020"/>
      <c r="N3573" s="1020"/>
      <c r="O3573" s="1020"/>
      <c r="P3573" s="1020"/>
      <c r="Q3573" s="1020"/>
      <c r="R3573" s="1020"/>
      <c r="S3573" s="1020"/>
      <c r="T3573" s="1020"/>
      <c r="U3573" s="1020"/>
      <c r="V3573" s="1020"/>
      <c r="W3573" s="1020"/>
      <c r="X3573" s="1020"/>
      <c r="Y3573" s="1014"/>
    </row>
    <row r="3574" spans="10:25">
      <c r="J3574" s="1014"/>
      <c r="K3574" s="1014"/>
      <c r="L3574" s="1020"/>
      <c r="M3574" s="1020"/>
      <c r="N3574" s="1020"/>
      <c r="O3574" s="1020"/>
      <c r="P3574" s="1020"/>
      <c r="Q3574" s="1020"/>
      <c r="R3574" s="1020"/>
      <c r="S3574" s="1020"/>
      <c r="T3574" s="1020"/>
      <c r="U3574" s="1020"/>
      <c r="V3574" s="1020"/>
      <c r="W3574" s="1020"/>
      <c r="X3574" s="1020"/>
      <c r="Y3574" s="1014"/>
    </row>
    <row r="3575" spans="10:25">
      <c r="J3575" s="1014"/>
      <c r="K3575" s="1014"/>
      <c r="L3575" s="1020"/>
      <c r="M3575" s="1020"/>
      <c r="N3575" s="1020"/>
      <c r="O3575" s="1020"/>
      <c r="P3575" s="1020"/>
      <c r="Q3575" s="1020"/>
      <c r="R3575" s="1020"/>
      <c r="S3575" s="1020"/>
      <c r="T3575" s="1020"/>
      <c r="U3575" s="1020"/>
      <c r="V3575" s="1020"/>
      <c r="W3575" s="1020"/>
      <c r="X3575" s="1020"/>
      <c r="Y3575" s="1014"/>
    </row>
    <row r="3576" spans="10:25">
      <c r="J3576" s="1014"/>
      <c r="K3576" s="1014"/>
      <c r="L3576" s="1020"/>
      <c r="M3576" s="1020"/>
      <c r="N3576" s="1020"/>
      <c r="O3576" s="1020"/>
      <c r="P3576" s="1020"/>
      <c r="Q3576" s="1020"/>
      <c r="R3576" s="1020"/>
      <c r="S3576" s="1020"/>
      <c r="T3576" s="1020"/>
      <c r="U3576" s="1020"/>
      <c r="V3576" s="1020"/>
      <c r="W3576" s="1020"/>
      <c r="X3576" s="1020"/>
      <c r="Y3576" s="1014"/>
    </row>
    <row r="3577" spans="10:25">
      <c r="J3577" s="1014"/>
      <c r="K3577" s="1014"/>
      <c r="L3577" s="1020"/>
      <c r="M3577" s="1020"/>
      <c r="N3577" s="1020"/>
      <c r="O3577" s="1020"/>
      <c r="P3577" s="1020"/>
      <c r="Q3577" s="1020"/>
      <c r="R3577" s="1020"/>
      <c r="S3577" s="1020"/>
      <c r="T3577" s="1020"/>
      <c r="U3577" s="1020"/>
      <c r="V3577" s="1020"/>
      <c r="W3577" s="1020"/>
      <c r="X3577" s="1020"/>
      <c r="Y3577" s="1014"/>
    </row>
    <row r="3578" spans="10:25">
      <c r="J3578" s="1014"/>
      <c r="K3578" s="1014"/>
      <c r="L3578" s="1020"/>
      <c r="M3578" s="1020"/>
      <c r="N3578" s="1020"/>
      <c r="O3578" s="1020"/>
      <c r="P3578" s="1020"/>
      <c r="Q3578" s="1020"/>
      <c r="R3578" s="1020"/>
      <c r="S3578" s="1020"/>
      <c r="T3578" s="1020"/>
      <c r="U3578" s="1020"/>
      <c r="V3578" s="1020"/>
      <c r="W3578" s="1020"/>
      <c r="X3578" s="1020"/>
      <c r="Y3578" s="1014"/>
    </row>
    <row r="3579" spans="10:25">
      <c r="J3579" s="1014"/>
      <c r="K3579" s="1014"/>
      <c r="L3579" s="1020"/>
      <c r="M3579" s="1020"/>
      <c r="N3579" s="1020"/>
      <c r="O3579" s="1020"/>
      <c r="P3579" s="1020"/>
      <c r="Q3579" s="1020"/>
      <c r="R3579" s="1020"/>
      <c r="S3579" s="1020"/>
      <c r="T3579" s="1020"/>
      <c r="U3579" s="1020"/>
      <c r="V3579" s="1020"/>
      <c r="W3579" s="1020"/>
      <c r="X3579" s="1020"/>
      <c r="Y3579" s="1014"/>
    </row>
    <row r="3580" spans="10:25">
      <c r="J3580" s="1014"/>
      <c r="K3580" s="1014"/>
      <c r="L3580" s="1020"/>
      <c r="M3580" s="1020"/>
      <c r="N3580" s="1020"/>
      <c r="O3580" s="1020"/>
      <c r="P3580" s="1020"/>
      <c r="Q3580" s="1020"/>
      <c r="R3580" s="1020"/>
      <c r="S3580" s="1020"/>
      <c r="T3580" s="1020"/>
      <c r="U3580" s="1020"/>
      <c r="V3580" s="1020"/>
      <c r="W3580" s="1020"/>
      <c r="X3580" s="1020"/>
      <c r="Y3580" s="1014"/>
    </row>
    <row r="3581" spans="10:25">
      <c r="J3581" s="1014"/>
      <c r="K3581" s="1014"/>
      <c r="L3581" s="1020"/>
      <c r="M3581" s="1020"/>
      <c r="N3581" s="1020"/>
      <c r="O3581" s="1020"/>
      <c r="P3581" s="1020"/>
      <c r="Q3581" s="1020"/>
      <c r="R3581" s="1020"/>
      <c r="S3581" s="1020"/>
      <c r="T3581" s="1020"/>
      <c r="U3581" s="1020"/>
      <c r="V3581" s="1020"/>
      <c r="W3581" s="1020"/>
      <c r="X3581" s="1020"/>
      <c r="Y3581" s="1014"/>
    </row>
    <row r="3582" spans="10:25">
      <c r="J3582" s="1014"/>
      <c r="K3582" s="1014"/>
      <c r="L3582" s="1020"/>
      <c r="M3582" s="1020"/>
      <c r="N3582" s="1020"/>
      <c r="O3582" s="1020"/>
      <c r="P3582" s="1020"/>
      <c r="Q3582" s="1020"/>
      <c r="R3582" s="1020"/>
      <c r="S3582" s="1020"/>
      <c r="T3582" s="1020"/>
      <c r="U3582" s="1020"/>
      <c r="V3582" s="1020"/>
      <c r="W3582" s="1020"/>
      <c r="X3582" s="1020"/>
      <c r="Y3582" s="1014"/>
    </row>
    <row r="3583" spans="10:25">
      <c r="J3583" s="1014"/>
      <c r="K3583" s="1014"/>
      <c r="L3583" s="1020"/>
      <c r="M3583" s="1020"/>
      <c r="N3583" s="1020"/>
      <c r="O3583" s="1020"/>
      <c r="P3583" s="1020"/>
      <c r="Q3583" s="1020"/>
      <c r="R3583" s="1020"/>
      <c r="S3583" s="1020"/>
      <c r="T3583" s="1020"/>
      <c r="U3583" s="1020"/>
      <c r="V3583" s="1020"/>
      <c r="W3583" s="1020"/>
      <c r="X3583" s="1020"/>
      <c r="Y3583" s="1014"/>
    </row>
    <row r="3584" spans="10:25">
      <c r="J3584" s="1014"/>
      <c r="K3584" s="1014"/>
      <c r="L3584" s="1020"/>
      <c r="M3584" s="1020"/>
      <c r="N3584" s="1020"/>
      <c r="O3584" s="1020"/>
      <c r="P3584" s="1020"/>
      <c r="Q3584" s="1020"/>
      <c r="R3584" s="1020"/>
      <c r="S3584" s="1020"/>
      <c r="T3584" s="1020"/>
      <c r="U3584" s="1020"/>
      <c r="V3584" s="1020"/>
      <c r="W3584" s="1020"/>
      <c r="X3584" s="1020"/>
      <c r="Y3584" s="1014"/>
    </row>
    <row r="3585" spans="10:25">
      <c r="J3585" s="1014"/>
      <c r="K3585" s="1014"/>
      <c r="L3585" s="1020"/>
      <c r="M3585" s="1020"/>
      <c r="N3585" s="1020"/>
      <c r="O3585" s="1020"/>
      <c r="P3585" s="1020"/>
      <c r="Q3585" s="1020"/>
      <c r="R3585" s="1020"/>
      <c r="S3585" s="1020"/>
      <c r="T3585" s="1020"/>
      <c r="U3585" s="1020"/>
      <c r="V3585" s="1020"/>
      <c r="W3585" s="1020"/>
      <c r="X3585" s="1020"/>
      <c r="Y3585" s="1014"/>
    </row>
    <row r="3586" spans="10:25">
      <c r="J3586" s="1014"/>
      <c r="K3586" s="1014"/>
      <c r="L3586" s="1020"/>
      <c r="M3586" s="1020"/>
      <c r="N3586" s="1020"/>
      <c r="O3586" s="1020"/>
      <c r="P3586" s="1020"/>
      <c r="Q3586" s="1020"/>
      <c r="R3586" s="1020"/>
      <c r="S3586" s="1020"/>
      <c r="T3586" s="1020"/>
      <c r="U3586" s="1020"/>
      <c r="V3586" s="1020"/>
      <c r="W3586" s="1020"/>
      <c r="X3586" s="1020"/>
      <c r="Y3586" s="1014"/>
    </row>
    <row r="3587" spans="10:25">
      <c r="J3587" s="1014"/>
      <c r="K3587" s="1014"/>
      <c r="L3587" s="1020"/>
      <c r="M3587" s="1020"/>
      <c r="N3587" s="1020"/>
      <c r="O3587" s="1020"/>
      <c r="P3587" s="1020"/>
      <c r="Q3587" s="1020"/>
      <c r="R3587" s="1020"/>
      <c r="S3587" s="1020"/>
      <c r="T3587" s="1020"/>
      <c r="U3587" s="1020"/>
      <c r="V3587" s="1020"/>
      <c r="W3587" s="1020"/>
      <c r="X3587" s="1020"/>
      <c r="Y3587" s="1014"/>
    </row>
    <row r="3588" spans="10:25">
      <c r="J3588" s="1014"/>
      <c r="K3588" s="1014"/>
      <c r="L3588" s="1020"/>
      <c r="M3588" s="1020"/>
      <c r="N3588" s="1020"/>
      <c r="O3588" s="1020"/>
      <c r="P3588" s="1020"/>
      <c r="Q3588" s="1020"/>
      <c r="R3588" s="1020"/>
      <c r="S3588" s="1020"/>
      <c r="T3588" s="1020"/>
      <c r="U3588" s="1020"/>
      <c r="V3588" s="1020"/>
      <c r="W3588" s="1020"/>
      <c r="X3588" s="1020"/>
      <c r="Y3588" s="1014"/>
    </row>
    <row r="3589" spans="10:25">
      <c r="J3589" s="1014"/>
      <c r="K3589" s="1014"/>
      <c r="L3589" s="1020"/>
      <c r="M3589" s="1020"/>
      <c r="N3589" s="1020"/>
      <c r="O3589" s="1020"/>
      <c r="P3589" s="1020"/>
      <c r="Q3589" s="1020"/>
      <c r="R3589" s="1020"/>
      <c r="S3589" s="1020"/>
      <c r="T3589" s="1020"/>
      <c r="U3589" s="1020"/>
      <c r="V3589" s="1020"/>
      <c r="W3589" s="1020"/>
      <c r="X3589" s="1020"/>
      <c r="Y3589" s="1014"/>
    </row>
    <row r="3590" spans="10:25">
      <c r="J3590" s="1014"/>
      <c r="K3590" s="1014"/>
      <c r="L3590" s="1020"/>
      <c r="M3590" s="1020"/>
      <c r="N3590" s="1020"/>
      <c r="O3590" s="1020"/>
      <c r="P3590" s="1020"/>
      <c r="Q3590" s="1020"/>
      <c r="R3590" s="1020"/>
      <c r="S3590" s="1020"/>
      <c r="T3590" s="1020"/>
      <c r="U3590" s="1020"/>
      <c r="V3590" s="1020"/>
      <c r="W3590" s="1020"/>
      <c r="X3590" s="1020"/>
      <c r="Y3590" s="1014"/>
    </row>
    <row r="3591" spans="10:25">
      <c r="J3591" s="1014"/>
      <c r="K3591" s="1014"/>
      <c r="L3591" s="1020"/>
      <c r="M3591" s="1020"/>
      <c r="N3591" s="1020"/>
      <c r="O3591" s="1020"/>
      <c r="P3591" s="1020"/>
      <c r="Q3591" s="1020"/>
      <c r="R3591" s="1020"/>
      <c r="S3591" s="1020"/>
      <c r="T3591" s="1020"/>
      <c r="U3591" s="1020"/>
      <c r="V3591" s="1020"/>
      <c r="W3591" s="1020"/>
      <c r="X3591" s="1020"/>
      <c r="Y3591" s="1014"/>
    </row>
    <row r="3592" spans="10:25">
      <c r="J3592" s="1014"/>
      <c r="K3592" s="1014"/>
      <c r="L3592" s="1020"/>
      <c r="M3592" s="1020"/>
      <c r="N3592" s="1020"/>
      <c r="O3592" s="1020"/>
      <c r="P3592" s="1020"/>
      <c r="Q3592" s="1020"/>
      <c r="R3592" s="1020"/>
      <c r="S3592" s="1020"/>
      <c r="T3592" s="1020"/>
      <c r="U3592" s="1020"/>
      <c r="V3592" s="1020"/>
      <c r="W3592" s="1020"/>
      <c r="X3592" s="1020"/>
      <c r="Y3592" s="1014"/>
    </row>
    <row r="3593" spans="10:25">
      <c r="J3593" s="1014"/>
      <c r="K3593" s="1014"/>
      <c r="L3593" s="1020"/>
      <c r="M3593" s="1020"/>
      <c r="N3593" s="1020"/>
      <c r="O3593" s="1020"/>
      <c r="P3593" s="1020"/>
      <c r="Q3593" s="1020"/>
      <c r="R3593" s="1020"/>
      <c r="S3593" s="1020"/>
      <c r="T3593" s="1020"/>
      <c r="U3593" s="1020"/>
      <c r="V3593" s="1020"/>
      <c r="W3593" s="1020"/>
      <c r="X3593" s="1020"/>
      <c r="Y3593" s="1014"/>
    </row>
    <row r="3594" spans="10:25">
      <c r="J3594" s="1014"/>
      <c r="K3594" s="1014"/>
      <c r="L3594" s="1020"/>
      <c r="M3594" s="1020"/>
      <c r="N3594" s="1020"/>
      <c r="O3594" s="1020"/>
      <c r="P3594" s="1020"/>
      <c r="Q3594" s="1020"/>
      <c r="R3594" s="1020"/>
      <c r="S3594" s="1020"/>
      <c r="T3594" s="1020"/>
      <c r="U3594" s="1020"/>
      <c r="V3594" s="1020"/>
      <c r="W3594" s="1020"/>
      <c r="X3594" s="1020"/>
      <c r="Y3594" s="1014"/>
    </row>
    <row r="3595" spans="10:25">
      <c r="J3595" s="1014"/>
      <c r="K3595" s="1014"/>
      <c r="L3595" s="1020"/>
      <c r="M3595" s="1020"/>
      <c r="N3595" s="1020"/>
      <c r="O3595" s="1020"/>
      <c r="P3595" s="1020"/>
      <c r="Q3595" s="1020"/>
      <c r="R3595" s="1020"/>
      <c r="S3595" s="1020"/>
      <c r="T3595" s="1020"/>
      <c r="U3595" s="1020"/>
      <c r="V3595" s="1020"/>
      <c r="W3595" s="1020"/>
      <c r="X3595" s="1020"/>
      <c r="Y3595" s="1014"/>
    </row>
    <row r="3596" spans="10:25">
      <c r="J3596" s="1014"/>
      <c r="K3596" s="1014"/>
      <c r="L3596" s="1020"/>
      <c r="M3596" s="1020"/>
      <c r="N3596" s="1020"/>
      <c r="O3596" s="1020"/>
      <c r="P3596" s="1020"/>
      <c r="Q3596" s="1020"/>
      <c r="R3596" s="1020"/>
      <c r="S3596" s="1020"/>
      <c r="T3596" s="1020"/>
      <c r="U3596" s="1020"/>
      <c r="V3596" s="1020"/>
      <c r="W3596" s="1020"/>
      <c r="X3596" s="1020"/>
      <c r="Y3596" s="1014"/>
    </row>
    <row r="3597" spans="10:25">
      <c r="J3597" s="1014"/>
      <c r="K3597" s="1014"/>
      <c r="L3597" s="1020"/>
      <c r="M3597" s="1020"/>
      <c r="N3597" s="1020"/>
      <c r="O3597" s="1020"/>
      <c r="P3597" s="1020"/>
      <c r="Q3597" s="1020"/>
      <c r="R3597" s="1020"/>
      <c r="S3597" s="1020"/>
      <c r="T3597" s="1020"/>
      <c r="U3597" s="1020"/>
      <c r="V3597" s="1020"/>
      <c r="W3597" s="1020"/>
      <c r="X3597" s="1020"/>
      <c r="Y3597" s="1014"/>
    </row>
    <row r="3598" spans="10:25">
      <c r="J3598" s="1014"/>
      <c r="K3598" s="1014"/>
      <c r="L3598" s="1020"/>
      <c r="M3598" s="1020"/>
      <c r="N3598" s="1020"/>
      <c r="O3598" s="1020"/>
      <c r="P3598" s="1020"/>
      <c r="Q3598" s="1020"/>
      <c r="R3598" s="1020"/>
      <c r="S3598" s="1020"/>
      <c r="T3598" s="1020"/>
      <c r="U3598" s="1020"/>
      <c r="V3598" s="1020"/>
      <c r="W3598" s="1020"/>
      <c r="X3598" s="1020"/>
      <c r="Y3598" s="1014"/>
    </row>
    <row r="3599" spans="10:25">
      <c r="J3599" s="1014"/>
      <c r="K3599" s="1014"/>
      <c r="L3599" s="1020"/>
      <c r="M3599" s="1020"/>
      <c r="N3599" s="1020"/>
      <c r="O3599" s="1020"/>
      <c r="P3599" s="1020"/>
      <c r="Q3599" s="1020"/>
      <c r="R3599" s="1020"/>
      <c r="S3599" s="1020"/>
      <c r="T3599" s="1020"/>
      <c r="U3599" s="1020"/>
      <c r="V3599" s="1020"/>
      <c r="W3599" s="1020"/>
      <c r="X3599" s="1020"/>
      <c r="Y3599" s="1014"/>
    </row>
    <row r="3600" spans="10:25">
      <c r="J3600" s="1014"/>
      <c r="K3600" s="1014"/>
      <c r="L3600" s="1020"/>
      <c r="M3600" s="1020"/>
      <c r="N3600" s="1020"/>
      <c r="O3600" s="1020"/>
      <c r="P3600" s="1020"/>
      <c r="Q3600" s="1020"/>
      <c r="R3600" s="1020"/>
      <c r="S3600" s="1020"/>
      <c r="T3600" s="1020"/>
      <c r="U3600" s="1020"/>
      <c r="V3600" s="1020"/>
      <c r="W3600" s="1020"/>
      <c r="X3600" s="1020"/>
      <c r="Y3600" s="1014"/>
    </row>
    <row r="3601" spans="10:25">
      <c r="J3601" s="1014"/>
      <c r="K3601" s="1014"/>
      <c r="L3601" s="1020"/>
      <c r="M3601" s="1020"/>
      <c r="N3601" s="1020"/>
      <c r="O3601" s="1020"/>
      <c r="P3601" s="1020"/>
      <c r="Q3601" s="1020"/>
      <c r="R3601" s="1020"/>
      <c r="S3601" s="1020"/>
      <c r="T3601" s="1020"/>
      <c r="U3601" s="1020"/>
      <c r="V3601" s="1020"/>
      <c r="W3601" s="1020"/>
      <c r="X3601" s="1020"/>
      <c r="Y3601" s="1014"/>
    </row>
    <row r="3602" spans="10:25">
      <c r="J3602" s="1014"/>
      <c r="K3602" s="1014"/>
      <c r="L3602" s="1020"/>
      <c r="M3602" s="1020"/>
      <c r="N3602" s="1020"/>
      <c r="O3602" s="1020"/>
      <c r="P3602" s="1020"/>
      <c r="Q3602" s="1020"/>
      <c r="R3602" s="1020"/>
      <c r="S3602" s="1020"/>
      <c r="T3602" s="1020"/>
      <c r="U3602" s="1020"/>
      <c r="V3602" s="1020"/>
      <c r="W3602" s="1020"/>
      <c r="X3602" s="1020"/>
      <c r="Y3602" s="1014"/>
    </row>
    <row r="3603" spans="10:25">
      <c r="J3603" s="1014"/>
      <c r="K3603" s="1014"/>
      <c r="L3603" s="1020"/>
      <c r="M3603" s="1020"/>
      <c r="N3603" s="1020"/>
      <c r="O3603" s="1020"/>
      <c r="P3603" s="1020"/>
      <c r="Q3603" s="1020"/>
      <c r="R3603" s="1020"/>
      <c r="S3603" s="1020"/>
      <c r="T3603" s="1020"/>
      <c r="U3603" s="1020"/>
      <c r="V3603" s="1020"/>
      <c r="W3603" s="1020"/>
      <c r="X3603" s="1020"/>
      <c r="Y3603" s="1014"/>
    </row>
    <row r="3604" spans="10:25">
      <c r="J3604" s="1014"/>
      <c r="K3604" s="1014"/>
      <c r="L3604" s="1020"/>
      <c r="M3604" s="1020"/>
      <c r="N3604" s="1020"/>
      <c r="O3604" s="1020"/>
      <c r="P3604" s="1020"/>
      <c r="Q3604" s="1020"/>
      <c r="R3604" s="1020"/>
      <c r="S3604" s="1020"/>
      <c r="T3604" s="1020"/>
      <c r="U3604" s="1020"/>
      <c r="V3604" s="1020"/>
      <c r="W3604" s="1020"/>
      <c r="X3604" s="1020"/>
      <c r="Y3604" s="1014"/>
    </row>
    <row r="3605" spans="10:25">
      <c r="J3605" s="1014"/>
      <c r="K3605" s="1014"/>
      <c r="L3605" s="1020"/>
      <c r="M3605" s="1020"/>
      <c r="N3605" s="1020"/>
      <c r="O3605" s="1020"/>
      <c r="P3605" s="1020"/>
      <c r="Q3605" s="1020"/>
      <c r="R3605" s="1020"/>
      <c r="S3605" s="1020"/>
      <c r="T3605" s="1020"/>
      <c r="U3605" s="1020"/>
      <c r="V3605" s="1020"/>
      <c r="W3605" s="1020"/>
      <c r="X3605" s="1020"/>
      <c r="Y3605" s="1014"/>
    </row>
    <row r="3606" spans="10:25">
      <c r="J3606" s="1014"/>
      <c r="K3606" s="1014"/>
      <c r="L3606" s="1020"/>
      <c r="M3606" s="1020"/>
      <c r="N3606" s="1020"/>
      <c r="O3606" s="1020"/>
      <c r="P3606" s="1020"/>
      <c r="Q3606" s="1020"/>
      <c r="R3606" s="1020"/>
      <c r="S3606" s="1020"/>
      <c r="T3606" s="1020"/>
      <c r="U3606" s="1020"/>
      <c r="V3606" s="1020"/>
      <c r="W3606" s="1020"/>
      <c r="X3606" s="1020"/>
      <c r="Y3606" s="1014"/>
    </row>
    <row r="3607" spans="10:25">
      <c r="J3607" s="1014"/>
      <c r="K3607" s="1014"/>
      <c r="L3607" s="1020"/>
      <c r="M3607" s="1020"/>
      <c r="N3607" s="1020"/>
      <c r="O3607" s="1020"/>
      <c r="P3607" s="1020"/>
      <c r="Q3607" s="1020"/>
      <c r="R3607" s="1020"/>
      <c r="S3607" s="1020"/>
      <c r="T3607" s="1020"/>
      <c r="U3607" s="1020"/>
      <c r="V3607" s="1020"/>
      <c r="W3607" s="1020"/>
      <c r="X3607" s="1020"/>
      <c r="Y3607" s="1014"/>
    </row>
    <row r="3608" spans="10:25">
      <c r="J3608" s="1014"/>
      <c r="K3608" s="1014"/>
      <c r="L3608" s="1020"/>
      <c r="M3608" s="1020"/>
      <c r="N3608" s="1020"/>
      <c r="O3608" s="1020"/>
      <c r="P3608" s="1020"/>
      <c r="Q3608" s="1020"/>
      <c r="R3608" s="1020"/>
      <c r="S3608" s="1020"/>
      <c r="T3608" s="1020"/>
      <c r="U3608" s="1020"/>
      <c r="V3608" s="1020"/>
      <c r="W3608" s="1020"/>
      <c r="X3608" s="1020"/>
      <c r="Y3608" s="1014"/>
    </row>
    <row r="3609" spans="10:25">
      <c r="J3609" s="1014"/>
      <c r="K3609" s="1014"/>
      <c r="L3609" s="1020"/>
      <c r="M3609" s="1020"/>
      <c r="N3609" s="1020"/>
      <c r="O3609" s="1020"/>
      <c r="P3609" s="1020"/>
      <c r="Q3609" s="1020"/>
      <c r="R3609" s="1020"/>
      <c r="S3609" s="1020"/>
      <c r="T3609" s="1020"/>
      <c r="U3609" s="1020"/>
      <c r="V3609" s="1020"/>
      <c r="W3609" s="1020"/>
      <c r="X3609" s="1020"/>
      <c r="Y3609" s="1014"/>
    </row>
    <row r="3610" spans="10:25">
      <c r="J3610" s="1014"/>
      <c r="K3610" s="1014"/>
      <c r="L3610" s="1020"/>
      <c r="M3610" s="1020"/>
      <c r="N3610" s="1020"/>
      <c r="O3610" s="1020"/>
      <c r="P3610" s="1020"/>
      <c r="Q3610" s="1020"/>
      <c r="R3610" s="1020"/>
      <c r="S3610" s="1020"/>
      <c r="T3610" s="1020"/>
      <c r="U3610" s="1020"/>
      <c r="V3610" s="1020"/>
      <c r="W3610" s="1020"/>
      <c r="X3610" s="1020"/>
      <c r="Y3610" s="1014"/>
    </row>
    <row r="3611" spans="10:25">
      <c r="J3611" s="1014"/>
      <c r="K3611" s="1014"/>
      <c r="L3611" s="1020"/>
      <c r="M3611" s="1020"/>
      <c r="N3611" s="1020"/>
      <c r="O3611" s="1020"/>
      <c r="P3611" s="1020"/>
      <c r="Q3611" s="1020"/>
      <c r="R3611" s="1020"/>
      <c r="S3611" s="1020"/>
      <c r="T3611" s="1020"/>
      <c r="U3611" s="1020"/>
      <c r="V3611" s="1020"/>
      <c r="W3611" s="1020"/>
      <c r="X3611" s="1020"/>
      <c r="Y3611" s="1014"/>
    </row>
    <row r="3612" spans="10:25">
      <c r="J3612" s="1014"/>
      <c r="K3612" s="1014"/>
      <c r="L3612" s="1020"/>
      <c r="M3612" s="1020"/>
      <c r="N3612" s="1020"/>
      <c r="O3612" s="1020"/>
      <c r="P3612" s="1020"/>
      <c r="Q3612" s="1020"/>
      <c r="R3612" s="1020"/>
      <c r="S3612" s="1020"/>
      <c r="T3612" s="1020"/>
      <c r="U3612" s="1020"/>
      <c r="V3612" s="1020"/>
      <c r="W3612" s="1020"/>
      <c r="X3612" s="1020"/>
      <c r="Y3612" s="1014"/>
    </row>
    <row r="3613" spans="10:25">
      <c r="J3613" s="1014"/>
      <c r="K3613" s="1014"/>
      <c r="L3613" s="1020"/>
      <c r="M3613" s="1020"/>
      <c r="N3613" s="1020"/>
      <c r="O3613" s="1020"/>
      <c r="P3613" s="1020"/>
      <c r="Q3613" s="1020"/>
      <c r="R3613" s="1020"/>
      <c r="S3613" s="1020"/>
      <c r="T3613" s="1020"/>
      <c r="U3613" s="1020"/>
      <c r="V3613" s="1020"/>
      <c r="W3613" s="1020"/>
      <c r="X3613" s="1020"/>
      <c r="Y3613" s="1014"/>
    </row>
    <row r="3614" spans="10:25">
      <c r="J3614" s="1014"/>
      <c r="K3614" s="1014"/>
      <c r="L3614" s="1020"/>
      <c r="M3614" s="1020"/>
      <c r="N3614" s="1020"/>
      <c r="O3614" s="1020"/>
      <c r="P3614" s="1020"/>
      <c r="Q3614" s="1020"/>
      <c r="R3614" s="1020"/>
      <c r="S3614" s="1020"/>
      <c r="T3614" s="1020"/>
      <c r="U3614" s="1020"/>
      <c r="V3614" s="1020"/>
      <c r="W3614" s="1020"/>
      <c r="X3614" s="1020"/>
      <c r="Y3614" s="1014"/>
    </row>
    <row r="3615" spans="10:25">
      <c r="J3615" s="1014"/>
      <c r="K3615" s="1014"/>
      <c r="L3615" s="1020"/>
      <c r="M3615" s="1020"/>
      <c r="N3615" s="1020"/>
      <c r="O3615" s="1020"/>
      <c r="P3615" s="1020"/>
      <c r="Q3615" s="1020"/>
      <c r="R3615" s="1020"/>
      <c r="S3615" s="1020"/>
      <c r="T3615" s="1020"/>
      <c r="U3615" s="1020"/>
      <c r="V3615" s="1020"/>
      <c r="W3615" s="1020"/>
      <c r="X3615" s="1020"/>
      <c r="Y3615" s="1014"/>
    </row>
    <row r="3616" spans="10:25">
      <c r="J3616" s="1014"/>
      <c r="K3616" s="1014"/>
      <c r="L3616" s="1020"/>
      <c r="M3616" s="1020"/>
      <c r="N3616" s="1020"/>
      <c r="O3616" s="1020"/>
      <c r="P3616" s="1020"/>
      <c r="Q3616" s="1020"/>
      <c r="R3616" s="1020"/>
      <c r="S3616" s="1020"/>
      <c r="T3616" s="1020"/>
      <c r="U3616" s="1020"/>
      <c r="V3616" s="1020"/>
      <c r="W3616" s="1020"/>
      <c r="X3616" s="1020"/>
      <c r="Y3616" s="1014"/>
    </row>
    <row r="3617" spans="10:25">
      <c r="J3617" s="1014"/>
      <c r="K3617" s="1014"/>
      <c r="L3617" s="1020"/>
      <c r="M3617" s="1020"/>
      <c r="N3617" s="1020"/>
      <c r="O3617" s="1020"/>
      <c r="P3617" s="1020"/>
      <c r="Q3617" s="1020"/>
      <c r="R3617" s="1020"/>
      <c r="S3617" s="1020"/>
      <c r="T3617" s="1020"/>
      <c r="U3617" s="1020"/>
      <c r="V3617" s="1020"/>
      <c r="W3617" s="1020"/>
      <c r="X3617" s="1020"/>
      <c r="Y3617" s="1014"/>
    </row>
    <row r="3618" spans="10:25">
      <c r="J3618" s="1014"/>
      <c r="K3618" s="1014"/>
      <c r="L3618" s="1020"/>
      <c r="M3618" s="1020"/>
      <c r="N3618" s="1020"/>
      <c r="O3618" s="1020"/>
      <c r="P3618" s="1020"/>
      <c r="Q3618" s="1020"/>
      <c r="R3618" s="1020"/>
      <c r="S3618" s="1020"/>
      <c r="T3618" s="1020"/>
      <c r="U3618" s="1020"/>
      <c r="V3618" s="1020"/>
      <c r="W3618" s="1020"/>
      <c r="X3618" s="1020"/>
      <c r="Y3618" s="1014"/>
    </row>
    <row r="3619" spans="10:25">
      <c r="J3619" s="1014"/>
      <c r="K3619" s="1014"/>
      <c r="L3619" s="1020"/>
      <c r="M3619" s="1020"/>
      <c r="N3619" s="1020"/>
      <c r="O3619" s="1020"/>
      <c r="P3619" s="1020"/>
      <c r="Q3619" s="1020"/>
      <c r="R3619" s="1020"/>
      <c r="S3619" s="1020"/>
      <c r="T3619" s="1020"/>
      <c r="U3619" s="1020"/>
      <c r="V3619" s="1020"/>
      <c r="W3619" s="1020"/>
      <c r="X3619" s="1020"/>
      <c r="Y3619" s="1014"/>
    </row>
    <row r="3620" spans="10:25">
      <c r="J3620" s="1014"/>
      <c r="K3620" s="1014"/>
      <c r="L3620" s="1020"/>
      <c r="M3620" s="1020"/>
      <c r="N3620" s="1020"/>
      <c r="O3620" s="1020"/>
      <c r="P3620" s="1020"/>
      <c r="Q3620" s="1020"/>
      <c r="R3620" s="1020"/>
      <c r="S3620" s="1020"/>
      <c r="T3620" s="1020"/>
      <c r="U3620" s="1020"/>
      <c r="V3620" s="1020"/>
      <c r="W3620" s="1020"/>
      <c r="X3620" s="1020"/>
      <c r="Y3620" s="1014"/>
    </row>
    <row r="3621" spans="10:25">
      <c r="J3621" s="1014"/>
      <c r="K3621" s="1014"/>
      <c r="L3621" s="1020"/>
      <c r="M3621" s="1020"/>
      <c r="N3621" s="1020"/>
      <c r="O3621" s="1020"/>
      <c r="P3621" s="1020"/>
      <c r="Q3621" s="1020"/>
      <c r="R3621" s="1020"/>
      <c r="S3621" s="1020"/>
      <c r="T3621" s="1020"/>
      <c r="U3621" s="1020"/>
      <c r="V3621" s="1020"/>
      <c r="W3621" s="1020"/>
      <c r="X3621" s="1020"/>
      <c r="Y3621" s="1014"/>
    </row>
    <row r="3622" spans="10:25">
      <c r="J3622" s="1014"/>
      <c r="K3622" s="1014"/>
      <c r="L3622" s="1020"/>
      <c r="M3622" s="1020"/>
      <c r="N3622" s="1020"/>
      <c r="O3622" s="1020"/>
      <c r="P3622" s="1020"/>
      <c r="Q3622" s="1020"/>
      <c r="R3622" s="1020"/>
      <c r="S3622" s="1020"/>
      <c r="T3622" s="1020"/>
      <c r="U3622" s="1020"/>
      <c r="V3622" s="1020"/>
      <c r="W3622" s="1020"/>
      <c r="X3622" s="1020"/>
      <c r="Y3622" s="1014"/>
    </row>
    <row r="3623" spans="10:25">
      <c r="J3623" s="1014"/>
      <c r="K3623" s="1014"/>
      <c r="L3623" s="1020"/>
      <c r="M3623" s="1020"/>
      <c r="N3623" s="1020"/>
      <c r="O3623" s="1020"/>
      <c r="P3623" s="1020"/>
      <c r="Q3623" s="1020"/>
      <c r="R3623" s="1020"/>
      <c r="S3623" s="1020"/>
      <c r="T3623" s="1020"/>
      <c r="U3623" s="1020"/>
      <c r="V3623" s="1020"/>
      <c r="W3623" s="1020"/>
      <c r="X3623" s="1020"/>
      <c r="Y3623" s="1014"/>
    </row>
    <row r="3624" spans="10:25">
      <c r="J3624" s="1014"/>
      <c r="K3624" s="1014"/>
      <c r="L3624" s="1020"/>
      <c r="M3624" s="1020"/>
      <c r="N3624" s="1020"/>
      <c r="O3624" s="1020"/>
      <c r="P3624" s="1020"/>
      <c r="Q3624" s="1020"/>
      <c r="R3624" s="1020"/>
      <c r="S3624" s="1020"/>
      <c r="T3624" s="1020"/>
      <c r="U3624" s="1020"/>
      <c r="V3624" s="1020"/>
      <c r="W3624" s="1020"/>
      <c r="X3624" s="1020"/>
      <c r="Y3624" s="1014"/>
    </row>
    <row r="3625" spans="10:25">
      <c r="J3625" s="1014"/>
      <c r="K3625" s="1014"/>
      <c r="L3625" s="1020"/>
      <c r="M3625" s="1020"/>
      <c r="N3625" s="1020"/>
      <c r="O3625" s="1020"/>
      <c r="P3625" s="1020"/>
      <c r="Q3625" s="1020"/>
      <c r="R3625" s="1020"/>
      <c r="S3625" s="1020"/>
      <c r="T3625" s="1020"/>
      <c r="U3625" s="1020"/>
      <c r="V3625" s="1020"/>
      <c r="W3625" s="1020"/>
      <c r="X3625" s="1020"/>
      <c r="Y3625" s="1014"/>
    </row>
    <row r="3626" spans="10:25">
      <c r="J3626" s="1014"/>
      <c r="K3626" s="1014"/>
      <c r="L3626" s="1020"/>
      <c r="M3626" s="1020"/>
      <c r="N3626" s="1020"/>
      <c r="O3626" s="1020"/>
      <c r="P3626" s="1020"/>
      <c r="Q3626" s="1020"/>
      <c r="R3626" s="1020"/>
      <c r="S3626" s="1020"/>
      <c r="T3626" s="1020"/>
      <c r="U3626" s="1020"/>
      <c r="V3626" s="1020"/>
      <c r="W3626" s="1020"/>
      <c r="X3626" s="1020"/>
      <c r="Y3626" s="1014"/>
    </row>
    <row r="3627" spans="10:25">
      <c r="J3627" s="1014"/>
      <c r="K3627" s="1014"/>
      <c r="L3627" s="1020"/>
      <c r="M3627" s="1020"/>
      <c r="N3627" s="1020"/>
      <c r="O3627" s="1020"/>
      <c r="P3627" s="1020"/>
      <c r="Q3627" s="1020"/>
      <c r="R3627" s="1020"/>
      <c r="S3627" s="1020"/>
      <c r="T3627" s="1020"/>
      <c r="U3627" s="1020"/>
      <c r="V3627" s="1020"/>
      <c r="W3627" s="1020"/>
      <c r="X3627" s="1020"/>
      <c r="Y3627" s="1014"/>
    </row>
    <row r="3628" spans="10:25">
      <c r="J3628" s="1014"/>
      <c r="K3628" s="1014"/>
      <c r="L3628" s="1020"/>
      <c r="M3628" s="1020"/>
      <c r="N3628" s="1020"/>
      <c r="O3628" s="1020"/>
      <c r="P3628" s="1020"/>
      <c r="Q3628" s="1020"/>
      <c r="R3628" s="1020"/>
      <c r="S3628" s="1020"/>
      <c r="T3628" s="1020"/>
      <c r="U3628" s="1020"/>
      <c r="V3628" s="1020"/>
      <c r="W3628" s="1020"/>
      <c r="X3628" s="1020"/>
      <c r="Y3628" s="1014"/>
    </row>
    <row r="3629" spans="10:25">
      <c r="J3629" s="1014"/>
      <c r="K3629" s="1014"/>
      <c r="L3629" s="1020"/>
      <c r="M3629" s="1020"/>
      <c r="N3629" s="1020"/>
      <c r="O3629" s="1020"/>
      <c r="P3629" s="1020"/>
      <c r="Q3629" s="1020"/>
      <c r="R3629" s="1020"/>
      <c r="S3629" s="1020"/>
      <c r="T3629" s="1020"/>
      <c r="U3629" s="1020"/>
      <c r="V3629" s="1020"/>
      <c r="W3629" s="1020"/>
      <c r="X3629" s="1020"/>
      <c r="Y3629" s="1014"/>
    </row>
    <row r="3630" spans="10:25">
      <c r="J3630" s="1014"/>
      <c r="K3630" s="1014"/>
      <c r="L3630" s="1020"/>
      <c r="M3630" s="1020"/>
      <c r="N3630" s="1020"/>
      <c r="O3630" s="1020"/>
      <c r="P3630" s="1020"/>
      <c r="Q3630" s="1020"/>
      <c r="R3630" s="1020"/>
      <c r="S3630" s="1020"/>
      <c r="T3630" s="1020"/>
      <c r="U3630" s="1020"/>
      <c r="V3630" s="1020"/>
      <c r="W3630" s="1020"/>
      <c r="X3630" s="1020"/>
      <c r="Y3630" s="1014"/>
    </row>
    <row r="3631" spans="10:25">
      <c r="J3631" s="1014"/>
      <c r="K3631" s="1014"/>
      <c r="L3631" s="1020"/>
      <c r="M3631" s="1020"/>
      <c r="N3631" s="1020"/>
      <c r="O3631" s="1020"/>
      <c r="P3631" s="1020"/>
      <c r="Q3631" s="1020"/>
      <c r="R3631" s="1020"/>
      <c r="S3631" s="1020"/>
      <c r="T3631" s="1020"/>
      <c r="U3631" s="1020"/>
      <c r="V3631" s="1020"/>
      <c r="W3631" s="1020"/>
      <c r="X3631" s="1020"/>
      <c r="Y3631" s="1014"/>
    </row>
    <row r="3632" spans="10:25">
      <c r="J3632" s="1014"/>
      <c r="K3632" s="1014"/>
      <c r="L3632" s="1020"/>
      <c r="M3632" s="1020"/>
      <c r="N3632" s="1020"/>
      <c r="O3632" s="1020"/>
      <c r="P3632" s="1020"/>
      <c r="Q3632" s="1020"/>
      <c r="R3632" s="1020"/>
      <c r="S3632" s="1020"/>
      <c r="T3632" s="1020"/>
      <c r="U3632" s="1020"/>
      <c r="V3632" s="1020"/>
      <c r="W3632" s="1020"/>
      <c r="X3632" s="1020"/>
      <c r="Y3632" s="1014"/>
    </row>
    <row r="3633" spans="10:25">
      <c r="J3633" s="1014"/>
      <c r="K3633" s="1014"/>
      <c r="L3633" s="1020"/>
      <c r="M3633" s="1020"/>
      <c r="N3633" s="1020"/>
      <c r="O3633" s="1020"/>
      <c r="P3633" s="1020"/>
      <c r="Q3633" s="1020"/>
      <c r="R3633" s="1020"/>
      <c r="S3633" s="1020"/>
      <c r="T3633" s="1020"/>
      <c r="U3633" s="1020"/>
      <c r="V3633" s="1020"/>
      <c r="W3633" s="1020"/>
      <c r="X3633" s="1020"/>
      <c r="Y3633" s="1014"/>
    </row>
    <row r="3634" spans="10:25">
      <c r="J3634" s="1014"/>
      <c r="K3634" s="1014"/>
      <c r="L3634" s="1020"/>
      <c r="M3634" s="1020"/>
      <c r="N3634" s="1020"/>
      <c r="O3634" s="1020"/>
      <c r="P3634" s="1020"/>
      <c r="Q3634" s="1020"/>
      <c r="R3634" s="1020"/>
      <c r="S3634" s="1020"/>
      <c r="T3634" s="1020"/>
      <c r="U3634" s="1020"/>
      <c r="V3634" s="1020"/>
      <c r="W3634" s="1020"/>
      <c r="X3634" s="1020"/>
      <c r="Y3634" s="1014"/>
    </row>
    <row r="3635" spans="10:25">
      <c r="J3635" s="1014"/>
      <c r="K3635" s="1014"/>
      <c r="L3635" s="1020"/>
      <c r="M3635" s="1020"/>
      <c r="N3635" s="1020"/>
      <c r="O3635" s="1020"/>
      <c r="P3635" s="1020"/>
      <c r="Q3635" s="1020"/>
      <c r="R3635" s="1020"/>
      <c r="S3635" s="1020"/>
      <c r="T3635" s="1020"/>
      <c r="U3635" s="1020"/>
      <c r="V3635" s="1020"/>
      <c r="W3635" s="1020"/>
      <c r="X3635" s="1020"/>
      <c r="Y3635" s="1014"/>
    </row>
    <row r="3636" spans="10:25">
      <c r="J3636" s="1014"/>
      <c r="K3636" s="1014"/>
      <c r="L3636" s="1020"/>
      <c r="M3636" s="1020"/>
      <c r="N3636" s="1020"/>
      <c r="O3636" s="1020"/>
      <c r="P3636" s="1020"/>
      <c r="Q3636" s="1020"/>
      <c r="R3636" s="1020"/>
      <c r="S3636" s="1020"/>
      <c r="T3636" s="1020"/>
      <c r="U3636" s="1020"/>
      <c r="V3636" s="1020"/>
      <c r="W3636" s="1020"/>
      <c r="X3636" s="1020"/>
      <c r="Y3636" s="1014"/>
    </row>
    <row r="3637" spans="10:25">
      <c r="J3637" s="1014"/>
      <c r="K3637" s="1014"/>
      <c r="L3637" s="1020"/>
      <c r="M3637" s="1020"/>
      <c r="N3637" s="1020"/>
      <c r="O3637" s="1020"/>
      <c r="P3637" s="1020"/>
      <c r="Q3637" s="1020"/>
      <c r="R3637" s="1020"/>
      <c r="S3637" s="1020"/>
      <c r="T3637" s="1020"/>
      <c r="U3637" s="1020"/>
      <c r="V3637" s="1020"/>
      <c r="W3637" s="1020"/>
      <c r="X3637" s="1020"/>
      <c r="Y3637" s="1014"/>
    </row>
    <row r="3638" spans="10:25">
      <c r="J3638" s="1014"/>
      <c r="K3638" s="1014"/>
      <c r="L3638" s="1020"/>
      <c r="M3638" s="1020"/>
      <c r="N3638" s="1020"/>
      <c r="O3638" s="1020"/>
      <c r="P3638" s="1020"/>
      <c r="Q3638" s="1020"/>
      <c r="R3638" s="1020"/>
      <c r="S3638" s="1020"/>
      <c r="T3638" s="1020"/>
      <c r="U3638" s="1020"/>
      <c r="V3638" s="1020"/>
      <c r="W3638" s="1020"/>
      <c r="X3638" s="1020"/>
      <c r="Y3638" s="1014"/>
    </row>
    <row r="3639" spans="10:25">
      <c r="J3639" s="1014"/>
      <c r="K3639" s="1014"/>
      <c r="L3639" s="1020"/>
      <c r="M3639" s="1020"/>
      <c r="N3639" s="1020"/>
      <c r="O3639" s="1020"/>
      <c r="P3639" s="1020"/>
      <c r="Q3639" s="1020"/>
      <c r="R3639" s="1020"/>
      <c r="S3639" s="1020"/>
      <c r="T3639" s="1020"/>
      <c r="U3639" s="1020"/>
      <c r="V3639" s="1020"/>
      <c r="W3639" s="1020"/>
      <c r="X3639" s="1020"/>
      <c r="Y3639" s="1014"/>
    </row>
    <row r="3640" spans="10:25">
      <c r="J3640" s="1014"/>
      <c r="K3640" s="1014"/>
      <c r="L3640" s="1020"/>
      <c r="M3640" s="1020"/>
      <c r="N3640" s="1020"/>
      <c r="O3640" s="1020"/>
      <c r="P3640" s="1020"/>
      <c r="Q3640" s="1020"/>
      <c r="R3640" s="1020"/>
      <c r="S3640" s="1020"/>
      <c r="T3640" s="1020"/>
      <c r="U3640" s="1020"/>
      <c r="V3640" s="1020"/>
      <c r="W3640" s="1020"/>
      <c r="X3640" s="1020"/>
      <c r="Y3640" s="1014"/>
    </row>
    <row r="3641" spans="10:25">
      <c r="J3641" s="1014"/>
      <c r="K3641" s="1014"/>
      <c r="L3641" s="1020"/>
      <c r="M3641" s="1020"/>
      <c r="N3641" s="1020"/>
      <c r="O3641" s="1020"/>
      <c r="P3641" s="1020"/>
      <c r="Q3641" s="1020"/>
      <c r="R3641" s="1020"/>
      <c r="S3641" s="1020"/>
      <c r="T3641" s="1020"/>
      <c r="U3641" s="1020"/>
      <c r="V3641" s="1020"/>
      <c r="W3641" s="1020"/>
      <c r="X3641" s="1020"/>
      <c r="Y3641" s="1014"/>
    </row>
    <row r="3642" spans="10:25">
      <c r="J3642" s="1014"/>
      <c r="K3642" s="1014"/>
      <c r="L3642" s="1020"/>
      <c r="M3642" s="1020"/>
      <c r="N3642" s="1020"/>
      <c r="O3642" s="1020"/>
      <c r="P3642" s="1020"/>
      <c r="Q3642" s="1020"/>
      <c r="R3642" s="1020"/>
      <c r="S3642" s="1020"/>
      <c r="T3642" s="1020"/>
      <c r="U3642" s="1020"/>
      <c r="V3642" s="1020"/>
      <c r="W3642" s="1020"/>
      <c r="X3642" s="1020"/>
      <c r="Y3642" s="1014"/>
    </row>
    <row r="3643" spans="10:25">
      <c r="J3643" s="1014"/>
      <c r="K3643" s="1014"/>
      <c r="L3643" s="1020"/>
      <c r="M3643" s="1020"/>
      <c r="N3643" s="1020"/>
      <c r="O3643" s="1020"/>
      <c r="P3643" s="1020"/>
      <c r="Q3643" s="1020"/>
      <c r="R3643" s="1020"/>
      <c r="S3643" s="1020"/>
      <c r="T3643" s="1020"/>
      <c r="U3643" s="1020"/>
      <c r="V3643" s="1020"/>
      <c r="W3643" s="1020"/>
      <c r="X3643" s="1020"/>
      <c r="Y3643" s="1014"/>
    </row>
    <row r="3644" spans="10:25">
      <c r="J3644" s="1014"/>
      <c r="K3644" s="1014"/>
      <c r="L3644" s="1020"/>
      <c r="M3644" s="1020"/>
      <c r="N3644" s="1020"/>
      <c r="O3644" s="1020"/>
      <c r="P3644" s="1020"/>
      <c r="Q3644" s="1020"/>
      <c r="R3644" s="1020"/>
      <c r="S3644" s="1020"/>
      <c r="T3644" s="1020"/>
      <c r="U3644" s="1020"/>
      <c r="V3644" s="1020"/>
      <c r="W3644" s="1020"/>
      <c r="X3644" s="1020"/>
      <c r="Y3644" s="1014"/>
    </row>
    <row r="3645" spans="10:25">
      <c r="J3645" s="1014"/>
      <c r="K3645" s="1014"/>
      <c r="L3645" s="1020"/>
      <c r="M3645" s="1020"/>
      <c r="N3645" s="1020"/>
      <c r="O3645" s="1020"/>
      <c r="P3645" s="1020"/>
      <c r="Q3645" s="1020"/>
      <c r="R3645" s="1020"/>
      <c r="S3645" s="1020"/>
      <c r="T3645" s="1020"/>
      <c r="U3645" s="1020"/>
      <c r="V3645" s="1020"/>
      <c r="W3645" s="1020"/>
      <c r="X3645" s="1020"/>
      <c r="Y3645" s="1014"/>
    </row>
    <row r="3646" spans="10:25">
      <c r="J3646" s="1014"/>
      <c r="K3646" s="1014"/>
      <c r="L3646" s="1020"/>
      <c r="M3646" s="1020"/>
      <c r="N3646" s="1020"/>
      <c r="O3646" s="1020"/>
      <c r="P3646" s="1020"/>
      <c r="Q3646" s="1020"/>
      <c r="R3646" s="1020"/>
      <c r="S3646" s="1020"/>
      <c r="T3646" s="1020"/>
      <c r="U3646" s="1020"/>
      <c r="V3646" s="1020"/>
      <c r="W3646" s="1020"/>
      <c r="X3646" s="1020"/>
      <c r="Y3646" s="1014"/>
    </row>
    <row r="3647" spans="10:25">
      <c r="J3647" s="1014"/>
      <c r="K3647" s="1014"/>
      <c r="L3647" s="1020"/>
      <c r="M3647" s="1020"/>
      <c r="N3647" s="1020"/>
      <c r="O3647" s="1020"/>
      <c r="P3647" s="1020"/>
      <c r="Q3647" s="1020"/>
      <c r="R3647" s="1020"/>
      <c r="S3647" s="1020"/>
      <c r="T3647" s="1020"/>
      <c r="U3647" s="1020"/>
      <c r="V3647" s="1020"/>
      <c r="W3647" s="1020"/>
      <c r="X3647" s="1020"/>
      <c r="Y3647" s="1014"/>
    </row>
    <row r="3648" spans="10:25">
      <c r="J3648" s="1014"/>
      <c r="K3648" s="1014"/>
      <c r="L3648" s="1020"/>
      <c r="M3648" s="1020"/>
      <c r="N3648" s="1020"/>
      <c r="O3648" s="1020"/>
      <c r="P3648" s="1020"/>
      <c r="Q3648" s="1020"/>
      <c r="R3648" s="1020"/>
      <c r="S3648" s="1020"/>
      <c r="T3648" s="1020"/>
      <c r="U3648" s="1020"/>
      <c r="V3648" s="1020"/>
      <c r="W3648" s="1020"/>
      <c r="X3648" s="1020"/>
      <c r="Y3648" s="1014"/>
    </row>
    <row r="3649" spans="10:25">
      <c r="J3649" s="1014"/>
      <c r="K3649" s="1014"/>
      <c r="L3649" s="1020"/>
      <c r="M3649" s="1020"/>
      <c r="N3649" s="1020"/>
      <c r="O3649" s="1020"/>
      <c r="P3649" s="1020"/>
      <c r="Q3649" s="1020"/>
      <c r="R3649" s="1020"/>
      <c r="S3649" s="1020"/>
      <c r="T3649" s="1020"/>
      <c r="U3649" s="1020"/>
      <c r="V3649" s="1020"/>
      <c r="W3649" s="1020"/>
      <c r="X3649" s="1020"/>
      <c r="Y3649" s="1014"/>
    </row>
    <row r="3650" spans="10:25">
      <c r="J3650" s="1014"/>
      <c r="K3650" s="1014"/>
      <c r="L3650" s="1020"/>
      <c r="M3650" s="1020"/>
      <c r="N3650" s="1020"/>
      <c r="O3650" s="1020"/>
      <c r="P3650" s="1020"/>
      <c r="Q3650" s="1020"/>
      <c r="R3650" s="1020"/>
      <c r="S3650" s="1020"/>
      <c r="T3650" s="1020"/>
      <c r="U3650" s="1020"/>
      <c r="V3650" s="1020"/>
      <c r="W3650" s="1020"/>
      <c r="X3650" s="1020"/>
      <c r="Y3650" s="1014"/>
    </row>
    <row r="3651" spans="10:25">
      <c r="J3651" s="1014"/>
      <c r="K3651" s="1014"/>
      <c r="L3651" s="1020"/>
      <c r="M3651" s="1020"/>
      <c r="N3651" s="1020"/>
      <c r="O3651" s="1020"/>
      <c r="P3651" s="1020"/>
      <c r="Q3651" s="1020"/>
      <c r="R3651" s="1020"/>
      <c r="S3651" s="1020"/>
      <c r="T3651" s="1020"/>
      <c r="U3651" s="1020"/>
      <c r="V3651" s="1020"/>
      <c r="W3651" s="1020"/>
      <c r="X3651" s="1020"/>
      <c r="Y3651" s="1014"/>
    </row>
    <row r="3652" spans="10:25">
      <c r="J3652" s="1014"/>
      <c r="K3652" s="1014"/>
      <c r="L3652" s="1020"/>
      <c r="M3652" s="1020"/>
      <c r="N3652" s="1020"/>
      <c r="O3652" s="1020"/>
      <c r="P3652" s="1020"/>
      <c r="Q3652" s="1020"/>
      <c r="R3652" s="1020"/>
      <c r="S3652" s="1020"/>
      <c r="T3652" s="1020"/>
      <c r="U3652" s="1020"/>
      <c r="V3652" s="1020"/>
      <c r="W3652" s="1020"/>
      <c r="X3652" s="1020"/>
      <c r="Y3652" s="1014"/>
    </row>
    <row r="3653" spans="10:25">
      <c r="J3653" s="1014"/>
      <c r="K3653" s="1014"/>
      <c r="L3653" s="1020"/>
      <c r="M3653" s="1020"/>
      <c r="N3653" s="1020"/>
      <c r="O3653" s="1020"/>
      <c r="P3653" s="1020"/>
      <c r="Q3653" s="1020"/>
      <c r="R3653" s="1020"/>
      <c r="S3653" s="1020"/>
      <c r="T3653" s="1020"/>
      <c r="U3653" s="1020"/>
      <c r="V3653" s="1020"/>
      <c r="W3653" s="1020"/>
      <c r="X3653" s="1020"/>
      <c r="Y3653" s="1014"/>
    </row>
    <row r="3654" spans="10:25">
      <c r="J3654" s="1014"/>
      <c r="K3654" s="1014"/>
      <c r="L3654" s="1020"/>
      <c r="M3654" s="1020"/>
      <c r="N3654" s="1020"/>
      <c r="O3654" s="1020"/>
      <c r="P3654" s="1020"/>
      <c r="Q3654" s="1020"/>
      <c r="R3654" s="1020"/>
      <c r="S3654" s="1020"/>
      <c r="T3654" s="1020"/>
      <c r="U3654" s="1020"/>
      <c r="V3654" s="1020"/>
      <c r="W3654" s="1020"/>
      <c r="X3654" s="1020"/>
      <c r="Y3654" s="1014"/>
    </row>
    <row r="3655" spans="10:25">
      <c r="J3655" s="1014"/>
      <c r="K3655" s="1014"/>
      <c r="L3655" s="1020"/>
      <c r="M3655" s="1020"/>
      <c r="N3655" s="1020"/>
      <c r="O3655" s="1020"/>
      <c r="P3655" s="1020"/>
      <c r="Q3655" s="1020"/>
      <c r="R3655" s="1020"/>
      <c r="S3655" s="1020"/>
      <c r="T3655" s="1020"/>
      <c r="U3655" s="1020"/>
      <c r="V3655" s="1020"/>
      <c r="W3655" s="1020"/>
      <c r="X3655" s="1020"/>
      <c r="Y3655" s="1014"/>
    </row>
    <row r="3656" spans="10:25">
      <c r="J3656" s="1014"/>
      <c r="K3656" s="1014"/>
      <c r="L3656" s="1020"/>
      <c r="M3656" s="1020"/>
      <c r="N3656" s="1020"/>
      <c r="O3656" s="1020"/>
      <c r="P3656" s="1020"/>
      <c r="Q3656" s="1020"/>
      <c r="R3656" s="1020"/>
      <c r="S3656" s="1020"/>
      <c r="T3656" s="1020"/>
      <c r="U3656" s="1020"/>
      <c r="V3656" s="1020"/>
      <c r="W3656" s="1020"/>
      <c r="X3656" s="1020"/>
      <c r="Y3656" s="1014"/>
    </row>
    <row r="3657" spans="10:25">
      <c r="J3657" s="1014"/>
      <c r="K3657" s="1014"/>
      <c r="L3657" s="1020"/>
      <c r="M3657" s="1020"/>
      <c r="N3657" s="1020"/>
      <c r="O3657" s="1020"/>
      <c r="P3657" s="1020"/>
      <c r="Q3657" s="1020"/>
      <c r="R3657" s="1020"/>
      <c r="S3657" s="1020"/>
      <c r="T3657" s="1020"/>
      <c r="U3657" s="1020"/>
      <c r="V3657" s="1020"/>
      <c r="W3657" s="1020"/>
      <c r="X3657" s="1020"/>
      <c r="Y3657" s="1014"/>
    </row>
    <row r="3658" spans="10:25">
      <c r="J3658" s="1014"/>
      <c r="K3658" s="1014"/>
      <c r="L3658" s="1020"/>
      <c r="M3658" s="1020"/>
      <c r="N3658" s="1020"/>
      <c r="O3658" s="1020"/>
      <c r="P3658" s="1020"/>
      <c r="Q3658" s="1020"/>
      <c r="R3658" s="1020"/>
      <c r="S3658" s="1020"/>
      <c r="T3658" s="1020"/>
      <c r="U3658" s="1020"/>
      <c r="V3658" s="1020"/>
      <c r="W3658" s="1020"/>
      <c r="X3658" s="1020"/>
      <c r="Y3658" s="1014"/>
    </row>
    <row r="3659" spans="10:25">
      <c r="J3659" s="1014"/>
      <c r="K3659" s="1014"/>
      <c r="L3659" s="1020"/>
      <c r="M3659" s="1020"/>
      <c r="N3659" s="1020"/>
      <c r="O3659" s="1020"/>
      <c r="P3659" s="1020"/>
      <c r="Q3659" s="1020"/>
      <c r="R3659" s="1020"/>
      <c r="S3659" s="1020"/>
      <c r="T3659" s="1020"/>
      <c r="U3659" s="1020"/>
      <c r="V3659" s="1020"/>
      <c r="W3659" s="1020"/>
      <c r="X3659" s="1020"/>
      <c r="Y3659" s="1014"/>
    </row>
    <row r="3660" spans="10:25">
      <c r="J3660" s="1014"/>
      <c r="K3660" s="1014"/>
      <c r="L3660" s="1020"/>
      <c r="M3660" s="1020"/>
      <c r="N3660" s="1020"/>
      <c r="O3660" s="1020"/>
      <c r="P3660" s="1020"/>
      <c r="Q3660" s="1020"/>
      <c r="R3660" s="1020"/>
      <c r="S3660" s="1020"/>
      <c r="T3660" s="1020"/>
      <c r="U3660" s="1020"/>
      <c r="V3660" s="1020"/>
      <c r="W3660" s="1020"/>
      <c r="X3660" s="1020"/>
      <c r="Y3660" s="1014"/>
    </row>
    <row r="3661" spans="10:25">
      <c r="J3661" s="1014"/>
      <c r="K3661" s="1014"/>
      <c r="L3661" s="1020"/>
      <c r="M3661" s="1020"/>
      <c r="N3661" s="1020"/>
      <c r="O3661" s="1020"/>
      <c r="P3661" s="1020"/>
      <c r="Q3661" s="1020"/>
      <c r="R3661" s="1020"/>
      <c r="S3661" s="1020"/>
      <c r="T3661" s="1020"/>
      <c r="U3661" s="1020"/>
      <c r="V3661" s="1020"/>
      <c r="W3661" s="1020"/>
      <c r="X3661" s="1020"/>
      <c r="Y3661" s="1014"/>
    </row>
    <row r="3662" spans="10:25">
      <c r="J3662" s="1014"/>
      <c r="K3662" s="1014"/>
      <c r="L3662" s="1020"/>
      <c r="M3662" s="1020"/>
      <c r="N3662" s="1020"/>
      <c r="O3662" s="1020"/>
      <c r="P3662" s="1020"/>
      <c r="Q3662" s="1020"/>
      <c r="R3662" s="1020"/>
      <c r="S3662" s="1020"/>
      <c r="T3662" s="1020"/>
      <c r="U3662" s="1020"/>
      <c r="V3662" s="1020"/>
      <c r="W3662" s="1020"/>
      <c r="X3662" s="1020"/>
      <c r="Y3662" s="1014"/>
    </row>
    <row r="3663" spans="10:25">
      <c r="J3663" s="1014"/>
      <c r="K3663" s="1014"/>
      <c r="L3663" s="1020"/>
      <c r="M3663" s="1020"/>
      <c r="N3663" s="1020"/>
      <c r="O3663" s="1020"/>
      <c r="P3663" s="1020"/>
      <c r="Q3663" s="1020"/>
      <c r="R3663" s="1020"/>
      <c r="S3663" s="1020"/>
      <c r="T3663" s="1020"/>
      <c r="U3663" s="1020"/>
      <c r="V3663" s="1020"/>
      <c r="W3663" s="1020"/>
      <c r="X3663" s="1020"/>
      <c r="Y3663" s="1014"/>
    </row>
    <row r="3664" spans="10:25">
      <c r="J3664" s="1014"/>
      <c r="K3664" s="1014"/>
      <c r="L3664" s="1020"/>
      <c r="M3664" s="1020"/>
      <c r="N3664" s="1020"/>
      <c r="O3664" s="1020"/>
      <c r="P3664" s="1020"/>
      <c r="Q3664" s="1020"/>
      <c r="R3664" s="1020"/>
      <c r="S3664" s="1020"/>
      <c r="T3664" s="1020"/>
      <c r="U3664" s="1020"/>
      <c r="V3664" s="1020"/>
      <c r="W3664" s="1020"/>
      <c r="X3664" s="1020"/>
      <c r="Y3664" s="1014"/>
    </row>
    <row r="3665" spans="10:25">
      <c r="J3665" s="1014"/>
      <c r="K3665" s="1014"/>
      <c r="L3665" s="1020"/>
      <c r="M3665" s="1020"/>
      <c r="N3665" s="1020"/>
      <c r="O3665" s="1020"/>
      <c r="P3665" s="1020"/>
      <c r="Q3665" s="1020"/>
      <c r="R3665" s="1020"/>
      <c r="S3665" s="1020"/>
      <c r="T3665" s="1020"/>
      <c r="U3665" s="1020"/>
      <c r="V3665" s="1020"/>
      <c r="W3665" s="1020"/>
      <c r="X3665" s="1020"/>
      <c r="Y3665" s="1014"/>
    </row>
    <row r="3666" spans="10:25">
      <c r="J3666" s="1014"/>
      <c r="K3666" s="1014"/>
      <c r="L3666" s="1020"/>
      <c r="M3666" s="1020"/>
      <c r="N3666" s="1020"/>
      <c r="O3666" s="1020"/>
      <c r="P3666" s="1020"/>
      <c r="Q3666" s="1020"/>
      <c r="R3666" s="1020"/>
      <c r="S3666" s="1020"/>
      <c r="T3666" s="1020"/>
      <c r="U3666" s="1020"/>
      <c r="V3666" s="1020"/>
      <c r="W3666" s="1020"/>
      <c r="X3666" s="1020"/>
      <c r="Y3666" s="1014"/>
    </row>
    <row r="3667" spans="10:25">
      <c r="J3667" s="1014"/>
      <c r="K3667" s="1014"/>
      <c r="L3667" s="1020"/>
      <c r="M3667" s="1020"/>
      <c r="N3667" s="1020"/>
      <c r="O3667" s="1020"/>
      <c r="P3667" s="1020"/>
      <c r="Q3667" s="1020"/>
      <c r="R3667" s="1020"/>
      <c r="S3667" s="1020"/>
      <c r="T3667" s="1020"/>
      <c r="U3667" s="1020"/>
      <c r="V3667" s="1020"/>
      <c r="W3667" s="1020"/>
      <c r="X3667" s="1020"/>
      <c r="Y3667" s="1014"/>
    </row>
    <row r="3668" spans="10:25">
      <c r="J3668" s="1014"/>
      <c r="K3668" s="1014"/>
      <c r="L3668" s="1020"/>
      <c r="M3668" s="1020"/>
      <c r="N3668" s="1020"/>
      <c r="O3668" s="1020"/>
      <c r="P3668" s="1020"/>
      <c r="Q3668" s="1020"/>
      <c r="R3668" s="1020"/>
      <c r="S3668" s="1020"/>
      <c r="T3668" s="1020"/>
      <c r="U3668" s="1020"/>
      <c r="V3668" s="1020"/>
      <c r="W3668" s="1020"/>
      <c r="X3668" s="1020"/>
      <c r="Y3668" s="1014"/>
    </row>
    <row r="3669" spans="10:25">
      <c r="J3669" s="1014"/>
      <c r="K3669" s="1014"/>
      <c r="L3669" s="1020"/>
      <c r="M3669" s="1020"/>
      <c r="N3669" s="1020"/>
      <c r="O3669" s="1020"/>
      <c r="P3669" s="1020"/>
      <c r="Q3669" s="1020"/>
      <c r="R3669" s="1020"/>
      <c r="S3669" s="1020"/>
      <c r="T3669" s="1020"/>
      <c r="U3669" s="1020"/>
      <c r="V3669" s="1020"/>
      <c r="W3669" s="1020"/>
      <c r="X3669" s="1020"/>
      <c r="Y3669" s="1014"/>
    </row>
    <row r="3670" spans="10:25">
      <c r="J3670" s="1014"/>
      <c r="K3670" s="1014"/>
      <c r="L3670" s="1020"/>
      <c r="M3670" s="1020"/>
      <c r="N3670" s="1020"/>
      <c r="O3670" s="1020"/>
      <c r="P3670" s="1020"/>
      <c r="Q3670" s="1020"/>
      <c r="R3670" s="1020"/>
      <c r="S3670" s="1020"/>
      <c r="T3670" s="1020"/>
      <c r="U3670" s="1020"/>
      <c r="V3670" s="1020"/>
      <c r="W3670" s="1020"/>
      <c r="X3670" s="1020"/>
      <c r="Y3670" s="1014"/>
    </row>
    <row r="3671" spans="10:25">
      <c r="J3671" s="1014"/>
      <c r="K3671" s="1014"/>
      <c r="L3671" s="1020"/>
      <c r="M3671" s="1020"/>
      <c r="N3671" s="1020"/>
      <c r="O3671" s="1020"/>
      <c r="P3671" s="1020"/>
      <c r="Q3671" s="1020"/>
      <c r="R3671" s="1020"/>
      <c r="S3671" s="1020"/>
      <c r="T3671" s="1020"/>
      <c r="U3671" s="1020"/>
      <c r="V3671" s="1020"/>
      <c r="W3671" s="1020"/>
      <c r="X3671" s="1020"/>
      <c r="Y3671" s="1014"/>
    </row>
    <row r="3672" spans="10:25">
      <c r="J3672" s="1014"/>
      <c r="K3672" s="1014"/>
      <c r="L3672" s="1020"/>
      <c r="M3672" s="1020"/>
      <c r="N3672" s="1020"/>
      <c r="O3672" s="1020"/>
      <c r="P3672" s="1020"/>
      <c r="Q3672" s="1020"/>
      <c r="R3672" s="1020"/>
      <c r="S3672" s="1020"/>
      <c r="T3672" s="1020"/>
      <c r="U3672" s="1020"/>
      <c r="V3672" s="1020"/>
      <c r="W3672" s="1020"/>
      <c r="X3672" s="1020"/>
      <c r="Y3672" s="1014"/>
    </row>
    <row r="3673" spans="10:25">
      <c r="J3673" s="1014"/>
      <c r="K3673" s="1014"/>
      <c r="L3673" s="1020"/>
      <c r="M3673" s="1020"/>
      <c r="N3673" s="1020"/>
      <c r="O3673" s="1020"/>
      <c r="P3673" s="1020"/>
      <c r="Q3673" s="1020"/>
      <c r="R3673" s="1020"/>
      <c r="S3673" s="1020"/>
      <c r="T3673" s="1020"/>
      <c r="U3673" s="1020"/>
      <c r="V3673" s="1020"/>
      <c r="W3673" s="1020"/>
      <c r="X3673" s="1020"/>
      <c r="Y3673" s="1014"/>
    </row>
    <row r="3674" spans="10:25">
      <c r="J3674" s="1014"/>
      <c r="K3674" s="1014"/>
      <c r="L3674" s="1020"/>
      <c r="M3674" s="1020"/>
      <c r="N3674" s="1020"/>
      <c r="O3674" s="1020"/>
      <c r="P3674" s="1020"/>
      <c r="Q3674" s="1020"/>
      <c r="R3674" s="1020"/>
      <c r="S3674" s="1020"/>
      <c r="T3674" s="1020"/>
      <c r="U3674" s="1020"/>
      <c r="V3674" s="1020"/>
      <c r="W3674" s="1020"/>
      <c r="X3674" s="1020"/>
      <c r="Y3674" s="1014"/>
    </row>
    <row r="3675" spans="10:25">
      <c r="J3675" s="1014"/>
      <c r="K3675" s="1014"/>
      <c r="L3675" s="1020"/>
      <c r="M3675" s="1020"/>
      <c r="N3675" s="1020"/>
      <c r="O3675" s="1020"/>
      <c r="P3675" s="1020"/>
      <c r="Q3675" s="1020"/>
      <c r="R3675" s="1020"/>
      <c r="S3675" s="1020"/>
      <c r="T3675" s="1020"/>
      <c r="U3675" s="1020"/>
      <c r="V3675" s="1020"/>
      <c r="W3675" s="1020"/>
      <c r="X3675" s="1020"/>
      <c r="Y3675" s="1014"/>
    </row>
    <row r="3676" spans="10:25">
      <c r="J3676" s="1014"/>
      <c r="K3676" s="1014"/>
      <c r="L3676" s="1020"/>
      <c r="M3676" s="1020"/>
      <c r="N3676" s="1020"/>
      <c r="O3676" s="1020"/>
      <c r="P3676" s="1020"/>
      <c r="Q3676" s="1020"/>
      <c r="R3676" s="1020"/>
      <c r="S3676" s="1020"/>
      <c r="T3676" s="1020"/>
      <c r="U3676" s="1020"/>
      <c r="V3676" s="1020"/>
      <c r="W3676" s="1020"/>
      <c r="X3676" s="1020"/>
      <c r="Y3676" s="1014"/>
    </row>
    <row r="3677" spans="10:25">
      <c r="J3677" s="1014"/>
      <c r="K3677" s="1014"/>
      <c r="L3677" s="1020"/>
      <c r="M3677" s="1020"/>
      <c r="N3677" s="1020"/>
      <c r="O3677" s="1020"/>
      <c r="P3677" s="1020"/>
      <c r="Q3677" s="1020"/>
      <c r="R3677" s="1020"/>
      <c r="S3677" s="1020"/>
      <c r="T3677" s="1020"/>
      <c r="U3677" s="1020"/>
      <c r="V3677" s="1020"/>
      <c r="W3677" s="1020"/>
      <c r="X3677" s="1020"/>
      <c r="Y3677" s="1014"/>
    </row>
    <row r="3678" spans="10:25">
      <c r="J3678" s="1014"/>
      <c r="K3678" s="1014"/>
      <c r="L3678" s="1020"/>
      <c r="M3678" s="1020"/>
      <c r="N3678" s="1020"/>
      <c r="O3678" s="1020"/>
      <c r="P3678" s="1020"/>
      <c r="Q3678" s="1020"/>
      <c r="R3678" s="1020"/>
      <c r="S3678" s="1020"/>
      <c r="T3678" s="1020"/>
      <c r="U3678" s="1020"/>
      <c r="V3678" s="1020"/>
      <c r="W3678" s="1020"/>
      <c r="X3678" s="1020"/>
      <c r="Y3678" s="1014"/>
    </row>
    <row r="3679" spans="10:25">
      <c r="J3679" s="1014"/>
      <c r="K3679" s="1014"/>
      <c r="L3679" s="1020"/>
      <c r="M3679" s="1020"/>
      <c r="N3679" s="1020"/>
      <c r="O3679" s="1020"/>
      <c r="P3679" s="1020"/>
      <c r="Q3679" s="1020"/>
      <c r="R3679" s="1020"/>
      <c r="S3679" s="1020"/>
      <c r="T3679" s="1020"/>
      <c r="U3679" s="1020"/>
      <c r="V3679" s="1020"/>
      <c r="W3679" s="1020"/>
      <c r="X3679" s="1020"/>
      <c r="Y3679" s="1014"/>
    </row>
    <row r="3680" spans="10:25">
      <c r="J3680" s="1014"/>
      <c r="K3680" s="1014"/>
      <c r="L3680" s="1020"/>
      <c r="M3680" s="1020"/>
      <c r="N3680" s="1020"/>
      <c r="O3680" s="1020"/>
      <c r="P3680" s="1020"/>
      <c r="Q3680" s="1020"/>
      <c r="R3680" s="1020"/>
      <c r="S3680" s="1020"/>
      <c r="T3680" s="1020"/>
      <c r="U3680" s="1020"/>
      <c r="V3680" s="1020"/>
      <c r="W3680" s="1020"/>
      <c r="X3680" s="1020"/>
      <c r="Y3680" s="1014"/>
    </row>
    <row r="3681" spans="10:25">
      <c r="J3681" s="1014"/>
      <c r="K3681" s="1014"/>
      <c r="L3681" s="1020"/>
      <c r="M3681" s="1020"/>
      <c r="N3681" s="1020"/>
      <c r="O3681" s="1020"/>
      <c r="P3681" s="1020"/>
      <c r="Q3681" s="1020"/>
      <c r="R3681" s="1020"/>
      <c r="S3681" s="1020"/>
      <c r="T3681" s="1020"/>
      <c r="U3681" s="1020"/>
      <c r="V3681" s="1020"/>
      <c r="W3681" s="1020"/>
      <c r="X3681" s="1020"/>
      <c r="Y3681" s="1014"/>
    </row>
    <row r="3682" spans="10:25">
      <c r="J3682" s="1014"/>
      <c r="K3682" s="1014"/>
      <c r="L3682" s="1020"/>
      <c r="M3682" s="1020"/>
      <c r="N3682" s="1020"/>
      <c r="O3682" s="1020"/>
      <c r="P3682" s="1020"/>
      <c r="Q3682" s="1020"/>
      <c r="R3682" s="1020"/>
      <c r="S3682" s="1020"/>
      <c r="T3682" s="1020"/>
      <c r="U3682" s="1020"/>
      <c r="V3682" s="1020"/>
      <c r="W3682" s="1020"/>
      <c r="X3682" s="1020"/>
      <c r="Y3682" s="1014"/>
    </row>
    <row r="3683" spans="10:25">
      <c r="J3683" s="1014"/>
      <c r="K3683" s="1014"/>
      <c r="L3683" s="1020"/>
      <c r="M3683" s="1020"/>
      <c r="N3683" s="1020"/>
      <c r="O3683" s="1020"/>
      <c r="P3683" s="1020"/>
      <c r="Q3683" s="1020"/>
      <c r="R3683" s="1020"/>
      <c r="S3683" s="1020"/>
      <c r="T3683" s="1020"/>
      <c r="U3683" s="1020"/>
      <c r="V3683" s="1020"/>
      <c r="W3683" s="1020"/>
      <c r="X3683" s="1020"/>
      <c r="Y3683" s="1014"/>
    </row>
    <row r="3684" spans="10:25">
      <c r="J3684" s="1014"/>
      <c r="K3684" s="1014"/>
      <c r="L3684" s="1020"/>
      <c r="M3684" s="1020"/>
      <c r="N3684" s="1020"/>
      <c r="O3684" s="1020"/>
      <c r="P3684" s="1020"/>
      <c r="Q3684" s="1020"/>
      <c r="R3684" s="1020"/>
      <c r="S3684" s="1020"/>
      <c r="T3684" s="1020"/>
      <c r="U3684" s="1020"/>
      <c r="V3684" s="1020"/>
      <c r="W3684" s="1020"/>
      <c r="X3684" s="1020"/>
      <c r="Y3684" s="1014"/>
    </row>
    <row r="3685" spans="10:25">
      <c r="J3685" s="1014"/>
      <c r="K3685" s="1014"/>
      <c r="L3685" s="1020"/>
      <c r="M3685" s="1020"/>
      <c r="N3685" s="1020"/>
      <c r="O3685" s="1020"/>
      <c r="P3685" s="1020"/>
      <c r="Q3685" s="1020"/>
      <c r="R3685" s="1020"/>
      <c r="S3685" s="1020"/>
      <c r="T3685" s="1020"/>
      <c r="U3685" s="1020"/>
      <c r="V3685" s="1020"/>
      <c r="W3685" s="1020"/>
      <c r="X3685" s="1020"/>
      <c r="Y3685" s="1014"/>
    </row>
    <row r="3686" spans="10:25">
      <c r="J3686" s="1014"/>
      <c r="K3686" s="1014"/>
      <c r="L3686" s="1020"/>
      <c r="M3686" s="1020"/>
      <c r="N3686" s="1020"/>
      <c r="O3686" s="1020"/>
      <c r="P3686" s="1020"/>
      <c r="Q3686" s="1020"/>
      <c r="R3686" s="1020"/>
      <c r="S3686" s="1020"/>
      <c r="T3686" s="1020"/>
      <c r="U3686" s="1020"/>
      <c r="V3686" s="1020"/>
      <c r="W3686" s="1020"/>
      <c r="X3686" s="1020"/>
      <c r="Y3686" s="1014"/>
    </row>
    <row r="3687" spans="10:25">
      <c r="J3687" s="1014"/>
      <c r="K3687" s="1014"/>
      <c r="L3687" s="1020"/>
      <c r="M3687" s="1020"/>
      <c r="N3687" s="1020"/>
      <c r="O3687" s="1020"/>
      <c r="P3687" s="1020"/>
      <c r="Q3687" s="1020"/>
      <c r="R3687" s="1020"/>
      <c r="S3687" s="1020"/>
      <c r="T3687" s="1020"/>
      <c r="U3687" s="1020"/>
      <c r="V3687" s="1020"/>
      <c r="W3687" s="1020"/>
      <c r="X3687" s="1020"/>
      <c r="Y3687" s="1014"/>
    </row>
    <row r="3688" spans="10:25">
      <c r="J3688" s="1014"/>
      <c r="K3688" s="1014"/>
      <c r="L3688" s="1020"/>
      <c r="M3688" s="1020"/>
      <c r="N3688" s="1020"/>
      <c r="O3688" s="1020"/>
      <c r="P3688" s="1020"/>
      <c r="Q3688" s="1020"/>
      <c r="R3688" s="1020"/>
      <c r="S3688" s="1020"/>
      <c r="T3688" s="1020"/>
      <c r="U3688" s="1020"/>
      <c r="V3688" s="1020"/>
      <c r="W3688" s="1020"/>
      <c r="X3688" s="1020"/>
      <c r="Y3688" s="1014"/>
    </row>
    <row r="3689" spans="10:25">
      <c r="J3689" s="1014"/>
      <c r="K3689" s="1014"/>
      <c r="L3689" s="1020"/>
      <c r="M3689" s="1020"/>
      <c r="N3689" s="1020"/>
      <c r="O3689" s="1020"/>
      <c r="P3689" s="1020"/>
      <c r="Q3689" s="1020"/>
      <c r="R3689" s="1020"/>
      <c r="S3689" s="1020"/>
      <c r="T3689" s="1020"/>
      <c r="U3689" s="1020"/>
      <c r="V3689" s="1020"/>
      <c r="W3689" s="1020"/>
      <c r="X3689" s="1020"/>
      <c r="Y3689" s="1014"/>
    </row>
    <row r="3690" spans="10:25">
      <c r="J3690" s="1014"/>
      <c r="K3690" s="1014"/>
      <c r="L3690" s="1020"/>
      <c r="M3690" s="1020"/>
      <c r="N3690" s="1020"/>
      <c r="O3690" s="1020"/>
      <c r="P3690" s="1020"/>
      <c r="Q3690" s="1020"/>
      <c r="R3690" s="1020"/>
      <c r="S3690" s="1020"/>
      <c r="T3690" s="1020"/>
      <c r="U3690" s="1020"/>
      <c r="V3690" s="1020"/>
      <c r="W3690" s="1020"/>
      <c r="X3690" s="1020"/>
      <c r="Y3690" s="1014"/>
    </row>
    <row r="3691" spans="10:25">
      <c r="J3691" s="1014"/>
      <c r="K3691" s="1014"/>
      <c r="L3691" s="1020"/>
      <c r="M3691" s="1020"/>
      <c r="N3691" s="1020"/>
      <c r="O3691" s="1020"/>
      <c r="P3691" s="1020"/>
      <c r="Q3691" s="1020"/>
      <c r="R3691" s="1020"/>
      <c r="S3691" s="1020"/>
      <c r="T3691" s="1020"/>
      <c r="U3691" s="1020"/>
      <c r="V3691" s="1020"/>
      <c r="W3691" s="1020"/>
      <c r="X3691" s="1020"/>
      <c r="Y3691" s="1014"/>
    </row>
    <row r="3692" spans="10:25">
      <c r="J3692" s="1014"/>
      <c r="K3692" s="1014"/>
      <c r="L3692" s="1020"/>
      <c r="M3692" s="1020"/>
      <c r="N3692" s="1020"/>
      <c r="O3692" s="1020"/>
      <c r="P3692" s="1020"/>
      <c r="Q3692" s="1020"/>
      <c r="R3692" s="1020"/>
      <c r="S3692" s="1020"/>
      <c r="T3692" s="1020"/>
      <c r="U3692" s="1020"/>
      <c r="V3692" s="1020"/>
      <c r="W3692" s="1020"/>
      <c r="X3692" s="1020"/>
      <c r="Y3692" s="1014"/>
    </row>
    <row r="3693" spans="10:25">
      <c r="J3693" s="1014"/>
      <c r="K3693" s="1014"/>
      <c r="L3693" s="1020"/>
      <c r="M3693" s="1020"/>
      <c r="N3693" s="1020"/>
      <c r="O3693" s="1020"/>
      <c r="P3693" s="1020"/>
      <c r="Q3693" s="1020"/>
      <c r="R3693" s="1020"/>
      <c r="S3693" s="1020"/>
      <c r="T3693" s="1020"/>
      <c r="U3693" s="1020"/>
      <c r="V3693" s="1020"/>
      <c r="W3693" s="1020"/>
      <c r="X3693" s="1020"/>
      <c r="Y3693" s="1014"/>
    </row>
    <row r="3694" spans="10:25">
      <c r="J3694" s="1014"/>
      <c r="K3694" s="1014"/>
      <c r="L3694" s="1020"/>
      <c r="M3694" s="1020"/>
      <c r="N3694" s="1020"/>
      <c r="O3694" s="1020"/>
      <c r="P3694" s="1020"/>
      <c r="Q3694" s="1020"/>
      <c r="R3694" s="1020"/>
      <c r="S3694" s="1020"/>
      <c r="T3694" s="1020"/>
      <c r="U3694" s="1020"/>
      <c r="V3694" s="1020"/>
      <c r="W3694" s="1020"/>
      <c r="X3694" s="1020"/>
      <c r="Y3694" s="1014"/>
    </row>
    <row r="3695" spans="10:25">
      <c r="J3695" s="1014"/>
      <c r="K3695" s="1014"/>
      <c r="L3695" s="1020"/>
      <c r="M3695" s="1020"/>
      <c r="N3695" s="1020"/>
      <c r="O3695" s="1020"/>
      <c r="P3695" s="1020"/>
      <c r="Q3695" s="1020"/>
      <c r="R3695" s="1020"/>
      <c r="S3695" s="1020"/>
      <c r="T3695" s="1020"/>
      <c r="U3695" s="1020"/>
      <c r="V3695" s="1020"/>
      <c r="W3695" s="1020"/>
      <c r="X3695" s="1020"/>
      <c r="Y3695" s="1014"/>
    </row>
    <row r="3696" spans="10:25">
      <c r="J3696" s="1014"/>
      <c r="K3696" s="1014"/>
      <c r="L3696" s="1020"/>
      <c r="M3696" s="1020"/>
      <c r="N3696" s="1020"/>
      <c r="O3696" s="1020"/>
      <c r="P3696" s="1020"/>
      <c r="Q3696" s="1020"/>
      <c r="R3696" s="1020"/>
      <c r="S3696" s="1020"/>
      <c r="T3696" s="1020"/>
      <c r="U3696" s="1020"/>
      <c r="V3696" s="1020"/>
      <c r="W3696" s="1020"/>
      <c r="X3696" s="1020"/>
      <c r="Y3696" s="1014"/>
    </row>
    <row r="3697" spans="10:25">
      <c r="J3697" s="1014"/>
      <c r="K3697" s="1014"/>
      <c r="L3697" s="1020"/>
      <c r="M3697" s="1020"/>
      <c r="N3697" s="1020"/>
      <c r="O3697" s="1020"/>
      <c r="P3697" s="1020"/>
      <c r="Q3697" s="1020"/>
      <c r="R3697" s="1020"/>
      <c r="S3697" s="1020"/>
      <c r="T3697" s="1020"/>
      <c r="U3697" s="1020"/>
      <c r="V3697" s="1020"/>
      <c r="W3697" s="1020"/>
      <c r="X3697" s="1020"/>
      <c r="Y3697" s="1014"/>
    </row>
    <row r="3698" spans="10:25">
      <c r="J3698" s="1014"/>
      <c r="K3698" s="1014"/>
      <c r="L3698" s="1020"/>
      <c r="M3698" s="1020"/>
      <c r="N3698" s="1020"/>
      <c r="O3698" s="1020"/>
      <c r="P3698" s="1020"/>
      <c r="Q3698" s="1020"/>
      <c r="R3698" s="1020"/>
      <c r="S3698" s="1020"/>
      <c r="T3698" s="1020"/>
      <c r="U3698" s="1020"/>
      <c r="V3698" s="1020"/>
      <c r="W3698" s="1020"/>
      <c r="X3698" s="1020"/>
      <c r="Y3698" s="1014"/>
    </row>
    <row r="3699" spans="10:25">
      <c r="J3699" s="1014"/>
      <c r="K3699" s="1014"/>
      <c r="L3699" s="1020"/>
      <c r="M3699" s="1020"/>
      <c r="N3699" s="1020"/>
      <c r="O3699" s="1020"/>
      <c r="P3699" s="1020"/>
      <c r="Q3699" s="1020"/>
      <c r="R3699" s="1020"/>
      <c r="S3699" s="1020"/>
      <c r="T3699" s="1020"/>
      <c r="U3699" s="1020"/>
      <c r="V3699" s="1020"/>
      <c r="W3699" s="1020"/>
      <c r="X3699" s="1020"/>
      <c r="Y3699" s="1014"/>
    </row>
    <row r="3700" spans="10:25">
      <c r="J3700" s="1014"/>
      <c r="K3700" s="1014"/>
      <c r="L3700" s="1020"/>
      <c r="M3700" s="1020"/>
      <c r="N3700" s="1020"/>
      <c r="O3700" s="1020"/>
      <c r="P3700" s="1020"/>
      <c r="Q3700" s="1020"/>
      <c r="R3700" s="1020"/>
      <c r="S3700" s="1020"/>
      <c r="T3700" s="1020"/>
      <c r="U3700" s="1020"/>
      <c r="V3700" s="1020"/>
      <c r="W3700" s="1020"/>
      <c r="X3700" s="1020"/>
      <c r="Y3700" s="1014"/>
    </row>
    <row r="3701" spans="10:25">
      <c r="J3701" s="1014"/>
      <c r="K3701" s="1014"/>
      <c r="L3701" s="1020"/>
      <c r="M3701" s="1020"/>
      <c r="N3701" s="1020"/>
      <c r="O3701" s="1020"/>
      <c r="P3701" s="1020"/>
      <c r="Q3701" s="1020"/>
      <c r="R3701" s="1020"/>
      <c r="S3701" s="1020"/>
      <c r="T3701" s="1020"/>
      <c r="U3701" s="1020"/>
      <c r="V3701" s="1020"/>
      <c r="W3701" s="1020"/>
      <c r="X3701" s="1020"/>
      <c r="Y3701" s="1014"/>
    </row>
    <row r="3702" spans="10:25">
      <c r="J3702" s="1014"/>
      <c r="K3702" s="1014"/>
      <c r="L3702" s="1020"/>
      <c r="M3702" s="1020"/>
      <c r="N3702" s="1020"/>
      <c r="O3702" s="1020"/>
      <c r="P3702" s="1020"/>
      <c r="Q3702" s="1020"/>
      <c r="R3702" s="1020"/>
      <c r="S3702" s="1020"/>
      <c r="T3702" s="1020"/>
      <c r="U3702" s="1020"/>
      <c r="V3702" s="1020"/>
      <c r="W3702" s="1020"/>
      <c r="X3702" s="1020"/>
      <c r="Y3702" s="1014"/>
    </row>
    <row r="3703" spans="10:25">
      <c r="J3703" s="1014"/>
      <c r="K3703" s="1014"/>
      <c r="L3703" s="1020"/>
      <c r="M3703" s="1020"/>
      <c r="N3703" s="1020"/>
      <c r="O3703" s="1020"/>
      <c r="P3703" s="1020"/>
      <c r="Q3703" s="1020"/>
      <c r="R3703" s="1020"/>
      <c r="S3703" s="1020"/>
      <c r="T3703" s="1020"/>
      <c r="U3703" s="1020"/>
      <c r="V3703" s="1020"/>
      <c r="W3703" s="1020"/>
      <c r="X3703" s="1020"/>
      <c r="Y3703" s="1014"/>
    </row>
    <row r="3704" spans="10:25">
      <c r="J3704" s="1014"/>
      <c r="K3704" s="1014"/>
      <c r="L3704" s="1020"/>
      <c r="M3704" s="1020"/>
      <c r="N3704" s="1020"/>
      <c r="O3704" s="1020"/>
      <c r="P3704" s="1020"/>
      <c r="Q3704" s="1020"/>
      <c r="R3704" s="1020"/>
      <c r="S3704" s="1020"/>
      <c r="T3704" s="1020"/>
      <c r="U3704" s="1020"/>
      <c r="V3704" s="1020"/>
      <c r="W3704" s="1020"/>
      <c r="X3704" s="1020"/>
      <c r="Y3704" s="1014"/>
    </row>
    <row r="3705" spans="10:25">
      <c r="J3705" s="1014"/>
      <c r="K3705" s="1014"/>
      <c r="L3705" s="1020"/>
      <c r="M3705" s="1020"/>
      <c r="N3705" s="1020"/>
      <c r="O3705" s="1020"/>
      <c r="P3705" s="1020"/>
      <c r="Q3705" s="1020"/>
      <c r="R3705" s="1020"/>
      <c r="S3705" s="1020"/>
      <c r="T3705" s="1020"/>
      <c r="U3705" s="1020"/>
      <c r="V3705" s="1020"/>
      <c r="W3705" s="1020"/>
      <c r="X3705" s="1020"/>
      <c r="Y3705" s="1014"/>
    </row>
    <row r="3706" spans="10:25">
      <c r="J3706" s="1014"/>
      <c r="K3706" s="1014"/>
      <c r="L3706" s="1020"/>
      <c r="M3706" s="1020"/>
      <c r="N3706" s="1020"/>
      <c r="O3706" s="1020"/>
      <c r="P3706" s="1020"/>
      <c r="Q3706" s="1020"/>
      <c r="R3706" s="1020"/>
      <c r="S3706" s="1020"/>
      <c r="T3706" s="1020"/>
      <c r="U3706" s="1020"/>
      <c r="V3706" s="1020"/>
      <c r="W3706" s="1020"/>
      <c r="X3706" s="1020"/>
      <c r="Y3706" s="1014"/>
    </row>
    <row r="3707" spans="10:25">
      <c r="J3707" s="1014"/>
      <c r="K3707" s="1014"/>
      <c r="L3707" s="1020"/>
      <c r="M3707" s="1020"/>
      <c r="N3707" s="1020"/>
      <c r="O3707" s="1020"/>
      <c r="P3707" s="1020"/>
      <c r="Q3707" s="1020"/>
      <c r="R3707" s="1020"/>
      <c r="S3707" s="1020"/>
      <c r="T3707" s="1020"/>
      <c r="U3707" s="1020"/>
      <c r="V3707" s="1020"/>
      <c r="W3707" s="1020"/>
      <c r="X3707" s="1020"/>
      <c r="Y3707" s="1014"/>
    </row>
    <row r="3708" spans="10:25">
      <c r="J3708" s="1014"/>
      <c r="K3708" s="1014"/>
      <c r="L3708" s="1020"/>
      <c r="M3708" s="1020"/>
      <c r="N3708" s="1020"/>
      <c r="O3708" s="1020"/>
      <c r="P3708" s="1020"/>
      <c r="Q3708" s="1020"/>
      <c r="R3708" s="1020"/>
      <c r="S3708" s="1020"/>
      <c r="T3708" s="1020"/>
      <c r="U3708" s="1020"/>
      <c r="V3708" s="1020"/>
      <c r="W3708" s="1020"/>
      <c r="X3708" s="1020"/>
      <c r="Y3708" s="1014"/>
    </row>
    <row r="3709" spans="10:25">
      <c r="J3709" s="1014"/>
      <c r="K3709" s="1014"/>
      <c r="L3709" s="1020"/>
      <c r="M3709" s="1020"/>
      <c r="N3709" s="1020"/>
      <c r="O3709" s="1020"/>
      <c r="P3709" s="1020"/>
      <c r="Q3709" s="1020"/>
      <c r="R3709" s="1020"/>
      <c r="S3709" s="1020"/>
      <c r="T3709" s="1020"/>
      <c r="U3709" s="1020"/>
      <c r="V3709" s="1020"/>
      <c r="W3709" s="1020"/>
      <c r="X3709" s="1020"/>
      <c r="Y3709" s="1014"/>
    </row>
    <row r="3710" spans="10:25">
      <c r="J3710" s="1014"/>
      <c r="K3710" s="1014"/>
      <c r="L3710" s="1020"/>
      <c r="M3710" s="1020"/>
      <c r="N3710" s="1020"/>
      <c r="O3710" s="1020"/>
      <c r="P3710" s="1020"/>
      <c r="Q3710" s="1020"/>
      <c r="R3710" s="1020"/>
      <c r="S3710" s="1020"/>
      <c r="T3710" s="1020"/>
      <c r="U3710" s="1020"/>
      <c r="V3710" s="1020"/>
      <c r="W3710" s="1020"/>
      <c r="X3710" s="1020"/>
      <c r="Y3710" s="1014"/>
    </row>
    <row r="3711" spans="10:25">
      <c r="J3711" s="1014"/>
      <c r="K3711" s="1014"/>
      <c r="L3711" s="1020"/>
      <c r="M3711" s="1020"/>
      <c r="N3711" s="1020"/>
      <c r="O3711" s="1020"/>
      <c r="P3711" s="1020"/>
      <c r="Q3711" s="1020"/>
      <c r="R3711" s="1020"/>
      <c r="S3711" s="1020"/>
      <c r="T3711" s="1020"/>
      <c r="U3711" s="1020"/>
      <c r="V3711" s="1020"/>
      <c r="W3711" s="1020"/>
      <c r="X3711" s="1020"/>
      <c r="Y3711" s="1014"/>
    </row>
    <row r="3712" spans="10:25">
      <c r="J3712" s="1014"/>
      <c r="K3712" s="1014"/>
      <c r="L3712" s="1020"/>
      <c r="M3712" s="1020"/>
      <c r="N3712" s="1020"/>
      <c r="O3712" s="1020"/>
      <c r="P3712" s="1020"/>
      <c r="Q3712" s="1020"/>
      <c r="R3712" s="1020"/>
      <c r="S3712" s="1020"/>
      <c r="T3712" s="1020"/>
      <c r="U3712" s="1020"/>
      <c r="V3712" s="1020"/>
      <c r="W3712" s="1020"/>
      <c r="X3712" s="1020"/>
      <c r="Y3712" s="1014"/>
    </row>
    <row r="3713" spans="10:25">
      <c r="J3713" s="1014"/>
      <c r="K3713" s="1014"/>
      <c r="L3713" s="1020"/>
      <c r="M3713" s="1020"/>
      <c r="N3713" s="1020"/>
      <c r="O3713" s="1020"/>
      <c r="P3713" s="1020"/>
      <c r="Q3713" s="1020"/>
      <c r="R3713" s="1020"/>
      <c r="S3713" s="1020"/>
      <c r="T3713" s="1020"/>
      <c r="U3713" s="1020"/>
      <c r="V3713" s="1020"/>
      <c r="W3713" s="1020"/>
      <c r="X3713" s="1020"/>
      <c r="Y3713" s="1014"/>
    </row>
    <row r="3714" spans="10:25">
      <c r="J3714" s="1014"/>
      <c r="K3714" s="1014"/>
      <c r="L3714" s="1020"/>
      <c r="M3714" s="1020"/>
      <c r="N3714" s="1020"/>
      <c r="O3714" s="1020"/>
      <c r="P3714" s="1020"/>
      <c r="Q3714" s="1020"/>
      <c r="R3714" s="1020"/>
      <c r="S3714" s="1020"/>
      <c r="T3714" s="1020"/>
      <c r="U3714" s="1020"/>
      <c r="V3714" s="1020"/>
      <c r="W3714" s="1020"/>
      <c r="X3714" s="1020"/>
      <c r="Y3714" s="1014"/>
    </row>
    <row r="3715" spans="10:25">
      <c r="J3715" s="1014"/>
      <c r="K3715" s="1014"/>
      <c r="L3715" s="1020"/>
      <c r="M3715" s="1020"/>
      <c r="N3715" s="1020"/>
      <c r="O3715" s="1020"/>
      <c r="P3715" s="1020"/>
      <c r="Q3715" s="1020"/>
      <c r="R3715" s="1020"/>
      <c r="S3715" s="1020"/>
      <c r="T3715" s="1020"/>
      <c r="U3715" s="1020"/>
      <c r="V3715" s="1020"/>
      <c r="W3715" s="1020"/>
      <c r="X3715" s="1020"/>
      <c r="Y3715" s="1014"/>
    </row>
    <row r="3716" spans="10:25">
      <c r="J3716" s="1014"/>
      <c r="K3716" s="1014"/>
      <c r="L3716" s="1020"/>
      <c r="M3716" s="1020"/>
      <c r="N3716" s="1020"/>
      <c r="O3716" s="1020"/>
      <c r="P3716" s="1020"/>
      <c r="Q3716" s="1020"/>
      <c r="R3716" s="1020"/>
      <c r="S3716" s="1020"/>
      <c r="T3716" s="1020"/>
      <c r="U3716" s="1020"/>
      <c r="V3716" s="1020"/>
      <c r="W3716" s="1020"/>
      <c r="X3716" s="1020"/>
      <c r="Y3716" s="1014"/>
    </row>
    <row r="3717" spans="10:25">
      <c r="J3717" s="1014"/>
      <c r="K3717" s="1014"/>
      <c r="L3717" s="1020"/>
      <c r="M3717" s="1020"/>
      <c r="N3717" s="1020"/>
      <c r="O3717" s="1020"/>
      <c r="P3717" s="1020"/>
      <c r="Q3717" s="1020"/>
      <c r="R3717" s="1020"/>
      <c r="S3717" s="1020"/>
      <c r="T3717" s="1020"/>
      <c r="U3717" s="1020"/>
      <c r="V3717" s="1020"/>
      <c r="W3717" s="1020"/>
      <c r="X3717" s="1020"/>
      <c r="Y3717" s="1014"/>
    </row>
    <row r="3718" spans="10:25">
      <c r="J3718" s="1014"/>
      <c r="K3718" s="1014"/>
      <c r="L3718" s="1020"/>
      <c r="M3718" s="1020"/>
      <c r="N3718" s="1020"/>
      <c r="O3718" s="1020"/>
      <c r="P3718" s="1020"/>
      <c r="Q3718" s="1020"/>
      <c r="R3718" s="1020"/>
      <c r="S3718" s="1020"/>
      <c r="T3718" s="1020"/>
      <c r="U3718" s="1020"/>
      <c r="V3718" s="1020"/>
      <c r="W3718" s="1020"/>
      <c r="X3718" s="1020"/>
      <c r="Y3718" s="1014"/>
    </row>
    <row r="3719" spans="10:25">
      <c r="J3719" s="1014"/>
      <c r="K3719" s="1014"/>
      <c r="L3719" s="1020"/>
      <c r="M3719" s="1020"/>
      <c r="N3719" s="1020"/>
      <c r="O3719" s="1020"/>
      <c r="P3719" s="1020"/>
      <c r="Q3719" s="1020"/>
      <c r="R3719" s="1020"/>
      <c r="S3719" s="1020"/>
      <c r="T3719" s="1020"/>
      <c r="U3719" s="1020"/>
      <c r="V3719" s="1020"/>
      <c r="W3719" s="1020"/>
      <c r="X3719" s="1020"/>
      <c r="Y3719" s="1014"/>
    </row>
    <row r="3720" spans="10:25">
      <c r="J3720" s="1014"/>
      <c r="K3720" s="1014"/>
      <c r="L3720" s="1020"/>
      <c r="M3720" s="1020"/>
      <c r="N3720" s="1020"/>
      <c r="O3720" s="1020"/>
      <c r="P3720" s="1020"/>
      <c r="Q3720" s="1020"/>
      <c r="R3720" s="1020"/>
      <c r="S3720" s="1020"/>
      <c r="T3720" s="1020"/>
      <c r="U3720" s="1020"/>
      <c r="V3720" s="1020"/>
      <c r="W3720" s="1020"/>
      <c r="X3720" s="1020"/>
      <c r="Y3720" s="1014"/>
    </row>
    <row r="3721" spans="10:25">
      <c r="J3721" s="1014"/>
      <c r="K3721" s="1014"/>
      <c r="L3721" s="1020"/>
      <c r="M3721" s="1020"/>
      <c r="N3721" s="1020"/>
      <c r="O3721" s="1020"/>
      <c r="P3721" s="1020"/>
      <c r="Q3721" s="1020"/>
      <c r="R3721" s="1020"/>
      <c r="S3721" s="1020"/>
      <c r="T3721" s="1020"/>
      <c r="U3721" s="1020"/>
      <c r="V3721" s="1020"/>
      <c r="W3721" s="1020"/>
      <c r="X3721" s="1020"/>
      <c r="Y3721" s="1014"/>
    </row>
    <row r="3722" spans="10:25">
      <c r="J3722" s="1014"/>
      <c r="K3722" s="1014"/>
      <c r="L3722" s="1020"/>
      <c r="M3722" s="1020"/>
      <c r="N3722" s="1020"/>
      <c r="O3722" s="1020"/>
      <c r="P3722" s="1020"/>
      <c r="Q3722" s="1020"/>
      <c r="R3722" s="1020"/>
      <c r="S3722" s="1020"/>
      <c r="T3722" s="1020"/>
      <c r="U3722" s="1020"/>
      <c r="V3722" s="1020"/>
      <c r="W3722" s="1020"/>
      <c r="X3722" s="1020"/>
      <c r="Y3722" s="1014"/>
    </row>
    <row r="3723" spans="10:25">
      <c r="J3723" s="1014"/>
      <c r="K3723" s="1014"/>
      <c r="L3723" s="1020"/>
      <c r="M3723" s="1020"/>
      <c r="N3723" s="1020"/>
      <c r="O3723" s="1020"/>
      <c r="P3723" s="1020"/>
      <c r="Q3723" s="1020"/>
      <c r="R3723" s="1020"/>
      <c r="S3723" s="1020"/>
      <c r="T3723" s="1020"/>
      <c r="U3723" s="1020"/>
      <c r="V3723" s="1020"/>
      <c r="W3723" s="1020"/>
      <c r="X3723" s="1020"/>
      <c r="Y3723" s="1014"/>
    </row>
    <row r="3724" spans="10:25">
      <c r="J3724" s="1014"/>
      <c r="K3724" s="1014"/>
      <c r="L3724" s="1020"/>
      <c r="M3724" s="1020"/>
      <c r="N3724" s="1020"/>
      <c r="O3724" s="1020"/>
      <c r="P3724" s="1020"/>
      <c r="Q3724" s="1020"/>
      <c r="R3724" s="1020"/>
      <c r="S3724" s="1020"/>
      <c r="T3724" s="1020"/>
      <c r="U3724" s="1020"/>
      <c r="V3724" s="1020"/>
      <c r="W3724" s="1020"/>
      <c r="X3724" s="1020"/>
      <c r="Y3724" s="1014"/>
    </row>
    <row r="3725" spans="10:25">
      <c r="J3725" s="1014"/>
      <c r="K3725" s="1014"/>
      <c r="L3725" s="1020"/>
      <c r="M3725" s="1020"/>
      <c r="N3725" s="1020"/>
      <c r="O3725" s="1020"/>
      <c r="P3725" s="1020"/>
      <c r="Q3725" s="1020"/>
      <c r="R3725" s="1020"/>
      <c r="S3725" s="1020"/>
      <c r="T3725" s="1020"/>
      <c r="U3725" s="1020"/>
      <c r="V3725" s="1020"/>
      <c r="W3725" s="1020"/>
      <c r="X3725" s="1020"/>
      <c r="Y3725" s="1014"/>
    </row>
    <row r="3726" spans="10:25">
      <c r="J3726" s="1014"/>
      <c r="K3726" s="1014"/>
      <c r="L3726" s="1020"/>
      <c r="M3726" s="1020"/>
      <c r="N3726" s="1020"/>
      <c r="O3726" s="1020"/>
      <c r="P3726" s="1020"/>
      <c r="Q3726" s="1020"/>
      <c r="R3726" s="1020"/>
      <c r="S3726" s="1020"/>
      <c r="T3726" s="1020"/>
      <c r="U3726" s="1020"/>
      <c r="V3726" s="1020"/>
      <c r="W3726" s="1020"/>
      <c r="X3726" s="1020"/>
      <c r="Y3726" s="1014"/>
    </row>
    <row r="3727" spans="10:25">
      <c r="J3727" s="1014"/>
      <c r="K3727" s="1014"/>
      <c r="L3727" s="1020"/>
      <c r="M3727" s="1020"/>
      <c r="N3727" s="1020"/>
      <c r="O3727" s="1020"/>
      <c r="P3727" s="1020"/>
      <c r="Q3727" s="1020"/>
      <c r="R3727" s="1020"/>
      <c r="S3727" s="1020"/>
      <c r="T3727" s="1020"/>
      <c r="U3727" s="1020"/>
      <c r="V3727" s="1020"/>
      <c r="W3727" s="1020"/>
      <c r="X3727" s="1020"/>
      <c r="Y3727" s="1014"/>
    </row>
    <row r="3728" spans="10:25">
      <c r="J3728" s="1014"/>
      <c r="K3728" s="1014"/>
      <c r="L3728" s="1020"/>
      <c r="M3728" s="1020"/>
      <c r="N3728" s="1020"/>
      <c r="O3728" s="1020"/>
      <c r="P3728" s="1020"/>
      <c r="Q3728" s="1020"/>
      <c r="R3728" s="1020"/>
      <c r="S3728" s="1020"/>
      <c r="T3728" s="1020"/>
      <c r="U3728" s="1020"/>
      <c r="V3728" s="1020"/>
      <c r="W3728" s="1020"/>
      <c r="X3728" s="1020"/>
      <c r="Y3728" s="1014"/>
    </row>
    <row r="3729" spans="10:25">
      <c r="J3729" s="1014"/>
      <c r="K3729" s="1014"/>
      <c r="L3729" s="1020"/>
      <c r="M3729" s="1020"/>
      <c r="N3729" s="1020"/>
      <c r="O3729" s="1020"/>
      <c r="P3729" s="1020"/>
      <c r="Q3729" s="1020"/>
      <c r="R3729" s="1020"/>
      <c r="S3729" s="1020"/>
      <c r="T3729" s="1020"/>
      <c r="U3729" s="1020"/>
      <c r="V3729" s="1020"/>
      <c r="W3729" s="1020"/>
      <c r="X3729" s="1020"/>
      <c r="Y3729" s="1014"/>
    </row>
    <row r="3730" spans="10:25">
      <c r="J3730" s="1014"/>
      <c r="K3730" s="1014"/>
      <c r="L3730" s="1020"/>
      <c r="M3730" s="1020"/>
      <c r="N3730" s="1020"/>
      <c r="O3730" s="1020"/>
      <c r="P3730" s="1020"/>
      <c r="Q3730" s="1020"/>
      <c r="R3730" s="1020"/>
      <c r="S3730" s="1020"/>
      <c r="T3730" s="1020"/>
      <c r="U3730" s="1020"/>
      <c r="V3730" s="1020"/>
      <c r="W3730" s="1020"/>
      <c r="X3730" s="1020"/>
      <c r="Y3730" s="1014"/>
    </row>
    <row r="3731" spans="10:25">
      <c r="J3731" s="1014"/>
      <c r="K3731" s="1014"/>
      <c r="L3731" s="1020"/>
      <c r="M3731" s="1020"/>
      <c r="N3731" s="1020"/>
      <c r="O3731" s="1020"/>
      <c r="P3731" s="1020"/>
      <c r="Q3731" s="1020"/>
      <c r="R3731" s="1020"/>
      <c r="S3731" s="1020"/>
      <c r="T3731" s="1020"/>
      <c r="U3731" s="1020"/>
      <c r="V3731" s="1020"/>
      <c r="W3731" s="1020"/>
      <c r="X3731" s="1020"/>
      <c r="Y3731" s="1014"/>
    </row>
    <row r="3732" spans="10:25">
      <c r="J3732" s="1014"/>
      <c r="K3732" s="1014"/>
      <c r="L3732" s="1020"/>
      <c r="M3732" s="1020"/>
      <c r="N3732" s="1020"/>
      <c r="O3732" s="1020"/>
      <c r="P3732" s="1020"/>
      <c r="Q3732" s="1020"/>
      <c r="R3732" s="1020"/>
      <c r="S3732" s="1020"/>
      <c r="T3732" s="1020"/>
      <c r="U3732" s="1020"/>
      <c r="V3732" s="1020"/>
      <c r="W3732" s="1020"/>
      <c r="X3732" s="1020"/>
      <c r="Y3732" s="1014"/>
    </row>
    <row r="3733" spans="10:25">
      <c r="J3733" s="1014"/>
      <c r="K3733" s="1014"/>
      <c r="L3733" s="1020"/>
      <c r="M3733" s="1020"/>
      <c r="N3733" s="1020"/>
      <c r="O3733" s="1020"/>
      <c r="P3733" s="1020"/>
      <c r="Q3733" s="1020"/>
      <c r="R3733" s="1020"/>
      <c r="S3733" s="1020"/>
      <c r="T3733" s="1020"/>
      <c r="U3733" s="1020"/>
      <c r="V3733" s="1020"/>
      <c r="W3733" s="1020"/>
      <c r="X3733" s="1020"/>
      <c r="Y3733" s="1014"/>
    </row>
    <row r="3734" spans="10:25">
      <c r="J3734" s="1014"/>
      <c r="K3734" s="1014"/>
      <c r="L3734" s="1020"/>
      <c r="M3734" s="1020"/>
      <c r="N3734" s="1020"/>
      <c r="O3734" s="1020"/>
      <c r="P3734" s="1020"/>
      <c r="Q3734" s="1020"/>
      <c r="R3734" s="1020"/>
      <c r="S3734" s="1020"/>
      <c r="T3734" s="1020"/>
      <c r="U3734" s="1020"/>
      <c r="V3734" s="1020"/>
      <c r="W3734" s="1020"/>
      <c r="X3734" s="1020"/>
      <c r="Y3734" s="1014"/>
    </row>
    <row r="3735" spans="10:25">
      <c r="J3735" s="1014"/>
      <c r="K3735" s="1014"/>
      <c r="L3735" s="1020"/>
      <c r="M3735" s="1020"/>
      <c r="N3735" s="1020"/>
      <c r="O3735" s="1020"/>
      <c r="P3735" s="1020"/>
      <c r="Q3735" s="1020"/>
      <c r="R3735" s="1020"/>
      <c r="S3735" s="1020"/>
      <c r="T3735" s="1020"/>
      <c r="U3735" s="1020"/>
      <c r="V3735" s="1020"/>
      <c r="W3735" s="1020"/>
      <c r="X3735" s="1020"/>
      <c r="Y3735" s="1014"/>
    </row>
    <row r="3736" spans="10:25">
      <c r="J3736" s="1014"/>
      <c r="K3736" s="1014"/>
      <c r="L3736" s="1020"/>
      <c r="M3736" s="1020"/>
      <c r="N3736" s="1020"/>
      <c r="O3736" s="1020"/>
      <c r="P3736" s="1020"/>
      <c r="Q3736" s="1020"/>
      <c r="R3736" s="1020"/>
      <c r="S3736" s="1020"/>
      <c r="T3736" s="1020"/>
      <c r="U3736" s="1020"/>
      <c r="V3736" s="1020"/>
      <c r="W3736" s="1020"/>
      <c r="X3736" s="1020"/>
      <c r="Y3736" s="1014"/>
    </row>
    <row r="3737" spans="10:25">
      <c r="J3737" s="1014"/>
      <c r="K3737" s="1014"/>
      <c r="L3737" s="1020"/>
      <c r="M3737" s="1020"/>
      <c r="N3737" s="1020"/>
      <c r="O3737" s="1020"/>
      <c r="P3737" s="1020"/>
      <c r="Q3737" s="1020"/>
      <c r="R3737" s="1020"/>
      <c r="S3737" s="1020"/>
      <c r="T3737" s="1020"/>
      <c r="U3737" s="1020"/>
      <c r="V3737" s="1020"/>
      <c r="W3737" s="1020"/>
      <c r="X3737" s="1020"/>
      <c r="Y3737" s="1014"/>
    </row>
    <row r="3738" spans="10:25">
      <c r="J3738" s="1014"/>
      <c r="K3738" s="1014"/>
      <c r="L3738" s="1020"/>
      <c r="M3738" s="1020"/>
      <c r="N3738" s="1020"/>
      <c r="O3738" s="1020"/>
      <c r="P3738" s="1020"/>
      <c r="Q3738" s="1020"/>
      <c r="R3738" s="1020"/>
      <c r="S3738" s="1020"/>
      <c r="T3738" s="1020"/>
      <c r="U3738" s="1020"/>
      <c r="V3738" s="1020"/>
      <c r="W3738" s="1020"/>
      <c r="X3738" s="1020"/>
      <c r="Y3738" s="1014"/>
    </row>
    <row r="3739" spans="10:25">
      <c r="J3739" s="1014"/>
      <c r="K3739" s="1014"/>
      <c r="L3739" s="1020"/>
      <c r="M3739" s="1020"/>
      <c r="N3739" s="1020"/>
      <c r="O3739" s="1020"/>
      <c r="P3739" s="1020"/>
      <c r="Q3739" s="1020"/>
      <c r="R3739" s="1020"/>
      <c r="S3739" s="1020"/>
      <c r="T3739" s="1020"/>
      <c r="U3739" s="1020"/>
      <c r="V3739" s="1020"/>
      <c r="W3739" s="1020"/>
      <c r="X3739" s="1020"/>
      <c r="Y3739" s="1014"/>
    </row>
    <row r="3740" spans="10:25">
      <c r="J3740" s="1014"/>
      <c r="K3740" s="1014"/>
      <c r="L3740" s="1020"/>
      <c r="M3740" s="1020"/>
      <c r="N3740" s="1020"/>
      <c r="O3740" s="1020"/>
      <c r="P3740" s="1020"/>
      <c r="Q3740" s="1020"/>
      <c r="R3740" s="1020"/>
      <c r="S3740" s="1020"/>
      <c r="T3740" s="1020"/>
      <c r="U3740" s="1020"/>
      <c r="V3740" s="1020"/>
      <c r="W3740" s="1020"/>
      <c r="X3740" s="1020"/>
      <c r="Y3740" s="1014"/>
    </row>
    <row r="3741" spans="10:25">
      <c r="J3741" s="1014"/>
      <c r="K3741" s="1014"/>
      <c r="L3741" s="1020"/>
      <c r="M3741" s="1020"/>
      <c r="N3741" s="1020"/>
      <c r="O3741" s="1020"/>
      <c r="P3741" s="1020"/>
      <c r="Q3741" s="1020"/>
      <c r="R3741" s="1020"/>
      <c r="S3741" s="1020"/>
      <c r="T3741" s="1020"/>
      <c r="U3741" s="1020"/>
      <c r="V3741" s="1020"/>
      <c r="W3741" s="1020"/>
      <c r="X3741" s="1020"/>
      <c r="Y3741" s="1014"/>
    </row>
    <row r="3742" spans="10:25">
      <c r="J3742" s="1014"/>
      <c r="K3742" s="1014"/>
      <c r="L3742" s="1020"/>
      <c r="M3742" s="1020"/>
      <c r="N3742" s="1020"/>
      <c r="O3742" s="1020"/>
      <c r="P3742" s="1020"/>
      <c r="Q3742" s="1020"/>
      <c r="R3742" s="1020"/>
      <c r="S3742" s="1020"/>
      <c r="T3742" s="1020"/>
      <c r="U3742" s="1020"/>
      <c r="V3742" s="1020"/>
      <c r="W3742" s="1020"/>
      <c r="X3742" s="1020"/>
      <c r="Y3742" s="1014"/>
    </row>
    <row r="3743" spans="10:25">
      <c r="J3743" s="1014"/>
      <c r="K3743" s="1014"/>
      <c r="L3743" s="1020"/>
      <c r="M3743" s="1020"/>
      <c r="N3743" s="1020"/>
      <c r="O3743" s="1020"/>
      <c r="P3743" s="1020"/>
      <c r="Q3743" s="1020"/>
      <c r="R3743" s="1020"/>
      <c r="S3743" s="1020"/>
      <c r="T3743" s="1020"/>
      <c r="U3743" s="1020"/>
      <c r="V3743" s="1020"/>
      <c r="W3743" s="1020"/>
      <c r="X3743" s="1020"/>
      <c r="Y3743" s="1014"/>
    </row>
    <row r="3744" spans="10:25">
      <c r="J3744" s="1014"/>
      <c r="K3744" s="1014"/>
      <c r="L3744" s="1020"/>
      <c r="M3744" s="1020"/>
      <c r="N3744" s="1020"/>
      <c r="O3744" s="1020"/>
      <c r="P3744" s="1020"/>
      <c r="Q3744" s="1020"/>
      <c r="R3744" s="1020"/>
      <c r="S3744" s="1020"/>
      <c r="T3744" s="1020"/>
      <c r="U3744" s="1020"/>
      <c r="V3744" s="1020"/>
      <c r="W3744" s="1020"/>
      <c r="X3744" s="1020"/>
      <c r="Y3744" s="1014"/>
    </row>
    <row r="3745" spans="10:25">
      <c r="J3745" s="1014"/>
      <c r="K3745" s="1014"/>
      <c r="L3745" s="1020"/>
      <c r="M3745" s="1020"/>
      <c r="N3745" s="1020"/>
      <c r="O3745" s="1020"/>
      <c r="P3745" s="1020"/>
      <c r="Q3745" s="1020"/>
      <c r="R3745" s="1020"/>
      <c r="S3745" s="1020"/>
      <c r="T3745" s="1020"/>
      <c r="U3745" s="1020"/>
      <c r="V3745" s="1020"/>
      <c r="W3745" s="1020"/>
      <c r="X3745" s="1020"/>
      <c r="Y3745" s="1014"/>
    </row>
    <row r="3746" spans="10:25">
      <c r="J3746" s="1014"/>
      <c r="K3746" s="1014"/>
      <c r="L3746" s="1020"/>
      <c r="M3746" s="1020"/>
      <c r="N3746" s="1020"/>
      <c r="O3746" s="1020"/>
      <c r="P3746" s="1020"/>
      <c r="Q3746" s="1020"/>
      <c r="R3746" s="1020"/>
      <c r="S3746" s="1020"/>
      <c r="T3746" s="1020"/>
      <c r="U3746" s="1020"/>
      <c r="V3746" s="1020"/>
      <c r="W3746" s="1020"/>
      <c r="X3746" s="1020"/>
      <c r="Y3746" s="1014"/>
    </row>
    <row r="3747" spans="10:25">
      <c r="J3747" s="1014"/>
      <c r="K3747" s="1014"/>
      <c r="L3747" s="1020"/>
      <c r="M3747" s="1020"/>
      <c r="N3747" s="1020"/>
      <c r="O3747" s="1020"/>
      <c r="P3747" s="1020"/>
      <c r="Q3747" s="1020"/>
      <c r="R3747" s="1020"/>
      <c r="S3747" s="1020"/>
      <c r="T3747" s="1020"/>
      <c r="U3747" s="1020"/>
      <c r="V3747" s="1020"/>
      <c r="W3747" s="1020"/>
      <c r="X3747" s="1020"/>
      <c r="Y3747" s="1014"/>
    </row>
    <row r="3748" spans="10:25">
      <c r="J3748" s="1014"/>
      <c r="K3748" s="1014"/>
      <c r="L3748" s="1020"/>
      <c r="M3748" s="1020"/>
      <c r="N3748" s="1020"/>
      <c r="O3748" s="1020"/>
      <c r="P3748" s="1020"/>
      <c r="Q3748" s="1020"/>
      <c r="R3748" s="1020"/>
      <c r="S3748" s="1020"/>
      <c r="T3748" s="1020"/>
      <c r="U3748" s="1020"/>
      <c r="V3748" s="1020"/>
      <c r="W3748" s="1020"/>
      <c r="X3748" s="1020"/>
      <c r="Y3748" s="1014"/>
    </row>
    <row r="3749" spans="10:25">
      <c r="J3749" s="1014"/>
      <c r="K3749" s="1014"/>
      <c r="L3749" s="1020"/>
      <c r="M3749" s="1020"/>
      <c r="N3749" s="1020"/>
      <c r="O3749" s="1020"/>
      <c r="P3749" s="1020"/>
      <c r="Q3749" s="1020"/>
      <c r="R3749" s="1020"/>
      <c r="S3749" s="1020"/>
      <c r="T3749" s="1020"/>
      <c r="U3749" s="1020"/>
      <c r="V3749" s="1020"/>
      <c r="W3749" s="1020"/>
      <c r="X3749" s="1020"/>
      <c r="Y3749" s="1014"/>
    </row>
    <row r="3750" spans="10:25">
      <c r="J3750" s="1014"/>
      <c r="K3750" s="1014"/>
      <c r="L3750" s="1020"/>
      <c r="M3750" s="1020"/>
      <c r="N3750" s="1020"/>
      <c r="O3750" s="1020"/>
      <c r="P3750" s="1020"/>
      <c r="Q3750" s="1020"/>
      <c r="R3750" s="1020"/>
      <c r="S3750" s="1020"/>
      <c r="T3750" s="1020"/>
      <c r="U3750" s="1020"/>
      <c r="V3750" s="1020"/>
      <c r="W3750" s="1020"/>
      <c r="X3750" s="1020"/>
      <c r="Y3750" s="1014"/>
    </row>
    <row r="3751" spans="10:25">
      <c r="J3751" s="1014"/>
      <c r="K3751" s="1014"/>
      <c r="L3751" s="1020"/>
      <c r="M3751" s="1020"/>
      <c r="N3751" s="1020"/>
      <c r="O3751" s="1020"/>
      <c r="P3751" s="1020"/>
      <c r="Q3751" s="1020"/>
      <c r="R3751" s="1020"/>
      <c r="S3751" s="1020"/>
      <c r="T3751" s="1020"/>
      <c r="U3751" s="1020"/>
      <c r="V3751" s="1020"/>
      <c r="W3751" s="1020"/>
      <c r="X3751" s="1020"/>
      <c r="Y3751" s="1014"/>
    </row>
    <row r="3752" spans="10:25">
      <c r="J3752" s="1014"/>
      <c r="K3752" s="1014"/>
      <c r="L3752" s="1020"/>
      <c r="M3752" s="1020"/>
      <c r="N3752" s="1020"/>
      <c r="O3752" s="1020"/>
      <c r="P3752" s="1020"/>
      <c r="Q3752" s="1020"/>
      <c r="R3752" s="1020"/>
      <c r="S3752" s="1020"/>
      <c r="T3752" s="1020"/>
      <c r="U3752" s="1020"/>
      <c r="V3752" s="1020"/>
      <c r="W3752" s="1020"/>
      <c r="X3752" s="1020"/>
      <c r="Y3752" s="1014"/>
    </row>
    <row r="3753" spans="10:25">
      <c r="J3753" s="1014"/>
      <c r="K3753" s="1014"/>
      <c r="L3753" s="1020"/>
      <c r="M3753" s="1020"/>
      <c r="N3753" s="1020"/>
      <c r="O3753" s="1020"/>
      <c r="P3753" s="1020"/>
      <c r="Q3753" s="1020"/>
      <c r="R3753" s="1020"/>
      <c r="S3753" s="1020"/>
      <c r="T3753" s="1020"/>
      <c r="U3753" s="1020"/>
      <c r="V3753" s="1020"/>
      <c r="W3753" s="1020"/>
      <c r="X3753" s="1020"/>
      <c r="Y3753" s="1014"/>
    </row>
    <row r="3754" spans="10:25">
      <c r="J3754" s="1014"/>
      <c r="K3754" s="1014"/>
      <c r="L3754" s="1020"/>
      <c r="M3754" s="1020"/>
      <c r="N3754" s="1020"/>
      <c r="O3754" s="1020"/>
      <c r="P3754" s="1020"/>
      <c r="Q3754" s="1020"/>
      <c r="R3754" s="1020"/>
      <c r="S3754" s="1020"/>
      <c r="T3754" s="1020"/>
      <c r="U3754" s="1020"/>
      <c r="V3754" s="1020"/>
      <c r="W3754" s="1020"/>
      <c r="X3754" s="1020"/>
      <c r="Y3754" s="1014"/>
    </row>
    <row r="3755" spans="10:25">
      <c r="J3755" s="1014"/>
      <c r="K3755" s="1014"/>
      <c r="L3755" s="1020"/>
      <c r="M3755" s="1020"/>
      <c r="N3755" s="1020"/>
      <c r="O3755" s="1020"/>
      <c r="P3755" s="1020"/>
      <c r="Q3755" s="1020"/>
      <c r="R3755" s="1020"/>
      <c r="S3755" s="1020"/>
      <c r="T3755" s="1020"/>
      <c r="U3755" s="1020"/>
      <c r="V3755" s="1020"/>
      <c r="W3755" s="1020"/>
      <c r="X3755" s="1020"/>
      <c r="Y3755" s="1014"/>
    </row>
    <row r="3756" spans="10:25">
      <c r="J3756" s="1014"/>
      <c r="K3756" s="1014"/>
      <c r="L3756" s="1020"/>
      <c r="M3756" s="1020"/>
      <c r="N3756" s="1020"/>
      <c r="O3756" s="1020"/>
      <c r="P3756" s="1020"/>
      <c r="Q3756" s="1020"/>
      <c r="R3756" s="1020"/>
      <c r="S3756" s="1020"/>
      <c r="T3756" s="1020"/>
      <c r="U3756" s="1020"/>
      <c r="V3756" s="1020"/>
      <c r="W3756" s="1020"/>
      <c r="X3756" s="1020"/>
      <c r="Y3756" s="1014"/>
    </row>
    <row r="3757" spans="10:25">
      <c r="J3757" s="1014"/>
      <c r="K3757" s="1014"/>
      <c r="L3757" s="1020"/>
      <c r="M3757" s="1020"/>
      <c r="N3757" s="1020"/>
      <c r="O3757" s="1020"/>
      <c r="P3757" s="1020"/>
      <c r="Q3757" s="1020"/>
      <c r="R3757" s="1020"/>
      <c r="S3757" s="1020"/>
      <c r="T3757" s="1020"/>
      <c r="U3757" s="1020"/>
      <c r="V3757" s="1020"/>
      <c r="W3757" s="1020"/>
      <c r="X3757" s="1020"/>
      <c r="Y3757" s="1014"/>
    </row>
    <row r="3758" spans="10:25">
      <c r="J3758" s="1014"/>
      <c r="K3758" s="1014"/>
      <c r="L3758" s="1020"/>
      <c r="M3758" s="1020"/>
      <c r="N3758" s="1020"/>
      <c r="O3758" s="1020"/>
      <c r="P3758" s="1020"/>
      <c r="Q3758" s="1020"/>
      <c r="R3758" s="1020"/>
      <c r="S3758" s="1020"/>
      <c r="T3758" s="1020"/>
      <c r="U3758" s="1020"/>
      <c r="V3758" s="1020"/>
      <c r="W3758" s="1020"/>
      <c r="X3758" s="1020"/>
      <c r="Y3758" s="1014"/>
    </row>
    <row r="3759" spans="10:25">
      <c r="J3759" s="1014"/>
      <c r="K3759" s="1014"/>
      <c r="L3759" s="1020"/>
      <c r="M3759" s="1020"/>
      <c r="N3759" s="1020"/>
      <c r="O3759" s="1020"/>
      <c r="P3759" s="1020"/>
      <c r="Q3759" s="1020"/>
      <c r="R3759" s="1020"/>
      <c r="S3759" s="1020"/>
      <c r="T3759" s="1020"/>
      <c r="U3759" s="1020"/>
      <c r="V3759" s="1020"/>
      <c r="W3759" s="1020"/>
      <c r="X3759" s="1020"/>
      <c r="Y3759" s="1014"/>
    </row>
    <row r="3760" spans="10:25">
      <c r="J3760" s="1014"/>
      <c r="K3760" s="1014"/>
      <c r="L3760" s="1020"/>
      <c r="M3760" s="1020"/>
      <c r="N3760" s="1020"/>
      <c r="O3760" s="1020"/>
      <c r="P3760" s="1020"/>
      <c r="Q3760" s="1020"/>
      <c r="R3760" s="1020"/>
      <c r="S3760" s="1020"/>
      <c r="T3760" s="1020"/>
      <c r="U3760" s="1020"/>
      <c r="V3760" s="1020"/>
      <c r="W3760" s="1020"/>
      <c r="X3760" s="1020"/>
      <c r="Y3760" s="1014"/>
    </row>
    <row r="3761" spans="10:25">
      <c r="J3761" s="1014"/>
      <c r="K3761" s="1014"/>
      <c r="L3761" s="1020"/>
      <c r="M3761" s="1020"/>
      <c r="N3761" s="1020"/>
      <c r="O3761" s="1020"/>
      <c r="P3761" s="1020"/>
      <c r="Q3761" s="1020"/>
      <c r="R3761" s="1020"/>
      <c r="S3761" s="1020"/>
      <c r="T3761" s="1020"/>
      <c r="U3761" s="1020"/>
      <c r="V3761" s="1020"/>
      <c r="W3761" s="1020"/>
      <c r="X3761" s="1020"/>
      <c r="Y3761" s="1014"/>
    </row>
    <row r="3762" spans="10:25">
      <c r="J3762" s="1014"/>
      <c r="K3762" s="1014"/>
      <c r="L3762" s="1020"/>
      <c r="M3762" s="1020"/>
      <c r="N3762" s="1020"/>
      <c r="O3762" s="1020"/>
      <c r="P3762" s="1020"/>
      <c r="Q3762" s="1020"/>
      <c r="R3762" s="1020"/>
      <c r="S3762" s="1020"/>
      <c r="T3762" s="1020"/>
      <c r="U3762" s="1020"/>
      <c r="V3762" s="1020"/>
      <c r="W3762" s="1020"/>
      <c r="X3762" s="1020"/>
      <c r="Y3762" s="1014"/>
    </row>
    <row r="3763" spans="10:25">
      <c r="J3763" s="1014"/>
      <c r="K3763" s="1014"/>
      <c r="L3763" s="1020"/>
      <c r="M3763" s="1020"/>
      <c r="N3763" s="1020"/>
      <c r="O3763" s="1020"/>
      <c r="P3763" s="1020"/>
      <c r="Q3763" s="1020"/>
      <c r="R3763" s="1020"/>
      <c r="S3763" s="1020"/>
      <c r="T3763" s="1020"/>
      <c r="U3763" s="1020"/>
      <c r="V3763" s="1020"/>
      <c r="W3763" s="1020"/>
      <c r="X3763" s="1020"/>
      <c r="Y3763" s="1014"/>
    </row>
    <row r="3764" spans="10:25">
      <c r="J3764" s="1014"/>
      <c r="K3764" s="1014"/>
      <c r="L3764" s="1020"/>
      <c r="M3764" s="1020"/>
      <c r="N3764" s="1020"/>
      <c r="O3764" s="1020"/>
      <c r="P3764" s="1020"/>
      <c r="Q3764" s="1020"/>
      <c r="R3764" s="1020"/>
      <c r="S3764" s="1020"/>
      <c r="T3764" s="1020"/>
      <c r="U3764" s="1020"/>
      <c r="V3764" s="1020"/>
      <c r="W3764" s="1020"/>
      <c r="X3764" s="1020"/>
      <c r="Y3764" s="1014"/>
    </row>
    <row r="3765" spans="10:25">
      <c r="J3765" s="1014"/>
      <c r="K3765" s="1014"/>
      <c r="L3765" s="1020"/>
      <c r="M3765" s="1020"/>
      <c r="N3765" s="1020"/>
      <c r="O3765" s="1020"/>
      <c r="P3765" s="1020"/>
      <c r="Q3765" s="1020"/>
      <c r="R3765" s="1020"/>
      <c r="S3765" s="1020"/>
      <c r="T3765" s="1020"/>
      <c r="U3765" s="1020"/>
      <c r="V3765" s="1020"/>
      <c r="W3765" s="1020"/>
      <c r="X3765" s="1020"/>
      <c r="Y3765" s="1014"/>
    </row>
    <row r="3766" spans="10:25">
      <c r="J3766" s="1014"/>
      <c r="K3766" s="1014"/>
      <c r="L3766" s="1020"/>
      <c r="M3766" s="1020"/>
      <c r="N3766" s="1020"/>
      <c r="O3766" s="1020"/>
      <c r="P3766" s="1020"/>
      <c r="Q3766" s="1020"/>
      <c r="R3766" s="1020"/>
      <c r="S3766" s="1020"/>
      <c r="T3766" s="1020"/>
      <c r="U3766" s="1020"/>
      <c r="V3766" s="1020"/>
      <c r="W3766" s="1020"/>
      <c r="X3766" s="1020"/>
      <c r="Y3766" s="1014"/>
    </row>
    <row r="3767" spans="10:25">
      <c r="J3767" s="1014"/>
      <c r="K3767" s="1014"/>
      <c r="L3767" s="1020"/>
      <c r="M3767" s="1020"/>
      <c r="N3767" s="1020"/>
      <c r="O3767" s="1020"/>
      <c r="P3767" s="1020"/>
      <c r="Q3767" s="1020"/>
      <c r="R3767" s="1020"/>
      <c r="S3767" s="1020"/>
      <c r="T3767" s="1020"/>
      <c r="U3767" s="1020"/>
      <c r="V3767" s="1020"/>
      <c r="W3767" s="1020"/>
      <c r="X3767" s="1020"/>
      <c r="Y3767" s="1014"/>
    </row>
    <row r="3768" spans="10:25">
      <c r="J3768" s="1014"/>
      <c r="K3768" s="1014"/>
      <c r="L3768" s="1020"/>
      <c r="M3768" s="1020"/>
      <c r="N3768" s="1020"/>
      <c r="O3768" s="1020"/>
      <c r="P3768" s="1020"/>
      <c r="Q3768" s="1020"/>
      <c r="R3768" s="1020"/>
      <c r="S3768" s="1020"/>
      <c r="T3768" s="1020"/>
      <c r="U3768" s="1020"/>
      <c r="V3768" s="1020"/>
      <c r="W3768" s="1020"/>
      <c r="X3768" s="1020"/>
      <c r="Y3768" s="1014"/>
    </row>
    <row r="3769" spans="10:25">
      <c r="J3769" s="1014"/>
      <c r="K3769" s="1014"/>
      <c r="L3769" s="1020"/>
      <c r="M3769" s="1020"/>
      <c r="N3769" s="1020"/>
      <c r="O3769" s="1020"/>
      <c r="P3769" s="1020"/>
      <c r="Q3769" s="1020"/>
      <c r="R3769" s="1020"/>
      <c r="S3769" s="1020"/>
      <c r="T3769" s="1020"/>
      <c r="U3769" s="1020"/>
      <c r="V3769" s="1020"/>
      <c r="W3769" s="1020"/>
      <c r="X3769" s="1020"/>
      <c r="Y3769" s="1014"/>
    </row>
    <row r="3770" spans="10:25">
      <c r="J3770" s="1014"/>
      <c r="K3770" s="1014"/>
      <c r="L3770" s="1020"/>
      <c r="M3770" s="1020"/>
      <c r="N3770" s="1020"/>
      <c r="O3770" s="1020"/>
      <c r="P3770" s="1020"/>
      <c r="Q3770" s="1020"/>
      <c r="R3770" s="1020"/>
      <c r="S3770" s="1020"/>
      <c r="T3770" s="1020"/>
      <c r="U3770" s="1020"/>
      <c r="V3770" s="1020"/>
      <c r="W3770" s="1020"/>
      <c r="X3770" s="1020"/>
      <c r="Y3770" s="1014"/>
    </row>
    <row r="3771" spans="10:25">
      <c r="J3771" s="1014"/>
      <c r="K3771" s="1014"/>
      <c r="L3771" s="1020"/>
      <c r="M3771" s="1020"/>
      <c r="N3771" s="1020"/>
      <c r="O3771" s="1020"/>
      <c r="P3771" s="1020"/>
      <c r="Q3771" s="1020"/>
      <c r="R3771" s="1020"/>
      <c r="S3771" s="1020"/>
      <c r="T3771" s="1020"/>
      <c r="U3771" s="1020"/>
      <c r="V3771" s="1020"/>
      <c r="W3771" s="1020"/>
      <c r="X3771" s="1020"/>
      <c r="Y3771" s="1014"/>
    </row>
    <row r="3772" spans="10:25">
      <c r="J3772" s="1014"/>
      <c r="K3772" s="1014"/>
      <c r="L3772" s="1020"/>
      <c r="M3772" s="1020"/>
      <c r="N3772" s="1020"/>
      <c r="O3772" s="1020"/>
      <c r="P3772" s="1020"/>
      <c r="Q3772" s="1020"/>
      <c r="R3772" s="1020"/>
      <c r="S3772" s="1020"/>
      <c r="T3772" s="1020"/>
      <c r="U3772" s="1020"/>
      <c r="V3772" s="1020"/>
      <c r="W3772" s="1020"/>
      <c r="X3772" s="1020"/>
      <c r="Y3772" s="1014"/>
    </row>
    <row r="3773" spans="10:25">
      <c r="J3773" s="1014"/>
      <c r="K3773" s="1014"/>
      <c r="L3773" s="1020"/>
      <c r="M3773" s="1020"/>
      <c r="N3773" s="1020"/>
      <c r="O3773" s="1020"/>
      <c r="P3773" s="1020"/>
      <c r="Q3773" s="1020"/>
      <c r="R3773" s="1020"/>
      <c r="S3773" s="1020"/>
      <c r="T3773" s="1020"/>
      <c r="U3773" s="1020"/>
      <c r="V3773" s="1020"/>
      <c r="W3773" s="1020"/>
      <c r="X3773" s="1020"/>
      <c r="Y3773" s="1014"/>
    </row>
    <row r="3774" spans="10:25">
      <c r="J3774" s="1014"/>
      <c r="K3774" s="1014"/>
      <c r="L3774" s="1020"/>
      <c r="M3774" s="1020"/>
      <c r="N3774" s="1020"/>
      <c r="O3774" s="1020"/>
      <c r="P3774" s="1020"/>
      <c r="Q3774" s="1020"/>
      <c r="R3774" s="1020"/>
      <c r="S3774" s="1020"/>
      <c r="T3774" s="1020"/>
      <c r="U3774" s="1020"/>
      <c r="V3774" s="1020"/>
      <c r="W3774" s="1020"/>
      <c r="X3774" s="1020"/>
      <c r="Y3774" s="1014"/>
    </row>
    <row r="3775" spans="10:25">
      <c r="J3775" s="1014"/>
      <c r="K3775" s="1014"/>
      <c r="L3775" s="1020"/>
      <c r="M3775" s="1020"/>
      <c r="N3775" s="1020"/>
      <c r="O3775" s="1020"/>
      <c r="P3775" s="1020"/>
      <c r="Q3775" s="1020"/>
      <c r="R3775" s="1020"/>
      <c r="S3775" s="1020"/>
      <c r="T3775" s="1020"/>
      <c r="U3775" s="1020"/>
      <c r="V3775" s="1020"/>
      <c r="W3775" s="1020"/>
      <c r="X3775" s="1020"/>
      <c r="Y3775" s="1014"/>
    </row>
    <row r="3776" spans="10:25">
      <c r="J3776" s="1014"/>
      <c r="K3776" s="1014"/>
      <c r="L3776" s="1020"/>
      <c r="M3776" s="1020"/>
      <c r="N3776" s="1020"/>
      <c r="O3776" s="1020"/>
      <c r="P3776" s="1020"/>
      <c r="Q3776" s="1020"/>
      <c r="R3776" s="1020"/>
      <c r="S3776" s="1020"/>
      <c r="T3776" s="1020"/>
      <c r="U3776" s="1020"/>
      <c r="V3776" s="1020"/>
      <c r="W3776" s="1020"/>
      <c r="X3776" s="1020"/>
      <c r="Y3776" s="1014"/>
    </row>
    <row r="3777" spans="10:25">
      <c r="J3777" s="1014"/>
      <c r="K3777" s="1014"/>
      <c r="L3777" s="1020"/>
      <c r="M3777" s="1020"/>
      <c r="N3777" s="1020"/>
      <c r="O3777" s="1020"/>
      <c r="P3777" s="1020"/>
      <c r="Q3777" s="1020"/>
      <c r="R3777" s="1020"/>
      <c r="S3777" s="1020"/>
      <c r="T3777" s="1020"/>
      <c r="U3777" s="1020"/>
      <c r="V3777" s="1020"/>
      <c r="W3777" s="1020"/>
      <c r="X3777" s="1020"/>
      <c r="Y3777" s="1014"/>
    </row>
    <row r="3778" spans="10:25">
      <c r="J3778" s="1014"/>
      <c r="K3778" s="1014"/>
      <c r="L3778" s="1020"/>
      <c r="M3778" s="1020"/>
      <c r="N3778" s="1020"/>
      <c r="O3778" s="1020"/>
      <c r="P3778" s="1020"/>
      <c r="Q3778" s="1020"/>
      <c r="R3778" s="1020"/>
      <c r="S3778" s="1020"/>
      <c r="T3778" s="1020"/>
      <c r="U3778" s="1020"/>
      <c r="V3778" s="1020"/>
      <c r="W3778" s="1020"/>
      <c r="X3778" s="1020"/>
      <c r="Y3778" s="1014"/>
    </row>
    <row r="3779" spans="10:25">
      <c r="J3779" s="1014"/>
      <c r="K3779" s="1014"/>
      <c r="L3779" s="1020"/>
      <c r="M3779" s="1020"/>
      <c r="N3779" s="1020"/>
      <c r="O3779" s="1020"/>
      <c r="P3779" s="1020"/>
      <c r="Q3779" s="1020"/>
      <c r="R3779" s="1020"/>
      <c r="S3779" s="1020"/>
      <c r="T3779" s="1020"/>
      <c r="U3779" s="1020"/>
      <c r="V3779" s="1020"/>
      <c r="W3779" s="1020"/>
      <c r="X3779" s="1020"/>
      <c r="Y3779" s="1014"/>
    </row>
    <row r="3780" spans="10:25">
      <c r="J3780" s="1014"/>
      <c r="K3780" s="1014"/>
      <c r="L3780" s="1020"/>
      <c r="M3780" s="1020"/>
      <c r="N3780" s="1020"/>
      <c r="O3780" s="1020"/>
      <c r="P3780" s="1020"/>
      <c r="Q3780" s="1020"/>
      <c r="R3780" s="1020"/>
      <c r="S3780" s="1020"/>
      <c r="T3780" s="1020"/>
      <c r="U3780" s="1020"/>
      <c r="V3780" s="1020"/>
      <c r="W3780" s="1020"/>
      <c r="X3780" s="1020"/>
      <c r="Y3780" s="1014"/>
    </row>
    <row r="3781" spans="10:25">
      <c r="J3781" s="1014"/>
      <c r="K3781" s="1014"/>
      <c r="L3781" s="1020"/>
      <c r="M3781" s="1020"/>
      <c r="N3781" s="1020"/>
      <c r="O3781" s="1020"/>
      <c r="P3781" s="1020"/>
      <c r="Q3781" s="1020"/>
      <c r="R3781" s="1020"/>
      <c r="S3781" s="1020"/>
      <c r="T3781" s="1020"/>
      <c r="U3781" s="1020"/>
      <c r="V3781" s="1020"/>
      <c r="W3781" s="1020"/>
      <c r="X3781" s="1020"/>
      <c r="Y3781" s="1014"/>
    </row>
    <row r="3782" spans="10:25">
      <c r="J3782" s="1014"/>
      <c r="K3782" s="1014"/>
      <c r="L3782" s="1020"/>
      <c r="M3782" s="1020"/>
      <c r="N3782" s="1020"/>
      <c r="O3782" s="1020"/>
      <c r="P3782" s="1020"/>
      <c r="Q3782" s="1020"/>
      <c r="R3782" s="1020"/>
      <c r="S3782" s="1020"/>
      <c r="T3782" s="1020"/>
      <c r="U3782" s="1020"/>
      <c r="V3782" s="1020"/>
      <c r="W3782" s="1020"/>
      <c r="X3782" s="1020"/>
      <c r="Y3782" s="1014"/>
    </row>
    <row r="3783" spans="10:25">
      <c r="J3783" s="1014"/>
      <c r="K3783" s="1014"/>
      <c r="L3783" s="1020"/>
      <c r="M3783" s="1020"/>
      <c r="N3783" s="1020"/>
      <c r="O3783" s="1020"/>
      <c r="P3783" s="1020"/>
      <c r="Q3783" s="1020"/>
      <c r="R3783" s="1020"/>
      <c r="S3783" s="1020"/>
      <c r="T3783" s="1020"/>
      <c r="U3783" s="1020"/>
      <c r="V3783" s="1020"/>
      <c r="W3783" s="1020"/>
      <c r="X3783" s="1020"/>
      <c r="Y3783" s="1014"/>
    </row>
    <row r="3784" spans="10:25">
      <c r="J3784" s="1014"/>
      <c r="K3784" s="1014"/>
      <c r="L3784" s="1020"/>
      <c r="M3784" s="1020"/>
      <c r="N3784" s="1020"/>
      <c r="O3784" s="1020"/>
      <c r="P3784" s="1020"/>
      <c r="Q3784" s="1020"/>
      <c r="R3784" s="1020"/>
      <c r="S3784" s="1020"/>
      <c r="T3784" s="1020"/>
      <c r="U3784" s="1020"/>
      <c r="V3784" s="1020"/>
      <c r="W3784" s="1020"/>
      <c r="X3784" s="1020"/>
      <c r="Y3784" s="1014"/>
    </row>
    <row r="3785" spans="10:25">
      <c r="J3785" s="1014"/>
      <c r="K3785" s="1014"/>
      <c r="L3785" s="1020"/>
      <c r="M3785" s="1020"/>
      <c r="N3785" s="1020"/>
      <c r="O3785" s="1020"/>
      <c r="P3785" s="1020"/>
      <c r="Q3785" s="1020"/>
      <c r="R3785" s="1020"/>
      <c r="S3785" s="1020"/>
      <c r="T3785" s="1020"/>
      <c r="U3785" s="1020"/>
      <c r="V3785" s="1020"/>
      <c r="W3785" s="1020"/>
      <c r="X3785" s="1020"/>
      <c r="Y3785" s="1014"/>
    </row>
    <row r="3786" spans="10:25">
      <c r="J3786" s="1014"/>
      <c r="K3786" s="1014"/>
      <c r="L3786" s="1020"/>
      <c r="M3786" s="1020"/>
      <c r="N3786" s="1020"/>
      <c r="O3786" s="1020"/>
      <c r="P3786" s="1020"/>
      <c r="Q3786" s="1020"/>
      <c r="R3786" s="1020"/>
      <c r="S3786" s="1020"/>
      <c r="T3786" s="1020"/>
      <c r="U3786" s="1020"/>
      <c r="V3786" s="1020"/>
      <c r="W3786" s="1020"/>
      <c r="X3786" s="1020"/>
      <c r="Y3786" s="1014"/>
    </row>
    <row r="3787" spans="10:25">
      <c r="J3787" s="1014"/>
      <c r="K3787" s="1014"/>
      <c r="L3787" s="1020"/>
      <c r="M3787" s="1020"/>
      <c r="N3787" s="1020"/>
      <c r="O3787" s="1020"/>
      <c r="P3787" s="1020"/>
      <c r="Q3787" s="1020"/>
      <c r="R3787" s="1020"/>
      <c r="S3787" s="1020"/>
      <c r="T3787" s="1020"/>
      <c r="U3787" s="1020"/>
      <c r="V3787" s="1020"/>
      <c r="W3787" s="1020"/>
      <c r="X3787" s="1020"/>
      <c r="Y3787" s="1014"/>
    </row>
    <row r="3788" spans="10:25">
      <c r="J3788" s="1014"/>
      <c r="K3788" s="1014"/>
      <c r="L3788" s="1020"/>
      <c r="M3788" s="1020"/>
      <c r="N3788" s="1020"/>
      <c r="O3788" s="1020"/>
      <c r="P3788" s="1020"/>
      <c r="Q3788" s="1020"/>
      <c r="R3788" s="1020"/>
      <c r="S3788" s="1020"/>
      <c r="T3788" s="1020"/>
      <c r="U3788" s="1020"/>
      <c r="V3788" s="1020"/>
      <c r="W3788" s="1020"/>
      <c r="X3788" s="1020"/>
      <c r="Y3788" s="1014"/>
    </row>
    <row r="3789" spans="10:25">
      <c r="J3789" s="1014"/>
      <c r="K3789" s="1014"/>
      <c r="L3789" s="1020"/>
      <c r="M3789" s="1020"/>
      <c r="N3789" s="1020"/>
      <c r="O3789" s="1020"/>
      <c r="P3789" s="1020"/>
      <c r="Q3789" s="1020"/>
      <c r="R3789" s="1020"/>
      <c r="S3789" s="1020"/>
      <c r="T3789" s="1020"/>
      <c r="U3789" s="1020"/>
      <c r="V3789" s="1020"/>
      <c r="W3789" s="1020"/>
      <c r="X3789" s="1020"/>
      <c r="Y3789" s="1014"/>
    </row>
    <row r="3790" spans="10:25">
      <c r="J3790" s="1014"/>
      <c r="K3790" s="1014"/>
      <c r="L3790" s="1020"/>
      <c r="M3790" s="1020"/>
      <c r="N3790" s="1020"/>
      <c r="O3790" s="1020"/>
      <c r="P3790" s="1020"/>
      <c r="Q3790" s="1020"/>
      <c r="R3790" s="1020"/>
      <c r="S3790" s="1020"/>
      <c r="T3790" s="1020"/>
      <c r="U3790" s="1020"/>
      <c r="V3790" s="1020"/>
      <c r="W3790" s="1020"/>
      <c r="X3790" s="1020"/>
      <c r="Y3790" s="1014"/>
    </row>
    <row r="3791" spans="10:25">
      <c r="J3791" s="1014"/>
      <c r="K3791" s="1014"/>
      <c r="L3791" s="1020"/>
      <c r="M3791" s="1020"/>
      <c r="N3791" s="1020"/>
      <c r="O3791" s="1020"/>
      <c r="P3791" s="1020"/>
      <c r="Q3791" s="1020"/>
      <c r="R3791" s="1020"/>
      <c r="S3791" s="1020"/>
      <c r="T3791" s="1020"/>
      <c r="U3791" s="1020"/>
      <c r="V3791" s="1020"/>
      <c r="W3791" s="1020"/>
      <c r="X3791" s="1020"/>
      <c r="Y3791" s="1014"/>
    </row>
    <row r="3792" spans="10:25">
      <c r="J3792" s="1014"/>
      <c r="K3792" s="1014"/>
      <c r="L3792" s="1020"/>
      <c r="M3792" s="1020"/>
      <c r="N3792" s="1020"/>
      <c r="O3792" s="1020"/>
      <c r="P3792" s="1020"/>
      <c r="Q3792" s="1020"/>
      <c r="R3792" s="1020"/>
      <c r="S3792" s="1020"/>
      <c r="T3792" s="1020"/>
      <c r="U3792" s="1020"/>
      <c r="V3792" s="1020"/>
      <c r="W3792" s="1020"/>
      <c r="X3792" s="1020"/>
      <c r="Y3792" s="1014"/>
    </row>
    <row r="3793" spans="10:25">
      <c r="J3793" s="1014"/>
      <c r="K3793" s="1014"/>
      <c r="L3793" s="1020"/>
      <c r="M3793" s="1020"/>
      <c r="N3793" s="1020"/>
      <c r="O3793" s="1020"/>
      <c r="P3793" s="1020"/>
      <c r="Q3793" s="1020"/>
      <c r="R3793" s="1020"/>
      <c r="S3793" s="1020"/>
      <c r="T3793" s="1020"/>
      <c r="U3793" s="1020"/>
      <c r="V3793" s="1020"/>
      <c r="W3793" s="1020"/>
      <c r="X3793" s="1020"/>
      <c r="Y3793" s="1014"/>
    </row>
    <row r="3794" spans="10:25">
      <c r="J3794" s="1014"/>
      <c r="K3794" s="1014"/>
      <c r="L3794" s="1020"/>
      <c r="M3794" s="1020"/>
      <c r="N3794" s="1020"/>
      <c r="O3794" s="1020"/>
      <c r="P3794" s="1020"/>
      <c r="Q3794" s="1020"/>
      <c r="R3794" s="1020"/>
      <c r="S3794" s="1020"/>
      <c r="T3794" s="1020"/>
      <c r="U3794" s="1020"/>
      <c r="V3794" s="1020"/>
      <c r="W3794" s="1020"/>
      <c r="X3794" s="1020"/>
      <c r="Y3794" s="1014"/>
    </row>
    <row r="3795" spans="10:25">
      <c r="J3795" s="1014"/>
      <c r="K3795" s="1014"/>
      <c r="L3795" s="1020"/>
      <c r="M3795" s="1020"/>
      <c r="N3795" s="1020"/>
      <c r="O3795" s="1020"/>
      <c r="P3795" s="1020"/>
      <c r="Q3795" s="1020"/>
      <c r="R3795" s="1020"/>
      <c r="S3795" s="1020"/>
      <c r="T3795" s="1020"/>
      <c r="U3795" s="1020"/>
      <c r="V3795" s="1020"/>
      <c r="W3795" s="1020"/>
      <c r="X3795" s="1020"/>
      <c r="Y3795" s="1014"/>
    </row>
    <row r="3796" spans="10:25">
      <c r="J3796" s="1014"/>
      <c r="K3796" s="1014"/>
      <c r="L3796" s="1020"/>
      <c r="M3796" s="1020"/>
      <c r="N3796" s="1020"/>
      <c r="O3796" s="1020"/>
      <c r="P3796" s="1020"/>
      <c r="Q3796" s="1020"/>
      <c r="R3796" s="1020"/>
      <c r="S3796" s="1020"/>
      <c r="T3796" s="1020"/>
      <c r="U3796" s="1020"/>
      <c r="V3796" s="1020"/>
      <c r="W3796" s="1020"/>
      <c r="X3796" s="1020"/>
      <c r="Y3796" s="1014"/>
    </row>
    <row r="3797" spans="10:25">
      <c r="J3797" s="1014"/>
      <c r="K3797" s="1014"/>
      <c r="L3797" s="1020"/>
      <c r="M3797" s="1020"/>
      <c r="N3797" s="1020"/>
      <c r="O3797" s="1020"/>
      <c r="P3797" s="1020"/>
      <c r="Q3797" s="1020"/>
      <c r="R3797" s="1020"/>
      <c r="S3797" s="1020"/>
      <c r="T3797" s="1020"/>
      <c r="U3797" s="1020"/>
      <c r="V3797" s="1020"/>
      <c r="W3797" s="1020"/>
      <c r="X3797" s="1020"/>
      <c r="Y3797" s="1014"/>
    </row>
    <row r="3798" spans="10:25">
      <c r="J3798" s="1014"/>
      <c r="K3798" s="1014"/>
      <c r="L3798" s="1020"/>
      <c r="M3798" s="1020"/>
      <c r="N3798" s="1020"/>
      <c r="O3798" s="1020"/>
      <c r="P3798" s="1020"/>
      <c r="Q3798" s="1020"/>
      <c r="R3798" s="1020"/>
      <c r="S3798" s="1020"/>
      <c r="T3798" s="1020"/>
      <c r="U3798" s="1020"/>
      <c r="V3798" s="1020"/>
      <c r="W3798" s="1020"/>
      <c r="X3798" s="1020"/>
      <c r="Y3798" s="1014"/>
    </row>
    <row r="3799" spans="10:25">
      <c r="J3799" s="1014"/>
      <c r="K3799" s="1014"/>
      <c r="L3799" s="1020"/>
      <c r="M3799" s="1020"/>
      <c r="N3799" s="1020"/>
      <c r="O3799" s="1020"/>
      <c r="P3799" s="1020"/>
      <c r="Q3799" s="1020"/>
      <c r="R3799" s="1020"/>
      <c r="S3799" s="1020"/>
      <c r="T3799" s="1020"/>
      <c r="U3799" s="1020"/>
      <c r="V3799" s="1020"/>
      <c r="W3799" s="1020"/>
      <c r="X3799" s="1020"/>
      <c r="Y3799" s="1014"/>
    </row>
    <row r="3800" spans="10:25">
      <c r="J3800" s="1014"/>
      <c r="K3800" s="1014"/>
      <c r="L3800" s="1020"/>
      <c r="M3800" s="1020"/>
      <c r="N3800" s="1020"/>
      <c r="O3800" s="1020"/>
      <c r="P3800" s="1020"/>
      <c r="Q3800" s="1020"/>
      <c r="R3800" s="1020"/>
      <c r="S3800" s="1020"/>
      <c r="T3800" s="1020"/>
      <c r="U3800" s="1020"/>
      <c r="V3800" s="1020"/>
      <c r="W3800" s="1020"/>
      <c r="X3800" s="1020"/>
      <c r="Y3800" s="1014"/>
    </row>
    <row r="3801" spans="10:25">
      <c r="J3801" s="1014"/>
      <c r="K3801" s="1014"/>
      <c r="L3801" s="1020"/>
      <c r="M3801" s="1020"/>
      <c r="N3801" s="1020"/>
      <c r="O3801" s="1020"/>
      <c r="P3801" s="1020"/>
      <c r="Q3801" s="1020"/>
      <c r="R3801" s="1020"/>
      <c r="S3801" s="1020"/>
      <c r="T3801" s="1020"/>
      <c r="U3801" s="1020"/>
      <c r="V3801" s="1020"/>
      <c r="W3801" s="1020"/>
      <c r="X3801" s="1020"/>
      <c r="Y3801" s="1014"/>
    </row>
    <row r="3802" spans="10:25">
      <c r="J3802" s="1014"/>
      <c r="K3802" s="1014"/>
      <c r="L3802" s="1020"/>
      <c r="M3802" s="1020"/>
      <c r="N3802" s="1020"/>
      <c r="O3802" s="1020"/>
      <c r="P3802" s="1020"/>
      <c r="Q3802" s="1020"/>
      <c r="R3802" s="1020"/>
      <c r="S3802" s="1020"/>
      <c r="T3802" s="1020"/>
      <c r="U3802" s="1020"/>
      <c r="V3802" s="1020"/>
      <c r="W3802" s="1020"/>
      <c r="X3802" s="1020"/>
      <c r="Y3802" s="1014"/>
    </row>
    <row r="3803" spans="10:25">
      <c r="J3803" s="1014"/>
      <c r="K3803" s="1014"/>
      <c r="L3803" s="1020"/>
      <c r="M3803" s="1020"/>
      <c r="N3803" s="1020"/>
      <c r="O3803" s="1020"/>
      <c r="P3803" s="1020"/>
      <c r="Q3803" s="1020"/>
      <c r="R3803" s="1020"/>
      <c r="S3803" s="1020"/>
      <c r="T3803" s="1020"/>
      <c r="U3803" s="1020"/>
      <c r="V3803" s="1020"/>
      <c r="W3803" s="1020"/>
      <c r="X3803" s="1020"/>
      <c r="Y3803" s="1014"/>
    </row>
    <row r="3804" spans="10:25">
      <c r="J3804" s="1014"/>
      <c r="K3804" s="1014"/>
      <c r="L3804" s="1020"/>
      <c r="M3804" s="1020"/>
      <c r="N3804" s="1020"/>
      <c r="O3804" s="1020"/>
      <c r="P3804" s="1020"/>
      <c r="Q3804" s="1020"/>
      <c r="R3804" s="1020"/>
      <c r="S3804" s="1020"/>
      <c r="T3804" s="1020"/>
      <c r="U3804" s="1020"/>
      <c r="V3804" s="1020"/>
      <c r="W3804" s="1020"/>
      <c r="X3804" s="1020"/>
      <c r="Y3804" s="1014"/>
    </row>
    <row r="3805" spans="10:25">
      <c r="J3805" s="1014"/>
      <c r="K3805" s="1014"/>
      <c r="L3805" s="1020"/>
      <c r="M3805" s="1020"/>
      <c r="N3805" s="1020"/>
      <c r="O3805" s="1020"/>
      <c r="P3805" s="1020"/>
      <c r="Q3805" s="1020"/>
      <c r="R3805" s="1020"/>
      <c r="S3805" s="1020"/>
      <c r="T3805" s="1020"/>
      <c r="U3805" s="1020"/>
      <c r="V3805" s="1020"/>
      <c r="W3805" s="1020"/>
      <c r="X3805" s="1020"/>
      <c r="Y3805" s="1014"/>
    </row>
    <row r="3806" spans="10:25">
      <c r="J3806" s="1014"/>
      <c r="K3806" s="1014"/>
      <c r="L3806" s="1020"/>
      <c r="M3806" s="1020"/>
      <c r="N3806" s="1020"/>
      <c r="O3806" s="1020"/>
      <c r="P3806" s="1020"/>
      <c r="Q3806" s="1020"/>
      <c r="R3806" s="1020"/>
      <c r="S3806" s="1020"/>
      <c r="T3806" s="1020"/>
      <c r="U3806" s="1020"/>
      <c r="V3806" s="1020"/>
      <c r="W3806" s="1020"/>
      <c r="X3806" s="1020"/>
      <c r="Y3806" s="1014"/>
    </row>
    <row r="3807" spans="10:25">
      <c r="J3807" s="1014"/>
      <c r="K3807" s="1014"/>
      <c r="L3807" s="1020"/>
      <c r="M3807" s="1020"/>
      <c r="N3807" s="1020"/>
      <c r="O3807" s="1020"/>
      <c r="P3807" s="1020"/>
      <c r="Q3807" s="1020"/>
      <c r="R3807" s="1020"/>
      <c r="S3807" s="1020"/>
      <c r="T3807" s="1020"/>
      <c r="U3807" s="1020"/>
      <c r="V3807" s="1020"/>
      <c r="W3807" s="1020"/>
      <c r="X3807" s="1020"/>
      <c r="Y3807" s="1014"/>
    </row>
    <row r="3808" spans="10:25">
      <c r="J3808" s="1014"/>
      <c r="K3808" s="1014"/>
      <c r="L3808" s="1020"/>
      <c r="M3808" s="1020"/>
      <c r="N3808" s="1020"/>
      <c r="O3808" s="1020"/>
      <c r="P3808" s="1020"/>
      <c r="Q3808" s="1020"/>
      <c r="R3808" s="1020"/>
      <c r="S3808" s="1020"/>
      <c r="T3808" s="1020"/>
      <c r="U3808" s="1020"/>
      <c r="V3808" s="1020"/>
      <c r="W3808" s="1020"/>
      <c r="X3808" s="1020"/>
      <c r="Y3808" s="1014"/>
    </row>
    <row r="3809" spans="10:25">
      <c r="J3809" s="1014"/>
      <c r="K3809" s="1014"/>
      <c r="L3809" s="1020"/>
      <c r="M3809" s="1020"/>
      <c r="N3809" s="1020"/>
      <c r="O3809" s="1020"/>
      <c r="P3809" s="1020"/>
      <c r="Q3809" s="1020"/>
      <c r="R3809" s="1020"/>
      <c r="S3809" s="1020"/>
      <c r="T3809" s="1020"/>
      <c r="U3809" s="1020"/>
      <c r="V3809" s="1020"/>
      <c r="W3809" s="1020"/>
      <c r="X3809" s="1020"/>
      <c r="Y3809" s="1014"/>
    </row>
    <row r="3810" spans="10:25">
      <c r="J3810" s="1014"/>
      <c r="K3810" s="1014"/>
      <c r="L3810" s="1020"/>
      <c r="M3810" s="1020"/>
      <c r="N3810" s="1020"/>
      <c r="O3810" s="1020"/>
      <c r="P3810" s="1020"/>
      <c r="Q3810" s="1020"/>
      <c r="R3810" s="1020"/>
      <c r="S3810" s="1020"/>
      <c r="T3810" s="1020"/>
      <c r="U3810" s="1020"/>
      <c r="V3810" s="1020"/>
      <c r="W3810" s="1020"/>
      <c r="X3810" s="1020"/>
      <c r="Y3810" s="1014"/>
    </row>
    <row r="3811" spans="10:25">
      <c r="J3811" s="1014"/>
      <c r="K3811" s="1014"/>
      <c r="L3811" s="1020"/>
      <c r="M3811" s="1020"/>
      <c r="N3811" s="1020"/>
      <c r="O3811" s="1020"/>
      <c r="P3811" s="1020"/>
      <c r="Q3811" s="1020"/>
      <c r="R3811" s="1020"/>
      <c r="S3811" s="1020"/>
      <c r="T3811" s="1020"/>
      <c r="U3811" s="1020"/>
      <c r="V3811" s="1020"/>
      <c r="W3811" s="1020"/>
      <c r="X3811" s="1020"/>
      <c r="Y3811" s="1014"/>
    </row>
    <row r="3812" spans="10:25">
      <c r="J3812" s="1014"/>
      <c r="K3812" s="1014"/>
      <c r="L3812" s="1020"/>
      <c r="M3812" s="1020"/>
      <c r="N3812" s="1020"/>
      <c r="O3812" s="1020"/>
      <c r="P3812" s="1020"/>
      <c r="Q3812" s="1020"/>
      <c r="R3812" s="1020"/>
      <c r="S3812" s="1020"/>
      <c r="T3812" s="1020"/>
      <c r="U3812" s="1020"/>
      <c r="V3812" s="1020"/>
      <c r="W3812" s="1020"/>
      <c r="X3812" s="1020"/>
      <c r="Y3812" s="1014"/>
    </row>
    <row r="3813" spans="10:25">
      <c r="J3813" s="1014"/>
      <c r="K3813" s="1014"/>
      <c r="L3813" s="1020"/>
      <c r="M3813" s="1020"/>
      <c r="N3813" s="1020"/>
      <c r="O3813" s="1020"/>
      <c r="P3813" s="1020"/>
      <c r="Q3813" s="1020"/>
      <c r="R3813" s="1020"/>
      <c r="S3813" s="1020"/>
      <c r="T3813" s="1020"/>
      <c r="U3813" s="1020"/>
      <c r="V3813" s="1020"/>
      <c r="W3813" s="1020"/>
      <c r="X3813" s="1020"/>
      <c r="Y3813" s="1014"/>
    </row>
    <row r="3814" spans="10:25">
      <c r="J3814" s="1014"/>
      <c r="K3814" s="1014"/>
      <c r="L3814" s="1020"/>
      <c r="M3814" s="1020"/>
      <c r="N3814" s="1020"/>
      <c r="O3814" s="1020"/>
      <c r="P3814" s="1020"/>
      <c r="Q3814" s="1020"/>
      <c r="R3814" s="1020"/>
      <c r="S3814" s="1020"/>
      <c r="T3814" s="1020"/>
      <c r="U3814" s="1020"/>
      <c r="V3814" s="1020"/>
      <c r="W3814" s="1020"/>
      <c r="X3814" s="1020"/>
      <c r="Y3814" s="1014"/>
    </row>
    <row r="3815" spans="10:25">
      <c r="J3815" s="1014"/>
      <c r="K3815" s="1014"/>
      <c r="L3815" s="1020"/>
      <c r="M3815" s="1020"/>
      <c r="N3815" s="1020"/>
      <c r="O3815" s="1020"/>
      <c r="P3815" s="1020"/>
      <c r="Q3815" s="1020"/>
      <c r="R3815" s="1020"/>
      <c r="S3815" s="1020"/>
      <c r="T3815" s="1020"/>
      <c r="U3815" s="1020"/>
      <c r="V3815" s="1020"/>
      <c r="W3815" s="1020"/>
      <c r="X3815" s="1020"/>
      <c r="Y3815" s="1014"/>
    </row>
    <row r="3816" spans="10:25">
      <c r="J3816" s="1014"/>
      <c r="K3816" s="1014"/>
      <c r="L3816" s="1020"/>
      <c r="M3816" s="1020"/>
      <c r="N3816" s="1020"/>
      <c r="O3816" s="1020"/>
      <c r="P3816" s="1020"/>
      <c r="Q3816" s="1020"/>
      <c r="R3816" s="1020"/>
      <c r="S3816" s="1020"/>
      <c r="T3816" s="1020"/>
      <c r="U3816" s="1020"/>
      <c r="V3816" s="1020"/>
      <c r="W3816" s="1020"/>
      <c r="X3816" s="1020"/>
      <c r="Y3816" s="1014"/>
    </row>
    <row r="3817" spans="10:25">
      <c r="J3817" s="1014"/>
      <c r="K3817" s="1014"/>
      <c r="L3817" s="1020"/>
      <c r="M3817" s="1020"/>
      <c r="N3817" s="1020"/>
      <c r="O3817" s="1020"/>
      <c r="P3817" s="1020"/>
      <c r="Q3817" s="1020"/>
      <c r="R3817" s="1020"/>
      <c r="S3817" s="1020"/>
      <c r="T3817" s="1020"/>
      <c r="U3817" s="1020"/>
      <c r="V3817" s="1020"/>
      <c r="W3817" s="1020"/>
      <c r="X3817" s="1020"/>
      <c r="Y3817" s="1014"/>
    </row>
    <row r="3818" spans="10:25">
      <c r="J3818" s="1014"/>
      <c r="K3818" s="1014"/>
      <c r="L3818" s="1020"/>
      <c r="M3818" s="1020"/>
      <c r="N3818" s="1020"/>
      <c r="O3818" s="1020"/>
      <c r="P3818" s="1020"/>
      <c r="Q3818" s="1020"/>
      <c r="R3818" s="1020"/>
      <c r="S3818" s="1020"/>
      <c r="T3818" s="1020"/>
      <c r="U3818" s="1020"/>
      <c r="V3818" s="1020"/>
      <c r="W3818" s="1020"/>
      <c r="X3818" s="1020"/>
      <c r="Y3818" s="1014"/>
    </row>
    <row r="3819" spans="10:25">
      <c r="J3819" s="1014"/>
      <c r="K3819" s="1014"/>
      <c r="L3819" s="1020"/>
      <c r="M3819" s="1020"/>
      <c r="N3819" s="1020"/>
      <c r="O3819" s="1020"/>
      <c r="P3819" s="1020"/>
      <c r="Q3819" s="1020"/>
      <c r="R3819" s="1020"/>
      <c r="S3819" s="1020"/>
      <c r="T3819" s="1020"/>
      <c r="U3819" s="1020"/>
      <c r="V3819" s="1020"/>
      <c r="W3819" s="1020"/>
      <c r="X3819" s="1020"/>
      <c r="Y3819" s="1014"/>
    </row>
    <row r="3820" spans="10:25">
      <c r="J3820" s="1014"/>
      <c r="K3820" s="1014"/>
      <c r="L3820" s="1020"/>
      <c r="M3820" s="1020"/>
      <c r="N3820" s="1020"/>
      <c r="O3820" s="1020"/>
      <c r="P3820" s="1020"/>
      <c r="Q3820" s="1020"/>
      <c r="R3820" s="1020"/>
      <c r="S3820" s="1020"/>
      <c r="T3820" s="1020"/>
      <c r="U3820" s="1020"/>
      <c r="V3820" s="1020"/>
      <c r="W3820" s="1020"/>
      <c r="X3820" s="1020"/>
      <c r="Y3820" s="1014"/>
    </row>
    <row r="3821" spans="10:25">
      <c r="J3821" s="1014"/>
      <c r="K3821" s="1014"/>
      <c r="L3821" s="1020"/>
      <c r="M3821" s="1020"/>
      <c r="N3821" s="1020"/>
      <c r="O3821" s="1020"/>
      <c r="P3821" s="1020"/>
      <c r="Q3821" s="1020"/>
      <c r="R3821" s="1020"/>
      <c r="S3821" s="1020"/>
      <c r="T3821" s="1020"/>
      <c r="U3821" s="1020"/>
      <c r="V3821" s="1020"/>
      <c r="W3821" s="1020"/>
      <c r="X3821" s="1020"/>
      <c r="Y3821" s="1014"/>
    </row>
    <row r="3822" spans="10:25">
      <c r="J3822" s="1014"/>
      <c r="K3822" s="1014"/>
      <c r="L3822" s="1020"/>
      <c r="M3822" s="1020"/>
      <c r="N3822" s="1020"/>
      <c r="O3822" s="1020"/>
      <c r="P3822" s="1020"/>
      <c r="Q3822" s="1020"/>
      <c r="R3822" s="1020"/>
      <c r="S3822" s="1020"/>
      <c r="T3822" s="1020"/>
      <c r="U3822" s="1020"/>
      <c r="V3822" s="1020"/>
      <c r="W3822" s="1020"/>
      <c r="X3822" s="1020"/>
      <c r="Y3822" s="1014"/>
    </row>
    <row r="3823" spans="10:25">
      <c r="J3823" s="1014"/>
      <c r="K3823" s="1014"/>
      <c r="L3823" s="1020"/>
      <c r="M3823" s="1020"/>
      <c r="N3823" s="1020"/>
      <c r="O3823" s="1020"/>
      <c r="P3823" s="1020"/>
      <c r="Q3823" s="1020"/>
      <c r="R3823" s="1020"/>
      <c r="S3823" s="1020"/>
      <c r="T3823" s="1020"/>
      <c r="U3823" s="1020"/>
      <c r="V3823" s="1020"/>
      <c r="W3823" s="1020"/>
      <c r="X3823" s="1020"/>
      <c r="Y3823" s="1014"/>
    </row>
    <row r="3824" spans="10:25">
      <c r="J3824" s="1014"/>
      <c r="K3824" s="1014"/>
      <c r="L3824" s="1020"/>
      <c r="M3824" s="1020"/>
      <c r="N3824" s="1020"/>
      <c r="O3824" s="1020"/>
      <c r="P3824" s="1020"/>
      <c r="Q3824" s="1020"/>
      <c r="R3824" s="1020"/>
      <c r="S3824" s="1020"/>
      <c r="T3824" s="1020"/>
      <c r="U3824" s="1020"/>
      <c r="V3824" s="1020"/>
      <c r="W3824" s="1020"/>
      <c r="X3824" s="1020"/>
      <c r="Y3824" s="1014"/>
    </row>
    <row r="3825" spans="10:25">
      <c r="J3825" s="1014"/>
      <c r="K3825" s="1014"/>
      <c r="L3825" s="1020"/>
      <c r="M3825" s="1020"/>
      <c r="N3825" s="1020"/>
      <c r="O3825" s="1020"/>
      <c r="P3825" s="1020"/>
      <c r="Q3825" s="1020"/>
      <c r="R3825" s="1020"/>
      <c r="S3825" s="1020"/>
      <c r="T3825" s="1020"/>
      <c r="U3825" s="1020"/>
      <c r="V3825" s="1020"/>
      <c r="W3825" s="1020"/>
      <c r="X3825" s="1020"/>
      <c r="Y3825" s="1014"/>
    </row>
    <row r="3826" spans="10:25">
      <c r="J3826" s="1014"/>
      <c r="K3826" s="1014"/>
      <c r="L3826" s="1020"/>
      <c r="M3826" s="1020"/>
      <c r="N3826" s="1020"/>
      <c r="O3826" s="1020"/>
      <c r="P3826" s="1020"/>
      <c r="Q3826" s="1020"/>
      <c r="R3826" s="1020"/>
      <c r="S3826" s="1020"/>
      <c r="T3826" s="1020"/>
      <c r="U3826" s="1020"/>
      <c r="V3826" s="1020"/>
      <c r="W3826" s="1020"/>
      <c r="X3826" s="1020"/>
      <c r="Y3826" s="1014"/>
    </row>
    <row r="3827" spans="10:25">
      <c r="J3827" s="1014"/>
      <c r="K3827" s="1014"/>
      <c r="L3827" s="1020"/>
      <c r="M3827" s="1020"/>
      <c r="N3827" s="1020"/>
      <c r="O3827" s="1020"/>
      <c r="P3827" s="1020"/>
      <c r="Q3827" s="1020"/>
      <c r="R3827" s="1020"/>
      <c r="S3827" s="1020"/>
      <c r="T3827" s="1020"/>
      <c r="U3827" s="1020"/>
      <c r="V3827" s="1020"/>
      <c r="W3827" s="1020"/>
      <c r="X3827" s="1020"/>
      <c r="Y3827" s="1014"/>
    </row>
    <row r="3828" spans="10:25">
      <c r="J3828" s="1014"/>
      <c r="K3828" s="1014"/>
      <c r="L3828" s="1020"/>
      <c r="M3828" s="1020"/>
      <c r="N3828" s="1020"/>
      <c r="O3828" s="1020"/>
      <c r="P3828" s="1020"/>
      <c r="Q3828" s="1020"/>
      <c r="R3828" s="1020"/>
      <c r="S3828" s="1020"/>
      <c r="T3828" s="1020"/>
      <c r="U3828" s="1020"/>
      <c r="V3828" s="1020"/>
      <c r="W3828" s="1020"/>
      <c r="X3828" s="1020"/>
      <c r="Y3828" s="1014"/>
    </row>
    <row r="3829" spans="10:25">
      <c r="J3829" s="1014"/>
      <c r="K3829" s="1014"/>
      <c r="L3829" s="1020"/>
      <c r="M3829" s="1020"/>
      <c r="N3829" s="1020"/>
      <c r="O3829" s="1020"/>
      <c r="P3829" s="1020"/>
      <c r="Q3829" s="1020"/>
      <c r="R3829" s="1020"/>
      <c r="S3829" s="1020"/>
      <c r="T3829" s="1020"/>
      <c r="U3829" s="1020"/>
      <c r="V3829" s="1020"/>
      <c r="W3829" s="1020"/>
      <c r="X3829" s="1020"/>
      <c r="Y3829" s="1014"/>
    </row>
    <row r="3830" spans="10:25">
      <c r="J3830" s="1014"/>
      <c r="K3830" s="1014"/>
      <c r="L3830" s="1020"/>
      <c r="M3830" s="1020"/>
      <c r="N3830" s="1020"/>
      <c r="O3830" s="1020"/>
      <c r="P3830" s="1020"/>
      <c r="Q3830" s="1020"/>
      <c r="R3830" s="1020"/>
      <c r="S3830" s="1020"/>
      <c r="T3830" s="1020"/>
      <c r="U3830" s="1020"/>
      <c r="V3830" s="1020"/>
      <c r="W3830" s="1020"/>
      <c r="X3830" s="1020"/>
      <c r="Y3830" s="1014"/>
    </row>
    <row r="3831" spans="10:25">
      <c r="J3831" s="1014"/>
      <c r="K3831" s="1014"/>
      <c r="L3831" s="1020"/>
      <c r="M3831" s="1020"/>
      <c r="N3831" s="1020"/>
      <c r="O3831" s="1020"/>
      <c r="P3831" s="1020"/>
      <c r="Q3831" s="1020"/>
      <c r="R3831" s="1020"/>
      <c r="S3831" s="1020"/>
      <c r="T3831" s="1020"/>
      <c r="U3831" s="1020"/>
      <c r="V3831" s="1020"/>
      <c r="W3831" s="1020"/>
      <c r="X3831" s="1020"/>
      <c r="Y3831" s="1014"/>
    </row>
    <row r="3832" spans="10:25">
      <c r="J3832" s="1014"/>
      <c r="K3832" s="1014"/>
      <c r="L3832" s="1020"/>
      <c r="M3832" s="1020"/>
      <c r="N3832" s="1020"/>
      <c r="O3832" s="1020"/>
      <c r="P3832" s="1020"/>
      <c r="Q3832" s="1020"/>
      <c r="R3832" s="1020"/>
      <c r="S3832" s="1020"/>
      <c r="T3832" s="1020"/>
      <c r="U3832" s="1020"/>
      <c r="V3832" s="1020"/>
      <c r="W3832" s="1020"/>
      <c r="X3832" s="1020"/>
      <c r="Y3832" s="1014"/>
    </row>
    <row r="3833" spans="10:25">
      <c r="J3833" s="1014"/>
      <c r="K3833" s="1014"/>
      <c r="L3833" s="1020"/>
      <c r="M3833" s="1020"/>
      <c r="N3833" s="1020"/>
      <c r="O3833" s="1020"/>
      <c r="P3833" s="1020"/>
      <c r="Q3833" s="1020"/>
      <c r="R3833" s="1020"/>
      <c r="S3833" s="1020"/>
      <c r="T3833" s="1020"/>
      <c r="U3833" s="1020"/>
      <c r="V3833" s="1020"/>
      <c r="W3833" s="1020"/>
      <c r="X3833" s="1020"/>
      <c r="Y3833" s="1014"/>
    </row>
    <row r="3834" spans="10:25">
      <c r="J3834" s="1014"/>
      <c r="K3834" s="1014"/>
      <c r="L3834" s="1020"/>
      <c r="M3834" s="1020"/>
      <c r="N3834" s="1020"/>
      <c r="O3834" s="1020"/>
      <c r="P3834" s="1020"/>
      <c r="Q3834" s="1020"/>
      <c r="R3834" s="1020"/>
      <c r="S3834" s="1020"/>
      <c r="T3834" s="1020"/>
      <c r="U3834" s="1020"/>
      <c r="V3834" s="1020"/>
      <c r="W3834" s="1020"/>
      <c r="X3834" s="1020"/>
      <c r="Y3834" s="1014"/>
    </row>
    <row r="3835" spans="10:25">
      <c r="J3835" s="1014"/>
      <c r="K3835" s="1014"/>
      <c r="L3835" s="1020"/>
      <c r="M3835" s="1020"/>
      <c r="N3835" s="1020"/>
      <c r="O3835" s="1020"/>
      <c r="P3835" s="1020"/>
      <c r="Q3835" s="1020"/>
      <c r="R3835" s="1020"/>
      <c r="S3835" s="1020"/>
      <c r="T3835" s="1020"/>
      <c r="U3835" s="1020"/>
      <c r="V3835" s="1020"/>
      <c r="W3835" s="1020"/>
      <c r="X3835" s="1020"/>
      <c r="Y3835" s="1014"/>
    </row>
    <row r="3836" spans="10:25">
      <c r="J3836" s="1014"/>
      <c r="K3836" s="1014"/>
      <c r="L3836" s="1020"/>
      <c r="M3836" s="1020"/>
      <c r="N3836" s="1020"/>
      <c r="O3836" s="1020"/>
      <c r="P3836" s="1020"/>
      <c r="Q3836" s="1020"/>
      <c r="R3836" s="1020"/>
      <c r="S3836" s="1020"/>
      <c r="T3836" s="1020"/>
      <c r="U3836" s="1020"/>
      <c r="V3836" s="1020"/>
      <c r="W3836" s="1020"/>
      <c r="X3836" s="1020"/>
      <c r="Y3836" s="1014"/>
    </row>
    <row r="3837" spans="10:25">
      <c r="J3837" s="1014"/>
      <c r="K3837" s="1014"/>
      <c r="L3837" s="1020"/>
      <c r="M3837" s="1020"/>
      <c r="N3837" s="1020"/>
      <c r="O3837" s="1020"/>
      <c r="P3837" s="1020"/>
      <c r="Q3837" s="1020"/>
      <c r="R3837" s="1020"/>
      <c r="S3837" s="1020"/>
      <c r="T3837" s="1020"/>
      <c r="U3837" s="1020"/>
      <c r="V3837" s="1020"/>
      <c r="W3837" s="1020"/>
      <c r="X3837" s="1020"/>
      <c r="Y3837" s="1014"/>
    </row>
    <row r="3838" spans="10:25">
      <c r="J3838" s="1014"/>
      <c r="K3838" s="1014"/>
      <c r="L3838" s="1020"/>
      <c r="M3838" s="1020"/>
      <c r="N3838" s="1020"/>
      <c r="O3838" s="1020"/>
      <c r="P3838" s="1020"/>
      <c r="Q3838" s="1020"/>
      <c r="R3838" s="1020"/>
      <c r="S3838" s="1020"/>
      <c r="T3838" s="1020"/>
      <c r="U3838" s="1020"/>
      <c r="V3838" s="1020"/>
      <c r="W3838" s="1020"/>
      <c r="X3838" s="1020"/>
      <c r="Y3838" s="1014"/>
    </row>
    <row r="3839" spans="10:25">
      <c r="J3839" s="1014"/>
      <c r="K3839" s="1014"/>
      <c r="L3839" s="1020"/>
      <c r="M3839" s="1020"/>
      <c r="N3839" s="1020"/>
      <c r="O3839" s="1020"/>
      <c r="P3839" s="1020"/>
      <c r="Q3839" s="1020"/>
      <c r="R3839" s="1020"/>
      <c r="S3839" s="1020"/>
      <c r="T3839" s="1020"/>
      <c r="U3839" s="1020"/>
      <c r="V3839" s="1020"/>
      <c r="W3839" s="1020"/>
      <c r="X3839" s="1020"/>
      <c r="Y3839" s="1014"/>
    </row>
    <row r="3840" spans="10:25">
      <c r="J3840" s="1014"/>
      <c r="K3840" s="1014"/>
      <c r="L3840" s="1020"/>
      <c r="M3840" s="1020"/>
      <c r="N3840" s="1020"/>
      <c r="O3840" s="1020"/>
      <c r="P3840" s="1020"/>
      <c r="Q3840" s="1020"/>
      <c r="R3840" s="1020"/>
      <c r="S3840" s="1020"/>
      <c r="T3840" s="1020"/>
      <c r="U3840" s="1020"/>
      <c r="V3840" s="1020"/>
      <c r="W3840" s="1020"/>
      <c r="X3840" s="1020"/>
      <c r="Y3840" s="1014"/>
    </row>
    <row r="3841" spans="10:25">
      <c r="J3841" s="1014"/>
      <c r="K3841" s="1014"/>
      <c r="L3841" s="1020"/>
      <c r="M3841" s="1020"/>
      <c r="N3841" s="1020"/>
      <c r="O3841" s="1020"/>
      <c r="P3841" s="1020"/>
      <c r="Q3841" s="1020"/>
      <c r="R3841" s="1020"/>
      <c r="S3841" s="1020"/>
      <c r="T3841" s="1020"/>
      <c r="U3841" s="1020"/>
      <c r="V3841" s="1020"/>
      <c r="W3841" s="1020"/>
      <c r="X3841" s="1020"/>
      <c r="Y3841" s="1014"/>
    </row>
    <row r="3842" spans="10:25">
      <c r="J3842" s="1014"/>
      <c r="K3842" s="1014"/>
      <c r="L3842" s="1020"/>
      <c r="M3842" s="1020"/>
      <c r="N3842" s="1020"/>
      <c r="O3842" s="1020"/>
      <c r="P3842" s="1020"/>
      <c r="Q3842" s="1020"/>
      <c r="R3842" s="1020"/>
      <c r="S3842" s="1020"/>
      <c r="T3842" s="1020"/>
      <c r="U3842" s="1020"/>
      <c r="V3842" s="1020"/>
      <c r="W3842" s="1020"/>
      <c r="X3842" s="1020"/>
      <c r="Y3842" s="1014"/>
    </row>
    <row r="3843" spans="10:25">
      <c r="J3843" s="1014"/>
      <c r="K3843" s="1014"/>
      <c r="L3843" s="1020"/>
      <c r="M3843" s="1020"/>
      <c r="N3843" s="1020"/>
      <c r="O3843" s="1020"/>
      <c r="P3843" s="1020"/>
      <c r="Q3843" s="1020"/>
      <c r="R3843" s="1020"/>
      <c r="S3843" s="1020"/>
      <c r="T3843" s="1020"/>
      <c r="U3843" s="1020"/>
      <c r="V3843" s="1020"/>
      <c r="W3843" s="1020"/>
      <c r="X3843" s="1020"/>
      <c r="Y3843" s="1014"/>
    </row>
    <row r="3844" spans="10:25">
      <c r="J3844" s="1014"/>
      <c r="K3844" s="1014"/>
      <c r="L3844" s="1020"/>
      <c r="M3844" s="1020"/>
      <c r="N3844" s="1020"/>
      <c r="O3844" s="1020"/>
      <c r="P3844" s="1020"/>
      <c r="Q3844" s="1020"/>
      <c r="R3844" s="1020"/>
      <c r="S3844" s="1020"/>
      <c r="T3844" s="1020"/>
      <c r="U3844" s="1020"/>
      <c r="V3844" s="1020"/>
      <c r="W3844" s="1020"/>
      <c r="X3844" s="1020"/>
      <c r="Y3844" s="1014"/>
    </row>
    <row r="3845" spans="10:25">
      <c r="J3845" s="1014"/>
      <c r="K3845" s="1014"/>
      <c r="L3845" s="1020"/>
      <c r="M3845" s="1020"/>
      <c r="N3845" s="1020"/>
      <c r="O3845" s="1020"/>
      <c r="P3845" s="1020"/>
      <c r="Q3845" s="1020"/>
      <c r="R3845" s="1020"/>
      <c r="S3845" s="1020"/>
      <c r="T3845" s="1020"/>
      <c r="U3845" s="1020"/>
      <c r="V3845" s="1020"/>
      <c r="W3845" s="1020"/>
      <c r="X3845" s="1020"/>
      <c r="Y3845" s="1014"/>
    </row>
    <row r="3846" spans="10:25">
      <c r="J3846" s="1014"/>
      <c r="K3846" s="1014"/>
      <c r="L3846" s="1020"/>
      <c r="M3846" s="1020"/>
      <c r="N3846" s="1020"/>
      <c r="O3846" s="1020"/>
      <c r="P3846" s="1020"/>
      <c r="Q3846" s="1020"/>
      <c r="R3846" s="1020"/>
      <c r="S3846" s="1020"/>
      <c r="T3846" s="1020"/>
      <c r="U3846" s="1020"/>
      <c r="V3846" s="1020"/>
      <c r="W3846" s="1020"/>
      <c r="X3846" s="1020"/>
      <c r="Y3846" s="1014"/>
    </row>
    <row r="3847" spans="10:25">
      <c r="J3847" s="1014"/>
      <c r="K3847" s="1014"/>
      <c r="L3847" s="1020"/>
      <c r="M3847" s="1020"/>
      <c r="N3847" s="1020"/>
      <c r="O3847" s="1020"/>
      <c r="P3847" s="1020"/>
      <c r="Q3847" s="1020"/>
      <c r="R3847" s="1020"/>
      <c r="S3847" s="1020"/>
      <c r="T3847" s="1020"/>
      <c r="U3847" s="1020"/>
      <c r="V3847" s="1020"/>
      <c r="W3847" s="1020"/>
      <c r="X3847" s="1020"/>
      <c r="Y3847" s="1014"/>
    </row>
    <row r="3848" spans="10:25">
      <c r="J3848" s="1014"/>
      <c r="K3848" s="1014"/>
      <c r="L3848" s="1020"/>
      <c r="M3848" s="1020"/>
      <c r="N3848" s="1020"/>
      <c r="O3848" s="1020"/>
      <c r="P3848" s="1020"/>
      <c r="Q3848" s="1020"/>
      <c r="R3848" s="1020"/>
      <c r="S3848" s="1020"/>
      <c r="T3848" s="1020"/>
      <c r="U3848" s="1020"/>
      <c r="V3848" s="1020"/>
      <c r="W3848" s="1020"/>
      <c r="X3848" s="1020"/>
      <c r="Y3848" s="1014"/>
    </row>
    <row r="3849" spans="10:25">
      <c r="J3849" s="1014"/>
      <c r="K3849" s="1014"/>
      <c r="L3849" s="1020"/>
      <c r="M3849" s="1020"/>
      <c r="N3849" s="1020"/>
      <c r="O3849" s="1020"/>
      <c r="P3849" s="1020"/>
      <c r="Q3849" s="1020"/>
      <c r="R3849" s="1020"/>
      <c r="S3849" s="1020"/>
      <c r="T3849" s="1020"/>
      <c r="U3849" s="1020"/>
      <c r="V3849" s="1020"/>
      <c r="W3849" s="1020"/>
      <c r="X3849" s="1020"/>
      <c r="Y3849" s="1014"/>
    </row>
    <row r="3850" spans="10:25">
      <c r="J3850" s="1014"/>
      <c r="K3850" s="1014"/>
      <c r="L3850" s="1020"/>
      <c r="M3850" s="1020"/>
      <c r="N3850" s="1020"/>
      <c r="O3850" s="1020"/>
      <c r="P3850" s="1020"/>
      <c r="Q3850" s="1020"/>
      <c r="R3850" s="1020"/>
      <c r="S3850" s="1020"/>
      <c r="T3850" s="1020"/>
      <c r="U3850" s="1020"/>
      <c r="V3850" s="1020"/>
      <c r="W3850" s="1020"/>
      <c r="X3850" s="1020"/>
      <c r="Y3850" s="1014"/>
    </row>
    <row r="3851" spans="10:25">
      <c r="J3851" s="1014"/>
      <c r="K3851" s="1014"/>
      <c r="L3851" s="1020"/>
      <c r="M3851" s="1020"/>
      <c r="N3851" s="1020"/>
      <c r="O3851" s="1020"/>
      <c r="P3851" s="1020"/>
      <c r="Q3851" s="1020"/>
      <c r="R3851" s="1020"/>
      <c r="S3851" s="1020"/>
      <c r="T3851" s="1020"/>
      <c r="U3851" s="1020"/>
      <c r="V3851" s="1020"/>
      <c r="W3851" s="1020"/>
      <c r="X3851" s="1020"/>
      <c r="Y3851" s="1014"/>
    </row>
    <row r="3852" spans="10:25">
      <c r="J3852" s="1014"/>
      <c r="K3852" s="1014"/>
      <c r="L3852" s="1020"/>
      <c r="M3852" s="1020"/>
      <c r="N3852" s="1020"/>
      <c r="O3852" s="1020"/>
      <c r="P3852" s="1020"/>
      <c r="Q3852" s="1020"/>
      <c r="R3852" s="1020"/>
      <c r="S3852" s="1020"/>
      <c r="T3852" s="1020"/>
      <c r="U3852" s="1020"/>
      <c r="V3852" s="1020"/>
      <c r="W3852" s="1020"/>
      <c r="X3852" s="1020"/>
      <c r="Y3852" s="1014"/>
    </row>
    <row r="3853" spans="10:25">
      <c r="J3853" s="1014"/>
      <c r="K3853" s="1014"/>
      <c r="L3853" s="1020"/>
      <c r="M3853" s="1020"/>
      <c r="N3853" s="1020"/>
      <c r="O3853" s="1020"/>
      <c r="P3853" s="1020"/>
      <c r="Q3853" s="1020"/>
      <c r="R3853" s="1020"/>
      <c r="S3853" s="1020"/>
      <c r="T3853" s="1020"/>
      <c r="U3853" s="1020"/>
      <c r="V3853" s="1020"/>
      <c r="W3853" s="1020"/>
      <c r="X3853" s="1020"/>
      <c r="Y3853" s="1014"/>
    </row>
    <row r="3854" spans="10:25">
      <c r="J3854" s="1014"/>
      <c r="K3854" s="1014"/>
      <c r="L3854" s="1020"/>
      <c r="M3854" s="1020"/>
      <c r="N3854" s="1020"/>
      <c r="O3854" s="1020"/>
      <c r="P3854" s="1020"/>
      <c r="Q3854" s="1020"/>
      <c r="R3854" s="1020"/>
      <c r="S3854" s="1020"/>
      <c r="T3854" s="1020"/>
      <c r="U3854" s="1020"/>
      <c r="V3854" s="1020"/>
      <c r="W3854" s="1020"/>
      <c r="X3854" s="1020"/>
      <c r="Y3854" s="1014"/>
    </row>
    <row r="3855" spans="10:25">
      <c r="J3855" s="1014"/>
      <c r="K3855" s="1014"/>
      <c r="L3855" s="1020"/>
      <c r="M3855" s="1020"/>
      <c r="N3855" s="1020"/>
      <c r="O3855" s="1020"/>
      <c r="P3855" s="1020"/>
      <c r="Q3855" s="1020"/>
      <c r="R3855" s="1020"/>
      <c r="S3855" s="1020"/>
      <c r="T3855" s="1020"/>
      <c r="U3855" s="1020"/>
      <c r="V3855" s="1020"/>
      <c r="W3855" s="1020"/>
      <c r="X3855" s="1020"/>
      <c r="Y3855" s="1014"/>
    </row>
    <row r="3856" spans="10:25">
      <c r="J3856" s="1014"/>
      <c r="K3856" s="1014"/>
      <c r="L3856" s="1020"/>
      <c r="M3856" s="1020"/>
      <c r="N3856" s="1020"/>
      <c r="O3856" s="1020"/>
      <c r="P3856" s="1020"/>
      <c r="Q3856" s="1020"/>
      <c r="R3856" s="1020"/>
      <c r="S3856" s="1020"/>
      <c r="T3856" s="1020"/>
      <c r="U3856" s="1020"/>
      <c r="V3856" s="1020"/>
      <c r="W3856" s="1020"/>
      <c r="X3856" s="1020"/>
      <c r="Y3856" s="1014"/>
    </row>
    <row r="3857" spans="10:25">
      <c r="J3857" s="1014"/>
      <c r="K3857" s="1014"/>
      <c r="L3857" s="1020"/>
      <c r="M3857" s="1020"/>
      <c r="N3857" s="1020"/>
      <c r="O3857" s="1020"/>
      <c r="P3857" s="1020"/>
      <c r="Q3857" s="1020"/>
      <c r="R3857" s="1020"/>
      <c r="S3857" s="1020"/>
      <c r="T3857" s="1020"/>
      <c r="U3857" s="1020"/>
      <c r="V3857" s="1020"/>
      <c r="W3857" s="1020"/>
      <c r="X3857" s="1020"/>
      <c r="Y3857" s="1014"/>
    </row>
    <row r="3858" spans="10:25">
      <c r="J3858" s="1014"/>
      <c r="K3858" s="1014"/>
      <c r="L3858" s="1020"/>
      <c r="M3858" s="1020"/>
      <c r="N3858" s="1020"/>
      <c r="O3858" s="1020"/>
      <c r="P3858" s="1020"/>
      <c r="Q3858" s="1020"/>
      <c r="R3858" s="1020"/>
      <c r="S3858" s="1020"/>
      <c r="T3858" s="1020"/>
      <c r="U3858" s="1020"/>
      <c r="V3858" s="1020"/>
      <c r="W3858" s="1020"/>
      <c r="X3858" s="1020"/>
      <c r="Y3858" s="1014"/>
    </row>
    <row r="3859" spans="10:25">
      <c r="J3859" s="1014"/>
      <c r="K3859" s="1014"/>
      <c r="L3859" s="1020"/>
      <c r="M3859" s="1020"/>
      <c r="N3859" s="1020"/>
      <c r="O3859" s="1020"/>
      <c r="P3859" s="1020"/>
      <c r="Q3859" s="1020"/>
      <c r="R3859" s="1020"/>
      <c r="S3859" s="1020"/>
      <c r="T3859" s="1020"/>
      <c r="U3859" s="1020"/>
      <c r="V3859" s="1020"/>
      <c r="W3859" s="1020"/>
      <c r="X3859" s="1020"/>
      <c r="Y3859" s="1014"/>
    </row>
    <row r="3860" spans="10:25">
      <c r="J3860" s="1014"/>
      <c r="K3860" s="1014"/>
      <c r="L3860" s="1020"/>
      <c r="M3860" s="1020"/>
      <c r="N3860" s="1020"/>
      <c r="O3860" s="1020"/>
      <c r="P3860" s="1020"/>
      <c r="Q3860" s="1020"/>
      <c r="R3860" s="1020"/>
      <c r="S3860" s="1020"/>
      <c r="T3860" s="1020"/>
      <c r="U3860" s="1020"/>
      <c r="V3860" s="1020"/>
      <c r="W3860" s="1020"/>
      <c r="X3860" s="1020"/>
      <c r="Y3860" s="1014"/>
    </row>
    <row r="3861" spans="10:25">
      <c r="J3861" s="1014"/>
      <c r="K3861" s="1014"/>
      <c r="L3861" s="1020"/>
      <c r="M3861" s="1020"/>
      <c r="N3861" s="1020"/>
      <c r="O3861" s="1020"/>
      <c r="P3861" s="1020"/>
      <c r="Q3861" s="1020"/>
      <c r="R3861" s="1020"/>
      <c r="S3861" s="1020"/>
      <c r="T3861" s="1020"/>
      <c r="U3861" s="1020"/>
      <c r="V3861" s="1020"/>
      <c r="W3861" s="1020"/>
      <c r="X3861" s="1020"/>
      <c r="Y3861" s="1014"/>
    </row>
    <row r="3862" spans="10:25">
      <c r="J3862" s="1014"/>
      <c r="K3862" s="1014"/>
      <c r="L3862" s="1020"/>
      <c r="M3862" s="1020"/>
      <c r="N3862" s="1020"/>
      <c r="O3862" s="1020"/>
      <c r="P3862" s="1020"/>
      <c r="Q3862" s="1020"/>
      <c r="R3862" s="1020"/>
      <c r="S3862" s="1020"/>
      <c r="T3862" s="1020"/>
      <c r="U3862" s="1020"/>
      <c r="V3862" s="1020"/>
      <c r="W3862" s="1020"/>
      <c r="X3862" s="1020"/>
      <c r="Y3862" s="1014"/>
    </row>
    <row r="3863" spans="10:25">
      <c r="J3863" s="1014"/>
      <c r="K3863" s="1014"/>
      <c r="L3863" s="1020"/>
      <c r="M3863" s="1020"/>
      <c r="N3863" s="1020"/>
      <c r="O3863" s="1020"/>
      <c r="P3863" s="1020"/>
      <c r="Q3863" s="1020"/>
      <c r="R3863" s="1020"/>
      <c r="S3863" s="1020"/>
      <c r="T3863" s="1020"/>
      <c r="U3863" s="1020"/>
      <c r="V3863" s="1020"/>
      <c r="W3863" s="1020"/>
      <c r="X3863" s="1020"/>
      <c r="Y3863" s="1014"/>
    </row>
    <row r="3864" spans="10:25">
      <c r="J3864" s="1014"/>
      <c r="K3864" s="1014"/>
      <c r="L3864" s="1020"/>
      <c r="M3864" s="1020"/>
      <c r="N3864" s="1020"/>
      <c r="O3864" s="1020"/>
      <c r="P3864" s="1020"/>
      <c r="Q3864" s="1020"/>
      <c r="R3864" s="1020"/>
      <c r="S3864" s="1020"/>
      <c r="T3864" s="1020"/>
      <c r="U3864" s="1020"/>
      <c r="V3864" s="1020"/>
      <c r="W3864" s="1020"/>
      <c r="X3864" s="1020"/>
      <c r="Y3864" s="1014"/>
    </row>
    <row r="3865" spans="10:25">
      <c r="J3865" s="1014"/>
      <c r="K3865" s="1014"/>
      <c r="L3865" s="1020"/>
      <c r="M3865" s="1020"/>
      <c r="N3865" s="1020"/>
      <c r="O3865" s="1020"/>
      <c r="P3865" s="1020"/>
      <c r="Q3865" s="1020"/>
      <c r="R3865" s="1020"/>
      <c r="S3865" s="1020"/>
      <c r="T3865" s="1020"/>
      <c r="U3865" s="1020"/>
      <c r="V3865" s="1020"/>
      <c r="W3865" s="1020"/>
      <c r="X3865" s="1020"/>
      <c r="Y3865" s="1014"/>
    </row>
    <row r="3866" spans="10:25">
      <c r="J3866" s="1014"/>
      <c r="K3866" s="1014"/>
      <c r="L3866" s="1020"/>
      <c r="M3866" s="1020"/>
      <c r="N3866" s="1020"/>
      <c r="O3866" s="1020"/>
      <c r="P3866" s="1020"/>
      <c r="Q3866" s="1020"/>
      <c r="R3866" s="1020"/>
      <c r="S3866" s="1020"/>
      <c r="T3866" s="1020"/>
      <c r="U3866" s="1020"/>
      <c r="V3866" s="1020"/>
      <c r="W3866" s="1020"/>
      <c r="X3866" s="1020"/>
      <c r="Y3866" s="1014"/>
    </row>
    <row r="3867" spans="10:25">
      <c r="J3867" s="1014"/>
      <c r="K3867" s="1014"/>
      <c r="L3867" s="1020"/>
      <c r="M3867" s="1020"/>
      <c r="N3867" s="1020"/>
      <c r="O3867" s="1020"/>
      <c r="P3867" s="1020"/>
      <c r="Q3867" s="1020"/>
      <c r="R3867" s="1020"/>
      <c r="S3867" s="1020"/>
      <c r="T3867" s="1020"/>
      <c r="U3867" s="1020"/>
      <c r="V3867" s="1020"/>
      <c r="W3867" s="1020"/>
      <c r="X3867" s="1020"/>
      <c r="Y3867" s="1014"/>
    </row>
    <row r="3868" spans="10:25">
      <c r="J3868" s="1014"/>
      <c r="K3868" s="1014"/>
      <c r="L3868" s="1020"/>
      <c r="M3868" s="1020"/>
      <c r="N3868" s="1020"/>
      <c r="O3868" s="1020"/>
      <c r="P3868" s="1020"/>
      <c r="Q3868" s="1020"/>
      <c r="R3868" s="1020"/>
      <c r="S3868" s="1020"/>
      <c r="T3868" s="1020"/>
      <c r="U3868" s="1020"/>
      <c r="V3868" s="1020"/>
      <c r="W3868" s="1020"/>
      <c r="X3868" s="1020"/>
      <c r="Y3868" s="1014"/>
    </row>
    <row r="3869" spans="10:25">
      <c r="J3869" s="1014"/>
      <c r="K3869" s="1014"/>
      <c r="L3869" s="1020"/>
      <c r="M3869" s="1020"/>
      <c r="N3869" s="1020"/>
      <c r="O3869" s="1020"/>
      <c r="P3869" s="1020"/>
      <c r="Q3869" s="1020"/>
      <c r="R3869" s="1020"/>
      <c r="S3869" s="1020"/>
      <c r="T3869" s="1020"/>
      <c r="U3869" s="1020"/>
      <c r="V3869" s="1020"/>
      <c r="W3869" s="1020"/>
      <c r="X3869" s="1020"/>
      <c r="Y3869" s="1014"/>
    </row>
    <row r="3870" spans="10:25">
      <c r="J3870" s="1014"/>
      <c r="K3870" s="1014"/>
      <c r="L3870" s="1020"/>
      <c r="M3870" s="1020"/>
      <c r="N3870" s="1020"/>
      <c r="O3870" s="1020"/>
      <c r="P3870" s="1020"/>
      <c r="Q3870" s="1020"/>
      <c r="R3870" s="1020"/>
      <c r="S3870" s="1020"/>
      <c r="T3870" s="1020"/>
      <c r="U3870" s="1020"/>
      <c r="V3870" s="1020"/>
      <c r="W3870" s="1020"/>
      <c r="X3870" s="1020"/>
      <c r="Y3870" s="1014"/>
    </row>
    <row r="3871" spans="10:25">
      <c r="J3871" s="1014"/>
      <c r="K3871" s="1014"/>
      <c r="L3871" s="1020"/>
      <c r="M3871" s="1020"/>
      <c r="N3871" s="1020"/>
      <c r="O3871" s="1020"/>
      <c r="P3871" s="1020"/>
      <c r="Q3871" s="1020"/>
      <c r="R3871" s="1020"/>
      <c r="S3871" s="1020"/>
      <c r="T3871" s="1020"/>
      <c r="U3871" s="1020"/>
      <c r="V3871" s="1020"/>
      <c r="W3871" s="1020"/>
      <c r="X3871" s="1020"/>
      <c r="Y3871" s="1014"/>
    </row>
    <row r="3872" spans="10:25">
      <c r="J3872" s="1014"/>
      <c r="K3872" s="1014"/>
      <c r="L3872" s="1020"/>
      <c r="M3872" s="1020"/>
      <c r="N3872" s="1020"/>
      <c r="O3872" s="1020"/>
      <c r="P3872" s="1020"/>
      <c r="Q3872" s="1020"/>
      <c r="R3872" s="1020"/>
      <c r="S3872" s="1020"/>
      <c r="T3872" s="1020"/>
      <c r="U3872" s="1020"/>
      <c r="V3872" s="1020"/>
      <c r="W3872" s="1020"/>
      <c r="X3872" s="1020"/>
      <c r="Y3872" s="1014"/>
    </row>
    <row r="3873" spans="10:25">
      <c r="J3873" s="1014"/>
      <c r="K3873" s="1014"/>
      <c r="L3873" s="1020"/>
      <c r="M3873" s="1020"/>
      <c r="N3873" s="1020"/>
      <c r="O3873" s="1020"/>
      <c r="P3873" s="1020"/>
      <c r="Q3873" s="1020"/>
      <c r="R3873" s="1020"/>
      <c r="S3873" s="1020"/>
      <c r="T3873" s="1020"/>
      <c r="U3873" s="1020"/>
      <c r="V3873" s="1020"/>
      <c r="W3873" s="1020"/>
      <c r="X3873" s="1020"/>
      <c r="Y3873" s="1014"/>
    </row>
    <row r="3874" spans="10:25">
      <c r="J3874" s="1014"/>
      <c r="K3874" s="1014"/>
      <c r="L3874" s="1020"/>
      <c r="M3874" s="1020"/>
      <c r="N3874" s="1020"/>
      <c r="O3874" s="1020"/>
      <c r="P3874" s="1020"/>
      <c r="Q3874" s="1020"/>
      <c r="R3874" s="1020"/>
      <c r="S3874" s="1020"/>
      <c r="T3874" s="1020"/>
      <c r="U3874" s="1020"/>
      <c r="V3874" s="1020"/>
      <c r="W3874" s="1020"/>
      <c r="X3874" s="1020"/>
      <c r="Y3874" s="1014"/>
    </row>
    <row r="3875" spans="10:25">
      <c r="J3875" s="1014"/>
      <c r="K3875" s="1014"/>
      <c r="L3875" s="1020"/>
      <c r="M3875" s="1020"/>
      <c r="N3875" s="1020"/>
      <c r="O3875" s="1020"/>
      <c r="P3875" s="1020"/>
      <c r="Q3875" s="1020"/>
      <c r="R3875" s="1020"/>
      <c r="S3875" s="1020"/>
      <c r="T3875" s="1020"/>
      <c r="U3875" s="1020"/>
      <c r="V3875" s="1020"/>
      <c r="W3875" s="1020"/>
      <c r="X3875" s="1020"/>
      <c r="Y3875" s="1014"/>
    </row>
    <row r="3876" spans="10:25">
      <c r="J3876" s="1014"/>
      <c r="K3876" s="1014"/>
      <c r="L3876" s="1020"/>
      <c r="M3876" s="1020"/>
      <c r="N3876" s="1020"/>
      <c r="O3876" s="1020"/>
      <c r="P3876" s="1020"/>
      <c r="Q3876" s="1020"/>
      <c r="R3876" s="1020"/>
      <c r="S3876" s="1020"/>
      <c r="T3876" s="1020"/>
      <c r="U3876" s="1020"/>
      <c r="V3876" s="1020"/>
      <c r="W3876" s="1020"/>
      <c r="X3876" s="1020"/>
      <c r="Y3876" s="1014"/>
    </row>
    <row r="3877" spans="10:25">
      <c r="J3877" s="1014"/>
      <c r="K3877" s="1014"/>
      <c r="L3877" s="1020"/>
      <c r="M3877" s="1020"/>
      <c r="N3877" s="1020"/>
      <c r="O3877" s="1020"/>
      <c r="P3877" s="1020"/>
      <c r="Q3877" s="1020"/>
      <c r="R3877" s="1020"/>
      <c r="S3877" s="1020"/>
      <c r="T3877" s="1020"/>
      <c r="U3877" s="1020"/>
      <c r="V3877" s="1020"/>
      <c r="W3877" s="1020"/>
      <c r="X3877" s="1020"/>
      <c r="Y3877" s="1014"/>
    </row>
    <row r="3878" spans="10:25">
      <c r="J3878" s="1014"/>
      <c r="K3878" s="1014"/>
      <c r="L3878" s="1020"/>
      <c r="M3878" s="1020"/>
      <c r="N3878" s="1020"/>
      <c r="O3878" s="1020"/>
      <c r="P3878" s="1020"/>
      <c r="Q3878" s="1020"/>
      <c r="R3878" s="1020"/>
      <c r="S3878" s="1020"/>
      <c r="T3878" s="1020"/>
      <c r="U3878" s="1020"/>
      <c r="V3878" s="1020"/>
      <c r="W3878" s="1020"/>
      <c r="X3878" s="1020"/>
      <c r="Y3878" s="1014"/>
    </row>
    <row r="3879" spans="10:25">
      <c r="J3879" s="1014"/>
      <c r="K3879" s="1014"/>
      <c r="L3879" s="1020"/>
      <c r="M3879" s="1020"/>
      <c r="N3879" s="1020"/>
      <c r="O3879" s="1020"/>
      <c r="P3879" s="1020"/>
      <c r="Q3879" s="1020"/>
      <c r="R3879" s="1020"/>
      <c r="S3879" s="1020"/>
      <c r="T3879" s="1020"/>
      <c r="U3879" s="1020"/>
      <c r="V3879" s="1020"/>
      <c r="W3879" s="1020"/>
      <c r="X3879" s="1020"/>
      <c r="Y3879" s="1014"/>
    </row>
    <row r="3880" spans="10:25">
      <c r="J3880" s="1014"/>
      <c r="K3880" s="1014"/>
      <c r="L3880" s="1020"/>
      <c r="M3880" s="1020"/>
      <c r="N3880" s="1020"/>
      <c r="O3880" s="1020"/>
      <c r="P3880" s="1020"/>
      <c r="Q3880" s="1020"/>
      <c r="R3880" s="1020"/>
      <c r="S3880" s="1020"/>
      <c r="T3880" s="1020"/>
      <c r="U3880" s="1020"/>
      <c r="V3880" s="1020"/>
      <c r="W3880" s="1020"/>
      <c r="X3880" s="1020"/>
      <c r="Y3880" s="1014"/>
    </row>
    <row r="3881" spans="10:25">
      <c r="J3881" s="1014"/>
      <c r="K3881" s="1014"/>
      <c r="L3881" s="1020"/>
      <c r="M3881" s="1020"/>
      <c r="N3881" s="1020"/>
      <c r="O3881" s="1020"/>
      <c r="P3881" s="1020"/>
      <c r="Q3881" s="1020"/>
      <c r="R3881" s="1020"/>
      <c r="S3881" s="1020"/>
      <c r="T3881" s="1020"/>
      <c r="U3881" s="1020"/>
      <c r="V3881" s="1020"/>
      <c r="W3881" s="1020"/>
      <c r="X3881" s="1020"/>
      <c r="Y3881" s="1014"/>
    </row>
    <row r="3882" spans="10:25">
      <c r="J3882" s="1014"/>
      <c r="K3882" s="1014"/>
      <c r="L3882" s="1020"/>
      <c r="M3882" s="1020"/>
      <c r="N3882" s="1020"/>
      <c r="O3882" s="1020"/>
      <c r="P3882" s="1020"/>
      <c r="Q3882" s="1020"/>
      <c r="R3882" s="1020"/>
      <c r="S3882" s="1020"/>
      <c r="T3882" s="1020"/>
      <c r="U3882" s="1020"/>
      <c r="V3882" s="1020"/>
      <c r="W3882" s="1020"/>
      <c r="X3882" s="1020"/>
      <c r="Y3882" s="1014"/>
    </row>
    <row r="3883" spans="10:25">
      <c r="J3883" s="1014"/>
      <c r="K3883" s="1014"/>
      <c r="L3883" s="1020"/>
      <c r="M3883" s="1020"/>
      <c r="N3883" s="1020"/>
      <c r="O3883" s="1020"/>
      <c r="P3883" s="1020"/>
      <c r="Q3883" s="1020"/>
      <c r="R3883" s="1020"/>
      <c r="S3883" s="1020"/>
      <c r="T3883" s="1020"/>
      <c r="U3883" s="1020"/>
      <c r="V3883" s="1020"/>
      <c r="W3883" s="1020"/>
      <c r="X3883" s="1020"/>
      <c r="Y3883" s="1014"/>
    </row>
    <row r="3884" spans="10:25">
      <c r="J3884" s="1014"/>
      <c r="K3884" s="1014"/>
      <c r="L3884" s="1020"/>
      <c r="M3884" s="1020"/>
      <c r="N3884" s="1020"/>
      <c r="O3884" s="1020"/>
      <c r="P3884" s="1020"/>
      <c r="Q3884" s="1020"/>
      <c r="R3884" s="1020"/>
      <c r="S3884" s="1020"/>
      <c r="T3884" s="1020"/>
      <c r="U3884" s="1020"/>
      <c r="V3884" s="1020"/>
      <c r="W3884" s="1020"/>
      <c r="X3884" s="1020"/>
      <c r="Y3884" s="1014"/>
    </row>
    <row r="3885" spans="10:25">
      <c r="J3885" s="1014"/>
      <c r="K3885" s="1014"/>
      <c r="L3885" s="1020"/>
      <c r="M3885" s="1020"/>
      <c r="N3885" s="1020"/>
      <c r="O3885" s="1020"/>
      <c r="P3885" s="1020"/>
      <c r="Q3885" s="1020"/>
      <c r="R3885" s="1020"/>
      <c r="S3885" s="1020"/>
      <c r="T3885" s="1020"/>
      <c r="U3885" s="1020"/>
      <c r="V3885" s="1020"/>
      <c r="W3885" s="1020"/>
      <c r="X3885" s="1020"/>
      <c r="Y3885" s="1014"/>
    </row>
    <row r="3886" spans="10:25">
      <c r="J3886" s="1014"/>
      <c r="K3886" s="1014"/>
      <c r="L3886" s="1020"/>
      <c r="M3886" s="1020"/>
      <c r="N3886" s="1020"/>
      <c r="O3886" s="1020"/>
      <c r="P3886" s="1020"/>
      <c r="Q3886" s="1020"/>
      <c r="R3886" s="1020"/>
      <c r="S3886" s="1020"/>
      <c r="T3886" s="1020"/>
      <c r="U3886" s="1020"/>
      <c r="V3886" s="1020"/>
      <c r="W3886" s="1020"/>
      <c r="X3886" s="1020"/>
      <c r="Y3886" s="1014"/>
    </row>
    <row r="3887" spans="10:25">
      <c r="J3887" s="1014"/>
      <c r="K3887" s="1014"/>
      <c r="L3887" s="1020"/>
      <c r="M3887" s="1020"/>
      <c r="N3887" s="1020"/>
      <c r="O3887" s="1020"/>
      <c r="P3887" s="1020"/>
      <c r="Q3887" s="1020"/>
      <c r="R3887" s="1020"/>
      <c r="S3887" s="1020"/>
      <c r="T3887" s="1020"/>
      <c r="U3887" s="1020"/>
      <c r="V3887" s="1020"/>
      <c r="W3887" s="1020"/>
      <c r="X3887" s="1020"/>
      <c r="Y3887" s="1014"/>
    </row>
    <row r="3888" spans="10:25">
      <c r="J3888" s="1014"/>
      <c r="K3888" s="1014"/>
      <c r="L3888" s="1020"/>
      <c r="M3888" s="1020"/>
      <c r="N3888" s="1020"/>
      <c r="O3888" s="1020"/>
      <c r="P3888" s="1020"/>
      <c r="Q3888" s="1020"/>
      <c r="R3888" s="1020"/>
      <c r="S3888" s="1020"/>
      <c r="T3888" s="1020"/>
      <c r="U3888" s="1020"/>
      <c r="V3888" s="1020"/>
      <c r="W3888" s="1020"/>
      <c r="X3888" s="1020"/>
      <c r="Y3888" s="1014"/>
    </row>
    <row r="3889" spans="10:25">
      <c r="J3889" s="1014"/>
      <c r="K3889" s="1014"/>
      <c r="L3889" s="1020"/>
      <c r="M3889" s="1020"/>
      <c r="N3889" s="1020"/>
      <c r="O3889" s="1020"/>
      <c r="P3889" s="1020"/>
      <c r="Q3889" s="1020"/>
      <c r="R3889" s="1020"/>
      <c r="S3889" s="1020"/>
      <c r="T3889" s="1020"/>
      <c r="U3889" s="1020"/>
      <c r="V3889" s="1020"/>
      <c r="W3889" s="1020"/>
      <c r="X3889" s="1020"/>
      <c r="Y3889" s="1014"/>
    </row>
    <row r="3890" spans="10:25">
      <c r="J3890" s="1014"/>
      <c r="K3890" s="1014"/>
      <c r="L3890" s="1020"/>
      <c r="M3890" s="1020"/>
      <c r="N3890" s="1020"/>
      <c r="O3890" s="1020"/>
      <c r="P3890" s="1020"/>
      <c r="Q3890" s="1020"/>
      <c r="R3890" s="1020"/>
      <c r="S3890" s="1020"/>
      <c r="T3890" s="1020"/>
      <c r="U3890" s="1020"/>
      <c r="V3890" s="1020"/>
      <c r="W3890" s="1020"/>
      <c r="X3890" s="1020"/>
      <c r="Y3890" s="1014"/>
    </row>
    <row r="3891" spans="10:25">
      <c r="J3891" s="1014"/>
      <c r="K3891" s="1014"/>
      <c r="L3891" s="1020"/>
      <c r="M3891" s="1020"/>
      <c r="N3891" s="1020"/>
      <c r="O3891" s="1020"/>
      <c r="P3891" s="1020"/>
      <c r="Q3891" s="1020"/>
      <c r="R3891" s="1020"/>
      <c r="S3891" s="1020"/>
      <c r="T3891" s="1020"/>
      <c r="U3891" s="1020"/>
      <c r="V3891" s="1020"/>
      <c r="W3891" s="1020"/>
      <c r="X3891" s="1020"/>
      <c r="Y3891" s="1014"/>
    </row>
    <row r="3892" spans="10:25">
      <c r="J3892" s="1014"/>
      <c r="K3892" s="1014"/>
      <c r="L3892" s="1020"/>
      <c r="M3892" s="1020"/>
      <c r="N3892" s="1020"/>
      <c r="O3892" s="1020"/>
      <c r="P3892" s="1020"/>
      <c r="Q3892" s="1020"/>
      <c r="R3892" s="1020"/>
      <c r="S3892" s="1020"/>
      <c r="T3892" s="1020"/>
      <c r="U3892" s="1020"/>
      <c r="V3892" s="1020"/>
      <c r="W3892" s="1020"/>
      <c r="X3892" s="1020"/>
      <c r="Y3892" s="1014"/>
    </row>
    <row r="3893" spans="10:25">
      <c r="J3893" s="1014"/>
      <c r="K3893" s="1014"/>
      <c r="L3893" s="1020"/>
      <c r="M3893" s="1020"/>
      <c r="N3893" s="1020"/>
      <c r="O3893" s="1020"/>
      <c r="P3893" s="1020"/>
      <c r="Q3893" s="1020"/>
      <c r="R3893" s="1020"/>
      <c r="S3893" s="1020"/>
      <c r="T3893" s="1020"/>
      <c r="U3893" s="1020"/>
      <c r="V3893" s="1020"/>
      <c r="W3893" s="1020"/>
      <c r="X3893" s="1020"/>
      <c r="Y3893" s="1014"/>
    </row>
    <row r="3894" spans="10:25">
      <c r="J3894" s="1014"/>
      <c r="K3894" s="1014"/>
      <c r="L3894" s="1020"/>
      <c r="M3894" s="1020"/>
      <c r="N3894" s="1020"/>
      <c r="O3894" s="1020"/>
      <c r="P3894" s="1020"/>
      <c r="Q3894" s="1020"/>
      <c r="R3894" s="1020"/>
      <c r="S3894" s="1020"/>
      <c r="T3894" s="1020"/>
      <c r="U3894" s="1020"/>
      <c r="V3894" s="1020"/>
      <c r="W3894" s="1020"/>
      <c r="X3894" s="1020"/>
      <c r="Y3894" s="1014"/>
    </row>
    <row r="3895" spans="10:25">
      <c r="J3895" s="1014"/>
      <c r="K3895" s="1014"/>
      <c r="L3895" s="1020"/>
      <c r="M3895" s="1020"/>
      <c r="N3895" s="1020"/>
      <c r="O3895" s="1020"/>
      <c r="P3895" s="1020"/>
      <c r="Q3895" s="1020"/>
      <c r="R3895" s="1020"/>
      <c r="S3895" s="1020"/>
      <c r="T3895" s="1020"/>
      <c r="U3895" s="1020"/>
      <c r="V3895" s="1020"/>
      <c r="W3895" s="1020"/>
      <c r="X3895" s="1020"/>
      <c r="Y3895" s="1014"/>
    </row>
    <row r="3896" spans="10:25">
      <c r="J3896" s="1014"/>
      <c r="K3896" s="1014"/>
      <c r="L3896" s="1020"/>
      <c r="M3896" s="1020"/>
      <c r="N3896" s="1020"/>
      <c r="O3896" s="1020"/>
      <c r="P3896" s="1020"/>
      <c r="Q3896" s="1020"/>
      <c r="R3896" s="1020"/>
      <c r="S3896" s="1020"/>
      <c r="T3896" s="1020"/>
      <c r="U3896" s="1020"/>
      <c r="V3896" s="1020"/>
      <c r="W3896" s="1020"/>
      <c r="X3896" s="1020"/>
      <c r="Y3896" s="1014"/>
    </row>
    <row r="3897" spans="10:25">
      <c r="J3897" s="1014"/>
      <c r="K3897" s="1014"/>
      <c r="L3897" s="1020"/>
      <c r="M3897" s="1020"/>
      <c r="N3897" s="1020"/>
      <c r="O3897" s="1020"/>
      <c r="P3897" s="1020"/>
      <c r="Q3897" s="1020"/>
      <c r="R3897" s="1020"/>
      <c r="S3897" s="1020"/>
      <c r="T3897" s="1020"/>
      <c r="U3897" s="1020"/>
      <c r="V3897" s="1020"/>
      <c r="W3897" s="1020"/>
      <c r="X3897" s="1020"/>
      <c r="Y3897" s="1014"/>
    </row>
    <row r="3898" spans="10:25">
      <c r="J3898" s="1014"/>
      <c r="K3898" s="1014"/>
      <c r="L3898" s="1020"/>
      <c r="M3898" s="1020"/>
      <c r="N3898" s="1020"/>
      <c r="O3898" s="1020"/>
      <c r="P3898" s="1020"/>
      <c r="Q3898" s="1020"/>
      <c r="R3898" s="1020"/>
      <c r="S3898" s="1020"/>
      <c r="T3898" s="1020"/>
      <c r="U3898" s="1020"/>
      <c r="V3898" s="1020"/>
      <c r="W3898" s="1020"/>
      <c r="X3898" s="1020"/>
      <c r="Y3898" s="1014"/>
    </row>
    <row r="3899" spans="10:25">
      <c r="J3899" s="1014"/>
      <c r="K3899" s="1014"/>
      <c r="L3899" s="1020"/>
      <c r="M3899" s="1020"/>
      <c r="N3899" s="1020"/>
      <c r="O3899" s="1020"/>
      <c r="P3899" s="1020"/>
      <c r="Q3899" s="1020"/>
      <c r="R3899" s="1020"/>
      <c r="S3899" s="1020"/>
      <c r="T3899" s="1020"/>
      <c r="U3899" s="1020"/>
      <c r="V3899" s="1020"/>
      <c r="W3899" s="1020"/>
      <c r="X3899" s="1020"/>
      <c r="Y3899" s="1014"/>
    </row>
    <row r="3900" spans="10:25">
      <c r="J3900" s="1014"/>
      <c r="K3900" s="1014"/>
      <c r="L3900" s="1020"/>
      <c r="M3900" s="1020"/>
      <c r="N3900" s="1020"/>
      <c r="O3900" s="1020"/>
      <c r="P3900" s="1020"/>
      <c r="Q3900" s="1020"/>
      <c r="R3900" s="1020"/>
      <c r="S3900" s="1020"/>
      <c r="T3900" s="1020"/>
      <c r="U3900" s="1020"/>
      <c r="V3900" s="1020"/>
      <c r="W3900" s="1020"/>
      <c r="X3900" s="1020"/>
      <c r="Y3900" s="1014"/>
    </row>
    <row r="3901" spans="10:25">
      <c r="J3901" s="1014"/>
      <c r="K3901" s="1014"/>
      <c r="L3901" s="1020"/>
      <c r="M3901" s="1020"/>
      <c r="N3901" s="1020"/>
      <c r="O3901" s="1020"/>
      <c r="P3901" s="1020"/>
      <c r="Q3901" s="1020"/>
      <c r="R3901" s="1020"/>
      <c r="S3901" s="1020"/>
      <c r="T3901" s="1020"/>
      <c r="U3901" s="1020"/>
      <c r="V3901" s="1020"/>
      <c r="W3901" s="1020"/>
      <c r="X3901" s="1020"/>
      <c r="Y3901" s="1014"/>
    </row>
    <row r="3902" spans="10:25">
      <c r="J3902" s="1014"/>
      <c r="K3902" s="1014"/>
      <c r="L3902" s="1020"/>
      <c r="M3902" s="1020"/>
      <c r="N3902" s="1020"/>
      <c r="O3902" s="1020"/>
      <c r="P3902" s="1020"/>
      <c r="Q3902" s="1020"/>
      <c r="R3902" s="1020"/>
      <c r="S3902" s="1020"/>
      <c r="T3902" s="1020"/>
      <c r="U3902" s="1020"/>
      <c r="V3902" s="1020"/>
      <c r="W3902" s="1020"/>
      <c r="X3902" s="1020"/>
      <c r="Y3902" s="1014"/>
    </row>
    <row r="3903" spans="10:25">
      <c r="J3903" s="1014"/>
      <c r="K3903" s="1014"/>
      <c r="L3903" s="1020"/>
      <c r="M3903" s="1020"/>
      <c r="N3903" s="1020"/>
      <c r="O3903" s="1020"/>
      <c r="P3903" s="1020"/>
      <c r="Q3903" s="1020"/>
      <c r="R3903" s="1020"/>
      <c r="S3903" s="1020"/>
      <c r="T3903" s="1020"/>
      <c r="U3903" s="1020"/>
      <c r="V3903" s="1020"/>
      <c r="W3903" s="1020"/>
      <c r="X3903" s="1020"/>
      <c r="Y3903" s="1014"/>
    </row>
    <row r="3904" spans="10:25">
      <c r="J3904" s="1014"/>
      <c r="K3904" s="1014"/>
      <c r="L3904" s="1020"/>
      <c r="M3904" s="1020"/>
      <c r="N3904" s="1020"/>
      <c r="O3904" s="1020"/>
      <c r="P3904" s="1020"/>
      <c r="Q3904" s="1020"/>
      <c r="R3904" s="1020"/>
      <c r="S3904" s="1020"/>
      <c r="T3904" s="1020"/>
      <c r="U3904" s="1020"/>
      <c r="V3904" s="1020"/>
      <c r="W3904" s="1020"/>
      <c r="X3904" s="1020"/>
      <c r="Y3904" s="1014"/>
    </row>
    <row r="3905" spans="10:25">
      <c r="J3905" s="1014"/>
      <c r="K3905" s="1014"/>
      <c r="L3905" s="1020"/>
      <c r="M3905" s="1020"/>
      <c r="N3905" s="1020"/>
      <c r="O3905" s="1020"/>
      <c r="P3905" s="1020"/>
      <c r="Q3905" s="1020"/>
      <c r="R3905" s="1020"/>
      <c r="S3905" s="1020"/>
      <c r="T3905" s="1020"/>
      <c r="U3905" s="1020"/>
      <c r="V3905" s="1020"/>
      <c r="W3905" s="1020"/>
      <c r="X3905" s="1020"/>
      <c r="Y3905" s="1014"/>
    </row>
    <row r="3906" spans="10:25">
      <c r="J3906" s="1014"/>
      <c r="K3906" s="1014"/>
      <c r="L3906" s="1020"/>
      <c r="M3906" s="1020"/>
      <c r="N3906" s="1020"/>
      <c r="O3906" s="1020"/>
      <c r="P3906" s="1020"/>
      <c r="Q3906" s="1020"/>
      <c r="R3906" s="1020"/>
      <c r="S3906" s="1020"/>
      <c r="T3906" s="1020"/>
      <c r="U3906" s="1020"/>
      <c r="V3906" s="1020"/>
      <c r="W3906" s="1020"/>
      <c r="X3906" s="1020"/>
      <c r="Y3906" s="1014"/>
    </row>
    <row r="3907" spans="10:25">
      <c r="J3907" s="1014"/>
      <c r="K3907" s="1014"/>
      <c r="L3907" s="1020"/>
      <c r="M3907" s="1020"/>
      <c r="N3907" s="1020"/>
      <c r="O3907" s="1020"/>
      <c r="P3907" s="1020"/>
      <c r="Q3907" s="1020"/>
      <c r="R3907" s="1020"/>
      <c r="S3907" s="1020"/>
      <c r="T3907" s="1020"/>
      <c r="U3907" s="1020"/>
      <c r="V3907" s="1020"/>
      <c r="W3907" s="1020"/>
      <c r="X3907" s="1020"/>
      <c r="Y3907" s="1014"/>
    </row>
    <row r="3908" spans="10:25">
      <c r="J3908" s="1014"/>
      <c r="K3908" s="1014"/>
      <c r="L3908" s="1020"/>
      <c r="M3908" s="1020"/>
      <c r="N3908" s="1020"/>
      <c r="O3908" s="1020"/>
      <c r="P3908" s="1020"/>
      <c r="Q3908" s="1020"/>
      <c r="R3908" s="1020"/>
      <c r="S3908" s="1020"/>
      <c r="T3908" s="1020"/>
      <c r="U3908" s="1020"/>
      <c r="V3908" s="1020"/>
      <c r="W3908" s="1020"/>
      <c r="X3908" s="1020"/>
      <c r="Y3908" s="1014"/>
    </row>
    <row r="3909" spans="10:25">
      <c r="J3909" s="1014"/>
      <c r="K3909" s="1014"/>
      <c r="L3909" s="1020"/>
      <c r="M3909" s="1020"/>
      <c r="N3909" s="1020"/>
      <c r="O3909" s="1020"/>
      <c r="P3909" s="1020"/>
      <c r="Q3909" s="1020"/>
      <c r="R3909" s="1020"/>
      <c r="S3909" s="1020"/>
      <c r="T3909" s="1020"/>
      <c r="U3909" s="1020"/>
      <c r="V3909" s="1020"/>
      <c r="W3909" s="1020"/>
      <c r="X3909" s="1020"/>
      <c r="Y3909" s="1014"/>
    </row>
    <row r="3910" spans="10:25">
      <c r="J3910" s="1014"/>
      <c r="K3910" s="1014"/>
      <c r="L3910" s="1020"/>
      <c r="M3910" s="1020"/>
      <c r="N3910" s="1020"/>
      <c r="O3910" s="1020"/>
      <c r="P3910" s="1020"/>
      <c r="Q3910" s="1020"/>
      <c r="R3910" s="1020"/>
      <c r="S3910" s="1020"/>
      <c r="T3910" s="1020"/>
      <c r="U3910" s="1020"/>
      <c r="V3910" s="1020"/>
      <c r="W3910" s="1020"/>
      <c r="X3910" s="1020"/>
      <c r="Y3910" s="1014"/>
    </row>
    <row r="3911" spans="10:25">
      <c r="J3911" s="1014"/>
      <c r="K3911" s="1014"/>
      <c r="L3911" s="1020"/>
      <c r="M3911" s="1020"/>
      <c r="N3911" s="1020"/>
      <c r="O3911" s="1020"/>
      <c r="P3911" s="1020"/>
      <c r="Q3911" s="1020"/>
      <c r="R3911" s="1020"/>
      <c r="S3911" s="1020"/>
      <c r="T3911" s="1020"/>
      <c r="U3911" s="1020"/>
      <c r="V3911" s="1020"/>
      <c r="W3911" s="1020"/>
      <c r="X3911" s="1020"/>
      <c r="Y3911" s="1014"/>
    </row>
    <row r="3912" spans="10:25">
      <c r="J3912" s="1014"/>
      <c r="K3912" s="1014"/>
      <c r="L3912" s="1020"/>
      <c r="M3912" s="1020"/>
      <c r="N3912" s="1020"/>
      <c r="O3912" s="1020"/>
      <c r="P3912" s="1020"/>
      <c r="Q3912" s="1020"/>
      <c r="R3912" s="1020"/>
      <c r="S3912" s="1020"/>
      <c r="T3912" s="1020"/>
      <c r="U3912" s="1020"/>
      <c r="V3912" s="1020"/>
      <c r="W3912" s="1020"/>
      <c r="X3912" s="1020"/>
      <c r="Y3912" s="1014"/>
    </row>
    <row r="3913" spans="10:25">
      <c r="J3913" s="1014"/>
      <c r="K3913" s="1014"/>
      <c r="L3913" s="1020"/>
      <c r="M3913" s="1020"/>
      <c r="N3913" s="1020"/>
      <c r="O3913" s="1020"/>
      <c r="P3913" s="1020"/>
      <c r="Q3913" s="1020"/>
      <c r="R3913" s="1020"/>
      <c r="S3913" s="1020"/>
      <c r="T3913" s="1020"/>
      <c r="U3913" s="1020"/>
      <c r="V3913" s="1020"/>
      <c r="W3913" s="1020"/>
      <c r="X3913" s="1020"/>
      <c r="Y3913" s="1014"/>
    </row>
    <row r="3914" spans="10:25">
      <c r="J3914" s="1014"/>
      <c r="K3914" s="1014"/>
      <c r="L3914" s="1020"/>
      <c r="M3914" s="1020"/>
      <c r="N3914" s="1020"/>
      <c r="O3914" s="1020"/>
      <c r="P3914" s="1020"/>
      <c r="Q3914" s="1020"/>
      <c r="R3914" s="1020"/>
      <c r="S3914" s="1020"/>
      <c r="T3914" s="1020"/>
      <c r="U3914" s="1020"/>
      <c r="V3914" s="1020"/>
      <c r="W3914" s="1020"/>
      <c r="X3914" s="1020"/>
      <c r="Y3914" s="1014"/>
    </row>
    <row r="3915" spans="10:25">
      <c r="J3915" s="1014"/>
      <c r="K3915" s="1014"/>
      <c r="L3915" s="1020"/>
      <c r="M3915" s="1020"/>
      <c r="N3915" s="1020"/>
      <c r="O3915" s="1020"/>
      <c r="P3915" s="1020"/>
      <c r="Q3915" s="1020"/>
      <c r="R3915" s="1020"/>
      <c r="S3915" s="1020"/>
      <c r="T3915" s="1020"/>
      <c r="U3915" s="1020"/>
      <c r="V3915" s="1020"/>
      <c r="W3915" s="1020"/>
      <c r="X3915" s="1020"/>
      <c r="Y3915" s="1014"/>
    </row>
    <row r="3916" spans="10:25">
      <c r="J3916" s="1014"/>
      <c r="K3916" s="1014"/>
      <c r="L3916" s="1020"/>
      <c r="M3916" s="1020"/>
      <c r="N3916" s="1020"/>
      <c r="O3916" s="1020"/>
      <c r="P3916" s="1020"/>
      <c r="Q3916" s="1020"/>
      <c r="R3916" s="1020"/>
      <c r="S3916" s="1020"/>
      <c r="T3916" s="1020"/>
      <c r="U3916" s="1020"/>
      <c r="V3916" s="1020"/>
      <c r="W3916" s="1020"/>
      <c r="X3916" s="1020"/>
      <c r="Y3916" s="1014"/>
    </row>
    <row r="3917" spans="10:25">
      <c r="J3917" s="1014"/>
      <c r="K3917" s="1014"/>
      <c r="L3917" s="1020"/>
      <c r="M3917" s="1020"/>
      <c r="N3917" s="1020"/>
      <c r="O3917" s="1020"/>
      <c r="P3917" s="1020"/>
      <c r="Q3917" s="1020"/>
      <c r="R3917" s="1020"/>
      <c r="S3917" s="1020"/>
      <c r="T3917" s="1020"/>
      <c r="U3917" s="1020"/>
      <c r="V3917" s="1020"/>
      <c r="W3917" s="1020"/>
      <c r="X3917" s="1020"/>
      <c r="Y3917" s="1014"/>
    </row>
    <row r="3918" spans="10:25">
      <c r="J3918" s="1014"/>
      <c r="K3918" s="1014"/>
      <c r="L3918" s="1020"/>
      <c r="M3918" s="1020"/>
      <c r="N3918" s="1020"/>
      <c r="O3918" s="1020"/>
      <c r="P3918" s="1020"/>
      <c r="Q3918" s="1020"/>
      <c r="R3918" s="1020"/>
      <c r="S3918" s="1020"/>
      <c r="T3918" s="1020"/>
      <c r="U3918" s="1020"/>
      <c r="V3918" s="1020"/>
      <c r="W3918" s="1020"/>
      <c r="X3918" s="1020"/>
      <c r="Y3918" s="1014"/>
    </row>
    <row r="3919" spans="10:25">
      <c r="J3919" s="1014"/>
      <c r="K3919" s="1014"/>
      <c r="L3919" s="1020"/>
      <c r="M3919" s="1020"/>
      <c r="N3919" s="1020"/>
      <c r="O3919" s="1020"/>
      <c r="P3919" s="1020"/>
      <c r="Q3919" s="1020"/>
      <c r="R3919" s="1020"/>
      <c r="S3919" s="1020"/>
      <c r="T3919" s="1020"/>
      <c r="U3919" s="1020"/>
      <c r="V3919" s="1020"/>
      <c r="W3919" s="1020"/>
      <c r="X3919" s="1020"/>
      <c r="Y3919" s="1014"/>
    </row>
    <row r="3920" spans="10:25">
      <c r="J3920" s="1014"/>
      <c r="K3920" s="1014"/>
      <c r="L3920" s="1020"/>
      <c r="M3920" s="1020"/>
      <c r="N3920" s="1020"/>
      <c r="O3920" s="1020"/>
      <c r="P3920" s="1020"/>
      <c r="Q3920" s="1020"/>
      <c r="R3920" s="1020"/>
      <c r="S3920" s="1020"/>
      <c r="T3920" s="1020"/>
      <c r="U3920" s="1020"/>
      <c r="V3920" s="1020"/>
      <c r="W3920" s="1020"/>
      <c r="X3920" s="1020"/>
      <c r="Y3920" s="1014"/>
    </row>
    <row r="3921" spans="10:25">
      <c r="J3921" s="1014"/>
      <c r="K3921" s="1014"/>
      <c r="L3921" s="1020"/>
      <c r="M3921" s="1020"/>
      <c r="N3921" s="1020"/>
      <c r="O3921" s="1020"/>
      <c r="P3921" s="1020"/>
      <c r="Q3921" s="1020"/>
      <c r="R3921" s="1020"/>
      <c r="S3921" s="1020"/>
      <c r="T3921" s="1020"/>
      <c r="U3921" s="1020"/>
      <c r="V3921" s="1020"/>
      <c r="W3921" s="1020"/>
      <c r="X3921" s="1020"/>
      <c r="Y3921" s="1014"/>
    </row>
    <row r="3922" spans="10:25">
      <c r="J3922" s="1014"/>
      <c r="K3922" s="1014"/>
      <c r="L3922" s="1020"/>
      <c r="M3922" s="1020"/>
      <c r="N3922" s="1020"/>
      <c r="O3922" s="1020"/>
      <c r="P3922" s="1020"/>
      <c r="Q3922" s="1020"/>
      <c r="R3922" s="1020"/>
      <c r="S3922" s="1020"/>
      <c r="T3922" s="1020"/>
      <c r="U3922" s="1020"/>
      <c r="V3922" s="1020"/>
      <c r="W3922" s="1020"/>
      <c r="X3922" s="1020"/>
      <c r="Y3922" s="1014"/>
    </row>
    <row r="3923" spans="10:25">
      <c r="J3923" s="1014"/>
      <c r="K3923" s="1014"/>
      <c r="L3923" s="1020"/>
      <c r="M3923" s="1020"/>
      <c r="N3923" s="1020"/>
      <c r="O3923" s="1020"/>
      <c r="P3923" s="1020"/>
      <c r="Q3923" s="1020"/>
      <c r="R3923" s="1020"/>
      <c r="S3923" s="1020"/>
      <c r="T3923" s="1020"/>
      <c r="U3923" s="1020"/>
      <c r="V3923" s="1020"/>
      <c r="W3923" s="1020"/>
      <c r="X3923" s="1020"/>
      <c r="Y3923" s="1014"/>
    </row>
    <row r="3924" spans="10:25">
      <c r="J3924" s="1014"/>
      <c r="K3924" s="1014"/>
      <c r="L3924" s="1020"/>
      <c r="M3924" s="1020"/>
      <c r="N3924" s="1020"/>
      <c r="O3924" s="1020"/>
      <c r="P3924" s="1020"/>
      <c r="Q3924" s="1020"/>
      <c r="R3924" s="1020"/>
      <c r="S3924" s="1020"/>
      <c r="T3924" s="1020"/>
      <c r="U3924" s="1020"/>
      <c r="V3924" s="1020"/>
      <c r="W3924" s="1020"/>
      <c r="X3924" s="1020"/>
      <c r="Y3924" s="1014"/>
    </row>
    <row r="3925" spans="10:25">
      <c r="J3925" s="1014"/>
      <c r="K3925" s="1014"/>
      <c r="L3925" s="1020"/>
      <c r="M3925" s="1020"/>
      <c r="N3925" s="1020"/>
      <c r="O3925" s="1020"/>
      <c r="P3925" s="1020"/>
      <c r="Q3925" s="1020"/>
      <c r="R3925" s="1020"/>
      <c r="S3925" s="1020"/>
      <c r="T3925" s="1020"/>
      <c r="U3925" s="1020"/>
      <c r="V3925" s="1020"/>
      <c r="W3925" s="1020"/>
      <c r="X3925" s="1020"/>
      <c r="Y3925" s="1014"/>
    </row>
    <row r="3926" spans="10:25">
      <c r="J3926" s="1014"/>
      <c r="K3926" s="1014"/>
      <c r="L3926" s="1020"/>
      <c r="M3926" s="1020"/>
      <c r="N3926" s="1020"/>
      <c r="O3926" s="1020"/>
      <c r="P3926" s="1020"/>
      <c r="Q3926" s="1020"/>
      <c r="R3926" s="1020"/>
      <c r="S3926" s="1020"/>
      <c r="T3926" s="1020"/>
      <c r="U3926" s="1020"/>
      <c r="V3926" s="1020"/>
      <c r="W3926" s="1020"/>
      <c r="X3926" s="1020"/>
      <c r="Y3926" s="1014"/>
    </row>
    <row r="3927" spans="10:25">
      <c r="J3927" s="1014"/>
      <c r="K3927" s="1014"/>
      <c r="L3927" s="1020"/>
      <c r="M3927" s="1020"/>
      <c r="N3927" s="1020"/>
      <c r="O3927" s="1020"/>
      <c r="P3927" s="1020"/>
      <c r="Q3927" s="1020"/>
      <c r="R3927" s="1020"/>
      <c r="S3927" s="1020"/>
      <c r="T3927" s="1020"/>
      <c r="U3927" s="1020"/>
      <c r="V3927" s="1020"/>
      <c r="W3927" s="1020"/>
      <c r="X3927" s="1020"/>
      <c r="Y3927" s="1014"/>
    </row>
    <row r="3928" spans="10:25">
      <c r="J3928" s="1014"/>
      <c r="K3928" s="1014"/>
      <c r="L3928" s="1020"/>
      <c r="M3928" s="1020"/>
      <c r="N3928" s="1020"/>
      <c r="O3928" s="1020"/>
      <c r="P3928" s="1020"/>
      <c r="Q3928" s="1020"/>
      <c r="R3928" s="1020"/>
      <c r="S3928" s="1020"/>
      <c r="T3928" s="1020"/>
      <c r="U3928" s="1020"/>
      <c r="V3928" s="1020"/>
      <c r="W3928" s="1020"/>
      <c r="X3928" s="1020"/>
      <c r="Y3928" s="1014"/>
    </row>
    <row r="3929" spans="10:25">
      <c r="J3929" s="1014"/>
      <c r="K3929" s="1014"/>
      <c r="L3929" s="1020"/>
      <c r="M3929" s="1020"/>
      <c r="N3929" s="1020"/>
      <c r="O3929" s="1020"/>
      <c r="P3929" s="1020"/>
      <c r="Q3929" s="1020"/>
      <c r="R3929" s="1020"/>
      <c r="S3929" s="1020"/>
      <c r="T3929" s="1020"/>
      <c r="U3929" s="1020"/>
      <c r="V3929" s="1020"/>
      <c r="W3929" s="1020"/>
      <c r="X3929" s="1020"/>
      <c r="Y3929" s="1014"/>
    </row>
    <row r="3930" spans="10:25">
      <c r="J3930" s="1014"/>
      <c r="K3930" s="1014"/>
      <c r="L3930" s="1020"/>
      <c r="M3930" s="1020"/>
      <c r="N3930" s="1020"/>
      <c r="O3930" s="1020"/>
      <c r="P3930" s="1020"/>
      <c r="Q3930" s="1020"/>
      <c r="R3930" s="1020"/>
      <c r="S3930" s="1020"/>
      <c r="T3930" s="1020"/>
      <c r="U3930" s="1020"/>
      <c r="V3930" s="1020"/>
      <c r="W3930" s="1020"/>
      <c r="X3930" s="1020"/>
      <c r="Y3930" s="1014"/>
    </row>
    <row r="3931" spans="10:25">
      <c r="J3931" s="1014"/>
      <c r="K3931" s="1014"/>
      <c r="L3931" s="1020"/>
      <c r="M3931" s="1020"/>
      <c r="N3931" s="1020"/>
      <c r="O3931" s="1020"/>
      <c r="P3931" s="1020"/>
      <c r="Q3931" s="1020"/>
      <c r="R3931" s="1020"/>
      <c r="S3931" s="1020"/>
      <c r="T3931" s="1020"/>
      <c r="U3931" s="1020"/>
      <c r="V3931" s="1020"/>
      <c r="W3931" s="1020"/>
      <c r="X3931" s="1020"/>
      <c r="Y3931" s="1014"/>
    </row>
    <row r="3932" spans="10:25">
      <c r="J3932" s="1014"/>
      <c r="K3932" s="1014"/>
      <c r="L3932" s="1020"/>
      <c r="M3932" s="1020"/>
      <c r="N3932" s="1020"/>
      <c r="O3932" s="1020"/>
      <c r="P3932" s="1020"/>
      <c r="Q3932" s="1020"/>
      <c r="R3932" s="1020"/>
      <c r="S3932" s="1020"/>
      <c r="T3932" s="1020"/>
      <c r="U3932" s="1020"/>
      <c r="V3932" s="1020"/>
      <c r="W3932" s="1020"/>
      <c r="X3932" s="1020"/>
      <c r="Y3932" s="1014"/>
    </row>
    <row r="3933" spans="10:25">
      <c r="J3933" s="1014"/>
      <c r="K3933" s="1014"/>
      <c r="L3933" s="1020"/>
      <c r="M3933" s="1020"/>
      <c r="N3933" s="1020"/>
      <c r="O3933" s="1020"/>
      <c r="P3933" s="1020"/>
      <c r="Q3933" s="1020"/>
      <c r="R3933" s="1020"/>
      <c r="S3933" s="1020"/>
      <c r="T3933" s="1020"/>
      <c r="U3933" s="1020"/>
      <c r="V3933" s="1020"/>
      <c r="W3933" s="1020"/>
      <c r="X3933" s="1020"/>
      <c r="Y3933" s="1014"/>
    </row>
    <row r="3934" spans="10:25">
      <c r="J3934" s="1014"/>
      <c r="K3934" s="1014"/>
      <c r="L3934" s="1020"/>
      <c r="M3934" s="1020"/>
      <c r="N3934" s="1020"/>
      <c r="O3934" s="1020"/>
      <c r="P3934" s="1020"/>
      <c r="Q3934" s="1020"/>
      <c r="R3934" s="1020"/>
      <c r="S3934" s="1020"/>
      <c r="T3934" s="1020"/>
      <c r="U3934" s="1020"/>
      <c r="V3934" s="1020"/>
      <c r="W3934" s="1020"/>
      <c r="X3934" s="1020"/>
      <c r="Y3934" s="1014"/>
    </row>
    <row r="3935" spans="10:25">
      <c r="J3935" s="1014"/>
      <c r="K3935" s="1014"/>
      <c r="L3935" s="1020"/>
      <c r="M3935" s="1020"/>
      <c r="N3935" s="1020"/>
      <c r="O3935" s="1020"/>
      <c r="P3935" s="1020"/>
      <c r="Q3935" s="1020"/>
      <c r="R3935" s="1020"/>
      <c r="S3935" s="1020"/>
      <c r="T3935" s="1020"/>
      <c r="U3935" s="1020"/>
      <c r="V3935" s="1020"/>
      <c r="W3935" s="1020"/>
      <c r="X3935" s="1020"/>
      <c r="Y3935" s="1014"/>
    </row>
    <row r="3936" spans="10:25">
      <c r="J3936" s="1014"/>
      <c r="K3936" s="1014"/>
      <c r="L3936" s="1020"/>
      <c r="M3936" s="1020"/>
      <c r="N3936" s="1020"/>
      <c r="O3936" s="1020"/>
      <c r="P3936" s="1020"/>
      <c r="Q3936" s="1020"/>
      <c r="R3936" s="1020"/>
      <c r="S3936" s="1020"/>
      <c r="T3936" s="1020"/>
      <c r="U3936" s="1020"/>
      <c r="V3936" s="1020"/>
      <c r="W3936" s="1020"/>
      <c r="X3936" s="1020"/>
      <c r="Y3936" s="1014"/>
    </row>
    <row r="3937" spans="10:25">
      <c r="J3937" s="1014"/>
      <c r="K3937" s="1014"/>
      <c r="L3937" s="1020"/>
      <c r="M3937" s="1020"/>
      <c r="N3937" s="1020"/>
      <c r="O3937" s="1020"/>
      <c r="P3937" s="1020"/>
      <c r="Q3937" s="1020"/>
      <c r="R3937" s="1020"/>
      <c r="S3937" s="1020"/>
      <c r="T3937" s="1020"/>
      <c r="U3937" s="1020"/>
      <c r="V3937" s="1020"/>
      <c r="W3937" s="1020"/>
      <c r="X3937" s="1020"/>
      <c r="Y3937" s="1014"/>
    </row>
    <row r="3938" spans="10:25">
      <c r="J3938" s="1014"/>
      <c r="K3938" s="1014"/>
      <c r="L3938" s="1020"/>
      <c r="M3938" s="1020"/>
      <c r="N3938" s="1020"/>
      <c r="O3938" s="1020"/>
      <c r="P3938" s="1020"/>
      <c r="Q3938" s="1020"/>
      <c r="R3938" s="1020"/>
      <c r="S3938" s="1020"/>
      <c r="T3938" s="1020"/>
      <c r="U3938" s="1020"/>
      <c r="V3938" s="1020"/>
      <c r="W3938" s="1020"/>
      <c r="X3938" s="1020"/>
      <c r="Y3938" s="1014"/>
    </row>
    <row r="3939" spans="10:25">
      <c r="J3939" s="1014"/>
      <c r="K3939" s="1014"/>
      <c r="L3939" s="1020"/>
      <c r="M3939" s="1020"/>
      <c r="N3939" s="1020"/>
      <c r="O3939" s="1020"/>
      <c r="P3939" s="1020"/>
      <c r="Q3939" s="1020"/>
      <c r="R3939" s="1020"/>
      <c r="S3939" s="1020"/>
      <c r="T3939" s="1020"/>
      <c r="U3939" s="1020"/>
      <c r="V3939" s="1020"/>
      <c r="W3939" s="1020"/>
      <c r="X3939" s="1020"/>
      <c r="Y3939" s="1014"/>
    </row>
    <row r="3940" spans="10:25">
      <c r="J3940" s="1014"/>
      <c r="K3940" s="1014"/>
      <c r="L3940" s="1020"/>
      <c r="M3940" s="1020"/>
      <c r="N3940" s="1020"/>
      <c r="O3940" s="1020"/>
      <c r="P3940" s="1020"/>
      <c r="Q3940" s="1020"/>
      <c r="R3940" s="1020"/>
      <c r="S3940" s="1020"/>
      <c r="T3940" s="1020"/>
      <c r="U3940" s="1020"/>
      <c r="V3940" s="1020"/>
      <c r="W3940" s="1020"/>
      <c r="X3940" s="1020"/>
      <c r="Y3940" s="1014"/>
    </row>
    <row r="3941" spans="10:25">
      <c r="J3941" s="1014"/>
      <c r="K3941" s="1014"/>
      <c r="L3941" s="1020"/>
      <c r="M3941" s="1020"/>
      <c r="N3941" s="1020"/>
      <c r="O3941" s="1020"/>
      <c r="P3941" s="1020"/>
      <c r="Q3941" s="1020"/>
      <c r="R3941" s="1020"/>
      <c r="S3941" s="1020"/>
      <c r="T3941" s="1020"/>
      <c r="U3941" s="1020"/>
      <c r="V3941" s="1020"/>
      <c r="W3941" s="1020"/>
      <c r="X3941" s="1020"/>
      <c r="Y3941" s="1014"/>
    </row>
    <row r="3942" spans="10:25">
      <c r="J3942" s="1014"/>
      <c r="K3942" s="1014"/>
      <c r="L3942" s="1020"/>
      <c r="M3942" s="1020"/>
      <c r="N3942" s="1020"/>
      <c r="O3942" s="1020"/>
      <c r="P3942" s="1020"/>
      <c r="Q3942" s="1020"/>
      <c r="R3942" s="1020"/>
      <c r="S3942" s="1020"/>
      <c r="T3942" s="1020"/>
      <c r="U3942" s="1020"/>
      <c r="V3942" s="1020"/>
      <c r="W3942" s="1020"/>
      <c r="X3942" s="1020"/>
      <c r="Y3942" s="1014"/>
    </row>
    <row r="3943" spans="10:25">
      <c r="J3943" s="1014"/>
      <c r="K3943" s="1014"/>
      <c r="L3943" s="1020"/>
      <c r="M3943" s="1020"/>
      <c r="N3943" s="1020"/>
      <c r="O3943" s="1020"/>
      <c r="P3943" s="1020"/>
      <c r="Q3943" s="1020"/>
      <c r="R3943" s="1020"/>
      <c r="S3943" s="1020"/>
      <c r="T3943" s="1020"/>
      <c r="U3943" s="1020"/>
      <c r="V3943" s="1020"/>
      <c r="W3943" s="1020"/>
      <c r="X3943" s="1020"/>
      <c r="Y3943" s="1014"/>
    </row>
    <row r="3944" spans="10:25">
      <c r="J3944" s="1014"/>
      <c r="K3944" s="1014"/>
      <c r="L3944" s="1020"/>
      <c r="M3944" s="1020"/>
      <c r="N3944" s="1020"/>
      <c r="O3944" s="1020"/>
      <c r="P3944" s="1020"/>
      <c r="Q3944" s="1020"/>
      <c r="R3944" s="1020"/>
      <c r="S3944" s="1020"/>
      <c r="T3944" s="1020"/>
      <c r="U3944" s="1020"/>
      <c r="V3944" s="1020"/>
      <c r="W3944" s="1020"/>
      <c r="X3944" s="1020"/>
      <c r="Y3944" s="1014"/>
    </row>
    <row r="3945" spans="10:25">
      <c r="J3945" s="1014"/>
      <c r="K3945" s="1014"/>
      <c r="L3945" s="1020"/>
      <c r="M3945" s="1020"/>
      <c r="N3945" s="1020"/>
      <c r="O3945" s="1020"/>
      <c r="P3945" s="1020"/>
      <c r="Q3945" s="1020"/>
      <c r="R3945" s="1020"/>
      <c r="S3945" s="1020"/>
      <c r="T3945" s="1020"/>
      <c r="U3945" s="1020"/>
      <c r="V3945" s="1020"/>
      <c r="W3945" s="1020"/>
      <c r="X3945" s="1020"/>
      <c r="Y3945" s="1014"/>
    </row>
    <row r="3946" spans="10:25">
      <c r="J3946" s="1014"/>
      <c r="K3946" s="1014"/>
      <c r="L3946" s="1020"/>
      <c r="M3946" s="1020"/>
      <c r="N3946" s="1020"/>
      <c r="O3946" s="1020"/>
      <c r="P3946" s="1020"/>
      <c r="Q3946" s="1020"/>
      <c r="R3946" s="1020"/>
      <c r="S3946" s="1020"/>
      <c r="T3946" s="1020"/>
      <c r="U3946" s="1020"/>
      <c r="V3946" s="1020"/>
      <c r="W3946" s="1020"/>
      <c r="X3946" s="1020"/>
      <c r="Y3946" s="1014"/>
    </row>
    <row r="3947" spans="10:25">
      <c r="J3947" s="1014"/>
      <c r="K3947" s="1014"/>
      <c r="L3947" s="1020"/>
      <c r="M3947" s="1020"/>
      <c r="N3947" s="1020"/>
      <c r="O3947" s="1020"/>
      <c r="P3947" s="1020"/>
      <c r="Q3947" s="1020"/>
      <c r="R3947" s="1020"/>
      <c r="S3947" s="1020"/>
      <c r="T3947" s="1020"/>
      <c r="U3947" s="1020"/>
      <c r="V3947" s="1020"/>
      <c r="W3947" s="1020"/>
      <c r="X3947" s="1020"/>
      <c r="Y3947" s="1014"/>
    </row>
    <row r="3948" spans="10:25">
      <c r="J3948" s="1014"/>
      <c r="K3948" s="1014"/>
      <c r="L3948" s="1020"/>
      <c r="M3948" s="1020"/>
      <c r="N3948" s="1020"/>
      <c r="O3948" s="1020"/>
      <c r="P3948" s="1020"/>
      <c r="Q3948" s="1020"/>
      <c r="R3948" s="1020"/>
      <c r="S3948" s="1020"/>
      <c r="T3948" s="1020"/>
      <c r="U3948" s="1020"/>
      <c r="V3948" s="1020"/>
      <c r="W3948" s="1020"/>
      <c r="X3948" s="1020"/>
      <c r="Y3948" s="1014"/>
    </row>
    <row r="3949" spans="10:25">
      <c r="J3949" s="1014"/>
      <c r="K3949" s="1014"/>
      <c r="L3949" s="1020"/>
      <c r="M3949" s="1020"/>
      <c r="N3949" s="1020"/>
      <c r="O3949" s="1020"/>
      <c r="P3949" s="1020"/>
      <c r="Q3949" s="1020"/>
      <c r="R3949" s="1020"/>
      <c r="S3949" s="1020"/>
      <c r="T3949" s="1020"/>
      <c r="U3949" s="1020"/>
      <c r="V3949" s="1020"/>
      <c r="W3949" s="1020"/>
      <c r="X3949" s="1020"/>
      <c r="Y3949" s="1014"/>
    </row>
    <row r="3950" spans="10:25">
      <c r="J3950" s="1014"/>
      <c r="K3950" s="1014"/>
      <c r="L3950" s="1020"/>
      <c r="M3950" s="1020"/>
      <c r="N3950" s="1020"/>
      <c r="O3950" s="1020"/>
      <c r="P3950" s="1020"/>
      <c r="Q3950" s="1020"/>
      <c r="R3950" s="1020"/>
      <c r="S3950" s="1020"/>
      <c r="T3950" s="1020"/>
      <c r="U3950" s="1020"/>
      <c r="V3950" s="1020"/>
      <c r="W3950" s="1020"/>
      <c r="X3950" s="1020"/>
      <c r="Y3950" s="1014"/>
    </row>
    <row r="3951" spans="10:25">
      <c r="J3951" s="1014"/>
      <c r="K3951" s="1014"/>
      <c r="L3951" s="1020"/>
      <c r="M3951" s="1020"/>
      <c r="N3951" s="1020"/>
      <c r="O3951" s="1020"/>
      <c r="P3951" s="1020"/>
      <c r="Q3951" s="1020"/>
      <c r="R3951" s="1020"/>
      <c r="S3951" s="1020"/>
      <c r="T3951" s="1020"/>
      <c r="U3951" s="1020"/>
      <c r="V3951" s="1020"/>
      <c r="W3951" s="1020"/>
      <c r="X3951" s="1020"/>
      <c r="Y3951" s="1014"/>
    </row>
    <row r="3952" spans="10:25">
      <c r="J3952" s="1014"/>
      <c r="K3952" s="1014"/>
      <c r="L3952" s="1020"/>
      <c r="M3952" s="1020"/>
      <c r="N3952" s="1020"/>
      <c r="O3952" s="1020"/>
      <c r="P3952" s="1020"/>
      <c r="Q3952" s="1020"/>
      <c r="R3952" s="1020"/>
      <c r="S3952" s="1020"/>
      <c r="T3952" s="1020"/>
      <c r="U3952" s="1020"/>
      <c r="V3952" s="1020"/>
      <c r="W3952" s="1020"/>
      <c r="X3952" s="1020"/>
      <c r="Y3952" s="1014"/>
    </row>
    <row r="3953" spans="10:25">
      <c r="J3953" s="1014"/>
      <c r="K3953" s="1014"/>
      <c r="L3953" s="1020"/>
      <c r="M3953" s="1020"/>
      <c r="N3953" s="1020"/>
      <c r="O3953" s="1020"/>
      <c r="P3953" s="1020"/>
      <c r="Q3953" s="1020"/>
      <c r="R3953" s="1020"/>
      <c r="S3953" s="1020"/>
      <c r="T3953" s="1020"/>
      <c r="U3953" s="1020"/>
      <c r="V3953" s="1020"/>
      <c r="W3953" s="1020"/>
      <c r="X3953" s="1020"/>
      <c r="Y3953" s="1014"/>
    </row>
    <row r="3954" spans="10:25">
      <c r="J3954" s="1014"/>
      <c r="K3954" s="1014"/>
      <c r="L3954" s="1020"/>
      <c r="M3954" s="1020"/>
      <c r="N3954" s="1020"/>
      <c r="O3954" s="1020"/>
      <c r="P3954" s="1020"/>
      <c r="Q3954" s="1020"/>
      <c r="R3954" s="1020"/>
      <c r="S3954" s="1020"/>
      <c r="T3954" s="1020"/>
      <c r="U3954" s="1020"/>
      <c r="V3954" s="1020"/>
      <c r="W3954" s="1020"/>
      <c r="X3954" s="1020"/>
      <c r="Y3954" s="1014"/>
    </row>
    <row r="3955" spans="10:25">
      <c r="J3955" s="1014"/>
      <c r="K3955" s="1014"/>
      <c r="L3955" s="1020"/>
      <c r="M3955" s="1020"/>
      <c r="N3955" s="1020"/>
      <c r="O3955" s="1020"/>
      <c r="P3955" s="1020"/>
      <c r="Q3955" s="1020"/>
      <c r="R3955" s="1020"/>
      <c r="S3955" s="1020"/>
      <c r="T3955" s="1020"/>
      <c r="U3955" s="1020"/>
      <c r="V3955" s="1020"/>
      <c r="W3955" s="1020"/>
      <c r="X3955" s="1020"/>
      <c r="Y3955" s="1014"/>
    </row>
    <row r="3956" spans="10:25">
      <c r="J3956" s="1014"/>
      <c r="K3956" s="1014"/>
      <c r="L3956" s="1020"/>
      <c r="M3956" s="1020"/>
      <c r="N3956" s="1020"/>
      <c r="O3956" s="1020"/>
      <c r="P3956" s="1020"/>
      <c r="Q3956" s="1020"/>
      <c r="R3956" s="1020"/>
      <c r="S3956" s="1020"/>
      <c r="T3956" s="1020"/>
      <c r="U3956" s="1020"/>
      <c r="V3956" s="1020"/>
      <c r="W3956" s="1020"/>
      <c r="X3956" s="1020"/>
      <c r="Y3956" s="1014"/>
    </row>
    <row r="3957" spans="10:25">
      <c r="J3957" s="1014"/>
      <c r="K3957" s="1014"/>
      <c r="L3957" s="1020"/>
      <c r="M3957" s="1020"/>
      <c r="N3957" s="1020"/>
      <c r="O3957" s="1020"/>
      <c r="P3957" s="1020"/>
      <c r="Q3957" s="1020"/>
      <c r="R3957" s="1020"/>
      <c r="S3957" s="1020"/>
      <c r="T3957" s="1020"/>
      <c r="U3957" s="1020"/>
      <c r="V3957" s="1020"/>
      <c r="W3957" s="1020"/>
      <c r="X3957" s="1020"/>
      <c r="Y3957" s="1014"/>
    </row>
    <row r="3958" spans="10:25">
      <c r="J3958" s="1014"/>
      <c r="K3958" s="1014"/>
      <c r="L3958" s="1020"/>
      <c r="M3958" s="1020"/>
      <c r="N3958" s="1020"/>
      <c r="O3958" s="1020"/>
      <c r="P3958" s="1020"/>
      <c r="Q3958" s="1020"/>
      <c r="R3958" s="1020"/>
      <c r="S3958" s="1020"/>
      <c r="T3958" s="1020"/>
      <c r="U3958" s="1020"/>
      <c r="V3958" s="1020"/>
      <c r="W3958" s="1020"/>
      <c r="X3958" s="1020"/>
      <c r="Y3958" s="1014"/>
    </row>
    <row r="3959" spans="10:25">
      <c r="J3959" s="1014"/>
      <c r="K3959" s="1014"/>
      <c r="L3959" s="1020"/>
      <c r="M3959" s="1020"/>
      <c r="N3959" s="1020"/>
      <c r="O3959" s="1020"/>
      <c r="P3959" s="1020"/>
      <c r="Q3959" s="1020"/>
      <c r="R3959" s="1020"/>
      <c r="S3959" s="1020"/>
      <c r="T3959" s="1020"/>
      <c r="U3959" s="1020"/>
      <c r="V3959" s="1020"/>
      <c r="W3959" s="1020"/>
      <c r="X3959" s="1020"/>
      <c r="Y3959" s="1014"/>
    </row>
    <row r="3960" spans="10:25">
      <c r="J3960" s="1014"/>
      <c r="K3960" s="1014"/>
      <c r="L3960" s="1020"/>
      <c r="M3960" s="1020"/>
      <c r="N3960" s="1020"/>
      <c r="O3960" s="1020"/>
      <c r="P3960" s="1020"/>
      <c r="Q3960" s="1020"/>
      <c r="R3960" s="1020"/>
      <c r="S3960" s="1020"/>
      <c r="T3960" s="1020"/>
      <c r="U3960" s="1020"/>
      <c r="V3960" s="1020"/>
      <c r="W3960" s="1020"/>
      <c r="X3960" s="1020"/>
      <c r="Y3960" s="1014"/>
    </row>
    <row r="3961" spans="10:25">
      <c r="J3961" s="1014"/>
      <c r="K3961" s="1014"/>
      <c r="L3961" s="1020"/>
      <c r="M3961" s="1020"/>
      <c r="N3961" s="1020"/>
      <c r="O3961" s="1020"/>
      <c r="P3961" s="1020"/>
      <c r="Q3961" s="1020"/>
      <c r="R3961" s="1020"/>
      <c r="S3961" s="1020"/>
      <c r="T3961" s="1020"/>
      <c r="U3961" s="1020"/>
      <c r="V3961" s="1020"/>
      <c r="W3961" s="1020"/>
      <c r="X3961" s="1020"/>
      <c r="Y3961" s="1014"/>
    </row>
    <row r="3962" spans="10:25">
      <c r="J3962" s="1014"/>
      <c r="K3962" s="1014"/>
      <c r="L3962" s="1020"/>
      <c r="M3962" s="1020"/>
      <c r="N3962" s="1020"/>
      <c r="O3962" s="1020"/>
      <c r="P3962" s="1020"/>
      <c r="Q3962" s="1020"/>
      <c r="R3962" s="1020"/>
      <c r="S3962" s="1020"/>
      <c r="T3962" s="1020"/>
      <c r="U3962" s="1020"/>
      <c r="V3962" s="1020"/>
      <c r="W3962" s="1020"/>
      <c r="X3962" s="1020"/>
      <c r="Y3962" s="1014"/>
    </row>
    <row r="3963" spans="10:25">
      <c r="J3963" s="1014"/>
      <c r="K3963" s="1014"/>
      <c r="L3963" s="1020"/>
      <c r="M3963" s="1020"/>
      <c r="N3963" s="1020"/>
      <c r="O3963" s="1020"/>
      <c r="P3963" s="1020"/>
      <c r="Q3963" s="1020"/>
      <c r="R3963" s="1020"/>
      <c r="S3963" s="1020"/>
      <c r="T3963" s="1020"/>
      <c r="U3963" s="1020"/>
      <c r="V3963" s="1020"/>
      <c r="W3963" s="1020"/>
      <c r="X3963" s="1020"/>
      <c r="Y3963" s="1014"/>
    </row>
    <row r="3964" spans="10:25">
      <c r="J3964" s="1014"/>
      <c r="K3964" s="1014"/>
      <c r="L3964" s="1020"/>
      <c r="M3964" s="1020"/>
      <c r="N3964" s="1020"/>
      <c r="O3964" s="1020"/>
      <c r="P3964" s="1020"/>
      <c r="Q3964" s="1020"/>
      <c r="R3964" s="1020"/>
      <c r="S3964" s="1020"/>
      <c r="T3964" s="1020"/>
      <c r="U3964" s="1020"/>
      <c r="V3964" s="1020"/>
      <c r="W3964" s="1020"/>
      <c r="X3964" s="1020"/>
      <c r="Y3964" s="1014"/>
    </row>
    <row r="3965" spans="10:25">
      <c r="J3965" s="1014"/>
      <c r="K3965" s="1014"/>
      <c r="L3965" s="1020"/>
      <c r="M3965" s="1020"/>
      <c r="N3965" s="1020"/>
      <c r="O3965" s="1020"/>
      <c r="P3965" s="1020"/>
      <c r="Q3965" s="1020"/>
      <c r="R3965" s="1020"/>
      <c r="S3965" s="1020"/>
      <c r="T3965" s="1020"/>
      <c r="U3965" s="1020"/>
      <c r="V3965" s="1020"/>
      <c r="W3965" s="1020"/>
      <c r="X3965" s="1020"/>
      <c r="Y3965" s="1014"/>
    </row>
    <row r="3966" spans="10:25">
      <c r="J3966" s="1014"/>
      <c r="K3966" s="1014"/>
      <c r="L3966" s="1020"/>
      <c r="M3966" s="1020"/>
      <c r="N3966" s="1020"/>
      <c r="O3966" s="1020"/>
      <c r="P3966" s="1020"/>
      <c r="Q3966" s="1020"/>
      <c r="R3966" s="1020"/>
      <c r="S3966" s="1020"/>
      <c r="T3966" s="1020"/>
      <c r="U3966" s="1020"/>
      <c r="V3966" s="1020"/>
      <c r="W3966" s="1020"/>
      <c r="X3966" s="1020"/>
      <c r="Y3966" s="1014"/>
    </row>
    <row r="3967" spans="10:25">
      <c r="J3967" s="1014"/>
      <c r="K3967" s="1014"/>
      <c r="L3967" s="1020"/>
      <c r="M3967" s="1020"/>
      <c r="N3967" s="1020"/>
      <c r="O3967" s="1020"/>
      <c r="P3967" s="1020"/>
      <c r="Q3967" s="1020"/>
      <c r="R3967" s="1020"/>
      <c r="S3967" s="1020"/>
      <c r="T3967" s="1020"/>
      <c r="U3967" s="1020"/>
      <c r="V3967" s="1020"/>
      <c r="W3967" s="1020"/>
      <c r="X3967" s="1020"/>
      <c r="Y3967" s="1014"/>
    </row>
    <row r="3968" spans="10:25">
      <c r="J3968" s="1014"/>
      <c r="K3968" s="1014"/>
      <c r="L3968" s="1020"/>
      <c r="M3968" s="1020"/>
      <c r="N3968" s="1020"/>
      <c r="O3968" s="1020"/>
      <c r="P3968" s="1020"/>
      <c r="Q3968" s="1020"/>
      <c r="R3968" s="1020"/>
      <c r="S3968" s="1020"/>
      <c r="T3968" s="1020"/>
      <c r="U3968" s="1020"/>
      <c r="V3968" s="1020"/>
      <c r="W3968" s="1020"/>
      <c r="X3968" s="1020"/>
      <c r="Y3968" s="1014"/>
    </row>
    <row r="3969" spans="10:25">
      <c r="J3969" s="1014"/>
      <c r="K3969" s="1014"/>
      <c r="L3969" s="1020"/>
      <c r="M3969" s="1020"/>
      <c r="N3969" s="1020"/>
      <c r="O3969" s="1020"/>
      <c r="P3969" s="1020"/>
      <c r="Q3969" s="1020"/>
      <c r="R3969" s="1020"/>
      <c r="S3969" s="1020"/>
      <c r="T3969" s="1020"/>
      <c r="U3969" s="1020"/>
      <c r="V3969" s="1020"/>
      <c r="W3969" s="1020"/>
      <c r="X3969" s="1020"/>
      <c r="Y3969" s="1014"/>
    </row>
    <row r="3970" spans="10:25">
      <c r="J3970" s="1014"/>
      <c r="K3970" s="1014"/>
      <c r="L3970" s="1020"/>
      <c r="M3970" s="1020"/>
      <c r="N3970" s="1020"/>
      <c r="O3970" s="1020"/>
      <c r="P3970" s="1020"/>
      <c r="Q3970" s="1020"/>
      <c r="R3970" s="1020"/>
      <c r="S3970" s="1020"/>
      <c r="T3970" s="1020"/>
      <c r="U3970" s="1020"/>
      <c r="V3970" s="1020"/>
      <c r="W3970" s="1020"/>
      <c r="X3970" s="1020"/>
      <c r="Y3970" s="1014"/>
    </row>
    <row r="3971" spans="10:25">
      <c r="J3971" s="1014"/>
      <c r="K3971" s="1014"/>
      <c r="L3971" s="1020"/>
      <c r="M3971" s="1020"/>
      <c r="N3971" s="1020"/>
      <c r="O3971" s="1020"/>
      <c r="P3971" s="1020"/>
      <c r="Q3971" s="1020"/>
      <c r="R3971" s="1020"/>
      <c r="S3971" s="1020"/>
      <c r="T3971" s="1020"/>
      <c r="U3971" s="1020"/>
      <c r="V3971" s="1020"/>
      <c r="W3971" s="1020"/>
      <c r="X3971" s="1020"/>
      <c r="Y3971" s="1014"/>
    </row>
    <row r="3972" spans="10:25">
      <c r="J3972" s="1014"/>
      <c r="K3972" s="1014"/>
      <c r="L3972" s="1020"/>
      <c r="M3972" s="1020"/>
      <c r="N3972" s="1020"/>
      <c r="O3972" s="1020"/>
      <c r="P3972" s="1020"/>
      <c r="Q3972" s="1020"/>
      <c r="R3972" s="1020"/>
      <c r="S3972" s="1020"/>
      <c r="T3972" s="1020"/>
      <c r="U3972" s="1020"/>
      <c r="V3972" s="1020"/>
      <c r="W3972" s="1020"/>
      <c r="X3972" s="1020"/>
      <c r="Y3972" s="1014"/>
    </row>
    <row r="3973" spans="10:25">
      <c r="J3973" s="1014"/>
      <c r="K3973" s="1014"/>
      <c r="L3973" s="1020"/>
      <c r="M3973" s="1020"/>
      <c r="N3973" s="1020"/>
      <c r="O3973" s="1020"/>
      <c r="P3973" s="1020"/>
      <c r="Q3973" s="1020"/>
      <c r="R3973" s="1020"/>
      <c r="S3973" s="1020"/>
      <c r="T3973" s="1020"/>
      <c r="U3973" s="1020"/>
      <c r="V3973" s="1020"/>
      <c r="W3973" s="1020"/>
      <c r="X3973" s="1020"/>
      <c r="Y3973" s="1014"/>
    </row>
    <row r="3974" spans="10:25">
      <c r="J3974" s="1014"/>
      <c r="K3974" s="1014"/>
      <c r="L3974" s="1020"/>
      <c r="M3974" s="1020"/>
      <c r="N3974" s="1020"/>
      <c r="O3974" s="1020"/>
      <c r="P3974" s="1020"/>
      <c r="Q3974" s="1020"/>
      <c r="R3974" s="1020"/>
      <c r="S3974" s="1020"/>
      <c r="T3974" s="1020"/>
      <c r="U3974" s="1020"/>
      <c r="V3974" s="1020"/>
      <c r="W3974" s="1020"/>
      <c r="X3974" s="1020"/>
      <c r="Y3974" s="1014"/>
    </row>
    <row r="3975" spans="10:25">
      <c r="J3975" s="1014"/>
      <c r="K3975" s="1014"/>
      <c r="L3975" s="1020"/>
      <c r="M3975" s="1020"/>
      <c r="N3975" s="1020"/>
      <c r="O3975" s="1020"/>
      <c r="P3975" s="1020"/>
      <c r="Q3975" s="1020"/>
      <c r="R3975" s="1020"/>
      <c r="S3975" s="1020"/>
      <c r="T3975" s="1020"/>
      <c r="U3975" s="1020"/>
      <c r="V3975" s="1020"/>
      <c r="W3975" s="1020"/>
      <c r="X3975" s="1020"/>
      <c r="Y3975" s="1014"/>
    </row>
    <row r="3976" spans="10:25">
      <c r="J3976" s="1014"/>
      <c r="K3976" s="1014"/>
      <c r="L3976" s="1020"/>
      <c r="M3976" s="1020"/>
      <c r="N3976" s="1020"/>
      <c r="O3976" s="1020"/>
      <c r="P3976" s="1020"/>
      <c r="Q3976" s="1020"/>
      <c r="R3976" s="1020"/>
      <c r="S3976" s="1020"/>
      <c r="T3976" s="1020"/>
      <c r="U3976" s="1020"/>
      <c r="V3976" s="1020"/>
      <c r="W3976" s="1020"/>
      <c r="X3976" s="1020"/>
      <c r="Y3976" s="1014"/>
    </row>
    <row r="3977" spans="10:25">
      <c r="J3977" s="1014"/>
      <c r="K3977" s="1014"/>
      <c r="L3977" s="1020"/>
      <c r="M3977" s="1020"/>
      <c r="N3977" s="1020"/>
      <c r="O3977" s="1020"/>
      <c r="P3977" s="1020"/>
      <c r="Q3977" s="1020"/>
      <c r="R3977" s="1020"/>
      <c r="S3977" s="1020"/>
      <c r="T3977" s="1020"/>
      <c r="U3977" s="1020"/>
      <c r="V3977" s="1020"/>
      <c r="W3977" s="1020"/>
      <c r="X3977" s="1020"/>
      <c r="Y3977" s="1014"/>
    </row>
    <row r="3978" spans="10:25">
      <c r="J3978" s="1014"/>
      <c r="K3978" s="1014"/>
      <c r="L3978" s="1020"/>
      <c r="M3978" s="1020"/>
      <c r="N3978" s="1020"/>
      <c r="O3978" s="1020"/>
      <c r="P3978" s="1020"/>
      <c r="Q3978" s="1020"/>
      <c r="R3978" s="1020"/>
      <c r="S3978" s="1020"/>
      <c r="T3978" s="1020"/>
      <c r="U3978" s="1020"/>
      <c r="V3978" s="1020"/>
      <c r="W3978" s="1020"/>
      <c r="X3978" s="1020"/>
      <c r="Y3978" s="1014"/>
    </row>
    <row r="3979" spans="10:25">
      <c r="J3979" s="1014"/>
      <c r="K3979" s="1014"/>
      <c r="L3979" s="1020"/>
      <c r="M3979" s="1020"/>
      <c r="N3979" s="1020"/>
      <c r="O3979" s="1020"/>
      <c r="P3979" s="1020"/>
      <c r="Q3979" s="1020"/>
      <c r="R3979" s="1020"/>
      <c r="S3979" s="1020"/>
      <c r="T3979" s="1020"/>
      <c r="U3979" s="1020"/>
      <c r="V3979" s="1020"/>
      <c r="W3979" s="1020"/>
      <c r="X3979" s="1020"/>
      <c r="Y3979" s="1014"/>
    </row>
    <row r="3980" spans="10:25">
      <c r="J3980" s="1014"/>
      <c r="K3980" s="1014"/>
      <c r="L3980" s="1020"/>
      <c r="M3980" s="1020"/>
      <c r="N3980" s="1020"/>
      <c r="O3980" s="1020"/>
      <c r="P3980" s="1020"/>
      <c r="Q3980" s="1020"/>
      <c r="R3980" s="1020"/>
      <c r="S3980" s="1020"/>
      <c r="T3980" s="1020"/>
      <c r="U3980" s="1020"/>
      <c r="V3980" s="1020"/>
      <c r="W3980" s="1020"/>
      <c r="X3980" s="1020"/>
      <c r="Y3980" s="1014"/>
    </row>
    <row r="3981" spans="10:25">
      <c r="J3981" s="1014"/>
      <c r="K3981" s="1014"/>
      <c r="L3981" s="1020"/>
      <c r="M3981" s="1020"/>
      <c r="N3981" s="1020"/>
      <c r="O3981" s="1020"/>
      <c r="P3981" s="1020"/>
      <c r="Q3981" s="1020"/>
      <c r="R3981" s="1020"/>
      <c r="S3981" s="1020"/>
      <c r="T3981" s="1020"/>
      <c r="U3981" s="1020"/>
      <c r="V3981" s="1020"/>
      <c r="W3981" s="1020"/>
      <c r="X3981" s="1020"/>
      <c r="Y3981" s="1014"/>
    </row>
    <row r="3982" spans="10:25">
      <c r="J3982" s="1014"/>
      <c r="K3982" s="1014"/>
      <c r="L3982" s="1020"/>
      <c r="M3982" s="1020"/>
      <c r="N3982" s="1020"/>
      <c r="O3982" s="1020"/>
      <c r="P3982" s="1020"/>
      <c r="Q3982" s="1020"/>
      <c r="R3982" s="1020"/>
      <c r="S3982" s="1020"/>
      <c r="T3982" s="1020"/>
      <c r="U3982" s="1020"/>
      <c r="V3982" s="1020"/>
      <c r="W3982" s="1020"/>
      <c r="X3982" s="1020"/>
      <c r="Y3982" s="1014"/>
    </row>
    <row r="3983" spans="10:25">
      <c r="J3983" s="1014"/>
      <c r="K3983" s="1014"/>
      <c r="L3983" s="1020"/>
      <c r="M3983" s="1020"/>
      <c r="N3983" s="1020"/>
      <c r="O3983" s="1020"/>
      <c r="P3983" s="1020"/>
      <c r="Q3983" s="1020"/>
      <c r="R3983" s="1020"/>
      <c r="S3983" s="1020"/>
      <c r="T3983" s="1020"/>
      <c r="U3983" s="1020"/>
      <c r="V3983" s="1020"/>
      <c r="W3983" s="1020"/>
      <c r="X3983" s="1020"/>
      <c r="Y3983" s="1014"/>
    </row>
    <row r="3984" spans="10:25">
      <c r="J3984" s="1014"/>
      <c r="K3984" s="1014"/>
      <c r="L3984" s="1020"/>
      <c r="M3984" s="1020"/>
      <c r="N3984" s="1020"/>
      <c r="O3984" s="1020"/>
      <c r="P3984" s="1020"/>
      <c r="Q3984" s="1020"/>
      <c r="R3984" s="1020"/>
      <c r="S3984" s="1020"/>
      <c r="T3984" s="1020"/>
      <c r="U3984" s="1020"/>
      <c r="V3984" s="1020"/>
      <c r="W3984" s="1020"/>
      <c r="X3984" s="1020"/>
      <c r="Y3984" s="1014"/>
    </row>
    <row r="3985" spans="10:25">
      <c r="J3985" s="1014"/>
      <c r="K3985" s="1014"/>
      <c r="L3985" s="1020"/>
      <c r="M3985" s="1020"/>
      <c r="N3985" s="1020"/>
      <c r="O3985" s="1020"/>
      <c r="P3985" s="1020"/>
      <c r="Q3985" s="1020"/>
      <c r="R3985" s="1020"/>
      <c r="S3985" s="1020"/>
      <c r="T3985" s="1020"/>
      <c r="U3985" s="1020"/>
      <c r="V3985" s="1020"/>
      <c r="W3985" s="1020"/>
      <c r="X3985" s="1020"/>
      <c r="Y3985" s="1014"/>
    </row>
    <row r="3986" spans="10:25">
      <c r="J3986" s="1014"/>
      <c r="K3986" s="1014"/>
      <c r="L3986" s="1020"/>
      <c r="M3986" s="1020"/>
      <c r="N3986" s="1020"/>
      <c r="O3986" s="1020"/>
      <c r="P3986" s="1020"/>
      <c r="Q3986" s="1020"/>
      <c r="R3986" s="1020"/>
      <c r="S3986" s="1020"/>
      <c r="T3986" s="1020"/>
      <c r="U3986" s="1020"/>
      <c r="V3986" s="1020"/>
      <c r="W3986" s="1020"/>
      <c r="X3986" s="1020"/>
      <c r="Y3986" s="1014"/>
    </row>
    <row r="3987" spans="10:25">
      <c r="J3987" s="1014"/>
      <c r="K3987" s="1014"/>
      <c r="L3987" s="1020"/>
      <c r="M3987" s="1020"/>
      <c r="N3987" s="1020"/>
      <c r="O3987" s="1020"/>
      <c r="P3987" s="1020"/>
      <c r="Q3987" s="1020"/>
      <c r="R3987" s="1020"/>
      <c r="S3987" s="1020"/>
      <c r="T3987" s="1020"/>
      <c r="U3987" s="1020"/>
      <c r="V3987" s="1020"/>
      <c r="W3987" s="1020"/>
      <c r="X3987" s="1020"/>
      <c r="Y3987" s="1014"/>
    </row>
    <row r="3988" spans="10:25">
      <c r="J3988" s="1014"/>
      <c r="K3988" s="1014"/>
      <c r="L3988" s="1020"/>
      <c r="M3988" s="1020"/>
      <c r="N3988" s="1020"/>
      <c r="O3988" s="1020"/>
      <c r="P3988" s="1020"/>
      <c r="Q3988" s="1020"/>
      <c r="R3988" s="1020"/>
      <c r="S3988" s="1020"/>
      <c r="T3988" s="1020"/>
      <c r="U3988" s="1020"/>
      <c r="V3988" s="1020"/>
      <c r="W3988" s="1020"/>
      <c r="X3988" s="1020"/>
      <c r="Y3988" s="1014"/>
    </row>
    <row r="3989" spans="10:25">
      <c r="J3989" s="1014"/>
      <c r="K3989" s="1014"/>
      <c r="L3989" s="1020"/>
      <c r="M3989" s="1020"/>
      <c r="N3989" s="1020"/>
      <c r="O3989" s="1020"/>
      <c r="P3989" s="1020"/>
      <c r="Q3989" s="1020"/>
      <c r="R3989" s="1020"/>
      <c r="S3989" s="1020"/>
      <c r="T3989" s="1020"/>
      <c r="U3989" s="1020"/>
      <c r="V3989" s="1020"/>
      <c r="W3989" s="1020"/>
      <c r="X3989" s="1020"/>
      <c r="Y3989" s="1014"/>
    </row>
    <row r="3990" spans="10:25">
      <c r="J3990" s="1014"/>
      <c r="K3990" s="1014"/>
      <c r="L3990" s="1020"/>
      <c r="M3990" s="1020"/>
      <c r="N3990" s="1020"/>
      <c r="O3990" s="1020"/>
      <c r="P3990" s="1020"/>
      <c r="Q3990" s="1020"/>
      <c r="R3990" s="1020"/>
      <c r="S3990" s="1020"/>
      <c r="T3990" s="1020"/>
      <c r="U3990" s="1020"/>
      <c r="V3990" s="1020"/>
      <c r="W3990" s="1020"/>
      <c r="X3990" s="1020"/>
      <c r="Y3990" s="1014"/>
    </row>
    <row r="3991" spans="10:25">
      <c r="J3991" s="1014"/>
      <c r="K3991" s="1014"/>
      <c r="L3991" s="1020"/>
      <c r="M3991" s="1020"/>
      <c r="N3991" s="1020"/>
      <c r="O3991" s="1020"/>
      <c r="P3991" s="1020"/>
      <c r="Q3991" s="1020"/>
      <c r="R3991" s="1020"/>
      <c r="S3991" s="1020"/>
      <c r="T3991" s="1020"/>
      <c r="U3991" s="1020"/>
      <c r="V3991" s="1020"/>
      <c r="W3991" s="1020"/>
      <c r="X3991" s="1020"/>
      <c r="Y3991" s="1014"/>
    </row>
    <row r="3992" spans="10:25">
      <c r="J3992" s="1014"/>
      <c r="K3992" s="1014"/>
      <c r="L3992" s="1020"/>
      <c r="M3992" s="1020"/>
      <c r="N3992" s="1020"/>
      <c r="O3992" s="1020"/>
      <c r="P3992" s="1020"/>
      <c r="Q3992" s="1020"/>
      <c r="R3992" s="1020"/>
      <c r="S3992" s="1020"/>
      <c r="T3992" s="1020"/>
      <c r="U3992" s="1020"/>
      <c r="V3992" s="1020"/>
      <c r="W3992" s="1020"/>
      <c r="X3992" s="1020"/>
      <c r="Y3992" s="1014"/>
    </row>
    <row r="3993" spans="10:25">
      <c r="J3993" s="1014"/>
      <c r="K3993" s="1014"/>
      <c r="L3993" s="1020"/>
      <c r="M3993" s="1020"/>
      <c r="N3993" s="1020"/>
      <c r="O3993" s="1020"/>
      <c r="P3993" s="1020"/>
      <c r="Q3993" s="1020"/>
      <c r="R3993" s="1020"/>
      <c r="S3993" s="1020"/>
      <c r="T3993" s="1020"/>
      <c r="U3993" s="1020"/>
      <c r="V3993" s="1020"/>
      <c r="W3993" s="1020"/>
      <c r="X3993" s="1020"/>
      <c r="Y3993" s="1014"/>
    </row>
    <row r="3994" spans="10:25">
      <c r="J3994" s="1014"/>
      <c r="K3994" s="1014"/>
      <c r="L3994" s="1020"/>
      <c r="M3994" s="1020"/>
      <c r="N3994" s="1020"/>
      <c r="O3994" s="1020"/>
      <c r="P3994" s="1020"/>
      <c r="Q3994" s="1020"/>
      <c r="R3994" s="1020"/>
      <c r="S3994" s="1020"/>
      <c r="T3994" s="1020"/>
      <c r="U3994" s="1020"/>
      <c r="V3994" s="1020"/>
      <c r="W3994" s="1020"/>
      <c r="X3994" s="1020"/>
      <c r="Y3994" s="1014"/>
    </row>
    <row r="3995" spans="10:25">
      <c r="J3995" s="1014"/>
      <c r="K3995" s="1014"/>
      <c r="L3995" s="1020"/>
      <c r="M3995" s="1020"/>
      <c r="N3995" s="1020"/>
      <c r="O3995" s="1020"/>
      <c r="P3995" s="1020"/>
      <c r="Q3995" s="1020"/>
      <c r="R3995" s="1020"/>
      <c r="S3995" s="1020"/>
      <c r="T3995" s="1020"/>
      <c r="U3995" s="1020"/>
      <c r="V3995" s="1020"/>
      <c r="W3995" s="1020"/>
      <c r="X3995" s="1020"/>
      <c r="Y3995" s="1014"/>
    </row>
    <row r="3996" spans="10:25">
      <c r="J3996" s="1014"/>
      <c r="K3996" s="1014"/>
      <c r="L3996" s="1020"/>
      <c r="M3996" s="1020"/>
      <c r="N3996" s="1020"/>
      <c r="O3996" s="1020"/>
      <c r="P3996" s="1020"/>
      <c r="Q3996" s="1020"/>
      <c r="R3996" s="1020"/>
      <c r="S3996" s="1020"/>
      <c r="T3996" s="1020"/>
      <c r="U3996" s="1020"/>
      <c r="V3996" s="1020"/>
      <c r="W3996" s="1020"/>
      <c r="X3996" s="1020"/>
      <c r="Y3996" s="1014"/>
    </row>
    <row r="3997" spans="10:25">
      <c r="J3997" s="1014"/>
      <c r="K3997" s="1014"/>
      <c r="L3997" s="1020"/>
      <c r="M3997" s="1020"/>
      <c r="N3997" s="1020"/>
      <c r="O3997" s="1020"/>
      <c r="P3997" s="1020"/>
      <c r="Q3997" s="1020"/>
      <c r="R3997" s="1020"/>
      <c r="S3997" s="1020"/>
      <c r="T3997" s="1020"/>
      <c r="U3997" s="1020"/>
      <c r="V3997" s="1020"/>
      <c r="W3997" s="1020"/>
      <c r="X3997" s="1020"/>
      <c r="Y3997" s="1014"/>
    </row>
    <row r="3998" spans="10:25">
      <c r="J3998" s="1014"/>
      <c r="K3998" s="1014"/>
      <c r="L3998" s="1020"/>
      <c r="M3998" s="1020"/>
      <c r="N3998" s="1020"/>
      <c r="O3998" s="1020"/>
      <c r="P3998" s="1020"/>
      <c r="Q3998" s="1020"/>
      <c r="R3998" s="1020"/>
      <c r="S3998" s="1020"/>
      <c r="T3998" s="1020"/>
      <c r="U3998" s="1020"/>
      <c r="V3998" s="1020"/>
      <c r="W3998" s="1020"/>
      <c r="X3998" s="1020"/>
      <c r="Y3998" s="1014"/>
    </row>
    <row r="3999" spans="10:25">
      <c r="J3999" s="1014"/>
      <c r="K3999" s="1014"/>
      <c r="L3999" s="1020"/>
      <c r="M3999" s="1020"/>
      <c r="N3999" s="1020"/>
      <c r="O3999" s="1020"/>
      <c r="P3999" s="1020"/>
      <c r="Q3999" s="1020"/>
      <c r="R3999" s="1020"/>
      <c r="S3999" s="1020"/>
      <c r="T3999" s="1020"/>
      <c r="U3999" s="1020"/>
      <c r="V3999" s="1020"/>
      <c r="W3999" s="1020"/>
      <c r="X3999" s="1020"/>
      <c r="Y3999" s="1014"/>
    </row>
    <row r="4000" spans="10:25">
      <c r="J4000" s="1014"/>
      <c r="K4000" s="1014"/>
      <c r="L4000" s="1020"/>
      <c r="M4000" s="1020"/>
      <c r="N4000" s="1020"/>
      <c r="O4000" s="1020"/>
      <c r="P4000" s="1020"/>
      <c r="Q4000" s="1020"/>
      <c r="R4000" s="1020"/>
      <c r="S4000" s="1020"/>
      <c r="T4000" s="1020"/>
      <c r="U4000" s="1020"/>
      <c r="V4000" s="1020"/>
      <c r="W4000" s="1020"/>
      <c r="X4000" s="1020"/>
      <c r="Y4000" s="1014"/>
    </row>
    <row r="4001" spans="10:25">
      <c r="J4001" s="1014"/>
      <c r="K4001" s="1014"/>
      <c r="L4001" s="1020"/>
      <c r="M4001" s="1020"/>
      <c r="N4001" s="1020"/>
      <c r="O4001" s="1020"/>
      <c r="P4001" s="1020"/>
      <c r="Q4001" s="1020"/>
      <c r="R4001" s="1020"/>
      <c r="S4001" s="1020"/>
      <c r="T4001" s="1020"/>
      <c r="U4001" s="1020"/>
      <c r="V4001" s="1020"/>
      <c r="W4001" s="1020"/>
      <c r="X4001" s="1020"/>
      <c r="Y4001" s="1014"/>
    </row>
    <row r="4002" spans="10:25">
      <c r="J4002" s="1014"/>
      <c r="K4002" s="1014"/>
      <c r="L4002" s="1020"/>
      <c r="M4002" s="1020"/>
      <c r="N4002" s="1020"/>
      <c r="O4002" s="1020"/>
      <c r="P4002" s="1020"/>
      <c r="Q4002" s="1020"/>
      <c r="R4002" s="1020"/>
      <c r="S4002" s="1020"/>
      <c r="T4002" s="1020"/>
      <c r="U4002" s="1020"/>
      <c r="V4002" s="1020"/>
      <c r="W4002" s="1020"/>
      <c r="X4002" s="1020"/>
      <c r="Y4002" s="1014"/>
    </row>
    <row r="4003" spans="10:25">
      <c r="J4003" s="1014"/>
      <c r="K4003" s="1014"/>
      <c r="L4003" s="1020"/>
      <c r="M4003" s="1020"/>
      <c r="N4003" s="1020"/>
      <c r="O4003" s="1020"/>
      <c r="P4003" s="1020"/>
      <c r="Q4003" s="1020"/>
      <c r="R4003" s="1020"/>
      <c r="S4003" s="1020"/>
      <c r="T4003" s="1020"/>
      <c r="U4003" s="1020"/>
      <c r="V4003" s="1020"/>
      <c r="W4003" s="1020"/>
      <c r="X4003" s="1020"/>
      <c r="Y4003" s="1014"/>
    </row>
    <row r="4004" spans="10:25">
      <c r="J4004" s="1014"/>
      <c r="K4004" s="1014"/>
      <c r="L4004" s="1020"/>
      <c r="M4004" s="1020"/>
      <c r="N4004" s="1020"/>
      <c r="O4004" s="1020"/>
      <c r="P4004" s="1020"/>
      <c r="Q4004" s="1020"/>
      <c r="R4004" s="1020"/>
      <c r="S4004" s="1020"/>
      <c r="T4004" s="1020"/>
      <c r="U4004" s="1020"/>
      <c r="V4004" s="1020"/>
      <c r="W4004" s="1020"/>
      <c r="X4004" s="1020"/>
      <c r="Y4004" s="1014"/>
    </row>
    <row r="4005" spans="10:25">
      <c r="J4005" s="1014"/>
      <c r="K4005" s="1014"/>
      <c r="L4005" s="1020"/>
      <c r="M4005" s="1020"/>
      <c r="N4005" s="1020"/>
      <c r="O4005" s="1020"/>
      <c r="P4005" s="1020"/>
      <c r="Q4005" s="1020"/>
      <c r="R4005" s="1020"/>
      <c r="S4005" s="1020"/>
      <c r="T4005" s="1020"/>
      <c r="U4005" s="1020"/>
      <c r="V4005" s="1020"/>
      <c r="W4005" s="1020"/>
      <c r="X4005" s="1020"/>
      <c r="Y4005" s="1014"/>
    </row>
    <row r="4006" spans="10:25">
      <c r="J4006" s="1014"/>
      <c r="K4006" s="1014"/>
      <c r="L4006" s="1020"/>
      <c r="M4006" s="1020"/>
      <c r="N4006" s="1020"/>
      <c r="O4006" s="1020"/>
      <c r="P4006" s="1020"/>
      <c r="Q4006" s="1020"/>
      <c r="R4006" s="1020"/>
      <c r="S4006" s="1020"/>
      <c r="T4006" s="1020"/>
      <c r="U4006" s="1020"/>
      <c r="V4006" s="1020"/>
      <c r="W4006" s="1020"/>
      <c r="X4006" s="1020"/>
      <c r="Y4006" s="1014"/>
    </row>
    <row r="4007" spans="10:25">
      <c r="J4007" s="1014"/>
      <c r="K4007" s="1014"/>
      <c r="L4007" s="1020"/>
      <c r="M4007" s="1020"/>
      <c r="N4007" s="1020"/>
      <c r="O4007" s="1020"/>
      <c r="P4007" s="1020"/>
      <c r="Q4007" s="1020"/>
      <c r="R4007" s="1020"/>
      <c r="S4007" s="1020"/>
      <c r="T4007" s="1020"/>
      <c r="U4007" s="1020"/>
      <c r="V4007" s="1020"/>
      <c r="W4007" s="1020"/>
      <c r="X4007" s="1020"/>
      <c r="Y4007" s="1014"/>
    </row>
    <row r="4008" spans="10:25">
      <c r="J4008" s="1014"/>
      <c r="K4008" s="1014"/>
      <c r="L4008" s="1020"/>
      <c r="M4008" s="1020"/>
      <c r="N4008" s="1020"/>
      <c r="O4008" s="1020"/>
      <c r="P4008" s="1020"/>
      <c r="Q4008" s="1020"/>
      <c r="R4008" s="1020"/>
      <c r="S4008" s="1020"/>
      <c r="T4008" s="1020"/>
      <c r="U4008" s="1020"/>
      <c r="V4008" s="1020"/>
      <c r="W4008" s="1020"/>
      <c r="X4008" s="1020"/>
      <c r="Y4008" s="1014"/>
    </row>
    <row r="4009" spans="10:25">
      <c r="J4009" s="1014"/>
      <c r="K4009" s="1014"/>
      <c r="L4009" s="1020"/>
      <c r="M4009" s="1020"/>
      <c r="N4009" s="1020"/>
      <c r="O4009" s="1020"/>
      <c r="P4009" s="1020"/>
      <c r="Q4009" s="1020"/>
      <c r="R4009" s="1020"/>
      <c r="S4009" s="1020"/>
      <c r="T4009" s="1020"/>
      <c r="U4009" s="1020"/>
      <c r="V4009" s="1020"/>
      <c r="W4009" s="1020"/>
      <c r="X4009" s="1020"/>
      <c r="Y4009" s="1014"/>
    </row>
    <row r="4010" spans="10:25">
      <c r="J4010" s="1014"/>
      <c r="K4010" s="1014"/>
      <c r="L4010" s="1020"/>
      <c r="M4010" s="1020"/>
      <c r="N4010" s="1020"/>
      <c r="O4010" s="1020"/>
      <c r="P4010" s="1020"/>
      <c r="Q4010" s="1020"/>
      <c r="R4010" s="1020"/>
      <c r="S4010" s="1020"/>
      <c r="T4010" s="1020"/>
      <c r="U4010" s="1020"/>
      <c r="V4010" s="1020"/>
      <c r="W4010" s="1020"/>
      <c r="X4010" s="1020"/>
      <c r="Y4010" s="1014"/>
    </row>
    <row r="4011" spans="10:25">
      <c r="J4011" s="1014"/>
      <c r="K4011" s="1014"/>
      <c r="L4011" s="1020"/>
      <c r="M4011" s="1020"/>
      <c r="N4011" s="1020"/>
      <c r="O4011" s="1020"/>
      <c r="P4011" s="1020"/>
      <c r="Q4011" s="1020"/>
      <c r="R4011" s="1020"/>
      <c r="S4011" s="1020"/>
      <c r="T4011" s="1020"/>
      <c r="U4011" s="1020"/>
      <c r="V4011" s="1020"/>
      <c r="W4011" s="1020"/>
      <c r="X4011" s="1020"/>
      <c r="Y4011" s="1014"/>
    </row>
    <row r="4012" spans="10:25">
      <c r="J4012" s="1014"/>
      <c r="K4012" s="1014"/>
      <c r="L4012" s="1020"/>
      <c r="M4012" s="1020"/>
      <c r="N4012" s="1020"/>
      <c r="O4012" s="1020"/>
      <c r="P4012" s="1020"/>
      <c r="Q4012" s="1020"/>
      <c r="R4012" s="1020"/>
      <c r="S4012" s="1020"/>
      <c r="T4012" s="1020"/>
      <c r="U4012" s="1020"/>
      <c r="V4012" s="1020"/>
      <c r="W4012" s="1020"/>
      <c r="X4012" s="1020"/>
      <c r="Y4012" s="1014"/>
    </row>
    <row r="4013" spans="10:25">
      <c r="J4013" s="1014"/>
      <c r="K4013" s="1014"/>
      <c r="L4013" s="1020"/>
      <c r="M4013" s="1020"/>
      <c r="N4013" s="1020"/>
      <c r="O4013" s="1020"/>
      <c r="P4013" s="1020"/>
      <c r="Q4013" s="1020"/>
      <c r="R4013" s="1020"/>
      <c r="S4013" s="1020"/>
      <c r="T4013" s="1020"/>
      <c r="U4013" s="1020"/>
      <c r="V4013" s="1020"/>
      <c r="W4013" s="1020"/>
      <c r="X4013" s="1020"/>
      <c r="Y4013" s="1014"/>
    </row>
    <row r="4014" spans="10:25">
      <c r="J4014" s="1014"/>
      <c r="K4014" s="1014"/>
      <c r="L4014" s="1020"/>
      <c r="M4014" s="1020"/>
      <c r="N4014" s="1020"/>
      <c r="O4014" s="1020"/>
      <c r="P4014" s="1020"/>
      <c r="Q4014" s="1020"/>
      <c r="R4014" s="1020"/>
      <c r="S4014" s="1020"/>
      <c r="T4014" s="1020"/>
      <c r="U4014" s="1020"/>
      <c r="V4014" s="1020"/>
      <c r="W4014" s="1020"/>
      <c r="X4014" s="1020"/>
      <c r="Y4014" s="1014"/>
    </row>
    <row r="4015" spans="10:25">
      <c r="J4015" s="1014"/>
      <c r="K4015" s="1014"/>
      <c r="L4015" s="1020"/>
      <c r="M4015" s="1020"/>
      <c r="N4015" s="1020"/>
      <c r="O4015" s="1020"/>
      <c r="P4015" s="1020"/>
      <c r="Q4015" s="1020"/>
      <c r="R4015" s="1020"/>
      <c r="S4015" s="1020"/>
      <c r="T4015" s="1020"/>
      <c r="U4015" s="1020"/>
      <c r="V4015" s="1020"/>
      <c r="W4015" s="1020"/>
      <c r="X4015" s="1020"/>
      <c r="Y4015" s="1014"/>
    </row>
    <row r="4016" spans="10:25">
      <c r="J4016" s="1014"/>
      <c r="K4016" s="1014"/>
      <c r="L4016" s="1020"/>
      <c r="M4016" s="1020"/>
      <c r="N4016" s="1020"/>
      <c r="O4016" s="1020"/>
      <c r="P4016" s="1020"/>
      <c r="Q4016" s="1020"/>
      <c r="R4016" s="1020"/>
      <c r="S4016" s="1020"/>
      <c r="T4016" s="1020"/>
      <c r="U4016" s="1020"/>
      <c r="V4016" s="1020"/>
      <c r="W4016" s="1020"/>
      <c r="X4016" s="1020"/>
      <c r="Y4016" s="1014"/>
    </row>
    <row r="4017" spans="10:25">
      <c r="J4017" s="1014"/>
      <c r="K4017" s="1014"/>
      <c r="L4017" s="1020"/>
      <c r="M4017" s="1020"/>
      <c r="N4017" s="1020"/>
      <c r="O4017" s="1020"/>
      <c r="P4017" s="1020"/>
      <c r="Q4017" s="1020"/>
      <c r="R4017" s="1020"/>
      <c r="S4017" s="1020"/>
      <c r="T4017" s="1020"/>
      <c r="U4017" s="1020"/>
      <c r="V4017" s="1020"/>
      <c r="W4017" s="1020"/>
      <c r="X4017" s="1020"/>
      <c r="Y4017" s="1014"/>
    </row>
    <row r="4018" spans="10:25">
      <c r="J4018" s="1014"/>
      <c r="K4018" s="1014"/>
      <c r="L4018" s="1020"/>
      <c r="M4018" s="1020"/>
      <c r="N4018" s="1020"/>
      <c r="O4018" s="1020"/>
      <c r="P4018" s="1020"/>
      <c r="Q4018" s="1020"/>
      <c r="R4018" s="1020"/>
      <c r="S4018" s="1020"/>
      <c r="T4018" s="1020"/>
      <c r="U4018" s="1020"/>
      <c r="V4018" s="1020"/>
      <c r="W4018" s="1020"/>
      <c r="X4018" s="1020"/>
      <c r="Y4018" s="1014"/>
    </row>
    <row r="4019" spans="10:25">
      <c r="J4019" s="1014"/>
      <c r="K4019" s="1014"/>
      <c r="L4019" s="1020"/>
      <c r="M4019" s="1020"/>
      <c r="N4019" s="1020"/>
      <c r="O4019" s="1020"/>
      <c r="P4019" s="1020"/>
      <c r="Q4019" s="1020"/>
      <c r="R4019" s="1020"/>
      <c r="S4019" s="1020"/>
      <c r="T4019" s="1020"/>
      <c r="U4019" s="1020"/>
      <c r="V4019" s="1020"/>
      <c r="W4019" s="1020"/>
      <c r="X4019" s="1020"/>
      <c r="Y4019" s="1014"/>
    </row>
    <row r="4020" spans="10:25">
      <c r="J4020" s="1014"/>
      <c r="K4020" s="1014"/>
      <c r="L4020" s="1020"/>
      <c r="M4020" s="1020"/>
      <c r="N4020" s="1020"/>
      <c r="O4020" s="1020"/>
      <c r="P4020" s="1020"/>
      <c r="Q4020" s="1020"/>
      <c r="R4020" s="1020"/>
      <c r="S4020" s="1020"/>
      <c r="T4020" s="1020"/>
      <c r="U4020" s="1020"/>
      <c r="V4020" s="1020"/>
      <c r="W4020" s="1020"/>
      <c r="X4020" s="1020"/>
      <c r="Y4020" s="1014"/>
    </row>
    <row r="4021" spans="10:25">
      <c r="J4021" s="1014"/>
      <c r="K4021" s="1014"/>
      <c r="L4021" s="1020"/>
      <c r="M4021" s="1020"/>
      <c r="N4021" s="1020"/>
      <c r="O4021" s="1020"/>
      <c r="P4021" s="1020"/>
      <c r="Q4021" s="1020"/>
      <c r="R4021" s="1020"/>
      <c r="S4021" s="1020"/>
      <c r="T4021" s="1020"/>
      <c r="U4021" s="1020"/>
      <c r="V4021" s="1020"/>
      <c r="W4021" s="1020"/>
      <c r="X4021" s="1020"/>
      <c r="Y4021" s="1014"/>
    </row>
    <row r="4022" spans="10:25">
      <c r="J4022" s="1014"/>
      <c r="K4022" s="1014"/>
      <c r="L4022" s="1020"/>
      <c r="M4022" s="1020"/>
      <c r="N4022" s="1020"/>
      <c r="O4022" s="1020"/>
      <c r="P4022" s="1020"/>
      <c r="Q4022" s="1020"/>
      <c r="R4022" s="1020"/>
      <c r="S4022" s="1020"/>
      <c r="T4022" s="1020"/>
      <c r="U4022" s="1020"/>
      <c r="V4022" s="1020"/>
      <c r="W4022" s="1020"/>
      <c r="X4022" s="1020"/>
      <c r="Y4022" s="1014"/>
    </row>
    <row r="4023" spans="10:25">
      <c r="J4023" s="1014"/>
      <c r="K4023" s="1014"/>
      <c r="L4023" s="1020"/>
      <c r="M4023" s="1020"/>
      <c r="N4023" s="1020"/>
      <c r="O4023" s="1020"/>
      <c r="P4023" s="1020"/>
      <c r="Q4023" s="1020"/>
      <c r="R4023" s="1020"/>
      <c r="S4023" s="1020"/>
      <c r="T4023" s="1020"/>
      <c r="U4023" s="1020"/>
      <c r="V4023" s="1020"/>
      <c r="W4023" s="1020"/>
      <c r="X4023" s="1020"/>
      <c r="Y4023" s="1014"/>
    </row>
    <row r="4024" spans="10:25">
      <c r="J4024" s="1014"/>
      <c r="K4024" s="1014"/>
      <c r="L4024" s="1020"/>
      <c r="M4024" s="1020"/>
      <c r="N4024" s="1020"/>
      <c r="O4024" s="1020"/>
      <c r="P4024" s="1020"/>
      <c r="Q4024" s="1020"/>
      <c r="R4024" s="1020"/>
      <c r="S4024" s="1020"/>
      <c r="T4024" s="1020"/>
      <c r="U4024" s="1020"/>
      <c r="V4024" s="1020"/>
      <c r="W4024" s="1020"/>
      <c r="X4024" s="1020"/>
      <c r="Y4024" s="1014"/>
    </row>
    <row r="4025" spans="10:25">
      <c r="J4025" s="1014"/>
      <c r="K4025" s="1014"/>
      <c r="L4025" s="1020"/>
      <c r="M4025" s="1020"/>
      <c r="N4025" s="1020"/>
      <c r="O4025" s="1020"/>
      <c r="P4025" s="1020"/>
      <c r="Q4025" s="1020"/>
      <c r="R4025" s="1020"/>
      <c r="S4025" s="1020"/>
      <c r="T4025" s="1020"/>
      <c r="U4025" s="1020"/>
      <c r="V4025" s="1020"/>
      <c r="W4025" s="1020"/>
      <c r="X4025" s="1020"/>
      <c r="Y4025" s="1014"/>
    </row>
    <row r="4026" spans="10:25">
      <c r="J4026" s="1014"/>
      <c r="K4026" s="1014"/>
      <c r="L4026" s="1020"/>
      <c r="M4026" s="1020"/>
      <c r="N4026" s="1020"/>
      <c r="O4026" s="1020"/>
      <c r="P4026" s="1020"/>
      <c r="Q4026" s="1020"/>
      <c r="R4026" s="1020"/>
      <c r="S4026" s="1020"/>
      <c r="T4026" s="1020"/>
      <c r="U4026" s="1020"/>
      <c r="V4026" s="1020"/>
      <c r="W4026" s="1020"/>
      <c r="X4026" s="1020"/>
      <c r="Y4026" s="1014"/>
    </row>
    <row r="4027" spans="10:25">
      <c r="J4027" s="1014"/>
      <c r="K4027" s="1014"/>
      <c r="L4027" s="1020"/>
      <c r="M4027" s="1020"/>
      <c r="N4027" s="1020"/>
      <c r="O4027" s="1020"/>
      <c r="P4027" s="1020"/>
      <c r="Q4027" s="1020"/>
      <c r="R4027" s="1020"/>
      <c r="S4027" s="1020"/>
      <c r="T4027" s="1020"/>
      <c r="U4027" s="1020"/>
      <c r="V4027" s="1020"/>
      <c r="W4027" s="1020"/>
      <c r="X4027" s="1020"/>
      <c r="Y4027" s="1014"/>
    </row>
    <row r="4028" spans="10:25">
      <c r="J4028" s="1014"/>
      <c r="K4028" s="1014"/>
      <c r="L4028" s="1020"/>
      <c r="M4028" s="1020"/>
      <c r="N4028" s="1020"/>
      <c r="O4028" s="1020"/>
      <c r="P4028" s="1020"/>
      <c r="Q4028" s="1020"/>
      <c r="R4028" s="1020"/>
      <c r="S4028" s="1020"/>
      <c r="T4028" s="1020"/>
      <c r="U4028" s="1020"/>
      <c r="V4028" s="1020"/>
      <c r="W4028" s="1020"/>
      <c r="X4028" s="1020"/>
      <c r="Y4028" s="1014"/>
    </row>
    <row r="4029" spans="10:25">
      <c r="J4029" s="1014"/>
      <c r="K4029" s="1014"/>
      <c r="L4029" s="1020"/>
      <c r="M4029" s="1020"/>
      <c r="N4029" s="1020"/>
      <c r="O4029" s="1020"/>
      <c r="P4029" s="1020"/>
      <c r="Q4029" s="1020"/>
      <c r="R4029" s="1020"/>
      <c r="S4029" s="1020"/>
      <c r="T4029" s="1020"/>
      <c r="U4029" s="1020"/>
      <c r="V4029" s="1020"/>
      <c r="W4029" s="1020"/>
      <c r="X4029" s="1020"/>
      <c r="Y4029" s="1014"/>
    </row>
    <row r="4030" spans="10:25">
      <c r="J4030" s="1014"/>
      <c r="K4030" s="1014"/>
      <c r="L4030" s="1020"/>
      <c r="M4030" s="1020"/>
      <c r="N4030" s="1020"/>
      <c r="O4030" s="1020"/>
      <c r="P4030" s="1020"/>
      <c r="Q4030" s="1020"/>
      <c r="R4030" s="1020"/>
      <c r="S4030" s="1020"/>
      <c r="T4030" s="1020"/>
      <c r="U4030" s="1020"/>
      <c r="V4030" s="1020"/>
      <c r="W4030" s="1020"/>
      <c r="X4030" s="1020"/>
      <c r="Y4030" s="1014"/>
    </row>
    <row r="4031" spans="10:25">
      <c r="J4031" s="1014"/>
      <c r="K4031" s="1014"/>
      <c r="L4031" s="1020"/>
      <c r="M4031" s="1020"/>
      <c r="N4031" s="1020"/>
      <c r="O4031" s="1020"/>
      <c r="P4031" s="1020"/>
      <c r="Q4031" s="1020"/>
      <c r="R4031" s="1020"/>
      <c r="S4031" s="1020"/>
      <c r="T4031" s="1020"/>
      <c r="U4031" s="1020"/>
      <c r="V4031" s="1020"/>
      <c r="W4031" s="1020"/>
      <c r="X4031" s="1020"/>
      <c r="Y4031" s="1014"/>
    </row>
    <row r="4032" spans="10:25">
      <c r="J4032" s="1014"/>
      <c r="K4032" s="1014"/>
      <c r="L4032" s="1020"/>
      <c r="M4032" s="1020"/>
      <c r="N4032" s="1020"/>
      <c r="O4032" s="1020"/>
      <c r="P4032" s="1020"/>
      <c r="Q4032" s="1020"/>
      <c r="R4032" s="1020"/>
      <c r="S4032" s="1020"/>
      <c r="T4032" s="1020"/>
      <c r="U4032" s="1020"/>
      <c r="V4032" s="1020"/>
      <c r="W4032" s="1020"/>
      <c r="X4032" s="1020"/>
      <c r="Y4032" s="1014"/>
    </row>
    <row r="4033" spans="10:25">
      <c r="J4033" s="1014"/>
      <c r="K4033" s="1014"/>
      <c r="L4033" s="1020"/>
      <c r="M4033" s="1020"/>
      <c r="N4033" s="1020"/>
      <c r="O4033" s="1020"/>
      <c r="P4033" s="1020"/>
      <c r="Q4033" s="1020"/>
      <c r="R4033" s="1020"/>
      <c r="S4033" s="1020"/>
      <c r="T4033" s="1020"/>
      <c r="U4033" s="1020"/>
      <c r="V4033" s="1020"/>
      <c r="W4033" s="1020"/>
      <c r="X4033" s="1020"/>
      <c r="Y4033" s="1014"/>
    </row>
    <row r="4034" spans="10:25">
      <c r="J4034" s="1014"/>
      <c r="K4034" s="1014"/>
      <c r="L4034" s="1020"/>
      <c r="M4034" s="1020"/>
      <c r="N4034" s="1020"/>
      <c r="O4034" s="1020"/>
      <c r="P4034" s="1020"/>
      <c r="Q4034" s="1020"/>
      <c r="R4034" s="1020"/>
      <c r="S4034" s="1020"/>
      <c r="T4034" s="1020"/>
      <c r="U4034" s="1020"/>
      <c r="V4034" s="1020"/>
      <c r="W4034" s="1020"/>
      <c r="X4034" s="1020"/>
      <c r="Y4034" s="1014"/>
    </row>
    <row r="4035" spans="10:25">
      <c r="J4035" s="1014"/>
      <c r="K4035" s="1014"/>
      <c r="L4035" s="1020"/>
      <c r="M4035" s="1020"/>
      <c r="N4035" s="1020"/>
      <c r="O4035" s="1020"/>
      <c r="P4035" s="1020"/>
      <c r="Q4035" s="1020"/>
      <c r="R4035" s="1020"/>
      <c r="S4035" s="1020"/>
      <c r="T4035" s="1020"/>
      <c r="U4035" s="1020"/>
      <c r="V4035" s="1020"/>
      <c r="W4035" s="1020"/>
      <c r="X4035" s="1020"/>
      <c r="Y4035" s="1014"/>
    </row>
    <row r="4036" spans="10:25">
      <c r="J4036" s="1014"/>
      <c r="K4036" s="1014"/>
      <c r="L4036" s="1020"/>
      <c r="M4036" s="1020"/>
      <c r="N4036" s="1020"/>
      <c r="O4036" s="1020"/>
      <c r="P4036" s="1020"/>
      <c r="Q4036" s="1020"/>
      <c r="R4036" s="1020"/>
      <c r="S4036" s="1020"/>
      <c r="T4036" s="1020"/>
      <c r="U4036" s="1020"/>
      <c r="V4036" s="1020"/>
      <c r="W4036" s="1020"/>
      <c r="X4036" s="1020"/>
      <c r="Y4036" s="1014"/>
    </row>
    <row r="4037" spans="10:25">
      <c r="J4037" s="1014"/>
      <c r="K4037" s="1014"/>
      <c r="L4037" s="1020"/>
      <c r="M4037" s="1020"/>
      <c r="N4037" s="1020"/>
      <c r="O4037" s="1020"/>
      <c r="P4037" s="1020"/>
      <c r="Q4037" s="1020"/>
      <c r="R4037" s="1020"/>
      <c r="S4037" s="1020"/>
      <c r="T4037" s="1020"/>
      <c r="U4037" s="1020"/>
      <c r="V4037" s="1020"/>
      <c r="W4037" s="1020"/>
      <c r="X4037" s="1020"/>
      <c r="Y4037" s="1014"/>
    </row>
    <row r="4038" spans="10:25">
      <c r="J4038" s="1014"/>
      <c r="K4038" s="1014"/>
      <c r="L4038" s="1020"/>
      <c r="M4038" s="1020"/>
      <c r="N4038" s="1020"/>
      <c r="O4038" s="1020"/>
      <c r="P4038" s="1020"/>
      <c r="Q4038" s="1020"/>
      <c r="R4038" s="1020"/>
      <c r="S4038" s="1020"/>
      <c r="T4038" s="1020"/>
      <c r="U4038" s="1020"/>
      <c r="V4038" s="1020"/>
      <c r="W4038" s="1020"/>
      <c r="X4038" s="1020"/>
      <c r="Y4038" s="1014"/>
    </row>
    <row r="4039" spans="10:25">
      <c r="J4039" s="1014"/>
      <c r="K4039" s="1014"/>
      <c r="L4039" s="1020"/>
      <c r="M4039" s="1020"/>
      <c r="N4039" s="1020"/>
      <c r="O4039" s="1020"/>
      <c r="P4039" s="1020"/>
      <c r="Q4039" s="1020"/>
      <c r="R4039" s="1020"/>
      <c r="S4039" s="1020"/>
      <c r="T4039" s="1020"/>
      <c r="U4039" s="1020"/>
      <c r="V4039" s="1020"/>
      <c r="W4039" s="1020"/>
      <c r="X4039" s="1020"/>
      <c r="Y4039" s="1014"/>
    </row>
    <row r="4040" spans="10:25">
      <c r="J4040" s="1014"/>
      <c r="K4040" s="1014"/>
      <c r="L4040" s="1020"/>
      <c r="M4040" s="1020"/>
      <c r="N4040" s="1020"/>
      <c r="O4040" s="1020"/>
      <c r="P4040" s="1020"/>
      <c r="Q4040" s="1020"/>
      <c r="R4040" s="1020"/>
      <c r="S4040" s="1020"/>
      <c r="T4040" s="1020"/>
      <c r="U4040" s="1020"/>
      <c r="V4040" s="1020"/>
      <c r="W4040" s="1020"/>
      <c r="X4040" s="1020"/>
      <c r="Y4040" s="1014"/>
    </row>
    <row r="4041" spans="10:25">
      <c r="J4041" s="1014"/>
      <c r="K4041" s="1014"/>
      <c r="L4041" s="1020"/>
      <c r="M4041" s="1020"/>
      <c r="N4041" s="1020"/>
      <c r="O4041" s="1020"/>
      <c r="P4041" s="1020"/>
      <c r="Q4041" s="1020"/>
      <c r="R4041" s="1020"/>
      <c r="S4041" s="1020"/>
      <c r="T4041" s="1020"/>
      <c r="U4041" s="1020"/>
      <c r="V4041" s="1020"/>
      <c r="W4041" s="1020"/>
      <c r="X4041" s="1020"/>
      <c r="Y4041" s="1014"/>
    </row>
    <row r="4042" spans="10:25">
      <c r="J4042" s="1014"/>
      <c r="K4042" s="1014"/>
      <c r="L4042" s="1020"/>
      <c r="M4042" s="1020"/>
      <c r="N4042" s="1020"/>
      <c r="O4042" s="1020"/>
      <c r="P4042" s="1020"/>
      <c r="Q4042" s="1020"/>
      <c r="R4042" s="1020"/>
      <c r="S4042" s="1020"/>
      <c r="T4042" s="1020"/>
      <c r="U4042" s="1020"/>
      <c r="V4042" s="1020"/>
      <c r="W4042" s="1020"/>
      <c r="X4042" s="1020"/>
      <c r="Y4042" s="1014"/>
    </row>
    <row r="4043" spans="10:25">
      <c r="J4043" s="1014"/>
      <c r="K4043" s="1014"/>
      <c r="L4043" s="1020"/>
      <c r="M4043" s="1020"/>
      <c r="N4043" s="1020"/>
      <c r="O4043" s="1020"/>
      <c r="P4043" s="1020"/>
      <c r="Q4043" s="1020"/>
      <c r="R4043" s="1020"/>
      <c r="S4043" s="1020"/>
      <c r="T4043" s="1020"/>
      <c r="U4043" s="1020"/>
      <c r="V4043" s="1020"/>
      <c r="W4043" s="1020"/>
      <c r="X4043" s="1020"/>
      <c r="Y4043" s="1014"/>
    </row>
    <row r="4044" spans="10:25">
      <c r="J4044" s="1014"/>
      <c r="K4044" s="1014"/>
      <c r="L4044" s="1020"/>
      <c r="M4044" s="1020"/>
      <c r="N4044" s="1020"/>
      <c r="O4044" s="1020"/>
      <c r="P4044" s="1020"/>
      <c r="Q4044" s="1020"/>
      <c r="R4044" s="1020"/>
      <c r="S4044" s="1020"/>
      <c r="T4044" s="1020"/>
      <c r="U4044" s="1020"/>
      <c r="V4044" s="1020"/>
      <c r="W4044" s="1020"/>
      <c r="X4044" s="1020"/>
      <c r="Y4044" s="1014"/>
    </row>
    <row r="4045" spans="10:25">
      <c r="J4045" s="1014"/>
      <c r="K4045" s="1014"/>
      <c r="L4045" s="1020"/>
      <c r="M4045" s="1020"/>
      <c r="N4045" s="1020"/>
      <c r="O4045" s="1020"/>
      <c r="P4045" s="1020"/>
      <c r="Q4045" s="1020"/>
      <c r="R4045" s="1020"/>
      <c r="S4045" s="1020"/>
      <c r="T4045" s="1020"/>
      <c r="U4045" s="1020"/>
      <c r="V4045" s="1020"/>
      <c r="W4045" s="1020"/>
      <c r="X4045" s="1020"/>
      <c r="Y4045" s="1014"/>
    </row>
    <row r="4046" spans="10:25">
      <c r="J4046" s="1014"/>
      <c r="K4046" s="1014"/>
      <c r="L4046" s="1020"/>
      <c r="M4046" s="1020"/>
      <c r="N4046" s="1020"/>
      <c r="O4046" s="1020"/>
      <c r="P4046" s="1020"/>
      <c r="Q4046" s="1020"/>
      <c r="R4046" s="1020"/>
      <c r="S4046" s="1020"/>
      <c r="T4046" s="1020"/>
      <c r="U4046" s="1020"/>
      <c r="V4046" s="1020"/>
      <c r="W4046" s="1020"/>
      <c r="X4046" s="1020"/>
      <c r="Y4046" s="1014"/>
    </row>
    <row r="4047" spans="10:25">
      <c r="J4047" s="1014"/>
      <c r="K4047" s="1014"/>
      <c r="L4047" s="1020"/>
      <c r="M4047" s="1020"/>
      <c r="N4047" s="1020"/>
      <c r="O4047" s="1020"/>
      <c r="P4047" s="1020"/>
      <c r="Q4047" s="1020"/>
      <c r="R4047" s="1020"/>
      <c r="S4047" s="1020"/>
      <c r="T4047" s="1020"/>
      <c r="U4047" s="1020"/>
      <c r="V4047" s="1020"/>
      <c r="W4047" s="1020"/>
      <c r="X4047" s="1020"/>
      <c r="Y4047" s="1014"/>
    </row>
    <row r="4048" spans="10:25">
      <c r="J4048" s="1014"/>
      <c r="K4048" s="1014"/>
      <c r="L4048" s="1020"/>
      <c r="M4048" s="1020"/>
      <c r="N4048" s="1020"/>
      <c r="O4048" s="1020"/>
      <c r="P4048" s="1020"/>
      <c r="Q4048" s="1020"/>
      <c r="R4048" s="1020"/>
      <c r="S4048" s="1020"/>
      <c r="T4048" s="1020"/>
      <c r="U4048" s="1020"/>
      <c r="V4048" s="1020"/>
      <c r="W4048" s="1020"/>
      <c r="X4048" s="1020"/>
      <c r="Y4048" s="1014"/>
    </row>
    <row r="4049" spans="10:25">
      <c r="J4049" s="1014"/>
      <c r="K4049" s="1014"/>
      <c r="L4049" s="1020"/>
      <c r="M4049" s="1020"/>
      <c r="N4049" s="1020"/>
      <c r="O4049" s="1020"/>
      <c r="P4049" s="1020"/>
      <c r="Q4049" s="1020"/>
      <c r="R4049" s="1020"/>
      <c r="S4049" s="1020"/>
      <c r="T4049" s="1020"/>
      <c r="U4049" s="1020"/>
      <c r="V4049" s="1020"/>
      <c r="W4049" s="1020"/>
      <c r="X4049" s="1020"/>
      <c r="Y4049" s="1014"/>
    </row>
    <row r="4050" spans="10:25">
      <c r="J4050" s="1014"/>
      <c r="K4050" s="1014"/>
      <c r="L4050" s="1020"/>
      <c r="M4050" s="1020"/>
      <c r="N4050" s="1020"/>
      <c r="O4050" s="1020"/>
      <c r="P4050" s="1020"/>
      <c r="Q4050" s="1020"/>
      <c r="R4050" s="1020"/>
      <c r="S4050" s="1020"/>
      <c r="T4050" s="1020"/>
      <c r="U4050" s="1020"/>
      <c r="V4050" s="1020"/>
      <c r="W4050" s="1020"/>
      <c r="X4050" s="1020"/>
      <c r="Y4050" s="1014"/>
    </row>
    <row r="4051" spans="10:25">
      <c r="J4051" s="1014"/>
      <c r="K4051" s="1014"/>
      <c r="L4051" s="1020"/>
      <c r="M4051" s="1020"/>
      <c r="N4051" s="1020"/>
      <c r="O4051" s="1020"/>
      <c r="P4051" s="1020"/>
      <c r="Q4051" s="1020"/>
      <c r="R4051" s="1020"/>
      <c r="S4051" s="1020"/>
      <c r="T4051" s="1020"/>
      <c r="U4051" s="1020"/>
      <c r="V4051" s="1020"/>
      <c r="W4051" s="1020"/>
      <c r="X4051" s="1020"/>
      <c r="Y4051" s="1014"/>
    </row>
    <row r="4052" spans="10:25">
      <c r="J4052" s="1014"/>
      <c r="K4052" s="1014"/>
      <c r="L4052" s="1020"/>
      <c r="M4052" s="1020"/>
      <c r="N4052" s="1020"/>
      <c r="O4052" s="1020"/>
      <c r="P4052" s="1020"/>
      <c r="Q4052" s="1020"/>
      <c r="R4052" s="1020"/>
      <c r="S4052" s="1020"/>
      <c r="T4052" s="1020"/>
      <c r="U4052" s="1020"/>
      <c r="V4052" s="1020"/>
      <c r="W4052" s="1020"/>
      <c r="X4052" s="1020"/>
      <c r="Y4052" s="1014"/>
    </row>
    <row r="4053" spans="10:25">
      <c r="J4053" s="1014"/>
      <c r="K4053" s="1014"/>
      <c r="L4053" s="1020"/>
      <c r="M4053" s="1020"/>
      <c r="N4053" s="1020"/>
      <c r="O4053" s="1020"/>
      <c r="P4053" s="1020"/>
      <c r="Q4053" s="1020"/>
      <c r="R4053" s="1020"/>
      <c r="S4053" s="1020"/>
      <c r="T4053" s="1020"/>
      <c r="U4053" s="1020"/>
      <c r="V4053" s="1020"/>
      <c r="W4053" s="1020"/>
      <c r="X4053" s="1020"/>
      <c r="Y4053" s="1014"/>
    </row>
    <row r="4054" spans="10:25">
      <c r="J4054" s="1014"/>
      <c r="K4054" s="1014"/>
      <c r="L4054" s="1020"/>
      <c r="M4054" s="1020"/>
      <c r="N4054" s="1020"/>
      <c r="O4054" s="1020"/>
      <c r="P4054" s="1020"/>
      <c r="Q4054" s="1020"/>
      <c r="R4054" s="1020"/>
      <c r="S4054" s="1020"/>
      <c r="T4054" s="1020"/>
      <c r="U4054" s="1020"/>
      <c r="V4054" s="1020"/>
      <c r="W4054" s="1020"/>
      <c r="X4054" s="1020"/>
      <c r="Y4054" s="1014"/>
    </row>
    <row r="4055" spans="10:25">
      <c r="J4055" s="1014"/>
      <c r="K4055" s="1014"/>
      <c r="L4055" s="1020"/>
      <c r="M4055" s="1020"/>
      <c r="N4055" s="1020"/>
      <c r="O4055" s="1020"/>
      <c r="P4055" s="1020"/>
      <c r="Q4055" s="1020"/>
      <c r="R4055" s="1020"/>
      <c r="S4055" s="1020"/>
      <c r="T4055" s="1020"/>
      <c r="U4055" s="1020"/>
      <c r="V4055" s="1020"/>
      <c r="W4055" s="1020"/>
      <c r="X4055" s="1020"/>
      <c r="Y4055" s="1014"/>
    </row>
    <row r="4056" spans="10:25">
      <c r="J4056" s="1014"/>
      <c r="K4056" s="1014"/>
      <c r="L4056" s="1020"/>
      <c r="M4056" s="1020"/>
      <c r="N4056" s="1020"/>
      <c r="O4056" s="1020"/>
      <c r="P4056" s="1020"/>
      <c r="Q4056" s="1020"/>
      <c r="R4056" s="1020"/>
      <c r="S4056" s="1020"/>
      <c r="T4056" s="1020"/>
      <c r="U4056" s="1020"/>
      <c r="V4056" s="1020"/>
      <c r="W4056" s="1020"/>
      <c r="X4056" s="1020"/>
      <c r="Y4056" s="1014"/>
    </row>
    <row r="4057" spans="10:25">
      <c r="J4057" s="1014"/>
      <c r="K4057" s="1014"/>
      <c r="L4057" s="1020"/>
      <c r="M4057" s="1020"/>
      <c r="N4057" s="1020"/>
      <c r="O4057" s="1020"/>
      <c r="P4057" s="1020"/>
      <c r="Q4057" s="1020"/>
      <c r="R4057" s="1020"/>
      <c r="S4057" s="1020"/>
      <c r="T4057" s="1020"/>
      <c r="U4057" s="1020"/>
      <c r="V4057" s="1020"/>
      <c r="W4057" s="1020"/>
      <c r="X4057" s="1020"/>
      <c r="Y4057" s="1014"/>
    </row>
    <row r="4058" spans="10:25">
      <c r="J4058" s="1014"/>
      <c r="K4058" s="1014"/>
      <c r="L4058" s="1020"/>
      <c r="M4058" s="1020"/>
      <c r="N4058" s="1020"/>
      <c r="O4058" s="1020"/>
      <c r="P4058" s="1020"/>
      <c r="Q4058" s="1020"/>
      <c r="R4058" s="1020"/>
      <c r="S4058" s="1020"/>
      <c r="T4058" s="1020"/>
      <c r="U4058" s="1020"/>
      <c r="V4058" s="1020"/>
      <c r="W4058" s="1020"/>
      <c r="X4058" s="1020"/>
      <c r="Y4058" s="1014"/>
    </row>
    <row r="4059" spans="10:25">
      <c r="J4059" s="1014"/>
      <c r="K4059" s="1014"/>
      <c r="L4059" s="1020"/>
      <c r="M4059" s="1020"/>
      <c r="N4059" s="1020"/>
      <c r="O4059" s="1020"/>
      <c r="P4059" s="1020"/>
      <c r="Q4059" s="1020"/>
      <c r="R4059" s="1020"/>
      <c r="S4059" s="1020"/>
      <c r="T4059" s="1020"/>
      <c r="U4059" s="1020"/>
      <c r="V4059" s="1020"/>
      <c r="W4059" s="1020"/>
      <c r="X4059" s="1020"/>
      <c r="Y4059" s="1014"/>
    </row>
    <row r="4060" spans="10:25">
      <c r="J4060" s="1014"/>
      <c r="K4060" s="1014"/>
      <c r="L4060" s="1020"/>
      <c r="M4060" s="1020"/>
      <c r="N4060" s="1020"/>
      <c r="O4060" s="1020"/>
      <c r="P4060" s="1020"/>
      <c r="Q4060" s="1020"/>
      <c r="R4060" s="1020"/>
      <c r="S4060" s="1020"/>
      <c r="T4060" s="1020"/>
      <c r="U4060" s="1020"/>
      <c r="V4060" s="1020"/>
      <c r="W4060" s="1020"/>
      <c r="X4060" s="1020"/>
      <c r="Y4060" s="1014"/>
    </row>
    <row r="4061" spans="10:25">
      <c r="J4061" s="1014"/>
      <c r="K4061" s="1014"/>
      <c r="L4061" s="1020"/>
      <c r="M4061" s="1020"/>
      <c r="N4061" s="1020"/>
      <c r="O4061" s="1020"/>
      <c r="P4061" s="1020"/>
      <c r="Q4061" s="1020"/>
      <c r="R4061" s="1020"/>
      <c r="S4061" s="1020"/>
      <c r="T4061" s="1020"/>
      <c r="U4061" s="1020"/>
      <c r="V4061" s="1020"/>
      <c r="W4061" s="1020"/>
      <c r="X4061" s="1020"/>
      <c r="Y4061" s="1014"/>
    </row>
    <row r="4062" spans="10:25">
      <c r="J4062" s="1014"/>
      <c r="K4062" s="1014"/>
      <c r="L4062" s="1020"/>
      <c r="M4062" s="1020"/>
      <c r="N4062" s="1020"/>
      <c r="O4062" s="1020"/>
      <c r="P4062" s="1020"/>
      <c r="Q4062" s="1020"/>
      <c r="R4062" s="1020"/>
      <c r="S4062" s="1020"/>
      <c r="T4062" s="1020"/>
      <c r="U4062" s="1020"/>
      <c r="V4062" s="1020"/>
      <c r="W4062" s="1020"/>
      <c r="X4062" s="1020"/>
      <c r="Y4062" s="1014"/>
    </row>
    <row r="4063" spans="10:25">
      <c r="J4063" s="1014"/>
      <c r="K4063" s="1014"/>
      <c r="L4063" s="1020"/>
      <c r="M4063" s="1020"/>
      <c r="N4063" s="1020"/>
      <c r="O4063" s="1020"/>
      <c r="P4063" s="1020"/>
      <c r="Q4063" s="1020"/>
      <c r="R4063" s="1020"/>
      <c r="S4063" s="1020"/>
      <c r="T4063" s="1020"/>
      <c r="U4063" s="1020"/>
      <c r="V4063" s="1020"/>
      <c r="W4063" s="1020"/>
      <c r="X4063" s="1020"/>
      <c r="Y4063" s="1014"/>
    </row>
    <row r="4064" spans="10:25">
      <c r="J4064" s="1014"/>
      <c r="K4064" s="1014"/>
      <c r="L4064" s="1020"/>
      <c r="M4064" s="1020"/>
      <c r="N4064" s="1020"/>
      <c r="O4064" s="1020"/>
      <c r="P4064" s="1020"/>
      <c r="Q4064" s="1020"/>
      <c r="R4064" s="1020"/>
      <c r="S4064" s="1020"/>
      <c r="T4064" s="1020"/>
      <c r="U4064" s="1020"/>
      <c r="V4064" s="1020"/>
      <c r="W4064" s="1020"/>
      <c r="X4064" s="1020"/>
      <c r="Y4064" s="1014"/>
    </row>
    <row r="4065" spans="10:25">
      <c r="J4065" s="1014"/>
      <c r="K4065" s="1014"/>
      <c r="L4065" s="1020"/>
      <c r="M4065" s="1020"/>
      <c r="N4065" s="1020"/>
      <c r="O4065" s="1020"/>
      <c r="P4065" s="1020"/>
      <c r="Q4065" s="1020"/>
      <c r="R4065" s="1020"/>
      <c r="S4065" s="1020"/>
      <c r="T4065" s="1020"/>
      <c r="U4065" s="1020"/>
      <c r="V4065" s="1020"/>
      <c r="W4065" s="1020"/>
      <c r="X4065" s="1020"/>
      <c r="Y4065" s="1014"/>
    </row>
    <row r="4066" spans="10:25">
      <c r="J4066" s="1014"/>
      <c r="K4066" s="1014"/>
      <c r="L4066" s="1020"/>
      <c r="M4066" s="1020"/>
      <c r="N4066" s="1020"/>
      <c r="O4066" s="1020"/>
      <c r="P4066" s="1020"/>
      <c r="Q4066" s="1020"/>
      <c r="R4066" s="1020"/>
      <c r="S4066" s="1020"/>
      <c r="T4066" s="1020"/>
      <c r="U4066" s="1020"/>
      <c r="V4066" s="1020"/>
      <c r="W4066" s="1020"/>
      <c r="X4066" s="1020"/>
      <c r="Y4066" s="1014"/>
    </row>
    <row r="4067" spans="10:25">
      <c r="J4067" s="1014"/>
      <c r="K4067" s="1014"/>
      <c r="L4067" s="1020"/>
      <c r="M4067" s="1020"/>
      <c r="N4067" s="1020"/>
      <c r="O4067" s="1020"/>
      <c r="P4067" s="1020"/>
      <c r="Q4067" s="1020"/>
      <c r="R4067" s="1020"/>
      <c r="S4067" s="1020"/>
      <c r="T4067" s="1020"/>
      <c r="U4067" s="1020"/>
      <c r="V4067" s="1020"/>
      <c r="W4067" s="1020"/>
      <c r="X4067" s="1020"/>
      <c r="Y4067" s="1014"/>
    </row>
    <row r="4068" spans="10:25">
      <c r="J4068" s="1014"/>
      <c r="K4068" s="1014"/>
      <c r="L4068" s="1020"/>
      <c r="M4068" s="1020"/>
      <c r="N4068" s="1020"/>
      <c r="O4068" s="1020"/>
      <c r="P4068" s="1020"/>
      <c r="Q4068" s="1020"/>
      <c r="R4068" s="1020"/>
      <c r="S4068" s="1020"/>
      <c r="T4068" s="1020"/>
      <c r="U4068" s="1020"/>
      <c r="V4068" s="1020"/>
      <c r="W4068" s="1020"/>
      <c r="X4068" s="1020"/>
      <c r="Y4068" s="1014"/>
    </row>
    <row r="4069" spans="10:25">
      <c r="J4069" s="1014"/>
      <c r="K4069" s="1014"/>
      <c r="L4069" s="1020"/>
      <c r="M4069" s="1020"/>
      <c r="N4069" s="1020"/>
      <c r="O4069" s="1020"/>
      <c r="P4069" s="1020"/>
      <c r="Q4069" s="1020"/>
      <c r="R4069" s="1020"/>
      <c r="S4069" s="1020"/>
      <c r="T4069" s="1020"/>
      <c r="U4069" s="1020"/>
      <c r="V4069" s="1020"/>
      <c r="W4069" s="1020"/>
      <c r="X4069" s="1020"/>
      <c r="Y4069" s="1014"/>
    </row>
    <row r="4070" spans="10:25">
      <c r="J4070" s="1014"/>
      <c r="K4070" s="1014"/>
      <c r="L4070" s="1020"/>
      <c r="M4070" s="1020"/>
      <c r="N4070" s="1020"/>
      <c r="O4070" s="1020"/>
      <c r="P4070" s="1020"/>
      <c r="Q4070" s="1020"/>
      <c r="R4070" s="1020"/>
      <c r="S4070" s="1020"/>
      <c r="T4070" s="1020"/>
      <c r="U4070" s="1020"/>
      <c r="V4070" s="1020"/>
      <c r="W4070" s="1020"/>
      <c r="X4070" s="1020"/>
      <c r="Y4070" s="1014"/>
    </row>
    <row r="4071" spans="10:25">
      <c r="J4071" s="1014"/>
      <c r="K4071" s="1014"/>
      <c r="L4071" s="1020"/>
      <c r="M4071" s="1020"/>
      <c r="N4071" s="1020"/>
      <c r="O4071" s="1020"/>
      <c r="P4071" s="1020"/>
      <c r="Q4071" s="1020"/>
      <c r="R4071" s="1020"/>
      <c r="S4071" s="1020"/>
      <c r="T4071" s="1020"/>
      <c r="U4071" s="1020"/>
      <c r="V4071" s="1020"/>
      <c r="W4071" s="1020"/>
      <c r="X4071" s="1020"/>
      <c r="Y4071" s="1014"/>
    </row>
    <row r="4072" spans="10:25">
      <c r="J4072" s="1014"/>
      <c r="K4072" s="1014"/>
      <c r="L4072" s="1020"/>
      <c r="M4072" s="1020"/>
      <c r="N4072" s="1020"/>
      <c r="O4072" s="1020"/>
      <c r="P4072" s="1020"/>
      <c r="Q4072" s="1020"/>
      <c r="R4072" s="1020"/>
      <c r="S4072" s="1020"/>
      <c r="T4072" s="1020"/>
      <c r="U4072" s="1020"/>
      <c r="V4072" s="1020"/>
      <c r="W4072" s="1020"/>
      <c r="X4072" s="1020"/>
      <c r="Y4072" s="1014"/>
    </row>
    <row r="4073" spans="10:25">
      <c r="J4073" s="1014"/>
      <c r="K4073" s="1014"/>
      <c r="L4073" s="1020"/>
      <c r="M4073" s="1020"/>
      <c r="N4073" s="1020"/>
      <c r="O4073" s="1020"/>
      <c r="P4073" s="1020"/>
      <c r="Q4073" s="1020"/>
      <c r="R4073" s="1020"/>
      <c r="S4073" s="1020"/>
      <c r="T4073" s="1020"/>
      <c r="U4073" s="1020"/>
      <c r="V4073" s="1020"/>
      <c r="W4073" s="1020"/>
      <c r="X4073" s="1020"/>
      <c r="Y4073" s="1014"/>
    </row>
    <row r="4074" spans="10:25">
      <c r="J4074" s="1014"/>
      <c r="K4074" s="1014"/>
      <c r="L4074" s="1020"/>
      <c r="M4074" s="1020"/>
      <c r="N4074" s="1020"/>
      <c r="O4074" s="1020"/>
      <c r="P4074" s="1020"/>
      <c r="Q4074" s="1020"/>
      <c r="R4074" s="1020"/>
      <c r="S4074" s="1020"/>
      <c r="T4074" s="1020"/>
      <c r="U4074" s="1020"/>
      <c r="V4074" s="1020"/>
      <c r="W4074" s="1020"/>
      <c r="X4074" s="1020"/>
      <c r="Y4074" s="1014"/>
    </row>
    <row r="4075" spans="10:25">
      <c r="J4075" s="1014"/>
      <c r="K4075" s="1014"/>
      <c r="L4075" s="1020"/>
      <c r="M4075" s="1020"/>
      <c r="N4075" s="1020"/>
      <c r="O4075" s="1020"/>
      <c r="P4075" s="1020"/>
      <c r="Q4075" s="1020"/>
      <c r="R4075" s="1020"/>
      <c r="S4075" s="1020"/>
      <c r="T4075" s="1020"/>
      <c r="U4075" s="1020"/>
      <c r="V4075" s="1020"/>
      <c r="W4075" s="1020"/>
      <c r="X4075" s="1020"/>
      <c r="Y4075" s="1014"/>
    </row>
    <row r="4076" spans="10:25">
      <c r="J4076" s="1014"/>
      <c r="K4076" s="1014"/>
      <c r="L4076" s="1020"/>
      <c r="M4076" s="1020"/>
      <c r="N4076" s="1020"/>
      <c r="O4076" s="1020"/>
      <c r="P4076" s="1020"/>
      <c r="Q4076" s="1020"/>
      <c r="R4076" s="1020"/>
      <c r="S4076" s="1020"/>
      <c r="T4076" s="1020"/>
      <c r="U4076" s="1020"/>
      <c r="V4076" s="1020"/>
      <c r="W4076" s="1020"/>
      <c r="X4076" s="1020"/>
      <c r="Y4076" s="1014"/>
    </row>
    <row r="4077" spans="10:25">
      <c r="J4077" s="1014"/>
      <c r="K4077" s="1014"/>
      <c r="L4077" s="1020"/>
      <c r="M4077" s="1020"/>
      <c r="N4077" s="1020"/>
      <c r="O4077" s="1020"/>
      <c r="P4077" s="1020"/>
      <c r="Q4077" s="1020"/>
      <c r="R4077" s="1020"/>
      <c r="S4077" s="1020"/>
      <c r="T4077" s="1020"/>
      <c r="U4077" s="1020"/>
      <c r="V4077" s="1020"/>
      <c r="W4077" s="1020"/>
      <c r="X4077" s="1020"/>
      <c r="Y4077" s="1014"/>
    </row>
    <row r="4078" spans="10:25">
      <c r="J4078" s="1014"/>
      <c r="K4078" s="1014"/>
      <c r="L4078" s="1020"/>
      <c r="M4078" s="1020"/>
      <c r="N4078" s="1020"/>
      <c r="O4078" s="1020"/>
      <c r="P4078" s="1020"/>
      <c r="Q4078" s="1020"/>
      <c r="R4078" s="1020"/>
      <c r="S4078" s="1020"/>
      <c r="T4078" s="1020"/>
      <c r="U4078" s="1020"/>
      <c r="V4078" s="1020"/>
      <c r="W4078" s="1020"/>
      <c r="X4078" s="1020"/>
      <c r="Y4078" s="1014"/>
    </row>
    <row r="4079" spans="10:25">
      <c r="J4079" s="1014"/>
      <c r="K4079" s="1014"/>
      <c r="L4079" s="1020"/>
      <c r="M4079" s="1020"/>
      <c r="N4079" s="1020"/>
      <c r="O4079" s="1020"/>
      <c r="P4079" s="1020"/>
      <c r="Q4079" s="1020"/>
      <c r="R4079" s="1020"/>
      <c r="S4079" s="1020"/>
      <c r="T4079" s="1020"/>
      <c r="U4079" s="1020"/>
      <c r="V4079" s="1020"/>
      <c r="W4079" s="1020"/>
      <c r="X4079" s="1020"/>
      <c r="Y4079" s="1014"/>
    </row>
    <row r="4080" spans="10:25">
      <c r="J4080" s="1014"/>
      <c r="K4080" s="1014"/>
      <c r="L4080" s="1020"/>
      <c r="M4080" s="1020"/>
      <c r="N4080" s="1020"/>
      <c r="O4080" s="1020"/>
      <c r="P4080" s="1020"/>
      <c r="Q4080" s="1020"/>
      <c r="R4080" s="1020"/>
      <c r="S4080" s="1020"/>
      <c r="T4080" s="1020"/>
      <c r="U4080" s="1020"/>
      <c r="V4080" s="1020"/>
      <c r="W4080" s="1020"/>
      <c r="X4080" s="1020"/>
      <c r="Y4080" s="1014"/>
    </row>
    <row r="4081" spans="10:25">
      <c r="J4081" s="1014"/>
      <c r="K4081" s="1014"/>
      <c r="L4081" s="1020"/>
      <c r="M4081" s="1020"/>
      <c r="N4081" s="1020"/>
      <c r="O4081" s="1020"/>
      <c r="P4081" s="1020"/>
      <c r="Q4081" s="1020"/>
      <c r="R4081" s="1020"/>
      <c r="S4081" s="1020"/>
      <c r="T4081" s="1020"/>
      <c r="U4081" s="1020"/>
      <c r="V4081" s="1020"/>
      <c r="W4081" s="1020"/>
      <c r="X4081" s="1020"/>
      <c r="Y4081" s="1014"/>
    </row>
    <row r="4082" spans="10:25">
      <c r="J4082" s="1014"/>
      <c r="K4082" s="1014"/>
      <c r="L4082" s="1020"/>
      <c r="M4082" s="1020"/>
      <c r="N4082" s="1020"/>
      <c r="O4082" s="1020"/>
      <c r="P4082" s="1020"/>
      <c r="Q4082" s="1020"/>
      <c r="R4082" s="1020"/>
      <c r="S4082" s="1020"/>
      <c r="T4082" s="1020"/>
      <c r="U4082" s="1020"/>
      <c r="V4082" s="1020"/>
      <c r="W4082" s="1020"/>
      <c r="X4082" s="1020"/>
      <c r="Y4082" s="1014"/>
    </row>
    <row r="4083" spans="10:25">
      <c r="J4083" s="1014"/>
      <c r="K4083" s="1014"/>
      <c r="L4083" s="1020"/>
      <c r="M4083" s="1020"/>
      <c r="N4083" s="1020"/>
      <c r="O4083" s="1020"/>
      <c r="P4083" s="1020"/>
      <c r="Q4083" s="1020"/>
      <c r="R4083" s="1020"/>
      <c r="S4083" s="1020"/>
      <c r="T4083" s="1020"/>
      <c r="U4083" s="1020"/>
      <c r="V4083" s="1020"/>
      <c r="W4083" s="1020"/>
      <c r="X4083" s="1020"/>
      <c r="Y4083" s="1014"/>
    </row>
    <row r="4084" spans="10:25">
      <c r="J4084" s="1014"/>
      <c r="K4084" s="1014"/>
      <c r="L4084" s="1020"/>
      <c r="M4084" s="1020"/>
      <c r="N4084" s="1020"/>
      <c r="O4084" s="1020"/>
      <c r="P4084" s="1020"/>
      <c r="Q4084" s="1020"/>
      <c r="R4084" s="1020"/>
      <c r="S4084" s="1020"/>
      <c r="T4084" s="1020"/>
      <c r="U4084" s="1020"/>
      <c r="V4084" s="1020"/>
      <c r="W4084" s="1020"/>
      <c r="X4084" s="1020"/>
      <c r="Y4084" s="1014"/>
    </row>
    <row r="4085" spans="10:25">
      <c r="J4085" s="1014"/>
      <c r="K4085" s="1014"/>
      <c r="L4085" s="1020"/>
      <c r="M4085" s="1020"/>
      <c r="N4085" s="1020"/>
      <c r="O4085" s="1020"/>
      <c r="P4085" s="1020"/>
      <c r="Q4085" s="1020"/>
      <c r="R4085" s="1020"/>
      <c r="S4085" s="1020"/>
      <c r="T4085" s="1020"/>
      <c r="U4085" s="1020"/>
      <c r="V4085" s="1020"/>
      <c r="W4085" s="1020"/>
      <c r="X4085" s="1020"/>
      <c r="Y4085" s="1014"/>
    </row>
    <row r="4086" spans="10:25">
      <c r="J4086" s="1014"/>
      <c r="K4086" s="1014"/>
      <c r="L4086" s="1020"/>
      <c r="M4086" s="1020"/>
      <c r="N4086" s="1020"/>
      <c r="O4086" s="1020"/>
      <c r="P4086" s="1020"/>
      <c r="Q4086" s="1020"/>
      <c r="R4086" s="1020"/>
      <c r="S4086" s="1020"/>
      <c r="T4086" s="1020"/>
      <c r="U4086" s="1020"/>
      <c r="V4086" s="1020"/>
      <c r="W4086" s="1020"/>
      <c r="X4086" s="1020"/>
      <c r="Y4086" s="1014"/>
    </row>
    <row r="4087" spans="10:25">
      <c r="J4087" s="1014"/>
      <c r="K4087" s="1014"/>
      <c r="L4087" s="1020"/>
      <c r="M4087" s="1020"/>
      <c r="N4087" s="1020"/>
      <c r="O4087" s="1020"/>
      <c r="P4087" s="1020"/>
      <c r="Q4087" s="1020"/>
      <c r="R4087" s="1020"/>
      <c r="S4087" s="1020"/>
      <c r="T4087" s="1020"/>
      <c r="U4087" s="1020"/>
      <c r="V4087" s="1020"/>
      <c r="W4087" s="1020"/>
      <c r="X4087" s="1020"/>
      <c r="Y4087" s="1014"/>
    </row>
    <row r="4088" spans="10:25">
      <c r="J4088" s="1014"/>
      <c r="K4088" s="1014"/>
      <c r="L4088" s="1020"/>
      <c r="M4088" s="1020"/>
      <c r="N4088" s="1020"/>
      <c r="O4088" s="1020"/>
      <c r="P4088" s="1020"/>
      <c r="Q4088" s="1020"/>
      <c r="R4088" s="1020"/>
      <c r="S4088" s="1020"/>
      <c r="T4088" s="1020"/>
      <c r="U4088" s="1020"/>
      <c r="V4088" s="1020"/>
      <c r="W4088" s="1020"/>
      <c r="X4088" s="1020"/>
      <c r="Y4088" s="1014"/>
    </row>
    <row r="4089" spans="10:25">
      <c r="J4089" s="1014"/>
      <c r="K4089" s="1014"/>
      <c r="L4089" s="1020"/>
      <c r="M4089" s="1020"/>
      <c r="N4089" s="1020"/>
      <c r="O4089" s="1020"/>
      <c r="P4089" s="1020"/>
      <c r="Q4089" s="1020"/>
      <c r="R4089" s="1020"/>
      <c r="S4089" s="1020"/>
      <c r="T4089" s="1020"/>
      <c r="U4089" s="1020"/>
      <c r="V4089" s="1020"/>
      <c r="W4089" s="1020"/>
      <c r="X4089" s="1020"/>
      <c r="Y4089" s="1014"/>
    </row>
    <row r="4090" spans="10:25">
      <c r="J4090" s="1014"/>
      <c r="K4090" s="1014"/>
      <c r="L4090" s="1020"/>
      <c r="M4090" s="1020"/>
      <c r="N4090" s="1020"/>
      <c r="O4090" s="1020"/>
      <c r="P4090" s="1020"/>
      <c r="Q4090" s="1020"/>
      <c r="R4090" s="1020"/>
      <c r="S4090" s="1020"/>
      <c r="T4090" s="1020"/>
      <c r="U4090" s="1020"/>
      <c r="V4090" s="1020"/>
      <c r="W4090" s="1020"/>
      <c r="X4090" s="1020"/>
      <c r="Y4090" s="1014"/>
    </row>
    <row r="4091" spans="10:25">
      <c r="J4091" s="1014"/>
      <c r="K4091" s="1014"/>
      <c r="L4091" s="1020"/>
      <c r="M4091" s="1020"/>
      <c r="N4091" s="1020"/>
      <c r="O4091" s="1020"/>
      <c r="P4091" s="1020"/>
      <c r="Q4091" s="1020"/>
      <c r="R4091" s="1020"/>
      <c r="S4091" s="1020"/>
      <c r="T4091" s="1020"/>
      <c r="U4091" s="1020"/>
      <c r="V4091" s="1020"/>
      <c r="W4091" s="1020"/>
      <c r="X4091" s="1020"/>
      <c r="Y4091" s="1014"/>
    </row>
    <row r="4092" spans="10:25">
      <c r="J4092" s="1014"/>
      <c r="K4092" s="1014"/>
      <c r="L4092" s="1020"/>
      <c r="M4092" s="1020"/>
      <c r="N4092" s="1020"/>
      <c r="O4092" s="1020"/>
      <c r="P4092" s="1020"/>
      <c r="Q4092" s="1020"/>
      <c r="R4092" s="1020"/>
      <c r="S4092" s="1020"/>
      <c r="T4092" s="1020"/>
      <c r="U4092" s="1020"/>
      <c r="V4092" s="1020"/>
      <c r="W4092" s="1020"/>
      <c r="X4092" s="1020"/>
      <c r="Y4092" s="1014"/>
    </row>
    <row r="4093" spans="10:25">
      <c r="J4093" s="1014"/>
      <c r="K4093" s="1014"/>
      <c r="L4093" s="1020"/>
      <c r="M4093" s="1020"/>
      <c r="N4093" s="1020"/>
      <c r="O4093" s="1020"/>
      <c r="P4093" s="1020"/>
      <c r="Q4093" s="1020"/>
      <c r="R4093" s="1020"/>
      <c r="S4093" s="1020"/>
      <c r="T4093" s="1020"/>
      <c r="U4093" s="1020"/>
      <c r="V4093" s="1020"/>
      <c r="W4093" s="1020"/>
      <c r="X4093" s="1020"/>
      <c r="Y4093" s="1014"/>
    </row>
    <row r="4094" spans="10:25">
      <c r="J4094" s="1014"/>
      <c r="K4094" s="1014"/>
      <c r="L4094" s="1020"/>
      <c r="M4094" s="1020"/>
      <c r="N4094" s="1020"/>
      <c r="O4094" s="1020"/>
      <c r="P4094" s="1020"/>
      <c r="Q4094" s="1020"/>
      <c r="R4094" s="1020"/>
      <c r="S4094" s="1020"/>
      <c r="T4094" s="1020"/>
      <c r="U4094" s="1020"/>
      <c r="V4094" s="1020"/>
      <c r="W4094" s="1020"/>
      <c r="X4094" s="1020"/>
      <c r="Y4094" s="1014"/>
    </row>
    <row r="4095" spans="10:25">
      <c r="J4095" s="1014"/>
      <c r="K4095" s="1014"/>
      <c r="L4095" s="1020"/>
      <c r="M4095" s="1020"/>
      <c r="N4095" s="1020"/>
      <c r="O4095" s="1020"/>
      <c r="P4095" s="1020"/>
      <c r="Q4095" s="1020"/>
      <c r="R4095" s="1020"/>
      <c r="S4095" s="1020"/>
      <c r="T4095" s="1020"/>
      <c r="U4095" s="1020"/>
      <c r="V4095" s="1020"/>
      <c r="W4095" s="1020"/>
      <c r="X4095" s="1020"/>
      <c r="Y4095" s="1014"/>
    </row>
    <row r="4096" spans="10:25">
      <c r="J4096" s="1014"/>
      <c r="K4096" s="1014"/>
      <c r="L4096" s="1020"/>
      <c r="M4096" s="1020"/>
      <c r="N4096" s="1020"/>
      <c r="O4096" s="1020"/>
      <c r="P4096" s="1020"/>
      <c r="Q4096" s="1020"/>
      <c r="R4096" s="1020"/>
      <c r="S4096" s="1020"/>
      <c r="T4096" s="1020"/>
      <c r="U4096" s="1020"/>
      <c r="V4096" s="1020"/>
      <c r="W4096" s="1020"/>
      <c r="X4096" s="1020"/>
      <c r="Y4096" s="1014"/>
    </row>
    <row r="4097" spans="10:25">
      <c r="J4097" s="1014"/>
      <c r="K4097" s="1014"/>
      <c r="L4097" s="1020"/>
      <c r="M4097" s="1020"/>
      <c r="N4097" s="1020"/>
      <c r="O4097" s="1020"/>
      <c r="P4097" s="1020"/>
      <c r="Q4097" s="1020"/>
      <c r="R4097" s="1020"/>
      <c r="S4097" s="1020"/>
      <c r="T4097" s="1020"/>
      <c r="U4097" s="1020"/>
      <c r="V4097" s="1020"/>
      <c r="W4097" s="1020"/>
      <c r="X4097" s="1020"/>
      <c r="Y4097" s="1014"/>
    </row>
    <row r="4098" spans="10:25">
      <c r="J4098" s="1014"/>
      <c r="K4098" s="1014"/>
      <c r="L4098" s="1020"/>
      <c r="M4098" s="1020"/>
      <c r="N4098" s="1020"/>
      <c r="O4098" s="1020"/>
      <c r="P4098" s="1020"/>
      <c r="Q4098" s="1020"/>
      <c r="R4098" s="1020"/>
      <c r="S4098" s="1020"/>
      <c r="T4098" s="1020"/>
      <c r="U4098" s="1020"/>
      <c r="V4098" s="1020"/>
      <c r="W4098" s="1020"/>
      <c r="X4098" s="1020"/>
      <c r="Y4098" s="1014"/>
    </row>
    <row r="4099" spans="10:25">
      <c r="J4099" s="1014"/>
      <c r="K4099" s="1014"/>
      <c r="L4099" s="1020"/>
      <c r="M4099" s="1020"/>
      <c r="N4099" s="1020"/>
      <c r="O4099" s="1020"/>
      <c r="P4099" s="1020"/>
      <c r="Q4099" s="1020"/>
      <c r="R4099" s="1020"/>
      <c r="S4099" s="1020"/>
      <c r="T4099" s="1020"/>
      <c r="U4099" s="1020"/>
      <c r="V4099" s="1020"/>
      <c r="W4099" s="1020"/>
      <c r="X4099" s="1020"/>
      <c r="Y4099" s="1014"/>
    </row>
    <row r="4100" spans="10:25">
      <c r="J4100" s="1014"/>
      <c r="K4100" s="1014"/>
      <c r="L4100" s="1020"/>
      <c r="M4100" s="1020"/>
      <c r="N4100" s="1020"/>
      <c r="O4100" s="1020"/>
      <c r="P4100" s="1020"/>
      <c r="Q4100" s="1020"/>
      <c r="R4100" s="1020"/>
      <c r="S4100" s="1020"/>
      <c r="T4100" s="1020"/>
      <c r="U4100" s="1020"/>
      <c r="V4100" s="1020"/>
      <c r="W4100" s="1020"/>
      <c r="X4100" s="1020"/>
      <c r="Y4100" s="1014"/>
    </row>
    <row r="4101" spans="10:25">
      <c r="J4101" s="1014"/>
      <c r="K4101" s="1014"/>
      <c r="L4101" s="1020"/>
      <c r="M4101" s="1020"/>
      <c r="N4101" s="1020"/>
      <c r="O4101" s="1020"/>
      <c r="P4101" s="1020"/>
      <c r="Q4101" s="1020"/>
      <c r="R4101" s="1020"/>
      <c r="S4101" s="1020"/>
      <c r="T4101" s="1020"/>
      <c r="U4101" s="1020"/>
      <c r="V4101" s="1020"/>
      <c r="W4101" s="1020"/>
      <c r="X4101" s="1020"/>
      <c r="Y4101" s="1014"/>
    </row>
    <row r="4102" spans="10:25">
      <c r="J4102" s="1014"/>
      <c r="K4102" s="1014"/>
      <c r="L4102" s="1020"/>
      <c r="M4102" s="1020"/>
      <c r="N4102" s="1020"/>
      <c r="O4102" s="1020"/>
      <c r="P4102" s="1020"/>
      <c r="Q4102" s="1020"/>
      <c r="R4102" s="1020"/>
      <c r="S4102" s="1020"/>
      <c r="T4102" s="1020"/>
      <c r="U4102" s="1020"/>
      <c r="V4102" s="1020"/>
      <c r="W4102" s="1020"/>
      <c r="X4102" s="1020"/>
      <c r="Y4102" s="1014"/>
    </row>
    <row r="4103" spans="10:25">
      <c r="J4103" s="1014"/>
      <c r="K4103" s="1014"/>
      <c r="L4103" s="1020"/>
      <c r="M4103" s="1020"/>
      <c r="N4103" s="1020"/>
      <c r="O4103" s="1020"/>
      <c r="P4103" s="1020"/>
      <c r="Q4103" s="1020"/>
      <c r="R4103" s="1020"/>
      <c r="S4103" s="1020"/>
      <c r="T4103" s="1020"/>
      <c r="U4103" s="1020"/>
      <c r="V4103" s="1020"/>
      <c r="W4103" s="1020"/>
      <c r="X4103" s="1020"/>
      <c r="Y4103" s="1014"/>
    </row>
    <row r="4104" spans="10:25">
      <c r="J4104" s="1014"/>
      <c r="K4104" s="1014"/>
      <c r="L4104" s="1020"/>
      <c r="M4104" s="1020"/>
      <c r="N4104" s="1020"/>
      <c r="O4104" s="1020"/>
      <c r="P4104" s="1020"/>
      <c r="Q4104" s="1020"/>
      <c r="R4104" s="1020"/>
      <c r="S4104" s="1020"/>
      <c r="T4104" s="1020"/>
      <c r="U4104" s="1020"/>
      <c r="V4104" s="1020"/>
      <c r="W4104" s="1020"/>
      <c r="X4104" s="1020"/>
      <c r="Y4104" s="1014"/>
    </row>
    <row r="4105" spans="10:25">
      <c r="J4105" s="1014"/>
      <c r="K4105" s="1014"/>
      <c r="L4105" s="1020"/>
      <c r="M4105" s="1020"/>
      <c r="N4105" s="1020"/>
      <c r="O4105" s="1020"/>
      <c r="P4105" s="1020"/>
      <c r="Q4105" s="1020"/>
      <c r="R4105" s="1020"/>
      <c r="S4105" s="1020"/>
      <c r="T4105" s="1020"/>
      <c r="U4105" s="1020"/>
      <c r="V4105" s="1020"/>
      <c r="W4105" s="1020"/>
      <c r="X4105" s="1020"/>
      <c r="Y4105" s="1014"/>
    </row>
    <row r="4106" spans="10:25">
      <c r="J4106" s="1014"/>
      <c r="K4106" s="1014"/>
      <c r="L4106" s="1020"/>
      <c r="M4106" s="1020"/>
      <c r="N4106" s="1020"/>
      <c r="O4106" s="1020"/>
      <c r="P4106" s="1020"/>
      <c r="Q4106" s="1020"/>
      <c r="R4106" s="1020"/>
      <c r="S4106" s="1020"/>
      <c r="T4106" s="1020"/>
      <c r="U4106" s="1020"/>
      <c r="V4106" s="1020"/>
      <c r="W4106" s="1020"/>
      <c r="X4106" s="1020"/>
      <c r="Y4106" s="1014"/>
    </row>
    <row r="4107" spans="10:25">
      <c r="J4107" s="1014"/>
      <c r="K4107" s="1014"/>
      <c r="L4107" s="1020"/>
      <c r="M4107" s="1020"/>
      <c r="N4107" s="1020"/>
      <c r="O4107" s="1020"/>
      <c r="P4107" s="1020"/>
      <c r="Q4107" s="1020"/>
      <c r="R4107" s="1020"/>
      <c r="S4107" s="1020"/>
      <c r="T4107" s="1020"/>
      <c r="U4107" s="1020"/>
      <c r="V4107" s="1020"/>
      <c r="W4107" s="1020"/>
      <c r="X4107" s="1020"/>
      <c r="Y4107" s="1014"/>
    </row>
    <row r="4108" spans="10:25">
      <c r="J4108" s="1014"/>
      <c r="K4108" s="1014"/>
      <c r="L4108" s="1020"/>
      <c r="M4108" s="1020"/>
      <c r="N4108" s="1020"/>
      <c r="O4108" s="1020"/>
      <c r="P4108" s="1020"/>
      <c r="Q4108" s="1020"/>
      <c r="R4108" s="1020"/>
      <c r="S4108" s="1020"/>
      <c r="T4108" s="1020"/>
      <c r="U4108" s="1020"/>
      <c r="V4108" s="1020"/>
      <c r="W4108" s="1020"/>
      <c r="X4108" s="1020"/>
      <c r="Y4108" s="1014"/>
    </row>
    <row r="4109" spans="10:25">
      <c r="J4109" s="1014"/>
      <c r="K4109" s="1014"/>
      <c r="L4109" s="1020"/>
      <c r="M4109" s="1020"/>
      <c r="N4109" s="1020"/>
      <c r="O4109" s="1020"/>
      <c r="P4109" s="1020"/>
      <c r="Q4109" s="1020"/>
      <c r="R4109" s="1020"/>
      <c r="S4109" s="1020"/>
      <c r="T4109" s="1020"/>
      <c r="U4109" s="1020"/>
      <c r="V4109" s="1020"/>
      <c r="W4109" s="1020"/>
      <c r="X4109" s="1020"/>
      <c r="Y4109" s="1014"/>
    </row>
    <row r="4110" spans="10:25">
      <c r="J4110" s="1014"/>
      <c r="K4110" s="1014"/>
      <c r="L4110" s="1020"/>
      <c r="M4110" s="1020"/>
      <c r="N4110" s="1020"/>
      <c r="O4110" s="1020"/>
      <c r="P4110" s="1020"/>
      <c r="Q4110" s="1020"/>
      <c r="R4110" s="1020"/>
      <c r="S4110" s="1020"/>
      <c r="T4110" s="1020"/>
      <c r="U4110" s="1020"/>
      <c r="V4110" s="1020"/>
      <c r="W4110" s="1020"/>
      <c r="X4110" s="1020"/>
      <c r="Y4110" s="1014"/>
    </row>
    <row r="4111" spans="10:25">
      <c r="J4111" s="1014"/>
      <c r="K4111" s="1014"/>
      <c r="L4111" s="1020"/>
      <c r="M4111" s="1020"/>
      <c r="N4111" s="1020"/>
      <c r="O4111" s="1020"/>
      <c r="P4111" s="1020"/>
      <c r="Q4111" s="1020"/>
      <c r="R4111" s="1020"/>
      <c r="S4111" s="1020"/>
      <c r="T4111" s="1020"/>
      <c r="U4111" s="1020"/>
      <c r="V4111" s="1020"/>
      <c r="W4111" s="1020"/>
      <c r="X4111" s="1020"/>
      <c r="Y4111" s="1014"/>
    </row>
    <row r="4112" spans="10:25">
      <c r="J4112" s="1014"/>
      <c r="K4112" s="1014"/>
      <c r="L4112" s="1020"/>
      <c r="M4112" s="1020"/>
      <c r="N4112" s="1020"/>
      <c r="O4112" s="1020"/>
      <c r="P4112" s="1020"/>
      <c r="Q4112" s="1020"/>
      <c r="R4112" s="1020"/>
      <c r="S4112" s="1020"/>
      <c r="T4112" s="1020"/>
      <c r="U4112" s="1020"/>
      <c r="V4112" s="1020"/>
      <c r="W4112" s="1020"/>
      <c r="X4112" s="1020"/>
      <c r="Y4112" s="1014"/>
    </row>
    <row r="4113" spans="10:25">
      <c r="J4113" s="1014"/>
      <c r="K4113" s="1014"/>
      <c r="L4113" s="1020"/>
      <c r="M4113" s="1020"/>
      <c r="N4113" s="1020"/>
      <c r="O4113" s="1020"/>
      <c r="P4113" s="1020"/>
      <c r="Q4113" s="1020"/>
      <c r="R4113" s="1020"/>
      <c r="S4113" s="1020"/>
      <c r="T4113" s="1020"/>
      <c r="U4113" s="1020"/>
      <c r="V4113" s="1020"/>
      <c r="W4113" s="1020"/>
      <c r="X4113" s="1020"/>
      <c r="Y4113" s="1014"/>
    </row>
    <row r="4114" spans="10:25">
      <c r="J4114" s="1014"/>
      <c r="K4114" s="1014"/>
      <c r="L4114" s="1020"/>
      <c r="M4114" s="1020"/>
      <c r="N4114" s="1020"/>
      <c r="O4114" s="1020"/>
      <c r="P4114" s="1020"/>
      <c r="Q4114" s="1020"/>
      <c r="R4114" s="1020"/>
      <c r="S4114" s="1020"/>
      <c r="T4114" s="1020"/>
      <c r="U4114" s="1020"/>
      <c r="V4114" s="1020"/>
      <c r="W4114" s="1020"/>
      <c r="X4114" s="1020"/>
      <c r="Y4114" s="1014"/>
    </row>
    <row r="4115" spans="10:25">
      <c r="J4115" s="1014"/>
      <c r="K4115" s="1014"/>
      <c r="L4115" s="1020"/>
      <c r="M4115" s="1020"/>
      <c r="N4115" s="1020"/>
      <c r="O4115" s="1020"/>
      <c r="P4115" s="1020"/>
      <c r="Q4115" s="1020"/>
      <c r="R4115" s="1020"/>
      <c r="S4115" s="1020"/>
      <c r="T4115" s="1020"/>
      <c r="U4115" s="1020"/>
      <c r="V4115" s="1020"/>
      <c r="W4115" s="1020"/>
      <c r="X4115" s="1020"/>
      <c r="Y4115" s="1014"/>
    </row>
    <row r="4116" spans="10:25">
      <c r="J4116" s="1014"/>
      <c r="K4116" s="1014"/>
      <c r="L4116" s="1020"/>
      <c r="M4116" s="1020"/>
      <c r="N4116" s="1020"/>
      <c r="O4116" s="1020"/>
      <c r="P4116" s="1020"/>
      <c r="Q4116" s="1020"/>
      <c r="R4116" s="1020"/>
      <c r="S4116" s="1020"/>
      <c r="T4116" s="1020"/>
      <c r="U4116" s="1020"/>
      <c r="V4116" s="1020"/>
      <c r="W4116" s="1020"/>
      <c r="X4116" s="1020"/>
      <c r="Y4116" s="1014"/>
    </row>
    <row r="4117" spans="10:25">
      <c r="J4117" s="1014"/>
      <c r="K4117" s="1014"/>
      <c r="L4117" s="1020"/>
      <c r="M4117" s="1020"/>
      <c r="N4117" s="1020"/>
      <c r="O4117" s="1020"/>
      <c r="P4117" s="1020"/>
      <c r="Q4117" s="1020"/>
      <c r="R4117" s="1020"/>
      <c r="S4117" s="1020"/>
      <c r="T4117" s="1020"/>
      <c r="U4117" s="1020"/>
      <c r="V4117" s="1020"/>
      <c r="W4117" s="1020"/>
      <c r="X4117" s="1020"/>
      <c r="Y4117" s="1014"/>
    </row>
    <row r="4118" spans="10:25">
      <c r="J4118" s="1014"/>
      <c r="K4118" s="1014"/>
      <c r="L4118" s="1020"/>
      <c r="M4118" s="1020"/>
      <c r="N4118" s="1020"/>
      <c r="O4118" s="1020"/>
      <c r="P4118" s="1020"/>
      <c r="Q4118" s="1020"/>
      <c r="R4118" s="1020"/>
      <c r="S4118" s="1020"/>
      <c r="T4118" s="1020"/>
      <c r="U4118" s="1020"/>
      <c r="V4118" s="1020"/>
      <c r="W4118" s="1020"/>
      <c r="X4118" s="1020"/>
      <c r="Y4118" s="1014"/>
    </row>
    <row r="4119" spans="10:25">
      <c r="J4119" s="1014"/>
      <c r="K4119" s="1014"/>
      <c r="L4119" s="1020"/>
      <c r="M4119" s="1020"/>
      <c r="N4119" s="1020"/>
      <c r="O4119" s="1020"/>
      <c r="P4119" s="1020"/>
      <c r="Q4119" s="1020"/>
      <c r="R4119" s="1020"/>
      <c r="S4119" s="1020"/>
      <c r="T4119" s="1020"/>
      <c r="U4119" s="1020"/>
      <c r="V4119" s="1020"/>
      <c r="W4119" s="1020"/>
      <c r="X4119" s="1020"/>
      <c r="Y4119" s="1014"/>
    </row>
    <row r="4120" spans="10:25">
      <c r="J4120" s="1014"/>
      <c r="K4120" s="1014"/>
      <c r="L4120" s="1020"/>
      <c r="M4120" s="1020"/>
      <c r="N4120" s="1020"/>
      <c r="O4120" s="1020"/>
      <c r="P4120" s="1020"/>
      <c r="Q4120" s="1020"/>
      <c r="R4120" s="1020"/>
      <c r="S4120" s="1020"/>
      <c r="T4120" s="1020"/>
      <c r="U4120" s="1020"/>
      <c r="V4120" s="1020"/>
      <c r="W4120" s="1020"/>
      <c r="X4120" s="1020"/>
      <c r="Y4120" s="1014"/>
    </row>
    <row r="4121" spans="10:25">
      <c r="J4121" s="1014"/>
      <c r="K4121" s="1014"/>
      <c r="L4121" s="1020"/>
      <c r="M4121" s="1020"/>
      <c r="N4121" s="1020"/>
      <c r="O4121" s="1020"/>
      <c r="P4121" s="1020"/>
      <c r="Q4121" s="1020"/>
      <c r="R4121" s="1020"/>
      <c r="S4121" s="1020"/>
      <c r="T4121" s="1020"/>
      <c r="U4121" s="1020"/>
      <c r="V4121" s="1020"/>
      <c r="W4121" s="1020"/>
      <c r="X4121" s="1020"/>
      <c r="Y4121" s="1014"/>
    </row>
    <row r="4122" spans="10:25">
      <c r="J4122" s="1014"/>
      <c r="K4122" s="1014"/>
      <c r="L4122" s="1020"/>
      <c r="M4122" s="1020"/>
      <c r="N4122" s="1020"/>
      <c r="O4122" s="1020"/>
      <c r="P4122" s="1020"/>
      <c r="Q4122" s="1020"/>
      <c r="R4122" s="1020"/>
      <c r="S4122" s="1020"/>
      <c r="T4122" s="1020"/>
      <c r="U4122" s="1020"/>
      <c r="V4122" s="1020"/>
      <c r="W4122" s="1020"/>
      <c r="X4122" s="1020"/>
      <c r="Y4122" s="1014"/>
    </row>
    <row r="4123" spans="10:25">
      <c r="J4123" s="1014"/>
      <c r="K4123" s="1014"/>
      <c r="L4123" s="1020"/>
      <c r="M4123" s="1020"/>
      <c r="N4123" s="1020"/>
      <c r="O4123" s="1020"/>
      <c r="P4123" s="1020"/>
      <c r="Q4123" s="1020"/>
      <c r="R4123" s="1020"/>
      <c r="S4123" s="1020"/>
      <c r="T4123" s="1020"/>
      <c r="U4123" s="1020"/>
      <c r="V4123" s="1020"/>
      <c r="W4123" s="1020"/>
      <c r="X4123" s="1020"/>
      <c r="Y4123" s="1014"/>
    </row>
    <row r="4124" spans="10:25">
      <c r="J4124" s="1014"/>
      <c r="K4124" s="1014"/>
      <c r="L4124" s="1020"/>
      <c r="M4124" s="1020"/>
      <c r="N4124" s="1020"/>
      <c r="O4124" s="1020"/>
      <c r="P4124" s="1020"/>
      <c r="Q4124" s="1020"/>
      <c r="R4124" s="1020"/>
      <c r="S4124" s="1020"/>
      <c r="T4124" s="1020"/>
      <c r="U4124" s="1020"/>
      <c r="V4124" s="1020"/>
      <c r="W4124" s="1020"/>
      <c r="X4124" s="1020"/>
      <c r="Y4124" s="1014"/>
    </row>
    <row r="4125" spans="10:25">
      <c r="J4125" s="1014"/>
      <c r="K4125" s="1014"/>
      <c r="L4125" s="1020"/>
      <c r="M4125" s="1020"/>
      <c r="N4125" s="1020"/>
      <c r="O4125" s="1020"/>
      <c r="P4125" s="1020"/>
      <c r="Q4125" s="1020"/>
      <c r="R4125" s="1020"/>
      <c r="S4125" s="1020"/>
      <c r="T4125" s="1020"/>
      <c r="U4125" s="1020"/>
      <c r="V4125" s="1020"/>
      <c r="W4125" s="1020"/>
      <c r="X4125" s="1020"/>
      <c r="Y4125" s="1014"/>
    </row>
    <row r="4126" spans="10:25">
      <c r="J4126" s="1014"/>
      <c r="K4126" s="1014"/>
      <c r="L4126" s="1020"/>
      <c r="M4126" s="1020"/>
      <c r="N4126" s="1020"/>
      <c r="O4126" s="1020"/>
      <c r="P4126" s="1020"/>
      <c r="Q4126" s="1020"/>
      <c r="R4126" s="1020"/>
      <c r="S4126" s="1020"/>
      <c r="T4126" s="1020"/>
      <c r="U4126" s="1020"/>
      <c r="V4126" s="1020"/>
      <c r="W4126" s="1020"/>
      <c r="X4126" s="1020"/>
      <c r="Y4126" s="1014"/>
    </row>
    <row r="4127" spans="10:25">
      <c r="J4127" s="1014"/>
      <c r="K4127" s="1014"/>
      <c r="L4127" s="1020"/>
      <c r="M4127" s="1020"/>
      <c r="N4127" s="1020"/>
      <c r="O4127" s="1020"/>
      <c r="P4127" s="1020"/>
      <c r="Q4127" s="1020"/>
      <c r="R4127" s="1020"/>
      <c r="S4127" s="1020"/>
      <c r="T4127" s="1020"/>
      <c r="U4127" s="1020"/>
      <c r="V4127" s="1020"/>
      <c r="W4127" s="1020"/>
      <c r="X4127" s="1020"/>
      <c r="Y4127" s="1014"/>
    </row>
    <row r="4128" spans="10:25">
      <c r="J4128" s="1014"/>
      <c r="K4128" s="1014"/>
      <c r="L4128" s="1020"/>
      <c r="M4128" s="1020"/>
      <c r="N4128" s="1020"/>
      <c r="O4128" s="1020"/>
      <c r="P4128" s="1020"/>
      <c r="Q4128" s="1020"/>
      <c r="R4128" s="1020"/>
      <c r="S4128" s="1020"/>
      <c r="T4128" s="1020"/>
      <c r="U4128" s="1020"/>
      <c r="V4128" s="1020"/>
      <c r="W4128" s="1020"/>
      <c r="X4128" s="1020"/>
      <c r="Y4128" s="1014"/>
    </row>
    <row r="4129" spans="10:25">
      <c r="J4129" s="1014"/>
      <c r="K4129" s="1014"/>
      <c r="L4129" s="1020"/>
      <c r="M4129" s="1020"/>
      <c r="N4129" s="1020"/>
      <c r="O4129" s="1020"/>
      <c r="P4129" s="1020"/>
      <c r="Q4129" s="1020"/>
      <c r="R4129" s="1020"/>
      <c r="S4129" s="1020"/>
      <c r="T4129" s="1020"/>
      <c r="U4129" s="1020"/>
      <c r="V4129" s="1020"/>
      <c r="W4129" s="1020"/>
      <c r="X4129" s="1020"/>
      <c r="Y4129" s="1014"/>
    </row>
    <row r="4130" spans="10:25">
      <c r="J4130" s="1014"/>
      <c r="K4130" s="1014"/>
      <c r="L4130" s="1020"/>
      <c r="M4130" s="1020"/>
      <c r="N4130" s="1020"/>
      <c r="O4130" s="1020"/>
      <c r="P4130" s="1020"/>
      <c r="Q4130" s="1020"/>
      <c r="R4130" s="1020"/>
      <c r="S4130" s="1020"/>
      <c r="T4130" s="1020"/>
      <c r="U4130" s="1020"/>
      <c r="V4130" s="1020"/>
      <c r="W4130" s="1020"/>
      <c r="X4130" s="1020"/>
      <c r="Y4130" s="1014"/>
    </row>
    <row r="4131" spans="10:25">
      <c r="J4131" s="1014"/>
      <c r="K4131" s="1014"/>
      <c r="L4131" s="1020"/>
      <c r="M4131" s="1020"/>
      <c r="N4131" s="1020"/>
      <c r="O4131" s="1020"/>
      <c r="P4131" s="1020"/>
      <c r="Q4131" s="1020"/>
      <c r="R4131" s="1020"/>
      <c r="S4131" s="1020"/>
      <c r="T4131" s="1020"/>
      <c r="U4131" s="1020"/>
      <c r="V4131" s="1020"/>
      <c r="W4131" s="1020"/>
      <c r="X4131" s="1020"/>
      <c r="Y4131" s="1014"/>
    </row>
    <row r="4132" spans="10:25">
      <c r="J4132" s="1014"/>
      <c r="K4132" s="1014"/>
      <c r="L4132" s="1020"/>
      <c r="M4132" s="1020"/>
      <c r="N4132" s="1020"/>
      <c r="O4132" s="1020"/>
      <c r="P4132" s="1020"/>
      <c r="Q4132" s="1020"/>
      <c r="R4132" s="1020"/>
      <c r="S4132" s="1020"/>
      <c r="T4132" s="1020"/>
      <c r="U4132" s="1020"/>
      <c r="V4132" s="1020"/>
      <c r="W4132" s="1020"/>
      <c r="X4132" s="1020"/>
      <c r="Y4132" s="1014"/>
    </row>
    <row r="4133" spans="10:25">
      <c r="J4133" s="1014"/>
      <c r="K4133" s="1014"/>
      <c r="L4133" s="1020"/>
      <c r="M4133" s="1020"/>
      <c r="N4133" s="1020"/>
      <c r="O4133" s="1020"/>
      <c r="P4133" s="1020"/>
      <c r="Q4133" s="1020"/>
      <c r="R4133" s="1020"/>
      <c r="S4133" s="1020"/>
      <c r="T4133" s="1020"/>
      <c r="U4133" s="1020"/>
      <c r="V4133" s="1020"/>
      <c r="W4133" s="1020"/>
      <c r="X4133" s="1020"/>
      <c r="Y4133" s="1014"/>
    </row>
    <row r="4134" spans="10:25">
      <c r="J4134" s="1014"/>
      <c r="K4134" s="1014"/>
      <c r="L4134" s="1020"/>
      <c r="M4134" s="1020"/>
      <c r="N4134" s="1020"/>
      <c r="O4134" s="1020"/>
      <c r="P4134" s="1020"/>
      <c r="Q4134" s="1020"/>
      <c r="R4134" s="1020"/>
      <c r="S4134" s="1020"/>
      <c r="T4134" s="1020"/>
      <c r="U4134" s="1020"/>
      <c r="V4134" s="1020"/>
      <c r="W4134" s="1020"/>
      <c r="X4134" s="1020"/>
      <c r="Y4134" s="1014"/>
    </row>
    <row r="4135" spans="10:25">
      <c r="J4135" s="1014"/>
      <c r="K4135" s="1014"/>
      <c r="L4135" s="1020"/>
      <c r="M4135" s="1020"/>
      <c r="N4135" s="1020"/>
      <c r="O4135" s="1020"/>
      <c r="P4135" s="1020"/>
      <c r="Q4135" s="1020"/>
      <c r="R4135" s="1020"/>
      <c r="S4135" s="1020"/>
      <c r="T4135" s="1020"/>
      <c r="U4135" s="1020"/>
      <c r="V4135" s="1020"/>
      <c r="W4135" s="1020"/>
      <c r="X4135" s="1020"/>
      <c r="Y4135" s="1014"/>
    </row>
    <row r="4136" spans="10:25">
      <c r="J4136" s="1014"/>
      <c r="K4136" s="1014"/>
      <c r="L4136" s="1020"/>
      <c r="M4136" s="1020"/>
      <c r="N4136" s="1020"/>
      <c r="O4136" s="1020"/>
      <c r="P4136" s="1020"/>
      <c r="Q4136" s="1020"/>
      <c r="R4136" s="1020"/>
      <c r="S4136" s="1020"/>
      <c r="T4136" s="1020"/>
      <c r="U4136" s="1020"/>
      <c r="V4136" s="1020"/>
      <c r="W4136" s="1020"/>
      <c r="X4136" s="1020"/>
      <c r="Y4136" s="1014"/>
    </row>
    <row r="4137" spans="10:25">
      <c r="J4137" s="1014"/>
      <c r="K4137" s="1014"/>
      <c r="L4137" s="1020"/>
      <c r="M4137" s="1020"/>
      <c r="N4137" s="1020"/>
      <c r="O4137" s="1020"/>
      <c r="P4137" s="1020"/>
      <c r="Q4137" s="1020"/>
      <c r="R4137" s="1020"/>
      <c r="S4137" s="1020"/>
      <c r="T4137" s="1020"/>
      <c r="U4137" s="1020"/>
      <c r="V4137" s="1020"/>
      <c r="W4137" s="1020"/>
      <c r="X4137" s="1020"/>
      <c r="Y4137" s="1014"/>
    </row>
    <row r="4138" spans="10:25">
      <c r="J4138" s="1014"/>
      <c r="K4138" s="1014"/>
      <c r="L4138" s="1020"/>
      <c r="M4138" s="1020"/>
      <c r="N4138" s="1020"/>
      <c r="O4138" s="1020"/>
      <c r="P4138" s="1020"/>
      <c r="Q4138" s="1020"/>
      <c r="R4138" s="1020"/>
      <c r="S4138" s="1020"/>
      <c r="T4138" s="1020"/>
      <c r="U4138" s="1020"/>
      <c r="V4138" s="1020"/>
      <c r="W4138" s="1020"/>
      <c r="X4138" s="1020"/>
      <c r="Y4138" s="1014"/>
    </row>
    <row r="4139" spans="10:25">
      <c r="J4139" s="1014"/>
      <c r="K4139" s="1014"/>
      <c r="L4139" s="1020"/>
      <c r="M4139" s="1020"/>
      <c r="N4139" s="1020"/>
      <c r="O4139" s="1020"/>
      <c r="P4139" s="1020"/>
      <c r="Q4139" s="1020"/>
      <c r="R4139" s="1020"/>
      <c r="S4139" s="1020"/>
      <c r="T4139" s="1020"/>
      <c r="U4139" s="1020"/>
      <c r="V4139" s="1020"/>
      <c r="W4139" s="1020"/>
      <c r="X4139" s="1020"/>
      <c r="Y4139" s="1014"/>
    </row>
    <row r="4140" spans="10:25">
      <c r="J4140" s="1014"/>
      <c r="K4140" s="1014"/>
      <c r="L4140" s="1020"/>
      <c r="M4140" s="1020"/>
      <c r="N4140" s="1020"/>
      <c r="O4140" s="1020"/>
      <c r="P4140" s="1020"/>
      <c r="Q4140" s="1020"/>
      <c r="R4140" s="1020"/>
      <c r="S4140" s="1020"/>
      <c r="T4140" s="1020"/>
      <c r="U4140" s="1020"/>
      <c r="V4140" s="1020"/>
      <c r="W4140" s="1020"/>
      <c r="X4140" s="1020"/>
      <c r="Y4140" s="1014"/>
    </row>
    <row r="4141" spans="10:25">
      <c r="J4141" s="1014"/>
      <c r="K4141" s="1014"/>
      <c r="L4141" s="1020"/>
      <c r="M4141" s="1020"/>
      <c r="N4141" s="1020"/>
      <c r="O4141" s="1020"/>
      <c r="P4141" s="1020"/>
      <c r="Q4141" s="1020"/>
      <c r="R4141" s="1020"/>
      <c r="S4141" s="1020"/>
      <c r="T4141" s="1020"/>
      <c r="U4141" s="1020"/>
      <c r="V4141" s="1020"/>
      <c r="W4141" s="1020"/>
      <c r="X4141" s="1020"/>
      <c r="Y4141" s="1014"/>
    </row>
    <row r="4142" spans="10:25">
      <c r="J4142" s="1014"/>
      <c r="K4142" s="1014"/>
      <c r="L4142" s="1020"/>
      <c r="M4142" s="1020"/>
      <c r="N4142" s="1020"/>
      <c r="O4142" s="1020"/>
      <c r="P4142" s="1020"/>
      <c r="Q4142" s="1020"/>
      <c r="R4142" s="1020"/>
      <c r="S4142" s="1020"/>
      <c r="T4142" s="1020"/>
      <c r="U4142" s="1020"/>
      <c r="V4142" s="1020"/>
      <c r="W4142" s="1020"/>
      <c r="X4142" s="1020"/>
      <c r="Y4142" s="1014"/>
    </row>
    <row r="4143" spans="10:25">
      <c r="J4143" s="1014"/>
      <c r="K4143" s="1014"/>
      <c r="L4143" s="1020"/>
      <c r="M4143" s="1020"/>
      <c r="N4143" s="1020"/>
      <c r="O4143" s="1020"/>
      <c r="P4143" s="1020"/>
      <c r="Q4143" s="1020"/>
      <c r="R4143" s="1020"/>
      <c r="S4143" s="1020"/>
      <c r="T4143" s="1020"/>
      <c r="U4143" s="1020"/>
      <c r="V4143" s="1020"/>
      <c r="W4143" s="1020"/>
      <c r="X4143" s="1020"/>
      <c r="Y4143" s="1014"/>
    </row>
    <row r="4144" spans="10:25">
      <c r="J4144" s="1014"/>
      <c r="K4144" s="1014"/>
      <c r="L4144" s="1020"/>
      <c r="M4144" s="1020"/>
      <c r="N4144" s="1020"/>
      <c r="O4144" s="1020"/>
      <c r="P4144" s="1020"/>
      <c r="Q4144" s="1020"/>
      <c r="R4144" s="1020"/>
      <c r="S4144" s="1020"/>
      <c r="T4144" s="1020"/>
      <c r="U4144" s="1020"/>
      <c r="V4144" s="1020"/>
      <c r="W4144" s="1020"/>
      <c r="X4144" s="1020"/>
      <c r="Y4144" s="1014"/>
    </row>
    <row r="4145" spans="10:25">
      <c r="J4145" s="1014"/>
      <c r="K4145" s="1014"/>
      <c r="L4145" s="1020"/>
      <c r="M4145" s="1020"/>
      <c r="N4145" s="1020"/>
      <c r="O4145" s="1020"/>
      <c r="P4145" s="1020"/>
      <c r="Q4145" s="1020"/>
      <c r="R4145" s="1020"/>
      <c r="S4145" s="1020"/>
      <c r="T4145" s="1020"/>
      <c r="U4145" s="1020"/>
      <c r="V4145" s="1020"/>
      <c r="W4145" s="1020"/>
      <c r="X4145" s="1020"/>
      <c r="Y4145" s="1014"/>
    </row>
    <row r="4146" spans="10:25">
      <c r="J4146" s="1014"/>
      <c r="K4146" s="1014"/>
      <c r="L4146" s="1020"/>
      <c r="M4146" s="1020"/>
      <c r="N4146" s="1020"/>
      <c r="O4146" s="1020"/>
      <c r="P4146" s="1020"/>
      <c r="Q4146" s="1020"/>
      <c r="R4146" s="1020"/>
      <c r="S4146" s="1020"/>
      <c r="T4146" s="1020"/>
      <c r="U4146" s="1020"/>
      <c r="V4146" s="1020"/>
      <c r="W4146" s="1020"/>
      <c r="X4146" s="1020"/>
      <c r="Y4146" s="1014"/>
    </row>
    <row r="4147" spans="10:25">
      <c r="J4147" s="1014"/>
      <c r="K4147" s="1014"/>
      <c r="L4147" s="1020"/>
      <c r="M4147" s="1020"/>
      <c r="N4147" s="1020"/>
      <c r="O4147" s="1020"/>
      <c r="P4147" s="1020"/>
      <c r="Q4147" s="1020"/>
      <c r="R4147" s="1020"/>
      <c r="S4147" s="1020"/>
      <c r="T4147" s="1020"/>
      <c r="U4147" s="1020"/>
      <c r="V4147" s="1020"/>
      <c r="W4147" s="1020"/>
      <c r="X4147" s="1020"/>
      <c r="Y4147" s="1014"/>
    </row>
    <row r="4148" spans="10:25">
      <c r="J4148" s="1014"/>
      <c r="K4148" s="1014"/>
      <c r="L4148" s="1020"/>
      <c r="M4148" s="1020"/>
      <c r="N4148" s="1020"/>
      <c r="O4148" s="1020"/>
      <c r="P4148" s="1020"/>
      <c r="Q4148" s="1020"/>
      <c r="R4148" s="1020"/>
      <c r="S4148" s="1020"/>
      <c r="T4148" s="1020"/>
      <c r="U4148" s="1020"/>
      <c r="V4148" s="1020"/>
      <c r="W4148" s="1020"/>
      <c r="X4148" s="1020"/>
      <c r="Y4148" s="1014"/>
    </row>
    <row r="4149" spans="10:25">
      <c r="J4149" s="1014"/>
      <c r="K4149" s="1014"/>
      <c r="L4149" s="1020"/>
      <c r="M4149" s="1020"/>
      <c r="N4149" s="1020"/>
      <c r="O4149" s="1020"/>
      <c r="P4149" s="1020"/>
      <c r="Q4149" s="1020"/>
      <c r="R4149" s="1020"/>
      <c r="S4149" s="1020"/>
      <c r="T4149" s="1020"/>
      <c r="U4149" s="1020"/>
      <c r="V4149" s="1020"/>
      <c r="W4149" s="1020"/>
      <c r="X4149" s="1020"/>
      <c r="Y4149" s="1014"/>
    </row>
    <row r="4150" spans="10:25">
      <c r="J4150" s="1014"/>
      <c r="K4150" s="1014"/>
      <c r="L4150" s="1020"/>
      <c r="M4150" s="1020"/>
      <c r="N4150" s="1020"/>
      <c r="O4150" s="1020"/>
      <c r="P4150" s="1020"/>
      <c r="Q4150" s="1020"/>
      <c r="R4150" s="1020"/>
      <c r="S4150" s="1020"/>
      <c r="T4150" s="1020"/>
      <c r="U4150" s="1020"/>
      <c r="V4150" s="1020"/>
      <c r="W4150" s="1020"/>
      <c r="X4150" s="1020"/>
      <c r="Y4150" s="1014"/>
    </row>
    <row r="4151" spans="10:25">
      <c r="J4151" s="1014"/>
      <c r="K4151" s="1014"/>
      <c r="L4151" s="1020"/>
      <c r="M4151" s="1020"/>
      <c r="N4151" s="1020"/>
      <c r="O4151" s="1020"/>
      <c r="P4151" s="1020"/>
      <c r="Q4151" s="1020"/>
      <c r="R4151" s="1020"/>
      <c r="S4151" s="1020"/>
      <c r="T4151" s="1020"/>
      <c r="U4151" s="1020"/>
      <c r="V4151" s="1020"/>
      <c r="W4151" s="1020"/>
      <c r="X4151" s="1020"/>
      <c r="Y4151" s="1014"/>
    </row>
    <row r="4152" spans="10:25">
      <c r="J4152" s="1014"/>
      <c r="K4152" s="1014"/>
      <c r="L4152" s="1020"/>
      <c r="M4152" s="1020"/>
      <c r="N4152" s="1020"/>
      <c r="O4152" s="1020"/>
      <c r="P4152" s="1020"/>
      <c r="Q4152" s="1020"/>
      <c r="R4152" s="1020"/>
      <c r="S4152" s="1020"/>
      <c r="T4152" s="1020"/>
      <c r="U4152" s="1020"/>
      <c r="V4152" s="1020"/>
      <c r="W4152" s="1020"/>
      <c r="X4152" s="1020"/>
      <c r="Y4152" s="1014"/>
    </row>
    <row r="4153" spans="10:25">
      <c r="J4153" s="1014"/>
      <c r="K4153" s="1014"/>
      <c r="L4153" s="1020"/>
      <c r="M4153" s="1020"/>
      <c r="N4153" s="1020"/>
      <c r="O4153" s="1020"/>
      <c r="P4153" s="1020"/>
      <c r="Q4153" s="1020"/>
      <c r="R4153" s="1020"/>
      <c r="S4153" s="1020"/>
      <c r="T4153" s="1020"/>
      <c r="U4153" s="1020"/>
      <c r="V4153" s="1020"/>
      <c r="W4153" s="1020"/>
      <c r="X4153" s="1020"/>
      <c r="Y4153" s="1014"/>
    </row>
    <row r="4154" spans="10:25">
      <c r="J4154" s="1014"/>
      <c r="K4154" s="1014"/>
      <c r="L4154" s="1020"/>
      <c r="M4154" s="1020"/>
      <c r="N4154" s="1020"/>
      <c r="O4154" s="1020"/>
      <c r="P4154" s="1020"/>
      <c r="Q4154" s="1020"/>
      <c r="R4154" s="1020"/>
      <c r="S4154" s="1020"/>
      <c r="T4154" s="1020"/>
      <c r="U4154" s="1020"/>
      <c r="V4154" s="1020"/>
      <c r="W4154" s="1020"/>
      <c r="X4154" s="1020"/>
      <c r="Y4154" s="1014"/>
    </row>
    <row r="4155" spans="10:25">
      <c r="J4155" s="1014"/>
      <c r="K4155" s="1014"/>
      <c r="L4155" s="1020"/>
      <c r="M4155" s="1020"/>
      <c r="N4155" s="1020"/>
      <c r="O4155" s="1020"/>
      <c r="P4155" s="1020"/>
      <c r="Q4155" s="1020"/>
      <c r="R4155" s="1020"/>
      <c r="S4155" s="1020"/>
      <c r="T4155" s="1020"/>
      <c r="U4155" s="1020"/>
      <c r="V4155" s="1020"/>
      <c r="W4155" s="1020"/>
      <c r="X4155" s="1020"/>
      <c r="Y4155" s="1014"/>
    </row>
    <row r="4156" spans="10:25">
      <c r="J4156" s="1014"/>
      <c r="K4156" s="1014"/>
      <c r="L4156" s="1020"/>
      <c r="M4156" s="1020"/>
      <c r="N4156" s="1020"/>
      <c r="O4156" s="1020"/>
      <c r="P4156" s="1020"/>
      <c r="Q4156" s="1020"/>
      <c r="R4156" s="1020"/>
      <c r="S4156" s="1020"/>
      <c r="T4156" s="1020"/>
      <c r="U4156" s="1020"/>
      <c r="V4156" s="1020"/>
      <c r="W4156" s="1020"/>
      <c r="X4156" s="1020"/>
      <c r="Y4156" s="1014"/>
    </row>
    <row r="4157" spans="10:25">
      <c r="J4157" s="1014"/>
      <c r="K4157" s="1014"/>
      <c r="L4157" s="1020"/>
      <c r="M4157" s="1020"/>
      <c r="N4157" s="1020"/>
      <c r="O4157" s="1020"/>
      <c r="P4157" s="1020"/>
      <c r="Q4157" s="1020"/>
      <c r="R4157" s="1020"/>
      <c r="S4157" s="1020"/>
      <c r="T4157" s="1020"/>
      <c r="U4157" s="1020"/>
      <c r="V4157" s="1020"/>
      <c r="W4157" s="1020"/>
      <c r="X4157" s="1020"/>
      <c r="Y4157" s="1014"/>
    </row>
    <row r="4158" spans="10:25">
      <c r="J4158" s="1014"/>
      <c r="K4158" s="1014"/>
      <c r="L4158" s="1020"/>
      <c r="M4158" s="1020"/>
      <c r="N4158" s="1020"/>
      <c r="O4158" s="1020"/>
      <c r="P4158" s="1020"/>
      <c r="Q4158" s="1020"/>
      <c r="R4158" s="1020"/>
      <c r="S4158" s="1020"/>
      <c r="T4158" s="1020"/>
      <c r="U4158" s="1020"/>
      <c r="V4158" s="1020"/>
      <c r="W4158" s="1020"/>
      <c r="X4158" s="1020"/>
      <c r="Y4158" s="1014"/>
    </row>
    <row r="4159" spans="10:25">
      <c r="J4159" s="1014"/>
      <c r="K4159" s="1014"/>
      <c r="L4159" s="1020"/>
      <c r="M4159" s="1020"/>
      <c r="N4159" s="1020"/>
      <c r="O4159" s="1020"/>
      <c r="P4159" s="1020"/>
      <c r="Q4159" s="1020"/>
      <c r="R4159" s="1020"/>
      <c r="S4159" s="1020"/>
      <c r="T4159" s="1020"/>
      <c r="U4159" s="1020"/>
      <c r="V4159" s="1020"/>
      <c r="W4159" s="1020"/>
      <c r="X4159" s="1020"/>
      <c r="Y4159" s="1014"/>
    </row>
    <row r="4160" spans="10:25">
      <c r="J4160" s="1014"/>
      <c r="K4160" s="1014"/>
      <c r="L4160" s="1020"/>
      <c r="M4160" s="1020"/>
      <c r="N4160" s="1020"/>
      <c r="O4160" s="1020"/>
      <c r="P4160" s="1020"/>
      <c r="Q4160" s="1020"/>
      <c r="R4160" s="1020"/>
      <c r="S4160" s="1020"/>
      <c r="T4160" s="1020"/>
      <c r="U4160" s="1020"/>
      <c r="V4160" s="1020"/>
      <c r="W4160" s="1020"/>
      <c r="X4160" s="1020"/>
      <c r="Y4160" s="1014"/>
    </row>
    <row r="4161" spans="10:25">
      <c r="J4161" s="1014"/>
      <c r="K4161" s="1014"/>
      <c r="L4161" s="1020"/>
      <c r="M4161" s="1020"/>
      <c r="N4161" s="1020"/>
      <c r="O4161" s="1020"/>
      <c r="P4161" s="1020"/>
      <c r="Q4161" s="1020"/>
      <c r="R4161" s="1020"/>
      <c r="S4161" s="1020"/>
      <c r="T4161" s="1020"/>
      <c r="U4161" s="1020"/>
      <c r="V4161" s="1020"/>
      <c r="W4161" s="1020"/>
      <c r="X4161" s="1020"/>
      <c r="Y4161" s="1014"/>
    </row>
    <row r="4162" spans="10:25">
      <c r="J4162" s="1014"/>
      <c r="K4162" s="1014"/>
      <c r="L4162" s="1020"/>
      <c r="M4162" s="1020"/>
      <c r="N4162" s="1020"/>
      <c r="O4162" s="1020"/>
      <c r="P4162" s="1020"/>
      <c r="Q4162" s="1020"/>
      <c r="R4162" s="1020"/>
      <c r="S4162" s="1020"/>
      <c r="T4162" s="1020"/>
      <c r="U4162" s="1020"/>
      <c r="V4162" s="1020"/>
      <c r="W4162" s="1020"/>
      <c r="X4162" s="1020"/>
      <c r="Y4162" s="1014"/>
    </row>
    <row r="4163" spans="10:25">
      <c r="J4163" s="1014"/>
      <c r="K4163" s="1014"/>
      <c r="L4163" s="1020"/>
      <c r="M4163" s="1020"/>
      <c r="N4163" s="1020"/>
      <c r="O4163" s="1020"/>
      <c r="P4163" s="1020"/>
      <c r="Q4163" s="1020"/>
      <c r="R4163" s="1020"/>
      <c r="S4163" s="1020"/>
      <c r="T4163" s="1020"/>
      <c r="U4163" s="1020"/>
      <c r="V4163" s="1020"/>
      <c r="W4163" s="1020"/>
      <c r="X4163" s="1020"/>
      <c r="Y4163" s="1014"/>
    </row>
    <row r="4164" spans="10:25">
      <c r="J4164" s="1014"/>
      <c r="K4164" s="1014"/>
      <c r="L4164" s="1020"/>
      <c r="M4164" s="1020"/>
      <c r="N4164" s="1020"/>
      <c r="O4164" s="1020"/>
      <c r="P4164" s="1020"/>
      <c r="Q4164" s="1020"/>
      <c r="R4164" s="1020"/>
      <c r="S4164" s="1020"/>
      <c r="T4164" s="1020"/>
      <c r="U4164" s="1020"/>
      <c r="V4164" s="1020"/>
      <c r="W4164" s="1020"/>
      <c r="X4164" s="1020"/>
      <c r="Y4164" s="1014"/>
    </row>
    <row r="4165" spans="10:25">
      <c r="J4165" s="1014"/>
      <c r="K4165" s="1014"/>
      <c r="L4165" s="1020"/>
      <c r="M4165" s="1020"/>
      <c r="N4165" s="1020"/>
      <c r="O4165" s="1020"/>
      <c r="P4165" s="1020"/>
      <c r="Q4165" s="1020"/>
      <c r="R4165" s="1020"/>
      <c r="S4165" s="1020"/>
      <c r="T4165" s="1020"/>
      <c r="U4165" s="1020"/>
      <c r="V4165" s="1020"/>
      <c r="W4165" s="1020"/>
      <c r="X4165" s="1020"/>
      <c r="Y4165" s="1014"/>
    </row>
    <row r="4166" spans="10:25">
      <c r="J4166" s="1014"/>
      <c r="K4166" s="1014"/>
      <c r="L4166" s="1020"/>
      <c r="M4166" s="1020"/>
      <c r="N4166" s="1020"/>
      <c r="O4166" s="1020"/>
      <c r="P4166" s="1020"/>
      <c r="Q4166" s="1020"/>
      <c r="R4166" s="1020"/>
      <c r="S4166" s="1020"/>
      <c r="T4166" s="1020"/>
      <c r="U4166" s="1020"/>
      <c r="V4166" s="1020"/>
      <c r="W4166" s="1020"/>
      <c r="X4166" s="1020"/>
      <c r="Y4166" s="1014"/>
    </row>
    <row r="4167" spans="10:25">
      <c r="J4167" s="1014"/>
      <c r="K4167" s="1014"/>
      <c r="L4167" s="1020"/>
      <c r="M4167" s="1020"/>
      <c r="N4167" s="1020"/>
      <c r="O4167" s="1020"/>
      <c r="P4167" s="1020"/>
      <c r="Q4167" s="1020"/>
      <c r="R4167" s="1020"/>
      <c r="S4167" s="1020"/>
      <c r="T4167" s="1020"/>
      <c r="U4167" s="1020"/>
      <c r="V4167" s="1020"/>
      <c r="W4167" s="1020"/>
      <c r="X4167" s="1020"/>
      <c r="Y4167" s="1014"/>
    </row>
    <row r="4168" spans="10:25">
      <c r="J4168" s="1014"/>
      <c r="K4168" s="1014"/>
      <c r="L4168" s="1020"/>
      <c r="M4168" s="1020"/>
      <c r="N4168" s="1020"/>
      <c r="O4168" s="1020"/>
      <c r="P4168" s="1020"/>
      <c r="Q4168" s="1020"/>
      <c r="R4168" s="1020"/>
      <c r="S4168" s="1020"/>
      <c r="T4168" s="1020"/>
      <c r="U4168" s="1020"/>
      <c r="V4168" s="1020"/>
      <c r="W4168" s="1020"/>
      <c r="X4168" s="1020"/>
      <c r="Y4168" s="1014"/>
    </row>
    <row r="4169" spans="10:25">
      <c r="J4169" s="1014"/>
      <c r="K4169" s="1014"/>
      <c r="L4169" s="1020"/>
      <c r="M4169" s="1020"/>
      <c r="N4169" s="1020"/>
      <c r="O4169" s="1020"/>
      <c r="P4169" s="1020"/>
      <c r="Q4169" s="1020"/>
      <c r="R4169" s="1020"/>
      <c r="S4169" s="1020"/>
      <c r="T4169" s="1020"/>
      <c r="U4169" s="1020"/>
      <c r="V4169" s="1020"/>
      <c r="W4169" s="1020"/>
      <c r="X4169" s="1020"/>
      <c r="Y4169" s="1014"/>
    </row>
    <row r="4170" spans="10:25">
      <c r="J4170" s="1014"/>
      <c r="K4170" s="1014"/>
      <c r="L4170" s="1020"/>
      <c r="M4170" s="1020"/>
      <c r="N4170" s="1020"/>
      <c r="O4170" s="1020"/>
      <c r="P4170" s="1020"/>
      <c r="Q4170" s="1020"/>
      <c r="R4170" s="1020"/>
      <c r="S4170" s="1020"/>
      <c r="T4170" s="1020"/>
      <c r="U4170" s="1020"/>
      <c r="V4170" s="1020"/>
      <c r="W4170" s="1020"/>
      <c r="X4170" s="1020"/>
      <c r="Y4170" s="1014"/>
    </row>
    <row r="4171" spans="10:25">
      <c r="J4171" s="1014"/>
      <c r="K4171" s="1014"/>
      <c r="L4171" s="1020"/>
      <c r="M4171" s="1020"/>
      <c r="N4171" s="1020"/>
      <c r="O4171" s="1020"/>
      <c r="P4171" s="1020"/>
      <c r="Q4171" s="1020"/>
      <c r="R4171" s="1020"/>
      <c r="S4171" s="1020"/>
      <c r="T4171" s="1020"/>
      <c r="U4171" s="1020"/>
      <c r="V4171" s="1020"/>
      <c r="W4171" s="1020"/>
      <c r="X4171" s="1020"/>
      <c r="Y4171" s="1014"/>
    </row>
    <row r="4172" spans="10:25">
      <c r="J4172" s="1014"/>
      <c r="K4172" s="1014"/>
      <c r="L4172" s="1020"/>
      <c r="M4172" s="1020"/>
      <c r="N4172" s="1020"/>
      <c r="O4172" s="1020"/>
      <c r="P4172" s="1020"/>
      <c r="Q4172" s="1020"/>
      <c r="R4172" s="1020"/>
      <c r="S4172" s="1020"/>
      <c r="T4172" s="1020"/>
      <c r="U4172" s="1020"/>
      <c r="V4172" s="1020"/>
      <c r="W4172" s="1020"/>
      <c r="X4172" s="1020"/>
      <c r="Y4172" s="1014"/>
    </row>
    <row r="4173" spans="10:25">
      <c r="J4173" s="1014"/>
      <c r="K4173" s="1014"/>
      <c r="L4173" s="1020"/>
      <c r="M4173" s="1020"/>
      <c r="N4173" s="1020"/>
      <c r="O4173" s="1020"/>
      <c r="P4173" s="1020"/>
      <c r="Q4173" s="1020"/>
      <c r="R4173" s="1020"/>
      <c r="S4173" s="1020"/>
      <c r="T4173" s="1020"/>
      <c r="U4173" s="1020"/>
      <c r="V4173" s="1020"/>
      <c r="W4173" s="1020"/>
      <c r="X4173" s="1020"/>
      <c r="Y4173" s="1014"/>
    </row>
    <row r="4174" spans="10:25">
      <c r="J4174" s="1014"/>
      <c r="K4174" s="1014"/>
      <c r="L4174" s="1020"/>
      <c r="M4174" s="1020"/>
      <c r="N4174" s="1020"/>
      <c r="O4174" s="1020"/>
      <c r="P4174" s="1020"/>
      <c r="Q4174" s="1020"/>
      <c r="R4174" s="1020"/>
      <c r="S4174" s="1020"/>
      <c r="T4174" s="1020"/>
      <c r="U4174" s="1020"/>
      <c r="V4174" s="1020"/>
      <c r="W4174" s="1020"/>
      <c r="X4174" s="1020"/>
      <c r="Y4174" s="1014"/>
    </row>
    <row r="4175" spans="10:25">
      <c r="J4175" s="1014"/>
      <c r="K4175" s="1014"/>
      <c r="L4175" s="1020"/>
      <c r="M4175" s="1020"/>
      <c r="N4175" s="1020"/>
      <c r="O4175" s="1020"/>
      <c r="P4175" s="1020"/>
      <c r="Q4175" s="1020"/>
      <c r="R4175" s="1020"/>
      <c r="S4175" s="1020"/>
      <c r="T4175" s="1020"/>
      <c r="U4175" s="1020"/>
      <c r="V4175" s="1020"/>
      <c r="W4175" s="1020"/>
      <c r="X4175" s="1020"/>
      <c r="Y4175" s="1014"/>
    </row>
    <row r="4176" spans="10:25">
      <c r="J4176" s="1014"/>
      <c r="K4176" s="1014"/>
      <c r="L4176" s="1020"/>
      <c r="M4176" s="1020"/>
      <c r="N4176" s="1020"/>
      <c r="O4176" s="1020"/>
      <c r="P4176" s="1020"/>
      <c r="Q4176" s="1020"/>
      <c r="R4176" s="1020"/>
      <c r="S4176" s="1020"/>
      <c r="T4176" s="1020"/>
      <c r="U4176" s="1020"/>
      <c r="V4176" s="1020"/>
      <c r="W4176" s="1020"/>
      <c r="X4176" s="1020"/>
      <c r="Y4176" s="1014"/>
    </row>
    <row r="4177" spans="10:25">
      <c r="J4177" s="1014"/>
      <c r="K4177" s="1014"/>
      <c r="L4177" s="1020"/>
      <c r="M4177" s="1020"/>
      <c r="N4177" s="1020"/>
      <c r="O4177" s="1020"/>
      <c r="P4177" s="1020"/>
      <c r="Q4177" s="1020"/>
      <c r="R4177" s="1020"/>
      <c r="S4177" s="1020"/>
      <c r="T4177" s="1020"/>
      <c r="U4177" s="1020"/>
      <c r="V4177" s="1020"/>
      <c r="W4177" s="1020"/>
      <c r="X4177" s="1020"/>
      <c r="Y4177" s="1014"/>
    </row>
    <row r="4178" spans="10:25">
      <c r="J4178" s="1014"/>
      <c r="K4178" s="1014"/>
      <c r="L4178" s="1020"/>
      <c r="M4178" s="1020"/>
      <c r="N4178" s="1020"/>
      <c r="O4178" s="1020"/>
      <c r="P4178" s="1020"/>
      <c r="Q4178" s="1020"/>
      <c r="R4178" s="1020"/>
      <c r="S4178" s="1020"/>
      <c r="T4178" s="1020"/>
      <c r="U4178" s="1020"/>
      <c r="V4178" s="1020"/>
      <c r="W4178" s="1020"/>
      <c r="X4178" s="1020"/>
      <c r="Y4178" s="1014"/>
    </row>
    <row r="4179" spans="10:25">
      <c r="J4179" s="1014"/>
      <c r="K4179" s="1014"/>
      <c r="L4179" s="1020"/>
      <c r="M4179" s="1020"/>
      <c r="N4179" s="1020"/>
      <c r="O4179" s="1020"/>
      <c r="P4179" s="1020"/>
      <c r="Q4179" s="1020"/>
      <c r="R4179" s="1020"/>
      <c r="S4179" s="1020"/>
      <c r="T4179" s="1020"/>
      <c r="U4179" s="1020"/>
      <c r="V4179" s="1020"/>
      <c r="W4179" s="1020"/>
      <c r="X4179" s="1020"/>
      <c r="Y4179" s="1014"/>
    </row>
    <row r="4180" spans="10:25">
      <c r="J4180" s="1014"/>
      <c r="K4180" s="1014"/>
      <c r="L4180" s="1020"/>
      <c r="M4180" s="1020"/>
      <c r="N4180" s="1020"/>
      <c r="O4180" s="1020"/>
      <c r="P4180" s="1020"/>
      <c r="Q4180" s="1020"/>
      <c r="R4180" s="1020"/>
      <c r="S4180" s="1020"/>
      <c r="T4180" s="1020"/>
      <c r="U4180" s="1020"/>
      <c r="V4180" s="1020"/>
      <c r="W4180" s="1020"/>
      <c r="X4180" s="1020"/>
      <c r="Y4180" s="1014"/>
    </row>
    <row r="4181" spans="10:25">
      <c r="J4181" s="1014"/>
      <c r="K4181" s="1014"/>
      <c r="L4181" s="1020"/>
      <c r="M4181" s="1020"/>
      <c r="N4181" s="1020"/>
      <c r="O4181" s="1020"/>
      <c r="P4181" s="1020"/>
      <c r="Q4181" s="1020"/>
      <c r="R4181" s="1020"/>
      <c r="S4181" s="1020"/>
      <c r="T4181" s="1020"/>
      <c r="U4181" s="1020"/>
      <c r="V4181" s="1020"/>
      <c r="W4181" s="1020"/>
      <c r="X4181" s="1020"/>
      <c r="Y4181" s="1014"/>
    </row>
    <row r="4182" spans="10:25">
      <c r="J4182" s="1014"/>
      <c r="K4182" s="1014"/>
      <c r="L4182" s="1020"/>
      <c r="M4182" s="1020"/>
      <c r="N4182" s="1020"/>
      <c r="O4182" s="1020"/>
      <c r="P4182" s="1020"/>
      <c r="Q4182" s="1020"/>
      <c r="R4182" s="1020"/>
      <c r="S4182" s="1020"/>
      <c r="T4182" s="1020"/>
      <c r="U4182" s="1020"/>
      <c r="V4182" s="1020"/>
      <c r="W4182" s="1020"/>
      <c r="X4182" s="1020"/>
      <c r="Y4182" s="1014"/>
    </row>
    <row r="4183" spans="10:25">
      <c r="J4183" s="1014"/>
      <c r="K4183" s="1014"/>
      <c r="L4183" s="1020"/>
      <c r="M4183" s="1020"/>
      <c r="N4183" s="1020"/>
      <c r="O4183" s="1020"/>
      <c r="P4183" s="1020"/>
      <c r="Q4183" s="1020"/>
      <c r="R4183" s="1020"/>
      <c r="S4183" s="1020"/>
      <c r="T4183" s="1020"/>
      <c r="U4183" s="1020"/>
      <c r="V4183" s="1020"/>
      <c r="W4183" s="1020"/>
      <c r="X4183" s="1020"/>
      <c r="Y4183" s="1014"/>
    </row>
    <row r="4184" spans="10:25">
      <c r="J4184" s="1014"/>
      <c r="K4184" s="1014"/>
      <c r="L4184" s="1020"/>
      <c r="M4184" s="1020"/>
      <c r="N4184" s="1020"/>
      <c r="O4184" s="1020"/>
      <c r="P4184" s="1020"/>
      <c r="Q4184" s="1020"/>
      <c r="R4184" s="1020"/>
      <c r="S4184" s="1020"/>
      <c r="T4184" s="1020"/>
      <c r="U4184" s="1020"/>
      <c r="V4184" s="1020"/>
      <c r="W4184" s="1020"/>
      <c r="X4184" s="1020"/>
      <c r="Y4184" s="1014"/>
    </row>
    <row r="4185" spans="10:25">
      <c r="J4185" s="1014"/>
      <c r="K4185" s="1014"/>
      <c r="L4185" s="1020"/>
      <c r="M4185" s="1020"/>
      <c r="N4185" s="1020"/>
      <c r="O4185" s="1020"/>
      <c r="P4185" s="1020"/>
      <c r="Q4185" s="1020"/>
      <c r="R4185" s="1020"/>
      <c r="S4185" s="1020"/>
      <c r="T4185" s="1020"/>
      <c r="U4185" s="1020"/>
      <c r="V4185" s="1020"/>
      <c r="W4185" s="1020"/>
      <c r="X4185" s="1020"/>
      <c r="Y4185" s="1014"/>
    </row>
    <row r="4186" spans="10:25">
      <c r="J4186" s="1014"/>
      <c r="K4186" s="1014"/>
      <c r="L4186" s="1020"/>
      <c r="M4186" s="1020"/>
      <c r="N4186" s="1020"/>
      <c r="O4186" s="1020"/>
      <c r="P4186" s="1020"/>
      <c r="Q4186" s="1020"/>
      <c r="R4186" s="1020"/>
      <c r="S4186" s="1020"/>
      <c r="T4186" s="1020"/>
      <c r="U4186" s="1020"/>
      <c r="V4186" s="1020"/>
      <c r="W4186" s="1020"/>
      <c r="X4186" s="1020"/>
      <c r="Y4186" s="1014"/>
    </row>
    <row r="4187" spans="10:25">
      <c r="J4187" s="1014"/>
      <c r="K4187" s="1014"/>
      <c r="L4187" s="1020"/>
      <c r="M4187" s="1020"/>
      <c r="N4187" s="1020"/>
      <c r="O4187" s="1020"/>
      <c r="P4187" s="1020"/>
      <c r="Q4187" s="1020"/>
      <c r="R4187" s="1020"/>
      <c r="S4187" s="1020"/>
      <c r="T4187" s="1020"/>
      <c r="U4187" s="1020"/>
      <c r="V4187" s="1020"/>
      <c r="W4187" s="1020"/>
      <c r="X4187" s="1020"/>
      <c r="Y4187" s="1014"/>
    </row>
    <row r="4188" spans="10:25">
      <c r="J4188" s="1014"/>
      <c r="K4188" s="1014"/>
      <c r="L4188" s="1020"/>
      <c r="M4188" s="1020"/>
      <c r="N4188" s="1020"/>
      <c r="O4188" s="1020"/>
      <c r="P4188" s="1020"/>
      <c r="Q4188" s="1020"/>
      <c r="R4188" s="1020"/>
      <c r="S4188" s="1020"/>
      <c r="T4188" s="1020"/>
      <c r="U4188" s="1020"/>
      <c r="V4188" s="1020"/>
      <c r="W4188" s="1020"/>
      <c r="X4188" s="1020"/>
      <c r="Y4188" s="1014"/>
    </row>
    <row r="4189" spans="10:25">
      <c r="J4189" s="1014"/>
      <c r="K4189" s="1014"/>
      <c r="L4189" s="1020"/>
      <c r="M4189" s="1020"/>
      <c r="N4189" s="1020"/>
      <c r="O4189" s="1020"/>
      <c r="P4189" s="1020"/>
      <c r="Q4189" s="1020"/>
      <c r="R4189" s="1020"/>
      <c r="S4189" s="1020"/>
      <c r="T4189" s="1020"/>
      <c r="U4189" s="1020"/>
      <c r="V4189" s="1020"/>
      <c r="W4189" s="1020"/>
      <c r="X4189" s="1020"/>
      <c r="Y4189" s="1014"/>
    </row>
    <row r="4190" spans="10:25">
      <c r="J4190" s="1014"/>
      <c r="K4190" s="1014"/>
      <c r="L4190" s="1020"/>
      <c r="M4190" s="1020"/>
      <c r="N4190" s="1020"/>
      <c r="O4190" s="1020"/>
      <c r="P4190" s="1020"/>
      <c r="Q4190" s="1020"/>
      <c r="R4190" s="1020"/>
      <c r="S4190" s="1020"/>
      <c r="T4190" s="1020"/>
      <c r="U4190" s="1020"/>
      <c r="V4190" s="1020"/>
      <c r="W4190" s="1020"/>
      <c r="X4190" s="1020"/>
      <c r="Y4190" s="1014"/>
    </row>
    <row r="4191" spans="10:25">
      <c r="J4191" s="1014"/>
      <c r="K4191" s="1014"/>
      <c r="L4191" s="1020"/>
      <c r="M4191" s="1020"/>
      <c r="N4191" s="1020"/>
      <c r="O4191" s="1020"/>
      <c r="P4191" s="1020"/>
      <c r="Q4191" s="1020"/>
      <c r="R4191" s="1020"/>
      <c r="S4191" s="1020"/>
      <c r="T4191" s="1020"/>
      <c r="U4191" s="1020"/>
      <c r="V4191" s="1020"/>
      <c r="W4191" s="1020"/>
      <c r="X4191" s="1020"/>
      <c r="Y4191" s="1014"/>
    </row>
    <row r="4192" spans="10:25">
      <c r="J4192" s="1014"/>
      <c r="K4192" s="1014"/>
      <c r="L4192" s="1020"/>
      <c r="M4192" s="1020"/>
      <c r="N4192" s="1020"/>
      <c r="O4192" s="1020"/>
      <c r="P4192" s="1020"/>
      <c r="Q4192" s="1020"/>
      <c r="R4192" s="1020"/>
      <c r="S4192" s="1020"/>
      <c r="T4192" s="1020"/>
      <c r="U4192" s="1020"/>
      <c r="V4192" s="1020"/>
      <c r="W4192" s="1020"/>
      <c r="X4192" s="1020"/>
      <c r="Y4192" s="1014"/>
    </row>
    <row r="4193" spans="10:25">
      <c r="J4193" s="1014"/>
      <c r="K4193" s="1014"/>
      <c r="L4193" s="1020"/>
      <c r="M4193" s="1020"/>
      <c r="N4193" s="1020"/>
      <c r="O4193" s="1020"/>
      <c r="P4193" s="1020"/>
      <c r="Q4193" s="1020"/>
      <c r="R4193" s="1020"/>
      <c r="S4193" s="1020"/>
      <c r="T4193" s="1020"/>
      <c r="U4193" s="1020"/>
      <c r="V4193" s="1020"/>
      <c r="W4193" s="1020"/>
      <c r="X4193" s="1020"/>
      <c r="Y4193" s="1014"/>
    </row>
    <row r="4194" spans="10:25">
      <c r="J4194" s="1014"/>
      <c r="K4194" s="1014"/>
      <c r="L4194" s="1020"/>
      <c r="M4194" s="1020"/>
      <c r="N4194" s="1020"/>
      <c r="O4194" s="1020"/>
      <c r="P4194" s="1020"/>
      <c r="Q4194" s="1020"/>
      <c r="R4194" s="1020"/>
      <c r="S4194" s="1020"/>
      <c r="T4194" s="1020"/>
      <c r="U4194" s="1020"/>
      <c r="V4194" s="1020"/>
      <c r="W4194" s="1020"/>
      <c r="X4194" s="1020"/>
      <c r="Y4194" s="1014"/>
    </row>
    <row r="4195" spans="10:25">
      <c r="J4195" s="1014"/>
      <c r="K4195" s="1014"/>
      <c r="L4195" s="1020"/>
      <c r="M4195" s="1020"/>
      <c r="N4195" s="1020"/>
      <c r="O4195" s="1020"/>
      <c r="P4195" s="1020"/>
      <c r="Q4195" s="1020"/>
      <c r="R4195" s="1020"/>
      <c r="S4195" s="1020"/>
      <c r="T4195" s="1020"/>
      <c r="U4195" s="1020"/>
      <c r="V4195" s="1020"/>
      <c r="W4195" s="1020"/>
      <c r="X4195" s="1020"/>
      <c r="Y4195" s="1014"/>
    </row>
    <row r="4196" spans="10:25">
      <c r="J4196" s="1014"/>
      <c r="K4196" s="1014"/>
      <c r="L4196" s="1020"/>
      <c r="M4196" s="1020"/>
      <c r="N4196" s="1020"/>
      <c r="O4196" s="1020"/>
      <c r="P4196" s="1020"/>
      <c r="Q4196" s="1020"/>
      <c r="R4196" s="1020"/>
      <c r="S4196" s="1020"/>
      <c r="T4196" s="1020"/>
      <c r="U4196" s="1020"/>
      <c r="V4196" s="1020"/>
      <c r="W4196" s="1020"/>
      <c r="X4196" s="1020"/>
      <c r="Y4196" s="1014"/>
    </row>
    <row r="4197" spans="10:25">
      <c r="J4197" s="1014"/>
      <c r="K4197" s="1014"/>
      <c r="L4197" s="1020"/>
      <c r="M4197" s="1020"/>
      <c r="N4197" s="1020"/>
      <c r="O4197" s="1020"/>
      <c r="P4197" s="1020"/>
      <c r="Q4197" s="1020"/>
      <c r="R4197" s="1020"/>
      <c r="S4197" s="1020"/>
      <c r="T4197" s="1020"/>
      <c r="U4197" s="1020"/>
      <c r="V4197" s="1020"/>
      <c r="W4197" s="1020"/>
      <c r="X4197" s="1020"/>
      <c r="Y4197" s="1014"/>
    </row>
    <row r="4198" spans="10:25">
      <c r="J4198" s="1014"/>
      <c r="K4198" s="1014"/>
      <c r="L4198" s="1020"/>
      <c r="M4198" s="1020"/>
      <c r="N4198" s="1020"/>
      <c r="O4198" s="1020"/>
      <c r="P4198" s="1020"/>
      <c r="Q4198" s="1020"/>
      <c r="R4198" s="1020"/>
      <c r="S4198" s="1020"/>
      <c r="T4198" s="1020"/>
      <c r="U4198" s="1020"/>
      <c r="V4198" s="1020"/>
      <c r="W4198" s="1020"/>
      <c r="X4198" s="1020"/>
      <c r="Y4198" s="1014"/>
    </row>
    <row r="4199" spans="10:25">
      <c r="J4199" s="1014"/>
      <c r="K4199" s="1014"/>
      <c r="L4199" s="1020"/>
      <c r="M4199" s="1020"/>
      <c r="N4199" s="1020"/>
      <c r="O4199" s="1020"/>
      <c r="P4199" s="1020"/>
      <c r="Q4199" s="1020"/>
      <c r="R4199" s="1020"/>
      <c r="S4199" s="1020"/>
      <c r="T4199" s="1020"/>
      <c r="U4199" s="1020"/>
      <c r="V4199" s="1020"/>
      <c r="W4199" s="1020"/>
      <c r="X4199" s="1020"/>
      <c r="Y4199" s="1014"/>
    </row>
    <row r="4200" spans="10:25">
      <c r="J4200" s="1014"/>
      <c r="K4200" s="1014"/>
      <c r="L4200" s="1020"/>
      <c r="M4200" s="1020"/>
      <c r="N4200" s="1020"/>
      <c r="O4200" s="1020"/>
      <c r="P4200" s="1020"/>
      <c r="Q4200" s="1020"/>
      <c r="R4200" s="1020"/>
      <c r="S4200" s="1020"/>
      <c r="T4200" s="1020"/>
      <c r="U4200" s="1020"/>
      <c r="V4200" s="1020"/>
      <c r="W4200" s="1020"/>
      <c r="X4200" s="1020"/>
      <c r="Y4200" s="1014"/>
    </row>
    <row r="4201" spans="10:25">
      <c r="J4201" s="1014"/>
      <c r="K4201" s="1014"/>
      <c r="L4201" s="1020"/>
      <c r="M4201" s="1020"/>
      <c r="N4201" s="1020"/>
      <c r="O4201" s="1020"/>
      <c r="P4201" s="1020"/>
      <c r="Q4201" s="1020"/>
      <c r="R4201" s="1020"/>
      <c r="S4201" s="1020"/>
      <c r="T4201" s="1020"/>
      <c r="U4201" s="1020"/>
      <c r="V4201" s="1020"/>
      <c r="W4201" s="1020"/>
      <c r="X4201" s="1020"/>
      <c r="Y4201" s="1014"/>
    </row>
    <row r="4202" spans="10:25">
      <c r="J4202" s="1014"/>
      <c r="K4202" s="1014"/>
      <c r="L4202" s="1020"/>
      <c r="M4202" s="1020"/>
      <c r="N4202" s="1020"/>
      <c r="O4202" s="1020"/>
      <c r="P4202" s="1020"/>
      <c r="Q4202" s="1020"/>
      <c r="R4202" s="1020"/>
      <c r="S4202" s="1020"/>
      <c r="T4202" s="1020"/>
      <c r="U4202" s="1020"/>
      <c r="V4202" s="1020"/>
      <c r="W4202" s="1020"/>
      <c r="X4202" s="1020"/>
      <c r="Y4202" s="1014"/>
    </row>
    <row r="4203" spans="10:25">
      <c r="J4203" s="1014"/>
      <c r="K4203" s="1014"/>
      <c r="L4203" s="1020"/>
      <c r="M4203" s="1020"/>
      <c r="N4203" s="1020"/>
      <c r="O4203" s="1020"/>
      <c r="P4203" s="1020"/>
      <c r="Q4203" s="1020"/>
      <c r="R4203" s="1020"/>
      <c r="S4203" s="1020"/>
      <c r="T4203" s="1020"/>
      <c r="U4203" s="1020"/>
      <c r="V4203" s="1020"/>
      <c r="W4203" s="1020"/>
      <c r="X4203" s="1020"/>
      <c r="Y4203" s="1014"/>
    </row>
    <row r="4204" spans="10:25">
      <c r="J4204" s="1014"/>
      <c r="K4204" s="1014"/>
      <c r="L4204" s="1020"/>
      <c r="M4204" s="1020"/>
      <c r="N4204" s="1020"/>
      <c r="O4204" s="1020"/>
      <c r="P4204" s="1020"/>
      <c r="Q4204" s="1020"/>
      <c r="R4204" s="1020"/>
      <c r="S4204" s="1020"/>
      <c r="T4204" s="1020"/>
      <c r="U4204" s="1020"/>
      <c r="V4204" s="1020"/>
      <c r="W4204" s="1020"/>
      <c r="X4204" s="1020"/>
      <c r="Y4204" s="1014"/>
    </row>
    <row r="4205" spans="10:25">
      <c r="J4205" s="1014"/>
      <c r="K4205" s="1014"/>
      <c r="L4205" s="1020"/>
      <c r="M4205" s="1020"/>
      <c r="N4205" s="1020"/>
      <c r="O4205" s="1020"/>
      <c r="P4205" s="1020"/>
      <c r="Q4205" s="1020"/>
      <c r="R4205" s="1020"/>
      <c r="S4205" s="1020"/>
      <c r="T4205" s="1020"/>
      <c r="U4205" s="1020"/>
      <c r="V4205" s="1020"/>
      <c r="W4205" s="1020"/>
      <c r="X4205" s="1020"/>
      <c r="Y4205" s="1014"/>
    </row>
    <row r="4206" spans="10:25">
      <c r="J4206" s="1014"/>
      <c r="K4206" s="1014"/>
      <c r="L4206" s="1020"/>
      <c r="M4206" s="1020"/>
      <c r="N4206" s="1020"/>
      <c r="O4206" s="1020"/>
      <c r="P4206" s="1020"/>
      <c r="Q4206" s="1020"/>
      <c r="R4206" s="1020"/>
      <c r="S4206" s="1020"/>
      <c r="T4206" s="1020"/>
      <c r="U4206" s="1020"/>
      <c r="V4206" s="1020"/>
      <c r="W4206" s="1020"/>
      <c r="X4206" s="1020"/>
      <c r="Y4206" s="1014"/>
    </row>
    <row r="4207" spans="10:25">
      <c r="J4207" s="1014"/>
      <c r="K4207" s="1014"/>
      <c r="L4207" s="1020"/>
      <c r="M4207" s="1020"/>
      <c r="N4207" s="1020"/>
      <c r="O4207" s="1020"/>
      <c r="P4207" s="1020"/>
      <c r="Q4207" s="1020"/>
      <c r="R4207" s="1020"/>
      <c r="S4207" s="1020"/>
      <c r="T4207" s="1020"/>
      <c r="U4207" s="1020"/>
      <c r="V4207" s="1020"/>
      <c r="W4207" s="1020"/>
      <c r="X4207" s="1020"/>
      <c r="Y4207" s="1014"/>
    </row>
    <row r="4208" spans="10:25">
      <c r="J4208" s="1014"/>
      <c r="K4208" s="1014"/>
      <c r="L4208" s="1020"/>
      <c r="M4208" s="1020"/>
      <c r="N4208" s="1020"/>
      <c r="O4208" s="1020"/>
      <c r="P4208" s="1020"/>
      <c r="Q4208" s="1020"/>
      <c r="R4208" s="1020"/>
      <c r="S4208" s="1020"/>
      <c r="T4208" s="1020"/>
      <c r="U4208" s="1020"/>
      <c r="V4208" s="1020"/>
      <c r="W4208" s="1020"/>
      <c r="X4208" s="1020"/>
      <c r="Y4208" s="1014"/>
    </row>
    <row r="4209" spans="10:25">
      <c r="J4209" s="1014"/>
      <c r="K4209" s="1014"/>
      <c r="L4209" s="1020"/>
      <c r="M4209" s="1020"/>
      <c r="N4209" s="1020"/>
      <c r="O4209" s="1020"/>
      <c r="P4209" s="1020"/>
      <c r="Q4209" s="1020"/>
      <c r="R4209" s="1020"/>
      <c r="S4209" s="1020"/>
      <c r="T4209" s="1020"/>
      <c r="U4209" s="1020"/>
      <c r="V4209" s="1020"/>
      <c r="W4209" s="1020"/>
      <c r="X4209" s="1020"/>
      <c r="Y4209" s="1014"/>
    </row>
    <row r="4210" spans="10:25">
      <c r="J4210" s="1014"/>
      <c r="K4210" s="1014"/>
      <c r="L4210" s="1020"/>
      <c r="M4210" s="1020"/>
      <c r="N4210" s="1020"/>
      <c r="O4210" s="1020"/>
      <c r="P4210" s="1020"/>
      <c r="Q4210" s="1020"/>
      <c r="R4210" s="1020"/>
      <c r="S4210" s="1020"/>
      <c r="T4210" s="1020"/>
      <c r="U4210" s="1020"/>
      <c r="V4210" s="1020"/>
      <c r="W4210" s="1020"/>
      <c r="X4210" s="1020"/>
      <c r="Y4210" s="1014"/>
    </row>
    <row r="4211" spans="10:25">
      <c r="J4211" s="1014"/>
      <c r="K4211" s="1014"/>
      <c r="L4211" s="1020"/>
      <c r="M4211" s="1020"/>
      <c r="N4211" s="1020"/>
      <c r="O4211" s="1020"/>
      <c r="P4211" s="1020"/>
      <c r="Q4211" s="1020"/>
      <c r="R4211" s="1020"/>
      <c r="S4211" s="1020"/>
      <c r="T4211" s="1020"/>
      <c r="U4211" s="1020"/>
      <c r="V4211" s="1020"/>
      <c r="W4211" s="1020"/>
      <c r="X4211" s="1020"/>
      <c r="Y4211" s="1014"/>
    </row>
    <row r="4212" spans="10:25">
      <c r="J4212" s="1014"/>
      <c r="K4212" s="1014"/>
      <c r="L4212" s="1020"/>
      <c r="M4212" s="1020"/>
      <c r="N4212" s="1020"/>
      <c r="O4212" s="1020"/>
      <c r="P4212" s="1020"/>
      <c r="Q4212" s="1020"/>
      <c r="R4212" s="1020"/>
      <c r="S4212" s="1020"/>
      <c r="T4212" s="1020"/>
      <c r="U4212" s="1020"/>
      <c r="V4212" s="1020"/>
      <c r="W4212" s="1020"/>
      <c r="X4212" s="1020"/>
      <c r="Y4212" s="1014"/>
    </row>
    <row r="4213" spans="10:25">
      <c r="J4213" s="1014"/>
      <c r="K4213" s="1014"/>
      <c r="L4213" s="1020"/>
      <c r="M4213" s="1020"/>
      <c r="N4213" s="1020"/>
      <c r="O4213" s="1020"/>
      <c r="P4213" s="1020"/>
      <c r="Q4213" s="1020"/>
      <c r="R4213" s="1020"/>
      <c r="S4213" s="1020"/>
      <c r="T4213" s="1020"/>
      <c r="U4213" s="1020"/>
      <c r="V4213" s="1020"/>
      <c r="W4213" s="1020"/>
      <c r="X4213" s="1020"/>
      <c r="Y4213" s="1014"/>
    </row>
    <row r="4214" spans="10:25">
      <c r="J4214" s="1014"/>
      <c r="K4214" s="1014"/>
      <c r="L4214" s="1020"/>
      <c r="M4214" s="1020"/>
      <c r="N4214" s="1020"/>
      <c r="O4214" s="1020"/>
      <c r="P4214" s="1020"/>
      <c r="Q4214" s="1020"/>
      <c r="R4214" s="1020"/>
      <c r="S4214" s="1020"/>
      <c r="T4214" s="1020"/>
      <c r="U4214" s="1020"/>
      <c r="V4214" s="1020"/>
      <c r="W4214" s="1020"/>
      <c r="X4214" s="1020"/>
      <c r="Y4214" s="1014"/>
    </row>
    <row r="4215" spans="10:25">
      <c r="J4215" s="1014"/>
      <c r="K4215" s="1014"/>
      <c r="L4215" s="1020"/>
      <c r="M4215" s="1020"/>
      <c r="N4215" s="1020"/>
      <c r="O4215" s="1020"/>
      <c r="P4215" s="1020"/>
      <c r="Q4215" s="1020"/>
      <c r="R4215" s="1020"/>
      <c r="S4215" s="1020"/>
      <c r="T4215" s="1020"/>
      <c r="U4215" s="1020"/>
      <c r="V4215" s="1020"/>
      <c r="W4215" s="1020"/>
      <c r="X4215" s="1020"/>
      <c r="Y4215" s="1014"/>
    </row>
    <row r="4216" spans="10:25">
      <c r="J4216" s="1014"/>
      <c r="K4216" s="1014"/>
      <c r="L4216" s="1020"/>
      <c r="M4216" s="1020"/>
      <c r="N4216" s="1020"/>
      <c r="O4216" s="1020"/>
      <c r="P4216" s="1020"/>
      <c r="Q4216" s="1020"/>
      <c r="R4216" s="1020"/>
      <c r="S4216" s="1020"/>
      <c r="T4216" s="1020"/>
      <c r="U4216" s="1020"/>
      <c r="V4216" s="1020"/>
      <c r="W4216" s="1020"/>
      <c r="X4216" s="1020"/>
      <c r="Y4216" s="1014"/>
    </row>
    <row r="4217" spans="10:25">
      <c r="J4217" s="1014"/>
      <c r="K4217" s="1014"/>
      <c r="L4217" s="1020"/>
      <c r="M4217" s="1020"/>
      <c r="N4217" s="1020"/>
      <c r="O4217" s="1020"/>
      <c r="P4217" s="1020"/>
      <c r="Q4217" s="1020"/>
      <c r="R4217" s="1020"/>
      <c r="S4217" s="1020"/>
      <c r="T4217" s="1020"/>
      <c r="U4217" s="1020"/>
      <c r="V4217" s="1020"/>
      <c r="W4217" s="1020"/>
      <c r="X4217" s="1020"/>
      <c r="Y4217" s="1014"/>
    </row>
    <row r="4218" spans="10:25">
      <c r="J4218" s="1014"/>
      <c r="K4218" s="1014"/>
      <c r="L4218" s="1020"/>
      <c r="M4218" s="1020"/>
      <c r="N4218" s="1020"/>
      <c r="O4218" s="1020"/>
      <c r="P4218" s="1020"/>
      <c r="Q4218" s="1020"/>
      <c r="R4218" s="1020"/>
      <c r="S4218" s="1020"/>
      <c r="T4218" s="1020"/>
      <c r="U4218" s="1020"/>
      <c r="V4218" s="1020"/>
      <c r="W4218" s="1020"/>
      <c r="X4218" s="1020"/>
      <c r="Y4218" s="1014"/>
    </row>
    <row r="4219" spans="10:25">
      <c r="J4219" s="1014"/>
      <c r="K4219" s="1014"/>
      <c r="L4219" s="1020"/>
      <c r="M4219" s="1020"/>
      <c r="N4219" s="1020"/>
      <c r="O4219" s="1020"/>
      <c r="P4219" s="1020"/>
      <c r="Q4219" s="1020"/>
      <c r="R4219" s="1020"/>
      <c r="S4219" s="1020"/>
      <c r="T4219" s="1020"/>
      <c r="U4219" s="1020"/>
      <c r="V4219" s="1020"/>
      <c r="W4219" s="1020"/>
      <c r="X4219" s="1020"/>
      <c r="Y4219" s="1014"/>
    </row>
    <row r="4220" spans="10:25">
      <c r="J4220" s="1014"/>
      <c r="K4220" s="1014"/>
      <c r="L4220" s="1020"/>
      <c r="M4220" s="1020"/>
      <c r="N4220" s="1020"/>
      <c r="O4220" s="1020"/>
      <c r="P4220" s="1020"/>
      <c r="Q4220" s="1020"/>
      <c r="R4220" s="1020"/>
      <c r="S4220" s="1020"/>
      <c r="T4220" s="1020"/>
      <c r="U4220" s="1020"/>
      <c r="V4220" s="1020"/>
      <c r="W4220" s="1020"/>
      <c r="X4220" s="1020"/>
      <c r="Y4220" s="1014"/>
    </row>
    <row r="4221" spans="10:25">
      <c r="J4221" s="1014"/>
      <c r="K4221" s="1014"/>
      <c r="L4221" s="1020"/>
      <c r="M4221" s="1020"/>
      <c r="N4221" s="1020"/>
      <c r="O4221" s="1020"/>
      <c r="P4221" s="1020"/>
      <c r="Q4221" s="1020"/>
      <c r="R4221" s="1020"/>
      <c r="S4221" s="1020"/>
      <c r="T4221" s="1020"/>
      <c r="U4221" s="1020"/>
      <c r="V4221" s="1020"/>
      <c r="W4221" s="1020"/>
      <c r="X4221" s="1020"/>
      <c r="Y4221" s="1014"/>
    </row>
    <row r="4222" spans="10:25">
      <c r="J4222" s="1014"/>
      <c r="K4222" s="1014"/>
      <c r="L4222" s="1020"/>
      <c r="M4222" s="1020"/>
      <c r="N4222" s="1020"/>
      <c r="O4222" s="1020"/>
      <c r="P4222" s="1020"/>
      <c r="Q4222" s="1020"/>
      <c r="R4222" s="1020"/>
      <c r="S4222" s="1020"/>
      <c r="T4222" s="1020"/>
      <c r="U4222" s="1020"/>
      <c r="V4222" s="1020"/>
      <c r="W4222" s="1020"/>
      <c r="X4222" s="1020"/>
      <c r="Y4222" s="1014"/>
    </row>
    <row r="4223" spans="10:25">
      <c r="J4223" s="1014"/>
      <c r="K4223" s="1014"/>
      <c r="L4223" s="1020"/>
      <c r="M4223" s="1020"/>
      <c r="N4223" s="1020"/>
      <c r="O4223" s="1020"/>
      <c r="P4223" s="1020"/>
      <c r="Q4223" s="1020"/>
      <c r="R4223" s="1020"/>
      <c r="S4223" s="1020"/>
      <c r="T4223" s="1020"/>
      <c r="U4223" s="1020"/>
      <c r="V4223" s="1020"/>
      <c r="W4223" s="1020"/>
      <c r="X4223" s="1020"/>
      <c r="Y4223" s="1014"/>
    </row>
    <row r="4224" spans="10:25">
      <c r="J4224" s="1014"/>
      <c r="K4224" s="1014"/>
      <c r="L4224" s="1020"/>
      <c r="M4224" s="1020"/>
      <c r="N4224" s="1020"/>
      <c r="O4224" s="1020"/>
      <c r="P4224" s="1020"/>
      <c r="Q4224" s="1020"/>
      <c r="R4224" s="1020"/>
      <c r="S4224" s="1020"/>
      <c r="T4224" s="1020"/>
      <c r="U4224" s="1020"/>
      <c r="V4224" s="1020"/>
      <c r="W4224" s="1020"/>
      <c r="X4224" s="1020"/>
      <c r="Y4224" s="1014"/>
    </row>
    <row r="4225" spans="10:25">
      <c r="J4225" s="1014"/>
      <c r="K4225" s="1014"/>
      <c r="L4225" s="1020"/>
      <c r="M4225" s="1020"/>
      <c r="N4225" s="1020"/>
      <c r="O4225" s="1020"/>
      <c r="P4225" s="1020"/>
      <c r="Q4225" s="1020"/>
      <c r="R4225" s="1020"/>
      <c r="S4225" s="1020"/>
      <c r="T4225" s="1020"/>
      <c r="U4225" s="1020"/>
      <c r="V4225" s="1020"/>
      <c r="W4225" s="1020"/>
      <c r="X4225" s="1020"/>
      <c r="Y4225" s="1014"/>
    </row>
    <row r="4226" spans="10:25">
      <c r="J4226" s="1014"/>
      <c r="K4226" s="1014"/>
      <c r="L4226" s="1020"/>
      <c r="M4226" s="1020"/>
      <c r="N4226" s="1020"/>
      <c r="O4226" s="1020"/>
      <c r="P4226" s="1020"/>
      <c r="Q4226" s="1020"/>
      <c r="R4226" s="1020"/>
      <c r="S4226" s="1020"/>
      <c r="T4226" s="1020"/>
      <c r="U4226" s="1020"/>
      <c r="V4226" s="1020"/>
      <c r="W4226" s="1020"/>
      <c r="X4226" s="1020"/>
      <c r="Y4226" s="1014"/>
    </row>
    <row r="4227" spans="10:25">
      <c r="J4227" s="1014"/>
      <c r="K4227" s="1014"/>
      <c r="L4227" s="1020"/>
      <c r="M4227" s="1020"/>
      <c r="N4227" s="1020"/>
      <c r="O4227" s="1020"/>
      <c r="P4227" s="1020"/>
      <c r="Q4227" s="1020"/>
      <c r="R4227" s="1020"/>
      <c r="S4227" s="1020"/>
      <c r="T4227" s="1020"/>
      <c r="U4227" s="1020"/>
      <c r="V4227" s="1020"/>
      <c r="W4227" s="1020"/>
      <c r="X4227" s="1020"/>
      <c r="Y4227" s="1014"/>
    </row>
    <row r="4228" spans="10:25">
      <c r="J4228" s="1014"/>
      <c r="K4228" s="1014"/>
      <c r="L4228" s="1020"/>
      <c r="M4228" s="1020"/>
      <c r="N4228" s="1020"/>
      <c r="O4228" s="1020"/>
      <c r="P4228" s="1020"/>
      <c r="Q4228" s="1020"/>
      <c r="R4228" s="1020"/>
      <c r="S4228" s="1020"/>
      <c r="T4228" s="1020"/>
      <c r="U4228" s="1020"/>
      <c r="V4228" s="1020"/>
      <c r="W4228" s="1020"/>
      <c r="X4228" s="1020"/>
      <c r="Y4228" s="1014"/>
    </row>
    <row r="4229" spans="10:25">
      <c r="J4229" s="1014"/>
      <c r="K4229" s="1014"/>
      <c r="L4229" s="1020"/>
      <c r="M4229" s="1020"/>
      <c r="N4229" s="1020"/>
      <c r="O4229" s="1020"/>
      <c r="P4229" s="1020"/>
      <c r="Q4229" s="1020"/>
      <c r="R4229" s="1020"/>
      <c r="S4229" s="1020"/>
      <c r="T4229" s="1020"/>
      <c r="U4229" s="1020"/>
      <c r="V4229" s="1020"/>
      <c r="W4229" s="1020"/>
      <c r="X4229" s="1020"/>
      <c r="Y4229" s="1014"/>
    </row>
    <row r="4230" spans="10:25">
      <c r="J4230" s="1014"/>
      <c r="K4230" s="1014"/>
      <c r="L4230" s="1020"/>
      <c r="M4230" s="1020"/>
      <c r="N4230" s="1020"/>
      <c r="O4230" s="1020"/>
      <c r="P4230" s="1020"/>
      <c r="Q4230" s="1020"/>
      <c r="R4230" s="1020"/>
      <c r="S4230" s="1020"/>
      <c r="T4230" s="1020"/>
      <c r="U4230" s="1020"/>
      <c r="V4230" s="1020"/>
      <c r="W4230" s="1020"/>
      <c r="X4230" s="1020"/>
      <c r="Y4230" s="1014"/>
    </row>
    <row r="4231" spans="10:25">
      <c r="J4231" s="1014"/>
      <c r="K4231" s="1014"/>
      <c r="L4231" s="1020"/>
      <c r="M4231" s="1020"/>
      <c r="N4231" s="1020"/>
      <c r="O4231" s="1020"/>
      <c r="P4231" s="1020"/>
      <c r="Q4231" s="1020"/>
      <c r="R4231" s="1020"/>
      <c r="S4231" s="1020"/>
      <c r="T4231" s="1020"/>
      <c r="U4231" s="1020"/>
      <c r="V4231" s="1020"/>
      <c r="W4231" s="1020"/>
      <c r="X4231" s="1020"/>
      <c r="Y4231" s="1014"/>
    </row>
    <row r="4232" spans="10:25">
      <c r="J4232" s="1014"/>
      <c r="K4232" s="1014"/>
      <c r="L4232" s="1020"/>
      <c r="M4232" s="1020"/>
      <c r="N4232" s="1020"/>
      <c r="O4232" s="1020"/>
      <c r="P4232" s="1020"/>
      <c r="Q4232" s="1020"/>
      <c r="R4232" s="1020"/>
      <c r="S4232" s="1020"/>
      <c r="T4232" s="1020"/>
      <c r="U4232" s="1020"/>
      <c r="V4232" s="1020"/>
      <c r="W4232" s="1020"/>
      <c r="X4232" s="1020"/>
      <c r="Y4232" s="1014"/>
    </row>
    <row r="4233" spans="10:25">
      <c r="J4233" s="1014"/>
      <c r="K4233" s="1014"/>
      <c r="L4233" s="1020"/>
      <c r="M4233" s="1020"/>
      <c r="N4233" s="1020"/>
      <c r="O4233" s="1020"/>
      <c r="P4233" s="1020"/>
      <c r="Q4233" s="1020"/>
      <c r="R4233" s="1020"/>
      <c r="S4233" s="1020"/>
      <c r="T4233" s="1020"/>
      <c r="U4233" s="1020"/>
      <c r="V4233" s="1020"/>
      <c r="W4233" s="1020"/>
      <c r="X4233" s="1020"/>
      <c r="Y4233" s="1014"/>
    </row>
    <row r="4234" spans="10:25">
      <c r="J4234" s="1014"/>
      <c r="K4234" s="1014"/>
      <c r="L4234" s="1020"/>
      <c r="M4234" s="1020"/>
      <c r="N4234" s="1020"/>
      <c r="O4234" s="1020"/>
      <c r="P4234" s="1020"/>
      <c r="Q4234" s="1020"/>
      <c r="R4234" s="1020"/>
      <c r="S4234" s="1020"/>
      <c r="T4234" s="1020"/>
      <c r="U4234" s="1020"/>
      <c r="V4234" s="1020"/>
      <c r="W4234" s="1020"/>
      <c r="X4234" s="1020"/>
      <c r="Y4234" s="1014"/>
    </row>
    <row r="4235" spans="10:25">
      <c r="J4235" s="1014"/>
      <c r="K4235" s="1014"/>
      <c r="L4235" s="1020"/>
      <c r="M4235" s="1020"/>
      <c r="N4235" s="1020"/>
      <c r="O4235" s="1020"/>
      <c r="P4235" s="1020"/>
      <c r="Q4235" s="1020"/>
      <c r="R4235" s="1020"/>
      <c r="S4235" s="1020"/>
      <c r="T4235" s="1020"/>
      <c r="U4235" s="1020"/>
      <c r="V4235" s="1020"/>
      <c r="W4235" s="1020"/>
      <c r="X4235" s="1020"/>
      <c r="Y4235" s="1014"/>
    </row>
    <row r="4236" spans="10:25">
      <c r="J4236" s="1014"/>
      <c r="K4236" s="1014"/>
      <c r="L4236" s="1020"/>
      <c r="M4236" s="1020"/>
      <c r="N4236" s="1020"/>
      <c r="O4236" s="1020"/>
      <c r="P4236" s="1020"/>
      <c r="Q4236" s="1020"/>
      <c r="R4236" s="1020"/>
      <c r="S4236" s="1020"/>
      <c r="T4236" s="1020"/>
      <c r="U4236" s="1020"/>
      <c r="V4236" s="1020"/>
      <c r="W4236" s="1020"/>
      <c r="X4236" s="1020"/>
      <c r="Y4236" s="1014"/>
    </row>
    <row r="4237" spans="10:25">
      <c r="J4237" s="1014"/>
      <c r="K4237" s="1014"/>
      <c r="L4237" s="1020"/>
      <c r="M4237" s="1020"/>
      <c r="N4237" s="1020"/>
      <c r="O4237" s="1020"/>
      <c r="P4237" s="1020"/>
      <c r="Q4237" s="1020"/>
      <c r="R4237" s="1020"/>
      <c r="S4237" s="1020"/>
      <c r="T4237" s="1020"/>
      <c r="U4237" s="1020"/>
      <c r="V4237" s="1020"/>
      <c r="W4237" s="1020"/>
      <c r="X4237" s="1020"/>
      <c r="Y4237" s="1014"/>
    </row>
    <row r="4238" spans="10:25">
      <c r="J4238" s="1014"/>
      <c r="K4238" s="1014"/>
      <c r="L4238" s="1020"/>
      <c r="M4238" s="1020"/>
      <c r="N4238" s="1020"/>
      <c r="O4238" s="1020"/>
      <c r="P4238" s="1020"/>
      <c r="Q4238" s="1020"/>
      <c r="R4238" s="1020"/>
      <c r="S4238" s="1020"/>
      <c r="T4238" s="1020"/>
      <c r="U4238" s="1020"/>
      <c r="V4238" s="1020"/>
      <c r="W4238" s="1020"/>
      <c r="X4238" s="1020"/>
      <c r="Y4238" s="1014"/>
    </row>
    <row r="4239" spans="10:25">
      <c r="J4239" s="1014"/>
      <c r="K4239" s="1014"/>
      <c r="L4239" s="1020"/>
      <c r="M4239" s="1020"/>
      <c r="N4239" s="1020"/>
      <c r="O4239" s="1020"/>
      <c r="P4239" s="1020"/>
      <c r="Q4239" s="1020"/>
      <c r="R4239" s="1020"/>
      <c r="S4239" s="1020"/>
      <c r="T4239" s="1020"/>
      <c r="U4239" s="1020"/>
      <c r="V4239" s="1020"/>
      <c r="W4239" s="1020"/>
      <c r="X4239" s="1020"/>
      <c r="Y4239" s="1014"/>
    </row>
    <row r="4240" spans="10:25">
      <c r="J4240" s="1014"/>
      <c r="K4240" s="1014"/>
      <c r="L4240" s="1020"/>
      <c r="M4240" s="1020"/>
      <c r="N4240" s="1020"/>
      <c r="O4240" s="1020"/>
      <c r="P4240" s="1020"/>
      <c r="Q4240" s="1020"/>
      <c r="R4240" s="1020"/>
      <c r="S4240" s="1020"/>
      <c r="T4240" s="1020"/>
      <c r="U4240" s="1020"/>
      <c r="V4240" s="1020"/>
      <c r="W4240" s="1020"/>
      <c r="X4240" s="1020"/>
      <c r="Y4240" s="1014"/>
    </row>
    <row r="4241" spans="10:25">
      <c r="J4241" s="1014"/>
      <c r="K4241" s="1014"/>
      <c r="L4241" s="1020"/>
      <c r="M4241" s="1020"/>
      <c r="N4241" s="1020"/>
      <c r="O4241" s="1020"/>
      <c r="P4241" s="1020"/>
      <c r="Q4241" s="1020"/>
      <c r="R4241" s="1020"/>
      <c r="S4241" s="1020"/>
      <c r="T4241" s="1020"/>
      <c r="U4241" s="1020"/>
      <c r="V4241" s="1020"/>
      <c r="W4241" s="1020"/>
      <c r="X4241" s="1020"/>
      <c r="Y4241" s="1014"/>
    </row>
    <row r="4242" spans="10:25">
      <c r="J4242" s="1014"/>
      <c r="K4242" s="1014"/>
      <c r="L4242" s="1020"/>
      <c r="M4242" s="1020"/>
      <c r="N4242" s="1020"/>
      <c r="O4242" s="1020"/>
      <c r="P4242" s="1020"/>
      <c r="Q4242" s="1020"/>
      <c r="R4242" s="1020"/>
      <c r="S4242" s="1020"/>
      <c r="T4242" s="1020"/>
      <c r="U4242" s="1020"/>
      <c r="V4242" s="1020"/>
      <c r="W4242" s="1020"/>
      <c r="X4242" s="1020"/>
      <c r="Y4242" s="1014"/>
    </row>
    <row r="4243" spans="10:25">
      <c r="J4243" s="1014"/>
      <c r="K4243" s="1014"/>
      <c r="L4243" s="1020"/>
      <c r="M4243" s="1020"/>
      <c r="N4243" s="1020"/>
      <c r="O4243" s="1020"/>
      <c r="P4243" s="1020"/>
      <c r="Q4243" s="1020"/>
      <c r="R4243" s="1020"/>
      <c r="S4243" s="1020"/>
      <c r="T4243" s="1020"/>
      <c r="U4243" s="1020"/>
      <c r="V4243" s="1020"/>
      <c r="W4243" s="1020"/>
      <c r="X4243" s="1020"/>
      <c r="Y4243" s="1020"/>
    </row>
    <row r="4244" spans="10:25">
      <c r="J4244" s="1014"/>
      <c r="K4244" s="1014"/>
      <c r="L4244" s="1020"/>
      <c r="M4244" s="1020"/>
      <c r="N4244" s="1020"/>
      <c r="O4244" s="1020"/>
      <c r="P4244" s="1020"/>
      <c r="Q4244" s="1020"/>
      <c r="R4244" s="1020"/>
      <c r="S4244" s="1020"/>
      <c r="T4244" s="1020"/>
      <c r="U4244" s="1020"/>
      <c r="V4244" s="1020"/>
      <c r="W4244" s="1020"/>
      <c r="X4244" s="1020"/>
      <c r="Y4244" s="1020"/>
    </row>
    <row r="4245" spans="10:25">
      <c r="J4245" s="1014"/>
      <c r="K4245" s="1014"/>
      <c r="L4245" s="1020"/>
      <c r="M4245" s="1020"/>
      <c r="N4245" s="1020"/>
      <c r="O4245" s="1020"/>
      <c r="P4245" s="1020"/>
      <c r="Q4245" s="1020"/>
      <c r="R4245" s="1020"/>
      <c r="S4245" s="1020"/>
      <c r="T4245" s="1020"/>
      <c r="U4245" s="1020"/>
      <c r="V4245" s="1020"/>
      <c r="W4245" s="1020"/>
      <c r="X4245" s="1020"/>
      <c r="Y4245" s="1020"/>
    </row>
    <row r="4246" spans="10:25">
      <c r="J4246" s="1014"/>
      <c r="K4246" s="1014"/>
      <c r="L4246" s="1020"/>
      <c r="M4246" s="1020"/>
      <c r="N4246" s="1020"/>
      <c r="O4246" s="1020"/>
      <c r="P4246" s="1020"/>
      <c r="Q4246" s="1020"/>
      <c r="R4246" s="1020"/>
      <c r="S4246" s="1020"/>
      <c r="T4246" s="1020"/>
      <c r="U4246" s="1020"/>
      <c r="V4246" s="1020"/>
      <c r="W4246" s="1020"/>
      <c r="X4246" s="1020"/>
      <c r="Y4246" s="1020"/>
    </row>
    <row r="4247" spans="10:25">
      <c r="J4247" s="1014"/>
      <c r="K4247" s="1014"/>
      <c r="L4247" s="1020"/>
      <c r="M4247" s="1020"/>
      <c r="N4247" s="1020"/>
      <c r="O4247" s="1020"/>
      <c r="P4247" s="1020"/>
      <c r="Q4247" s="1020"/>
      <c r="R4247" s="1020"/>
      <c r="S4247" s="1020"/>
      <c r="T4247" s="1020"/>
      <c r="U4247" s="1020"/>
      <c r="V4247" s="1020"/>
      <c r="W4247" s="1020"/>
      <c r="X4247" s="1020"/>
      <c r="Y4247" s="1020"/>
    </row>
    <row r="4248" spans="10:25">
      <c r="J4248" s="1014"/>
      <c r="K4248" s="1014"/>
      <c r="L4248" s="1020"/>
      <c r="M4248" s="1020"/>
      <c r="N4248" s="1020"/>
      <c r="O4248" s="1020"/>
      <c r="P4248" s="1020"/>
      <c r="Q4248" s="1020"/>
      <c r="R4248" s="1020"/>
      <c r="S4248" s="1020"/>
      <c r="T4248" s="1020"/>
      <c r="U4248" s="1020"/>
      <c r="V4248" s="1020"/>
      <c r="W4248" s="1020"/>
      <c r="X4248" s="1020"/>
      <c r="Y4248" s="1020"/>
    </row>
    <row r="4249" spans="10:25">
      <c r="J4249" s="1014"/>
      <c r="K4249" s="1014"/>
      <c r="L4249" s="1020"/>
      <c r="M4249" s="1020"/>
      <c r="N4249" s="1020"/>
      <c r="O4249" s="1020"/>
      <c r="P4249" s="1020"/>
      <c r="Q4249" s="1020"/>
      <c r="R4249" s="1020"/>
      <c r="S4249" s="1020"/>
      <c r="T4249" s="1020"/>
      <c r="U4249" s="1020"/>
      <c r="V4249" s="1020"/>
      <c r="W4249" s="1020"/>
      <c r="X4249" s="1020"/>
      <c r="Y4249" s="1020"/>
    </row>
    <row r="4250" spans="10:25">
      <c r="J4250" s="1014"/>
      <c r="K4250" s="1014"/>
      <c r="L4250" s="1020"/>
      <c r="M4250" s="1020"/>
      <c r="N4250" s="1020"/>
      <c r="O4250" s="1020"/>
      <c r="P4250" s="1020"/>
      <c r="Q4250" s="1020"/>
      <c r="R4250" s="1020"/>
      <c r="S4250" s="1020"/>
      <c r="T4250" s="1020"/>
      <c r="U4250" s="1020"/>
      <c r="V4250" s="1020"/>
      <c r="W4250" s="1020"/>
      <c r="X4250" s="1020"/>
      <c r="Y4250" s="1020"/>
    </row>
    <row r="4251" spans="10:25">
      <c r="J4251" s="1014"/>
      <c r="K4251" s="1014"/>
      <c r="L4251" s="1020"/>
      <c r="M4251" s="1020"/>
      <c r="N4251" s="1020"/>
      <c r="O4251" s="1020"/>
      <c r="P4251" s="1020"/>
      <c r="Q4251" s="1020"/>
      <c r="R4251" s="1020"/>
      <c r="S4251" s="1020"/>
      <c r="T4251" s="1020"/>
      <c r="U4251" s="1020"/>
      <c r="V4251" s="1020"/>
      <c r="W4251" s="1020"/>
      <c r="X4251" s="1020"/>
      <c r="Y4251" s="1020"/>
    </row>
    <row r="4252" spans="10:25">
      <c r="J4252" s="1014"/>
      <c r="K4252" s="1014"/>
      <c r="L4252" s="1020"/>
      <c r="M4252" s="1020"/>
      <c r="N4252" s="1020"/>
      <c r="O4252" s="1020"/>
      <c r="P4252" s="1020"/>
      <c r="Q4252" s="1020"/>
      <c r="R4252" s="1020"/>
      <c r="S4252" s="1020"/>
      <c r="T4252" s="1020"/>
      <c r="U4252" s="1020"/>
      <c r="V4252" s="1020"/>
      <c r="W4252" s="1020"/>
      <c r="X4252" s="1020"/>
      <c r="Y4252" s="1020"/>
    </row>
    <row r="4253" spans="10:25">
      <c r="J4253" s="1014"/>
      <c r="K4253" s="1014"/>
      <c r="L4253" s="1020"/>
      <c r="M4253" s="1020"/>
      <c r="N4253" s="1020"/>
      <c r="O4253" s="1020"/>
      <c r="P4253" s="1020"/>
      <c r="Q4253" s="1020"/>
      <c r="R4253" s="1020"/>
      <c r="S4253" s="1020"/>
      <c r="T4253" s="1020"/>
      <c r="U4253" s="1020"/>
      <c r="V4253" s="1020"/>
      <c r="W4253" s="1020"/>
      <c r="X4253" s="1020"/>
      <c r="Y4253" s="1020"/>
    </row>
    <row r="4254" spans="10:25">
      <c r="J4254" s="1014"/>
      <c r="K4254" s="1014"/>
      <c r="L4254" s="1020"/>
      <c r="M4254" s="1020"/>
      <c r="N4254" s="1020"/>
      <c r="O4254" s="1020"/>
      <c r="P4254" s="1020"/>
      <c r="Q4254" s="1020"/>
      <c r="R4254" s="1020"/>
      <c r="S4254" s="1020"/>
      <c r="T4254" s="1020"/>
      <c r="U4254" s="1020"/>
      <c r="V4254" s="1020"/>
      <c r="W4254" s="1020"/>
      <c r="X4254" s="1020"/>
      <c r="Y4254" s="1020"/>
    </row>
    <row r="4255" spans="10:25">
      <c r="J4255" s="1014"/>
      <c r="K4255" s="1014"/>
      <c r="L4255" s="1020"/>
      <c r="M4255" s="1020"/>
      <c r="N4255" s="1020"/>
      <c r="O4255" s="1020"/>
      <c r="P4255" s="1020"/>
      <c r="Q4255" s="1020"/>
      <c r="R4255" s="1020"/>
      <c r="S4255" s="1020"/>
      <c r="T4255" s="1020"/>
      <c r="U4255" s="1020"/>
      <c r="V4255" s="1020"/>
      <c r="W4255" s="1020"/>
      <c r="X4255" s="1020"/>
      <c r="Y4255" s="1020"/>
    </row>
    <row r="4256" spans="10:25">
      <c r="J4256" s="1014"/>
      <c r="K4256" s="1014"/>
      <c r="L4256" s="1020"/>
      <c r="M4256" s="1020"/>
      <c r="N4256" s="1020"/>
      <c r="O4256" s="1020"/>
      <c r="P4256" s="1020"/>
      <c r="Q4256" s="1020"/>
      <c r="R4256" s="1020"/>
      <c r="S4256" s="1020"/>
      <c r="T4256" s="1020"/>
      <c r="U4256" s="1020"/>
      <c r="V4256" s="1020"/>
      <c r="W4256" s="1020"/>
      <c r="X4256" s="1020"/>
      <c r="Y4256" s="1020"/>
    </row>
    <row r="4257" spans="10:11">
      <c r="J4257" s="1014"/>
      <c r="K4257" s="1014"/>
    </row>
    <row r="4258" spans="10:11">
      <c r="J4258" s="1014"/>
      <c r="K4258" s="1014"/>
    </row>
    <row r="4259" spans="10:11">
      <c r="J4259" s="1014"/>
      <c r="K4259" s="1014"/>
    </row>
    <row r="4260" spans="10:11">
      <c r="J4260" s="1014"/>
      <c r="K4260" s="1014"/>
    </row>
    <row r="4261" spans="10:11">
      <c r="J4261" s="1014"/>
      <c r="K4261" s="1014"/>
    </row>
    <row r="4262" spans="10:11">
      <c r="J4262" s="1014"/>
      <c r="K4262" s="1014"/>
    </row>
    <row r="4263" spans="10:11">
      <c r="J4263" s="1014"/>
      <c r="K4263" s="1014"/>
    </row>
    <row r="4264" spans="10:11">
      <c r="J4264" s="1014"/>
      <c r="K4264" s="1014"/>
    </row>
    <row r="4265" spans="10:11">
      <c r="J4265" s="1014"/>
      <c r="K4265" s="1014"/>
    </row>
    <row r="4266" spans="10:11">
      <c r="J4266" s="1014"/>
      <c r="K4266" s="1014"/>
    </row>
    <row r="4267" spans="10:11">
      <c r="J4267" s="1014"/>
      <c r="K4267" s="1014"/>
    </row>
    <row r="4268" spans="10:11">
      <c r="J4268" s="1014"/>
      <c r="K4268" s="1014"/>
    </row>
    <row r="4269" spans="10:11">
      <c r="J4269" s="1014"/>
      <c r="K4269" s="1014"/>
    </row>
    <row r="4270" spans="10:11">
      <c r="J4270" s="1014"/>
      <c r="K4270" s="1014"/>
    </row>
    <row r="4271" spans="10:11">
      <c r="J4271" s="1014"/>
      <c r="K4271" s="1014"/>
    </row>
    <row r="4272" spans="10:11">
      <c r="J4272" s="1014"/>
      <c r="K4272" s="1014"/>
    </row>
    <row r="4273" spans="10:11">
      <c r="J4273" s="1014"/>
      <c r="K4273" s="1014"/>
    </row>
    <row r="4274" spans="10:11">
      <c r="J4274" s="1014"/>
      <c r="K4274" s="1014"/>
    </row>
    <row r="4275" spans="10:11">
      <c r="J4275" s="1014"/>
      <c r="K4275" s="1014"/>
    </row>
    <row r="4276" spans="10:11">
      <c r="J4276" s="1014"/>
      <c r="K4276" s="1014"/>
    </row>
    <row r="4277" spans="10:11">
      <c r="J4277" s="1014"/>
      <c r="K4277" s="1014"/>
    </row>
    <row r="4278" spans="10:11">
      <c r="J4278" s="1014"/>
      <c r="K4278" s="1014"/>
    </row>
    <row r="4279" spans="10:11">
      <c r="J4279" s="1014"/>
      <c r="K4279" s="1014"/>
    </row>
    <row r="4280" spans="10:11">
      <c r="J4280" s="1014"/>
      <c r="K4280" s="1014"/>
    </row>
    <row r="4281" spans="10:11">
      <c r="J4281" s="1014"/>
      <c r="K4281" s="1014"/>
    </row>
    <row r="4282" spans="10:11">
      <c r="J4282" s="1014"/>
      <c r="K4282" s="1014"/>
    </row>
    <row r="4283" spans="10:11">
      <c r="J4283" s="1014"/>
      <c r="K4283" s="1014"/>
    </row>
    <row r="4284" spans="10:11">
      <c r="J4284" s="1014"/>
      <c r="K4284" s="1014"/>
    </row>
    <row r="4285" spans="10:11">
      <c r="J4285" s="1014"/>
      <c r="K4285" s="1014"/>
    </row>
    <row r="4286" spans="10:11">
      <c r="J4286" s="1014"/>
      <c r="K4286" s="1014"/>
    </row>
    <row r="4287" spans="10:11">
      <c r="J4287" s="1014"/>
      <c r="K4287" s="1014"/>
    </row>
    <row r="4288" spans="10:11">
      <c r="J4288" s="1014"/>
      <c r="K4288" s="1014"/>
    </row>
    <row r="4289" spans="10:11">
      <c r="J4289" s="1014"/>
      <c r="K4289" s="1014"/>
    </row>
    <row r="4290" spans="10:11">
      <c r="J4290" s="1014"/>
      <c r="K4290" s="1014"/>
    </row>
    <row r="4291" spans="10:11">
      <c r="J4291" s="1014"/>
      <c r="K4291" s="1014"/>
    </row>
    <row r="4292" spans="10:11">
      <c r="J4292" s="1014"/>
      <c r="K4292" s="1014"/>
    </row>
    <row r="4293" spans="10:11">
      <c r="J4293" s="1014"/>
      <c r="K4293" s="1014"/>
    </row>
    <row r="4294" spans="10:11">
      <c r="J4294" s="1014"/>
      <c r="K4294" s="1014"/>
    </row>
    <row r="4295" spans="10:11">
      <c r="J4295" s="1014"/>
      <c r="K4295" s="1014"/>
    </row>
    <row r="4296" spans="10:11">
      <c r="J4296" s="1014"/>
      <c r="K4296" s="1014"/>
    </row>
    <row r="4297" spans="10:11">
      <c r="J4297" s="1014"/>
      <c r="K4297" s="1014"/>
    </row>
    <row r="4298" spans="10:11">
      <c r="J4298" s="1014"/>
      <c r="K4298" s="1014"/>
    </row>
    <row r="4299" spans="10:11">
      <c r="J4299" s="1014"/>
      <c r="K4299" s="1014"/>
    </row>
    <row r="4300" spans="10:11">
      <c r="J4300" s="1014"/>
      <c r="K4300" s="1014"/>
    </row>
    <row r="4301" spans="10:11">
      <c r="J4301" s="1014"/>
      <c r="K4301" s="1014"/>
    </row>
    <row r="4302" spans="10:11">
      <c r="J4302" s="1014"/>
      <c r="K4302" s="1014"/>
    </row>
    <row r="4303" spans="10:11">
      <c r="J4303" s="1014"/>
      <c r="K4303" s="1014"/>
    </row>
    <row r="4304" spans="10:11">
      <c r="J4304" s="1014"/>
      <c r="K4304" s="1014"/>
    </row>
    <row r="4305" spans="10:11">
      <c r="J4305" s="1014"/>
      <c r="K4305" s="1014"/>
    </row>
    <row r="4306" spans="10:11">
      <c r="J4306" s="1014"/>
      <c r="K4306" s="1014"/>
    </row>
    <row r="4307" spans="10:11">
      <c r="J4307" s="1014"/>
      <c r="K4307" s="1014"/>
    </row>
    <row r="4308" spans="10:11">
      <c r="J4308" s="1014"/>
      <c r="K4308" s="1014"/>
    </row>
    <row r="4309" spans="10:11">
      <c r="J4309" s="1014"/>
      <c r="K4309" s="1014"/>
    </row>
    <row r="4310" spans="10:11">
      <c r="J4310" s="1014"/>
      <c r="K4310" s="1014"/>
    </row>
    <row r="4311" spans="10:11">
      <c r="J4311" s="1014"/>
      <c r="K4311" s="1014"/>
    </row>
    <row r="4312" spans="10:11">
      <c r="J4312" s="1014"/>
      <c r="K4312" s="1014"/>
    </row>
    <row r="4313" spans="10:11">
      <c r="J4313" s="1014"/>
      <c r="K4313" s="1014"/>
    </row>
    <row r="4314" spans="10:11">
      <c r="J4314" s="1014"/>
      <c r="K4314" s="1014"/>
    </row>
    <row r="4315" spans="10:11">
      <c r="J4315" s="1014"/>
      <c r="K4315" s="1014"/>
    </row>
    <row r="4316" spans="10:11">
      <c r="J4316" s="1014"/>
      <c r="K4316" s="1014"/>
    </row>
    <row r="4317" spans="10:11">
      <c r="J4317" s="1014"/>
      <c r="K4317" s="1014"/>
    </row>
    <row r="4318" spans="10:11">
      <c r="J4318" s="1014"/>
      <c r="K4318" s="1014"/>
    </row>
    <row r="4319" spans="10:11">
      <c r="J4319" s="1014"/>
      <c r="K4319" s="1014"/>
    </row>
    <row r="4320" spans="10:11">
      <c r="J4320" s="1014"/>
      <c r="K4320" s="1014"/>
    </row>
    <row r="4321" spans="10:11">
      <c r="J4321" s="1014"/>
      <c r="K4321" s="1014"/>
    </row>
    <row r="4322" spans="10:11">
      <c r="J4322" s="1014"/>
      <c r="K4322" s="1014"/>
    </row>
    <row r="4323" spans="10:11">
      <c r="J4323" s="1014"/>
      <c r="K4323" s="1014"/>
    </row>
    <row r="4324" spans="10:11">
      <c r="J4324" s="1014"/>
      <c r="K4324" s="1014"/>
    </row>
    <row r="4325" spans="10:11">
      <c r="J4325" s="1014"/>
      <c r="K4325" s="1014"/>
    </row>
    <row r="4326" spans="10:11">
      <c r="J4326" s="1014"/>
      <c r="K4326" s="1014"/>
    </row>
    <row r="4327" spans="10:11">
      <c r="J4327" s="1014"/>
      <c r="K4327" s="1014"/>
    </row>
    <row r="4328" spans="10:11">
      <c r="J4328" s="1014"/>
      <c r="K4328" s="1014"/>
    </row>
    <row r="4329" spans="10:11">
      <c r="J4329" s="1014"/>
      <c r="K4329" s="1014"/>
    </row>
    <row r="4330" spans="10:11">
      <c r="J4330" s="1014"/>
      <c r="K4330" s="1014"/>
    </row>
    <row r="4331" spans="10:11">
      <c r="J4331" s="1014"/>
      <c r="K4331" s="1014"/>
    </row>
    <row r="4332" spans="10:11">
      <c r="J4332" s="1014"/>
      <c r="K4332" s="1014"/>
    </row>
    <row r="4333" spans="10:11">
      <c r="J4333" s="1014"/>
      <c r="K4333" s="1014"/>
    </row>
    <row r="4334" spans="10:11">
      <c r="J4334" s="1014"/>
      <c r="K4334" s="1014"/>
    </row>
    <row r="4335" spans="10:11">
      <c r="J4335" s="1014"/>
      <c r="K4335" s="1014"/>
    </row>
    <row r="4336" spans="10:11">
      <c r="J4336" s="1014"/>
      <c r="K4336" s="1014"/>
    </row>
    <row r="4337" spans="10:11">
      <c r="J4337" s="1014"/>
      <c r="K4337" s="1014"/>
    </row>
    <row r="4338" spans="10:11">
      <c r="J4338" s="1014"/>
      <c r="K4338" s="1014"/>
    </row>
    <row r="4339" spans="10:11">
      <c r="J4339" s="1014"/>
      <c r="K4339" s="1014"/>
    </row>
    <row r="4340" spans="10:11">
      <c r="J4340" s="1014"/>
      <c r="K4340" s="1014"/>
    </row>
    <row r="4341" spans="10:11">
      <c r="J4341" s="1014"/>
      <c r="K4341" s="1014"/>
    </row>
    <row r="4342" spans="10:11">
      <c r="J4342" s="1014"/>
      <c r="K4342" s="1014"/>
    </row>
    <row r="4343" spans="10:11">
      <c r="J4343" s="1014"/>
      <c r="K4343" s="1014"/>
    </row>
    <row r="4344" spans="10:11">
      <c r="J4344" s="1014"/>
      <c r="K4344" s="1014"/>
    </row>
    <row r="4345" spans="10:11">
      <c r="J4345" s="1014"/>
      <c r="K4345" s="1014"/>
    </row>
    <row r="4346" spans="10:11">
      <c r="J4346" s="1014"/>
      <c r="K4346" s="1014"/>
    </row>
    <row r="4347" spans="10:11">
      <c r="J4347" s="1014"/>
      <c r="K4347" s="1014"/>
    </row>
    <row r="4348" spans="10:11">
      <c r="J4348" s="1014"/>
      <c r="K4348" s="1014"/>
    </row>
    <row r="4349" spans="10:11">
      <c r="J4349" s="1014"/>
      <c r="K4349" s="1014"/>
    </row>
    <row r="4350" spans="10:11">
      <c r="J4350" s="1014"/>
      <c r="K4350" s="1014"/>
    </row>
    <row r="4351" spans="10:11">
      <c r="J4351" s="1014"/>
      <c r="K4351" s="1014"/>
    </row>
    <row r="4352" spans="10:11">
      <c r="J4352" s="1014"/>
      <c r="K4352" s="1014"/>
    </row>
    <row r="4353" spans="10:11">
      <c r="J4353" s="1014"/>
      <c r="K4353" s="1014"/>
    </row>
    <row r="4354" spans="10:11">
      <c r="J4354" s="1014"/>
      <c r="K4354" s="1014"/>
    </row>
    <row r="4355" spans="10:11">
      <c r="J4355" s="1014"/>
      <c r="K4355" s="1014"/>
    </row>
    <row r="4356" spans="10:11">
      <c r="J4356" s="1014"/>
      <c r="K4356" s="1014"/>
    </row>
    <row r="4357" spans="10:11">
      <c r="J4357" s="1014"/>
      <c r="K4357" s="1014"/>
    </row>
    <row r="4358" spans="10:11">
      <c r="J4358" s="1014"/>
      <c r="K4358" s="1014"/>
    </row>
    <row r="4359" spans="10:11">
      <c r="J4359" s="1014"/>
      <c r="K4359" s="1014"/>
    </row>
    <row r="4360" spans="10:11">
      <c r="J4360" s="1014"/>
      <c r="K4360" s="1014"/>
    </row>
    <row r="4361" spans="10:11">
      <c r="J4361" s="1014"/>
      <c r="K4361" s="1014"/>
    </row>
    <row r="4362" spans="10:11">
      <c r="J4362" s="1014"/>
      <c r="K4362" s="1014"/>
    </row>
    <row r="4363" spans="10:11">
      <c r="J4363" s="1014"/>
      <c r="K4363" s="1014"/>
    </row>
    <row r="4364" spans="10:11">
      <c r="J4364" s="1014"/>
      <c r="K4364" s="1014"/>
    </row>
    <row r="4365" spans="10:11">
      <c r="J4365" s="1014"/>
      <c r="K4365" s="1014"/>
    </row>
    <row r="4366" spans="10:11">
      <c r="J4366" s="1014"/>
      <c r="K4366" s="1014"/>
    </row>
    <row r="4367" spans="10:11">
      <c r="J4367" s="1014"/>
      <c r="K4367" s="1014"/>
    </row>
    <row r="4368" spans="10:11">
      <c r="J4368" s="1014"/>
      <c r="K4368" s="1014"/>
    </row>
    <row r="4369" spans="10:11">
      <c r="J4369" s="1014"/>
      <c r="K4369" s="1014"/>
    </row>
    <row r="4370" spans="10:11">
      <c r="J4370" s="1014"/>
      <c r="K4370" s="1014"/>
    </row>
    <row r="4371" spans="10:11">
      <c r="J4371" s="1014"/>
      <c r="K4371" s="1014"/>
    </row>
    <row r="4372" spans="10:11">
      <c r="J4372" s="1014"/>
      <c r="K4372" s="1014"/>
    </row>
    <row r="4373" spans="10:11">
      <c r="J4373" s="1014"/>
      <c r="K4373" s="1014"/>
    </row>
    <row r="4374" spans="10:11">
      <c r="J4374" s="1014"/>
      <c r="K4374" s="1014"/>
    </row>
    <row r="4375" spans="10:11">
      <c r="J4375" s="1014"/>
      <c r="K4375" s="1014"/>
    </row>
    <row r="4376" spans="10:11">
      <c r="J4376" s="1014"/>
      <c r="K4376" s="1014"/>
    </row>
    <row r="4377" spans="10:11">
      <c r="J4377" s="1014"/>
      <c r="K4377" s="1014"/>
    </row>
    <row r="4378" spans="10:11">
      <c r="J4378" s="1014"/>
      <c r="K4378" s="1014"/>
    </row>
    <row r="4379" spans="10:11">
      <c r="J4379" s="1014"/>
      <c r="K4379" s="1014"/>
    </row>
    <row r="4380" spans="10:11">
      <c r="J4380" s="1014"/>
      <c r="K4380" s="1014"/>
    </row>
    <row r="4381" spans="10:11">
      <c r="J4381" s="1014"/>
      <c r="K4381" s="1014"/>
    </row>
    <row r="4382" spans="10:11">
      <c r="J4382" s="1014"/>
      <c r="K4382" s="1014"/>
    </row>
    <row r="4383" spans="10:11">
      <c r="J4383" s="1014"/>
      <c r="K4383" s="1014"/>
    </row>
    <row r="4384" spans="10:11">
      <c r="J4384" s="1014"/>
      <c r="K4384" s="1014"/>
    </row>
    <row r="4385" spans="10:11">
      <c r="J4385" s="1014"/>
      <c r="K4385" s="1014"/>
    </row>
    <row r="4386" spans="10:11">
      <c r="J4386" s="1014"/>
      <c r="K4386" s="1014"/>
    </row>
    <row r="4387" spans="10:11">
      <c r="J4387" s="1014"/>
      <c r="K4387" s="1014"/>
    </row>
    <row r="4388" spans="10:11">
      <c r="J4388" s="1014"/>
      <c r="K4388" s="1014"/>
    </row>
    <row r="4389" spans="10:11">
      <c r="J4389" s="1014"/>
      <c r="K4389" s="1014"/>
    </row>
    <row r="4390" spans="10:11">
      <c r="J4390" s="1014"/>
      <c r="K4390" s="1014"/>
    </row>
    <row r="4391" spans="10:11">
      <c r="J4391" s="1014"/>
      <c r="K4391" s="1014"/>
    </row>
    <row r="4392" spans="10:11">
      <c r="J4392" s="1014"/>
      <c r="K4392" s="1014"/>
    </row>
    <row r="4393" spans="10:11">
      <c r="J4393" s="1014"/>
      <c r="K4393" s="1014"/>
    </row>
    <row r="4394" spans="10:11">
      <c r="J4394" s="1014"/>
      <c r="K4394" s="1014"/>
    </row>
    <row r="4395" spans="10:11">
      <c r="J4395" s="1014"/>
      <c r="K4395" s="1014"/>
    </row>
    <row r="4396" spans="10:11">
      <c r="J4396" s="1014"/>
      <c r="K4396" s="1014"/>
    </row>
    <row r="4397" spans="10:11">
      <c r="J4397" s="1014"/>
      <c r="K4397" s="1014"/>
    </row>
    <row r="4398" spans="10:11">
      <c r="J4398" s="1014"/>
      <c r="K4398" s="1014"/>
    </row>
    <row r="4399" spans="10:11">
      <c r="J4399" s="1014"/>
      <c r="K4399" s="1014"/>
    </row>
    <row r="4400" spans="10:11">
      <c r="J4400" s="1014"/>
      <c r="K4400" s="1014"/>
    </row>
    <row r="4401" spans="10:11">
      <c r="J4401" s="1014"/>
      <c r="K4401" s="1014"/>
    </row>
    <row r="4402" spans="10:11">
      <c r="J4402" s="1014"/>
      <c r="K4402" s="1014"/>
    </row>
    <row r="4403" spans="10:11">
      <c r="J4403" s="1014"/>
      <c r="K4403" s="1014"/>
    </row>
    <row r="4404" spans="10:11">
      <c r="J4404" s="1014"/>
      <c r="K4404" s="1014"/>
    </row>
    <row r="4405" spans="10:11">
      <c r="J4405" s="1014"/>
      <c r="K4405" s="1014"/>
    </row>
    <row r="4406" spans="10:11">
      <c r="J4406" s="1014"/>
      <c r="K4406" s="1014"/>
    </row>
    <row r="4407" spans="10:11">
      <c r="J4407" s="1014"/>
      <c r="K4407" s="1014"/>
    </row>
    <row r="4408" spans="10:11">
      <c r="J4408" s="1014"/>
      <c r="K4408" s="1014"/>
    </row>
    <row r="4409" spans="10:11">
      <c r="J4409" s="1014"/>
      <c r="K4409" s="1014"/>
    </row>
    <row r="4410" spans="10:11">
      <c r="J4410" s="1014"/>
      <c r="K4410" s="1014"/>
    </row>
    <row r="4411" spans="10:11">
      <c r="J4411" s="1014"/>
      <c r="K4411" s="1014"/>
    </row>
    <row r="4412" spans="10:11">
      <c r="J4412" s="1014"/>
      <c r="K4412" s="1014"/>
    </row>
    <row r="4413" spans="10:11">
      <c r="J4413" s="1014"/>
      <c r="K4413" s="1014"/>
    </row>
    <row r="4414" spans="10:11">
      <c r="J4414" s="1014"/>
      <c r="K4414" s="1014"/>
    </row>
    <row r="4415" spans="10:11">
      <c r="J4415" s="1014"/>
      <c r="K4415" s="1014"/>
    </row>
    <row r="4416" spans="10:11">
      <c r="J4416" s="1014"/>
      <c r="K4416" s="1014"/>
    </row>
    <row r="4417" spans="10:11">
      <c r="J4417" s="1014"/>
      <c r="K4417" s="1014"/>
    </row>
    <row r="4418" spans="10:11">
      <c r="J4418" s="1014"/>
      <c r="K4418" s="1014"/>
    </row>
    <row r="4419" spans="10:11">
      <c r="J4419" s="1014"/>
      <c r="K4419" s="1014"/>
    </row>
    <row r="4420" spans="10:11">
      <c r="J4420" s="1014"/>
      <c r="K4420" s="1014"/>
    </row>
    <row r="4421" spans="10:11">
      <c r="J4421" s="1014"/>
      <c r="K4421" s="1014"/>
    </row>
    <row r="4422" spans="10:11">
      <c r="J4422" s="1014"/>
      <c r="K4422" s="1014"/>
    </row>
    <row r="4423" spans="10:11">
      <c r="J4423" s="1014"/>
      <c r="K4423" s="1014"/>
    </row>
    <row r="4424" spans="10:11">
      <c r="J4424" s="1014"/>
      <c r="K4424" s="1014"/>
    </row>
    <row r="4425" spans="10:11">
      <c r="J4425" s="1014"/>
      <c r="K4425" s="1014"/>
    </row>
    <row r="4426" spans="10:11">
      <c r="J4426" s="1014"/>
      <c r="K4426" s="1014"/>
    </row>
    <row r="4427" spans="10:11">
      <c r="J4427" s="1014"/>
      <c r="K4427" s="1014"/>
    </row>
    <row r="4428" spans="10:11">
      <c r="J4428" s="1014"/>
      <c r="K4428" s="1014"/>
    </row>
    <row r="4429" spans="10:11">
      <c r="J4429" s="1014"/>
      <c r="K4429" s="1014"/>
    </row>
    <row r="4430" spans="10:11">
      <c r="J4430" s="1014"/>
      <c r="K4430" s="1014"/>
    </row>
    <row r="4431" spans="10:11">
      <c r="J4431" s="1014"/>
      <c r="K4431" s="1014"/>
    </row>
    <row r="4432" spans="10:11">
      <c r="J4432" s="1014"/>
      <c r="K4432" s="1014"/>
    </row>
    <row r="4433" spans="10:11">
      <c r="J4433" s="1014"/>
      <c r="K4433" s="1014"/>
    </row>
    <row r="4434" spans="10:11">
      <c r="J4434" s="1014"/>
      <c r="K4434" s="1014"/>
    </row>
    <row r="4435" spans="10:11">
      <c r="J4435" s="1014"/>
      <c r="K4435" s="1014"/>
    </row>
    <row r="4436" spans="10:11">
      <c r="J4436" s="1014"/>
      <c r="K4436" s="1014"/>
    </row>
    <row r="4437" spans="10:11">
      <c r="J4437" s="1014"/>
      <c r="K4437" s="1014"/>
    </row>
    <row r="4438" spans="10:11">
      <c r="J4438" s="1014"/>
      <c r="K4438" s="1014"/>
    </row>
    <row r="4439" spans="10:11">
      <c r="J4439" s="1014"/>
      <c r="K4439" s="1014"/>
    </row>
    <row r="4440" spans="10:11">
      <c r="J4440" s="1014"/>
      <c r="K4440" s="1014"/>
    </row>
    <row r="4441" spans="10:11">
      <c r="J4441" s="1014"/>
      <c r="K4441" s="1014"/>
    </row>
    <row r="4442" spans="10:11">
      <c r="J4442" s="1014"/>
      <c r="K4442" s="1014"/>
    </row>
    <row r="4443" spans="10:11">
      <c r="J4443" s="1014"/>
      <c r="K4443" s="1014"/>
    </row>
    <row r="4444" spans="10:11">
      <c r="J4444" s="1014"/>
      <c r="K4444" s="1014"/>
    </row>
    <row r="4445" spans="10:11">
      <c r="J4445" s="1014"/>
      <c r="K4445" s="1014"/>
    </row>
    <row r="4446" spans="10:11">
      <c r="J4446" s="1014"/>
      <c r="K4446" s="1014"/>
    </row>
    <row r="4447" spans="10:11">
      <c r="J4447" s="1014"/>
      <c r="K4447" s="1014"/>
    </row>
    <row r="4448" spans="10:11">
      <c r="J4448" s="1014"/>
      <c r="K4448" s="1014"/>
    </row>
    <row r="4449" spans="10:11">
      <c r="J4449" s="1014"/>
      <c r="K4449" s="1014"/>
    </row>
    <row r="4450" spans="10:11">
      <c r="J4450" s="1014"/>
      <c r="K4450" s="1014"/>
    </row>
    <row r="4451" spans="10:11">
      <c r="J4451" s="1014"/>
      <c r="K4451" s="1014"/>
    </row>
    <row r="4452" spans="10:11">
      <c r="J4452" s="1014"/>
      <c r="K4452" s="1014"/>
    </row>
    <row r="4453" spans="10:11">
      <c r="J4453" s="1014"/>
      <c r="K4453" s="1014"/>
    </row>
    <row r="4454" spans="10:11">
      <c r="J4454" s="1014"/>
      <c r="K4454" s="1014"/>
    </row>
    <row r="4455" spans="10:11">
      <c r="J4455" s="1014"/>
      <c r="K4455" s="1014"/>
    </row>
    <row r="4456" spans="10:11">
      <c r="J4456" s="1014"/>
      <c r="K4456" s="1014"/>
    </row>
    <row r="4457" spans="10:11">
      <c r="J4457" s="1014"/>
      <c r="K4457" s="1014"/>
    </row>
    <row r="4458" spans="10:11">
      <c r="J4458" s="1014"/>
      <c r="K4458" s="1014"/>
    </row>
    <row r="4459" spans="10:11">
      <c r="J4459" s="1014"/>
      <c r="K4459" s="1014"/>
    </row>
    <row r="4460" spans="10:11">
      <c r="J4460" s="1014"/>
      <c r="K4460" s="1014"/>
    </row>
    <row r="4461" spans="10:11">
      <c r="J4461" s="1014"/>
      <c r="K4461" s="1014"/>
    </row>
    <row r="4462" spans="10:11">
      <c r="J4462" s="1014"/>
      <c r="K4462" s="1014"/>
    </row>
    <row r="4463" spans="10:11">
      <c r="J4463" s="1014"/>
      <c r="K4463" s="1014"/>
    </row>
    <row r="4464" spans="10:11">
      <c r="J4464" s="1014"/>
      <c r="K4464" s="1014"/>
    </row>
    <row r="4465" spans="10:11">
      <c r="J4465" s="1014"/>
      <c r="K4465" s="1014"/>
    </row>
    <row r="4466" spans="10:11">
      <c r="J4466" s="1014"/>
      <c r="K4466" s="1014"/>
    </row>
    <row r="4467" spans="10:11">
      <c r="J4467" s="1014"/>
      <c r="K4467" s="1014"/>
    </row>
    <row r="4468" spans="10:11">
      <c r="J4468" s="1014"/>
      <c r="K4468" s="1014"/>
    </row>
    <row r="4469" spans="10:11">
      <c r="J4469" s="1014"/>
      <c r="K4469" s="1014"/>
    </row>
    <row r="4470" spans="10:11">
      <c r="J4470" s="1014"/>
      <c r="K4470" s="1014"/>
    </row>
    <row r="4471" spans="10:11">
      <c r="J4471" s="1014"/>
      <c r="K4471" s="1014"/>
    </row>
    <row r="4472" spans="10:11">
      <c r="J4472" s="1014"/>
      <c r="K4472" s="1014"/>
    </row>
    <row r="4473" spans="10:11">
      <c r="J4473" s="1014"/>
      <c r="K4473" s="1014"/>
    </row>
    <row r="4474" spans="10:11">
      <c r="J4474" s="1014"/>
      <c r="K4474" s="1014"/>
    </row>
    <row r="4475" spans="10:11">
      <c r="J4475" s="1014"/>
      <c r="K4475" s="1014"/>
    </row>
    <row r="4476" spans="10:11">
      <c r="J4476" s="1014"/>
      <c r="K4476" s="1014"/>
    </row>
    <row r="4477" spans="10:11">
      <c r="J4477" s="1014"/>
      <c r="K4477" s="1014"/>
    </row>
    <row r="4478" spans="10:11">
      <c r="J4478" s="1014"/>
      <c r="K4478" s="1014"/>
    </row>
    <row r="4479" spans="10:11">
      <c r="J4479" s="1014"/>
      <c r="K4479" s="1014"/>
    </row>
    <row r="4480" spans="10:11">
      <c r="J4480" s="1014"/>
      <c r="K4480" s="1014"/>
    </row>
    <row r="4481" spans="10:11">
      <c r="J4481" s="1014"/>
      <c r="K4481" s="1014"/>
    </row>
    <row r="4482" spans="10:11">
      <c r="J4482" s="1014"/>
      <c r="K4482" s="1014"/>
    </row>
    <row r="4483" spans="10:11">
      <c r="J4483" s="1014"/>
      <c r="K4483" s="1014"/>
    </row>
    <row r="4484" spans="10:11">
      <c r="J4484" s="1014"/>
      <c r="K4484" s="1014"/>
    </row>
    <row r="4485" spans="10:11">
      <c r="J4485" s="1014"/>
      <c r="K4485" s="1014"/>
    </row>
    <row r="4486" spans="10:11">
      <c r="J4486" s="1014"/>
      <c r="K4486" s="1014"/>
    </row>
    <row r="4487" spans="10:11">
      <c r="J4487" s="1014"/>
      <c r="K4487" s="1014"/>
    </row>
    <row r="4488" spans="10:11">
      <c r="J4488" s="1014"/>
      <c r="K4488" s="1014"/>
    </row>
    <row r="4489" spans="10:11">
      <c r="J4489" s="1014"/>
      <c r="K4489" s="1014"/>
    </row>
    <row r="4490" spans="10:11">
      <c r="J4490" s="1014"/>
      <c r="K4490" s="1014"/>
    </row>
    <row r="4491" spans="10:11">
      <c r="J4491" s="1014"/>
      <c r="K4491" s="1014"/>
    </row>
    <row r="4492" spans="10:11">
      <c r="J4492" s="1014"/>
      <c r="K4492" s="1014"/>
    </row>
    <row r="4493" spans="10:11">
      <c r="J4493" s="1014"/>
      <c r="K4493" s="1014"/>
    </row>
    <row r="4494" spans="10:11">
      <c r="J4494" s="1014"/>
      <c r="K4494" s="1014"/>
    </row>
    <row r="4495" spans="10:11">
      <c r="J4495" s="1014"/>
      <c r="K4495" s="1014"/>
    </row>
    <row r="4496" spans="10:11">
      <c r="J4496" s="1014"/>
      <c r="K4496" s="1014"/>
    </row>
    <row r="4497" spans="10:11">
      <c r="J4497" s="1014"/>
      <c r="K4497" s="1014"/>
    </row>
    <row r="4498" spans="10:11">
      <c r="J4498" s="1014"/>
      <c r="K4498" s="1014"/>
    </row>
    <row r="4499" spans="10:11">
      <c r="J4499" s="1014"/>
      <c r="K4499" s="1014"/>
    </row>
    <row r="4500" spans="10:11">
      <c r="J4500" s="1014"/>
      <c r="K4500" s="1014"/>
    </row>
    <row r="4501" spans="10:11">
      <c r="J4501" s="1014"/>
      <c r="K4501" s="1014"/>
    </row>
    <row r="4502" spans="10:11">
      <c r="J4502" s="1014"/>
      <c r="K4502" s="1014"/>
    </row>
    <row r="4503" spans="10:11">
      <c r="J4503" s="1014"/>
      <c r="K4503" s="1014"/>
    </row>
    <row r="4504" spans="10:11">
      <c r="J4504" s="1014"/>
      <c r="K4504" s="1014"/>
    </row>
    <row r="4505" spans="10:11">
      <c r="J4505" s="1014"/>
      <c r="K4505" s="1014"/>
    </row>
    <row r="4506" spans="10:11">
      <c r="J4506" s="1014"/>
      <c r="K4506" s="1014"/>
    </row>
    <row r="4507" spans="10:11">
      <c r="J4507" s="1014"/>
      <c r="K4507" s="1014"/>
    </row>
    <row r="4508" spans="10:11">
      <c r="J4508" s="1014"/>
      <c r="K4508" s="1014"/>
    </row>
    <row r="4509" spans="10:11">
      <c r="J4509" s="1014"/>
      <c r="K4509" s="1014"/>
    </row>
    <row r="4510" spans="10:11">
      <c r="J4510" s="1014"/>
      <c r="K4510" s="1014"/>
    </row>
    <row r="4511" spans="10:11">
      <c r="J4511" s="1014"/>
      <c r="K4511" s="1014"/>
    </row>
    <row r="4512" spans="10:11">
      <c r="J4512" s="1014"/>
      <c r="K4512" s="1014"/>
    </row>
    <row r="4513" spans="10:11">
      <c r="J4513" s="1014"/>
      <c r="K4513" s="1014"/>
    </row>
    <row r="4514" spans="10:11">
      <c r="J4514" s="1014"/>
      <c r="K4514" s="1014"/>
    </row>
    <row r="4515" spans="10:11">
      <c r="J4515" s="1014"/>
      <c r="K4515" s="1014"/>
    </row>
    <row r="4516" spans="10:11">
      <c r="J4516" s="1014"/>
      <c r="K4516" s="1014"/>
    </row>
    <row r="4517" spans="10:11">
      <c r="J4517" s="1014"/>
      <c r="K4517" s="1014"/>
    </row>
    <row r="4518" spans="10:11">
      <c r="J4518" s="1014"/>
      <c r="K4518" s="1014"/>
    </row>
    <row r="4519" spans="10:11">
      <c r="J4519" s="1014"/>
      <c r="K4519" s="1014"/>
    </row>
    <row r="4520" spans="10:11">
      <c r="J4520" s="1014"/>
      <c r="K4520" s="1014"/>
    </row>
    <row r="4521" spans="10:11">
      <c r="J4521" s="1014"/>
      <c r="K4521" s="1014"/>
    </row>
    <row r="4522" spans="10:11">
      <c r="J4522" s="1014"/>
      <c r="K4522" s="1014"/>
    </row>
    <row r="4523" spans="10:11">
      <c r="J4523" s="1014"/>
      <c r="K4523" s="1014"/>
    </row>
    <row r="4524" spans="10:11">
      <c r="J4524" s="1014"/>
      <c r="K4524" s="1014"/>
    </row>
    <row r="4525" spans="10:11">
      <c r="J4525" s="1014"/>
      <c r="K4525" s="1014"/>
    </row>
    <row r="4526" spans="10:11">
      <c r="J4526" s="1014"/>
      <c r="K4526" s="1014"/>
    </row>
    <row r="4527" spans="10:11">
      <c r="J4527" s="1014"/>
      <c r="K4527" s="1014"/>
    </row>
    <row r="4528" spans="10:11">
      <c r="J4528" s="1014"/>
      <c r="K4528" s="1014"/>
    </row>
    <row r="4529" spans="10:11">
      <c r="J4529" s="1014"/>
      <c r="K4529" s="1014"/>
    </row>
    <row r="4530" spans="10:11">
      <c r="J4530" s="1014"/>
      <c r="K4530" s="1014"/>
    </row>
    <row r="4531" spans="10:11">
      <c r="J4531" s="1014"/>
      <c r="K4531" s="1014"/>
    </row>
    <row r="4532" spans="10:11">
      <c r="J4532" s="1014"/>
      <c r="K4532" s="1014"/>
    </row>
    <row r="4533" spans="10:11">
      <c r="J4533" s="1014"/>
      <c r="K4533" s="1014"/>
    </row>
    <row r="4534" spans="10:11">
      <c r="J4534" s="1014"/>
      <c r="K4534" s="1014"/>
    </row>
    <row r="4535" spans="10:11">
      <c r="J4535" s="1014"/>
      <c r="K4535" s="1014"/>
    </row>
    <row r="4536" spans="10:11">
      <c r="J4536" s="1014"/>
      <c r="K4536" s="1014"/>
    </row>
    <row r="4537" spans="10:11">
      <c r="J4537" s="1014"/>
      <c r="K4537" s="1014"/>
    </row>
    <row r="4538" spans="10:11">
      <c r="J4538" s="1014"/>
      <c r="K4538" s="1014"/>
    </row>
    <row r="4539" spans="10:11">
      <c r="J4539" s="1014"/>
      <c r="K4539" s="1014"/>
    </row>
    <row r="4540" spans="10:11">
      <c r="J4540" s="1014"/>
      <c r="K4540" s="1014"/>
    </row>
    <row r="4541" spans="10:11">
      <c r="J4541" s="1014"/>
      <c r="K4541" s="1014"/>
    </row>
    <row r="4542" spans="10:11">
      <c r="J4542" s="1014"/>
      <c r="K4542" s="1014"/>
    </row>
    <row r="4543" spans="10:11">
      <c r="J4543" s="1014"/>
      <c r="K4543" s="1014"/>
    </row>
    <row r="4544" spans="10:11">
      <c r="J4544" s="1014"/>
      <c r="K4544" s="1014"/>
    </row>
    <row r="4545" spans="10:11">
      <c r="J4545" s="1014"/>
      <c r="K4545" s="1014"/>
    </row>
    <row r="4546" spans="10:11">
      <c r="J4546" s="1014"/>
      <c r="K4546" s="1014"/>
    </row>
    <row r="4547" spans="10:11">
      <c r="J4547" s="1014"/>
      <c r="K4547" s="1014"/>
    </row>
    <row r="4548" spans="10:11">
      <c r="J4548" s="1014"/>
      <c r="K4548" s="1014"/>
    </row>
    <row r="4549" spans="10:11">
      <c r="J4549" s="1014"/>
      <c r="K4549" s="1014"/>
    </row>
    <row r="4550" spans="10:11">
      <c r="J4550" s="1014"/>
      <c r="K4550" s="1014"/>
    </row>
    <row r="4551" spans="10:11">
      <c r="J4551" s="1014"/>
      <c r="K4551" s="1014"/>
    </row>
    <row r="4552" spans="10:11">
      <c r="J4552" s="1014"/>
      <c r="K4552" s="1014"/>
    </row>
    <row r="4553" spans="10:11">
      <c r="J4553" s="1014"/>
      <c r="K4553" s="1014"/>
    </row>
    <row r="4554" spans="10:11">
      <c r="J4554" s="1014"/>
      <c r="K4554" s="1014"/>
    </row>
    <row r="4555" spans="10:11">
      <c r="J4555" s="1014"/>
      <c r="K4555" s="1014"/>
    </row>
    <row r="4556" spans="10:11">
      <c r="J4556" s="1014"/>
      <c r="K4556" s="1014"/>
    </row>
    <row r="4557" spans="10:11">
      <c r="J4557" s="1014"/>
      <c r="K4557" s="1014"/>
    </row>
    <row r="4558" spans="10:11">
      <c r="J4558" s="1014"/>
      <c r="K4558" s="1014"/>
    </row>
    <row r="4559" spans="10:11">
      <c r="J4559" s="1014"/>
      <c r="K4559" s="1014"/>
    </row>
    <row r="4560" spans="10:11">
      <c r="J4560" s="1014"/>
      <c r="K4560" s="1014"/>
    </row>
    <row r="4561" spans="10:11">
      <c r="J4561" s="1014"/>
      <c r="K4561" s="1014"/>
    </row>
    <row r="4562" spans="10:11">
      <c r="J4562" s="1014"/>
      <c r="K4562" s="1014"/>
    </row>
    <row r="4563" spans="10:11">
      <c r="J4563" s="1014"/>
      <c r="K4563" s="1014"/>
    </row>
    <row r="4564" spans="10:11">
      <c r="J4564" s="1014"/>
      <c r="K4564" s="1014"/>
    </row>
    <row r="4565" spans="10:11">
      <c r="J4565" s="1014"/>
      <c r="K4565" s="1014"/>
    </row>
    <row r="4566" spans="10:11">
      <c r="J4566" s="1014"/>
      <c r="K4566" s="1014"/>
    </row>
    <row r="4567" spans="10:11">
      <c r="J4567" s="1014"/>
      <c r="K4567" s="1014"/>
    </row>
    <row r="4568" spans="10:11">
      <c r="J4568" s="1014"/>
      <c r="K4568" s="1014"/>
    </row>
    <row r="4569" spans="10:11">
      <c r="J4569" s="1014"/>
      <c r="K4569" s="1014"/>
    </row>
    <row r="4570" spans="10:11">
      <c r="J4570" s="1014"/>
      <c r="K4570" s="1014"/>
    </row>
    <row r="4571" spans="10:11">
      <c r="J4571" s="1014"/>
      <c r="K4571" s="1014"/>
    </row>
    <row r="4572" spans="10:11">
      <c r="J4572" s="1014"/>
      <c r="K4572" s="1014"/>
    </row>
    <row r="4573" spans="10:11">
      <c r="J4573" s="1014"/>
      <c r="K4573" s="1014"/>
    </row>
    <row r="4574" spans="10:11">
      <c r="J4574" s="1014"/>
      <c r="K4574" s="1014"/>
    </row>
    <row r="4575" spans="10:11">
      <c r="J4575" s="1014"/>
      <c r="K4575" s="1014"/>
    </row>
    <row r="4576" spans="10:11">
      <c r="J4576" s="1014"/>
      <c r="K4576" s="1014"/>
    </row>
    <row r="4577" spans="10:11">
      <c r="J4577" s="1014"/>
      <c r="K4577" s="1014"/>
    </row>
    <row r="4578" spans="10:11">
      <c r="J4578" s="1014"/>
      <c r="K4578" s="1014"/>
    </row>
    <row r="4579" spans="10:11">
      <c r="J4579" s="1014"/>
      <c r="K4579" s="1014"/>
    </row>
    <row r="4580" spans="10:11">
      <c r="J4580" s="1014"/>
      <c r="K4580" s="1014"/>
    </row>
    <row r="4581" spans="10:11">
      <c r="J4581" s="1014"/>
      <c r="K4581" s="1014"/>
    </row>
    <row r="4582" spans="10:11">
      <c r="J4582" s="1014"/>
      <c r="K4582" s="1014"/>
    </row>
    <row r="4583" spans="10:11">
      <c r="J4583" s="1014"/>
      <c r="K4583" s="1014"/>
    </row>
    <row r="4584" spans="10:11">
      <c r="J4584" s="1014"/>
      <c r="K4584" s="1014"/>
    </row>
    <row r="4585" spans="10:11">
      <c r="J4585" s="1014"/>
      <c r="K4585" s="1014"/>
    </row>
    <row r="4586" spans="10:11">
      <c r="J4586" s="1014"/>
      <c r="K4586" s="1014"/>
    </row>
    <row r="4587" spans="10:11">
      <c r="J4587" s="1014"/>
      <c r="K4587" s="1014"/>
    </row>
    <row r="4588" spans="10:11">
      <c r="J4588" s="1014"/>
      <c r="K4588" s="1014"/>
    </row>
    <row r="4589" spans="10:11">
      <c r="J4589" s="1014"/>
      <c r="K4589" s="1014"/>
    </row>
    <row r="4590" spans="10:11">
      <c r="J4590" s="1014"/>
      <c r="K4590" s="1014"/>
    </row>
    <row r="4591" spans="10:11">
      <c r="J4591" s="1014"/>
      <c r="K4591" s="1014"/>
    </row>
    <row r="4592" spans="10:11">
      <c r="J4592" s="1014"/>
      <c r="K4592" s="1014"/>
    </row>
    <row r="4593" spans="10:11">
      <c r="J4593" s="1014"/>
      <c r="K4593" s="1014"/>
    </row>
    <row r="4594" spans="10:11">
      <c r="J4594" s="1014"/>
      <c r="K4594" s="1014"/>
    </row>
    <row r="4595" spans="10:11">
      <c r="J4595" s="1014"/>
      <c r="K4595" s="1014"/>
    </row>
    <row r="4596" spans="10:11">
      <c r="J4596" s="1014"/>
      <c r="K4596" s="1014"/>
    </row>
    <row r="4597" spans="10:11">
      <c r="J4597" s="1014"/>
      <c r="K4597" s="1014"/>
    </row>
    <row r="4598" spans="10:11">
      <c r="J4598" s="1014"/>
      <c r="K4598" s="1014"/>
    </row>
    <row r="4599" spans="10:11">
      <c r="J4599" s="1014"/>
      <c r="K4599" s="1014"/>
    </row>
    <row r="4600" spans="10:11">
      <c r="J4600" s="1014"/>
      <c r="K4600" s="1014"/>
    </row>
    <row r="4601" spans="10:11">
      <c r="J4601" s="1014"/>
      <c r="K4601" s="1014"/>
    </row>
    <row r="4602" spans="10:11">
      <c r="J4602" s="1014"/>
      <c r="K4602" s="1014"/>
    </row>
    <row r="4603" spans="10:11">
      <c r="J4603" s="1014"/>
      <c r="K4603" s="1014"/>
    </row>
    <row r="4604" spans="10:11">
      <c r="J4604" s="1014"/>
      <c r="K4604" s="1014"/>
    </row>
    <row r="4605" spans="10:11">
      <c r="J4605" s="1014"/>
      <c r="K4605" s="1014"/>
    </row>
    <row r="4606" spans="10:11">
      <c r="J4606" s="1014"/>
      <c r="K4606" s="1014"/>
    </row>
    <row r="4607" spans="10:11">
      <c r="J4607" s="1014"/>
      <c r="K4607" s="1014"/>
    </row>
    <row r="4608" spans="10:11">
      <c r="J4608" s="1014"/>
      <c r="K4608" s="1014"/>
    </row>
    <row r="4609" spans="10:11">
      <c r="J4609" s="1014"/>
      <c r="K4609" s="1014"/>
    </row>
    <row r="4610" spans="10:11">
      <c r="J4610" s="1014"/>
      <c r="K4610" s="1014"/>
    </row>
    <row r="4611" spans="10:11">
      <c r="J4611" s="1014"/>
      <c r="K4611" s="1014"/>
    </row>
    <row r="4612" spans="10:11">
      <c r="J4612" s="1014"/>
      <c r="K4612" s="1014"/>
    </row>
    <row r="4613" spans="10:11">
      <c r="J4613" s="1014"/>
      <c r="K4613" s="1014"/>
    </row>
    <row r="4614" spans="10:11">
      <c r="J4614" s="1014"/>
      <c r="K4614" s="1014"/>
    </row>
    <row r="4615" spans="10:11">
      <c r="J4615" s="1014"/>
      <c r="K4615" s="1014"/>
    </row>
    <row r="4616" spans="10:11">
      <c r="J4616" s="1014"/>
      <c r="K4616" s="1014"/>
    </row>
    <row r="4617" spans="10:11">
      <c r="J4617" s="1014"/>
      <c r="K4617" s="1014"/>
    </row>
    <row r="4618" spans="10:11">
      <c r="J4618" s="1014"/>
      <c r="K4618" s="1014"/>
    </row>
    <row r="4619" spans="10:11">
      <c r="J4619" s="1014"/>
      <c r="K4619" s="1014"/>
    </row>
    <row r="4620" spans="10:11">
      <c r="J4620" s="1014"/>
      <c r="K4620" s="1014"/>
    </row>
    <row r="4621" spans="10:11">
      <c r="J4621" s="1014"/>
      <c r="K4621" s="1014"/>
    </row>
    <row r="4622" spans="10:11">
      <c r="J4622" s="1014"/>
      <c r="K4622" s="1014"/>
    </row>
    <row r="4623" spans="10:11">
      <c r="J4623" s="1014"/>
      <c r="K4623" s="1014"/>
    </row>
    <row r="4624" spans="10:11">
      <c r="J4624" s="1014"/>
      <c r="K4624" s="1014"/>
    </row>
    <row r="4625" spans="10:11">
      <c r="J4625" s="1014"/>
      <c r="K4625" s="1014"/>
    </row>
    <row r="4626" spans="10:11">
      <c r="J4626" s="1014"/>
      <c r="K4626" s="1014"/>
    </row>
    <row r="4627" spans="10:11">
      <c r="J4627" s="1014"/>
      <c r="K4627" s="1014"/>
    </row>
    <row r="4628" spans="10:11">
      <c r="J4628" s="1014"/>
      <c r="K4628" s="1014"/>
    </row>
    <row r="4629" spans="10:11">
      <c r="J4629" s="1014"/>
      <c r="K4629" s="1014"/>
    </row>
    <row r="4630" spans="10:11">
      <c r="J4630" s="1014"/>
      <c r="K4630" s="1014"/>
    </row>
    <row r="4631" spans="10:11">
      <c r="J4631" s="1014"/>
      <c r="K4631" s="1014"/>
    </row>
    <row r="4632" spans="10:11">
      <c r="J4632" s="1014"/>
      <c r="K4632" s="1014"/>
    </row>
    <row r="4633" spans="10:11">
      <c r="J4633" s="1014"/>
      <c r="K4633" s="1014"/>
    </row>
    <row r="4634" spans="10:11">
      <c r="J4634" s="1014"/>
      <c r="K4634" s="1014"/>
    </row>
    <row r="4635" spans="10:11">
      <c r="J4635" s="1014"/>
      <c r="K4635" s="1014"/>
    </row>
    <row r="4636" spans="10:11">
      <c r="J4636" s="1014"/>
      <c r="K4636" s="1014"/>
    </row>
    <row r="4637" spans="10:11">
      <c r="J4637" s="1014"/>
      <c r="K4637" s="1014"/>
    </row>
    <row r="4638" spans="10:11">
      <c r="J4638" s="1014"/>
      <c r="K4638" s="1014"/>
    </row>
    <row r="4639" spans="10:11">
      <c r="J4639" s="1014"/>
      <c r="K4639" s="1014"/>
    </row>
    <row r="4640" spans="10:11">
      <c r="J4640" s="1014"/>
      <c r="K4640" s="1014"/>
    </row>
    <row r="4641" spans="10:11">
      <c r="J4641" s="1014"/>
      <c r="K4641" s="1014"/>
    </row>
    <row r="4642" spans="10:11">
      <c r="J4642" s="1014"/>
      <c r="K4642" s="1014"/>
    </row>
    <row r="4643" spans="10:11">
      <c r="J4643" s="1014"/>
      <c r="K4643" s="1014"/>
    </row>
    <row r="4644" spans="10:11">
      <c r="J4644" s="1014"/>
      <c r="K4644" s="1014"/>
    </row>
    <row r="4645" spans="10:11">
      <c r="J4645" s="1014"/>
      <c r="K4645" s="1014"/>
    </row>
    <row r="4646" spans="10:11">
      <c r="J4646" s="1014"/>
      <c r="K4646" s="1014"/>
    </row>
    <row r="4647" spans="10:11">
      <c r="J4647" s="1014"/>
      <c r="K4647" s="1014"/>
    </row>
    <row r="4648" spans="10:11">
      <c r="J4648" s="1014"/>
      <c r="K4648" s="1014"/>
    </row>
    <row r="4649" spans="10:11">
      <c r="J4649" s="1014"/>
      <c r="K4649" s="1014"/>
    </row>
    <row r="4650" spans="10:11">
      <c r="J4650" s="1014"/>
      <c r="K4650" s="1014"/>
    </row>
    <row r="4651" spans="10:11">
      <c r="J4651" s="1014"/>
      <c r="K4651" s="1014"/>
    </row>
    <row r="4652" spans="10:11">
      <c r="J4652" s="1014"/>
      <c r="K4652" s="1014"/>
    </row>
    <row r="4653" spans="10:11">
      <c r="J4653" s="1014"/>
      <c r="K4653" s="1014"/>
    </row>
    <row r="4654" spans="10:11">
      <c r="J4654" s="1014"/>
      <c r="K4654" s="1014"/>
    </row>
    <row r="4655" spans="10:11">
      <c r="J4655" s="1014"/>
      <c r="K4655" s="1014"/>
    </row>
    <row r="4656" spans="10:11">
      <c r="J4656" s="1014"/>
      <c r="K4656" s="1014"/>
    </row>
    <row r="4657" spans="10:11">
      <c r="J4657" s="1014"/>
      <c r="K4657" s="1014"/>
    </row>
    <row r="4658" spans="10:11">
      <c r="J4658" s="1014"/>
      <c r="K4658" s="1014"/>
    </row>
    <row r="4659" spans="10:11">
      <c r="J4659" s="1014"/>
      <c r="K4659" s="1014"/>
    </row>
    <row r="4660" spans="10:11">
      <c r="J4660" s="1014"/>
      <c r="K4660" s="1014"/>
    </row>
    <row r="4661" spans="10:11">
      <c r="J4661" s="1014"/>
      <c r="K4661" s="1014"/>
    </row>
    <row r="4662" spans="10:11">
      <c r="J4662" s="1014"/>
      <c r="K4662" s="1014"/>
    </row>
    <row r="4663" spans="10:11">
      <c r="J4663" s="1014"/>
      <c r="K4663" s="1014"/>
    </row>
    <row r="4664" spans="10:11">
      <c r="J4664" s="1014"/>
      <c r="K4664" s="1014"/>
    </row>
    <row r="4665" spans="10:11">
      <c r="J4665" s="1014"/>
      <c r="K4665" s="1014"/>
    </row>
    <row r="4666" spans="10:11">
      <c r="J4666" s="1014"/>
      <c r="K4666" s="1014"/>
    </row>
    <row r="4667" spans="10:11">
      <c r="J4667" s="1014"/>
      <c r="K4667" s="1014"/>
    </row>
    <row r="4668" spans="10:11">
      <c r="J4668" s="1014"/>
      <c r="K4668" s="1014"/>
    </row>
    <row r="4669" spans="10:11">
      <c r="J4669" s="1014"/>
      <c r="K4669" s="1014"/>
    </row>
    <row r="4670" spans="10:11">
      <c r="J4670" s="1014"/>
      <c r="K4670" s="1014"/>
    </row>
    <row r="4671" spans="10:11">
      <c r="J4671" s="1014"/>
      <c r="K4671" s="1014"/>
    </row>
    <row r="4672" spans="10:11">
      <c r="J4672" s="1014"/>
      <c r="K4672" s="1014"/>
    </row>
    <row r="4673" spans="10:11">
      <c r="J4673" s="1014"/>
      <c r="K4673" s="1014"/>
    </row>
    <row r="4674" spans="10:11">
      <c r="J4674" s="1014"/>
      <c r="K4674" s="1014"/>
    </row>
    <row r="4675" spans="10:11">
      <c r="J4675" s="1014"/>
      <c r="K4675" s="1014"/>
    </row>
    <row r="4676" spans="10:11">
      <c r="J4676" s="1014"/>
      <c r="K4676" s="1014"/>
    </row>
    <row r="4677" spans="10:11">
      <c r="J4677" s="1014"/>
      <c r="K4677" s="1014"/>
    </row>
    <row r="4678" spans="10:11">
      <c r="J4678" s="1014"/>
      <c r="K4678" s="1014"/>
    </row>
    <row r="4679" spans="10:11">
      <c r="J4679" s="1014"/>
      <c r="K4679" s="1014"/>
    </row>
    <row r="4680" spans="10:11">
      <c r="J4680" s="1014"/>
      <c r="K4680" s="1014"/>
    </row>
    <row r="4681" spans="10:11">
      <c r="J4681" s="1014"/>
      <c r="K4681" s="1014"/>
    </row>
    <row r="4682" spans="10:11">
      <c r="J4682" s="1014"/>
      <c r="K4682" s="1014"/>
    </row>
    <row r="4683" spans="10:11">
      <c r="J4683" s="1014"/>
      <c r="K4683" s="1014"/>
    </row>
    <row r="4684" spans="10:11">
      <c r="J4684" s="1014"/>
      <c r="K4684" s="1014"/>
    </row>
    <row r="4685" spans="10:11">
      <c r="J4685" s="1014"/>
      <c r="K4685" s="1014"/>
    </row>
    <row r="4686" spans="10:11">
      <c r="J4686" s="1014"/>
      <c r="K4686" s="1014"/>
    </row>
    <row r="4687" spans="10:11">
      <c r="J4687" s="1014"/>
      <c r="K4687" s="1014"/>
    </row>
    <row r="4688" spans="10:11">
      <c r="J4688" s="1014"/>
      <c r="K4688" s="1014"/>
    </row>
    <row r="4689" spans="10:11">
      <c r="J4689" s="1014"/>
      <c r="K4689" s="1014"/>
    </row>
    <row r="4690" spans="10:11">
      <c r="J4690" s="1014"/>
      <c r="K4690" s="1014"/>
    </row>
    <row r="4691" spans="10:11">
      <c r="J4691" s="1014"/>
      <c r="K4691" s="1014"/>
    </row>
    <row r="4692" spans="10:11">
      <c r="J4692" s="1014"/>
      <c r="K4692" s="1014"/>
    </row>
    <row r="4693" spans="10:11">
      <c r="J4693" s="1014"/>
      <c r="K4693" s="1014"/>
    </row>
    <row r="4694" spans="10:11">
      <c r="J4694" s="1014"/>
      <c r="K4694" s="1014"/>
    </row>
    <row r="4695" spans="10:11">
      <c r="J4695" s="1014"/>
      <c r="K4695" s="1014"/>
    </row>
    <row r="4696" spans="10:11">
      <c r="J4696" s="1014"/>
      <c r="K4696" s="1014"/>
    </row>
    <row r="4697" spans="10:11">
      <c r="J4697" s="1014"/>
      <c r="K4697" s="1014"/>
    </row>
    <row r="4698" spans="10:11">
      <c r="J4698" s="1014"/>
      <c r="K4698" s="1014"/>
    </row>
    <row r="4699" spans="10:11">
      <c r="J4699" s="1014"/>
      <c r="K4699" s="1014"/>
    </row>
    <row r="4700" spans="10:11">
      <c r="J4700" s="1014"/>
      <c r="K4700" s="1014"/>
    </row>
    <row r="4701" spans="10:11">
      <c r="J4701" s="1014"/>
      <c r="K4701" s="1014"/>
    </row>
    <row r="4702" spans="10:11">
      <c r="J4702" s="1014"/>
      <c r="K4702" s="1014"/>
    </row>
    <row r="4703" spans="10:11">
      <c r="J4703" s="1014"/>
      <c r="K4703" s="1014"/>
    </row>
    <row r="4704" spans="10:11">
      <c r="J4704" s="1014"/>
      <c r="K4704" s="1014"/>
    </row>
    <row r="4705" spans="10:11">
      <c r="J4705" s="1014"/>
      <c r="K4705" s="1014"/>
    </row>
    <row r="4706" spans="10:11">
      <c r="J4706" s="1014"/>
      <c r="K4706" s="1014"/>
    </row>
    <row r="4707" spans="10:11">
      <c r="J4707" s="1014"/>
      <c r="K4707" s="1014"/>
    </row>
    <row r="4708" spans="10:11">
      <c r="J4708" s="1014"/>
      <c r="K4708" s="1014"/>
    </row>
    <row r="4709" spans="10:11">
      <c r="J4709" s="1014"/>
      <c r="K4709" s="1014"/>
    </row>
    <row r="4710" spans="10:11">
      <c r="J4710" s="1014"/>
      <c r="K4710" s="1014"/>
    </row>
    <row r="4711" spans="10:11">
      <c r="J4711" s="1014"/>
      <c r="K4711" s="1014"/>
    </row>
    <row r="4712" spans="10:11">
      <c r="J4712" s="1014"/>
      <c r="K4712" s="1014"/>
    </row>
    <row r="4713" spans="10:11">
      <c r="J4713" s="1014"/>
      <c r="K4713" s="1014"/>
    </row>
    <row r="4714" spans="10:11">
      <c r="J4714" s="1014"/>
      <c r="K4714" s="1014"/>
    </row>
    <row r="4715" spans="10:11">
      <c r="J4715" s="1014"/>
      <c r="K4715" s="1014"/>
    </row>
    <row r="4716" spans="10:11">
      <c r="J4716" s="1014"/>
      <c r="K4716" s="1014"/>
    </row>
    <row r="4717" spans="10:11">
      <c r="J4717" s="1014"/>
      <c r="K4717" s="1014"/>
    </row>
    <row r="4718" spans="10:11">
      <c r="J4718" s="1014"/>
      <c r="K4718" s="1014"/>
    </row>
    <row r="4719" spans="10:11">
      <c r="J4719" s="1014"/>
      <c r="K4719" s="1014"/>
    </row>
    <row r="4720" spans="10:11">
      <c r="J4720" s="1014"/>
      <c r="K4720" s="1014"/>
    </row>
    <row r="4721" spans="10:11">
      <c r="J4721" s="1014"/>
      <c r="K4721" s="1014"/>
    </row>
    <row r="4722" spans="10:11">
      <c r="J4722" s="1014"/>
      <c r="K4722" s="1014"/>
    </row>
    <row r="4723" spans="10:11">
      <c r="J4723" s="1014"/>
      <c r="K4723" s="1014"/>
    </row>
    <row r="4724" spans="10:11">
      <c r="J4724" s="1014"/>
      <c r="K4724" s="1014"/>
    </row>
    <row r="4725" spans="10:11">
      <c r="J4725" s="1014"/>
      <c r="K4725" s="1014"/>
    </row>
    <row r="4726" spans="10:11">
      <c r="J4726" s="1014"/>
      <c r="K4726" s="1014"/>
    </row>
    <row r="4727" spans="10:11">
      <c r="J4727" s="1014"/>
      <c r="K4727" s="1014"/>
    </row>
    <row r="4728" spans="10:11">
      <c r="J4728" s="1014"/>
      <c r="K4728" s="1014"/>
    </row>
    <row r="4729" spans="10:11">
      <c r="J4729" s="1014"/>
      <c r="K4729" s="1014"/>
    </row>
    <row r="4730" spans="10:11">
      <c r="J4730" s="1014"/>
      <c r="K4730" s="1014"/>
    </row>
    <row r="4731" spans="10:11">
      <c r="J4731" s="1014"/>
      <c r="K4731" s="1014"/>
    </row>
    <row r="4732" spans="10:11">
      <c r="J4732" s="1014"/>
      <c r="K4732" s="1014"/>
    </row>
    <row r="4733" spans="10:11">
      <c r="J4733" s="1014"/>
      <c r="K4733" s="1014"/>
    </row>
    <row r="4734" spans="10:11">
      <c r="J4734" s="1014"/>
      <c r="K4734" s="1014"/>
    </row>
    <row r="4735" spans="10:11">
      <c r="J4735" s="1014"/>
      <c r="K4735" s="1014"/>
    </row>
    <row r="4736" spans="10:11">
      <c r="J4736" s="1014"/>
      <c r="K4736" s="1014"/>
    </row>
    <row r="4737" spans="10:11">
      <c r="J4737" s="1014"/>
      <c r="K4737" s="1014"/>
    </row>
    <row r="4738" spans="10:11">
      <c r="J4738" s="1014"/>
      <c r="K4738" s="1014"/>
    </row>
    <row r="4739" spans="10:11">
      <c r="J4739" s="1014"/>
      <c r="K4739" s="1014"/>
    </row>
    <row r="4740" spans="10:11">
      <c r="J4740" s="1014"/>
      <c r="K4740" s="1014"/>
    </row>
    <row r="4741" spans="10:11">
      <c r="J4741" s="1014"/>
      <c r="K4741" s="1014"/>
    </row>
    <row r="4742" spans="10:11">
      <c r="J4742" s="1014"/>
      <c r="K4742" s="1014"/>
    </row>
    <row r="4743" spans="10:11">
      <c r="J4743" s="1014"/>
      <c r="K4743" s="1014"/>
    </row>
    <row r="4744" spans="10:11">
      <c r="J4744" s="1014"/>
      <c r="K4744" s="1014"/>
    </row>
    <row r="4745" spans="10:11">
      <c r="J4745" s="1014"/>
      <c r="K4745" s="1014"/>
    </row>
    <row r="4746" spans="10:11">
      <c r="J4746" s="1014"/>
      <c r="K4746" s="1014"/>
    </row>
    <row r="4747" spans="10:11">
      <c r="J4747" s="1014"/>
      <c r="K4747" s="1014"/>
    </row>
    <row r="4748" spans="10:11">
      <c r="J4748" s="1014"/>
      <c r="K4748" s="1014"/>
    </row>
    <row r="4749" spans="10:11">
      <c r="J4749" s="1014"/>
      <c r="K4749" s="1014"/>
    </row>
    <row r="4750" spans="10:11">
      <c r="J4750" s="1014"/>
      <c r="K4750" s="1014"/>
    </row>
    <row r="4751" spans="10:11">
      <c r="J4751" s="1014"/>
      <c r="K4751" s="1014"/>
    </row>
    <row r="4752" spans="10:11">
      <c r="J4752" s="1014"/>
      <c r="K4752" s="1014"/>
    </row>
    <row r="4753" spans="10:11">
      <c r="J4753" s="1014"/>
      <c r="K4753" s="1014"/>
    </row>
    <row r="4754" spans="10:11">
      <c r="J4754" s="1014"/>
      <c r="K4754" s="1014"/>
    </row>
    <row r="4755" spans="10:11">
      <c r="J4755" s="1014"/>
      <c r="K4755" s="1014"/>
    </row>
    <row r="4756" spans="10:11">
      <c r="J4756" s="1014"/>
      <c r="K4756" s="1014"/>
    </row>
    <row r="4757" spans="10:11">
      <c r="J4757" s="1014"/>
      <c r="K4757" s="1014"/>
    </row>
    <row r="4758" spans="10:11">
      <c r="J4758" s="1014"/>
      <c r="K4758" s="1014"/>
    </row>
    <row r="4759" spans="10:11">
      <c r="J4759" s="1014"/>
      <c r="K4759" s="1014"/>
    </row>
    <row r="4760" spans="10:11">
      <c r="J4760" s="1014"/>
      <c r="K4760" s="1014"/>
    </row>
    <row r="4761" spans="10:11">
      <c r="J4761" s="1014"/>
      <c r="K4761" s="1014"/>
    </row>
    <row r="4762" spans="10:11">
      <c r="J4762" s="1014"/>
      <c r="K4762" s="1014"/>
    </row>
    <row r="4763" spans="10:11">
      <c r="J4763" s="1014"/>
      <c r="K4763" s="1014"/>
    </row>
    <row r="4764" spans="10:11">
      <c r="J4764" s="1014"/>
      <c r="K4764" s="1014"/>
    </row>
    <row r="4765" spans="10:11">
      <c r="J4765" s="1014"/>
      <c r="K4765" s="1014"/>
    </row>
    <row r="4766" spans="10:11">
      <c r="J4766" s="1014"/>
      <c r="K4766" s="1014"/>
    </row>
    <row r="4767" spans="10:11">
      <c r="J4767" s="1014"/>
      <c r="K4767" s="1014"/>
    </row>
    <row r="4768" spans="10:11">
      <c r="J4768" s="1014"/>
      <c r="K4768" s="1014"/>
    </row>
    <row r="4769" spans="10:11">
      <c r="J4769" s="1014"/>
      <c r="K4769" s="1014"/>
    </row>
    <row r="4770" spans="10:11">
      <c r="J4770" s="1014"/>
      <c r="K4770" s="1014"/>
    </row>
    <row r="4771" spans="10:11">
      <c r="J4771" s="1014"/>
      <c r="K4771" s="1014"/>
    </row>
    <row r="4772" spans="10:11">
      <c r="J4772" s="1014"/>
      <c r="K4772" s="1014"/>
    </row>
    <row r="4773" spans="10:11">
      <c r="J4773" s="1014"/>
      <c r="K4773" s="1014"/>
    </row>
    <row r="4774" spans="10:11">
      <c r="J4774" s="1014"/>
      <c r="K4774" s="1014"/>
    </row>
    <row r="4775" spans="10:11">
      <c r="J4775" s="1014"/>
      <c r="K4775" s="1014"/>
    </row>
    <row r="4776" spans="10:11">
      <c r="J4776" s="1014"/>
      <c r="K4776" s="1014"/>
    </row>
    <row r="4777" spans="10:11">
      <c r="J4777" s="1014"/>
      <c r="K4777" s="1014"/>
    </row>
    <row r="4778" spans="10:11">
      <c r="J4778" s="1014"/>
      <c r="K4778" s="1014"/>
    </row>
    <row r="4779" spans="10:11">
      <c r="J4779" s="1014"/>
      <c r="K4779" s="1014"/>
    </row>
    <row r="4780" spans="10:11">
      <c r="J4780" s="1014"/>
      <c r="K4780" s="1014"/>
    </row>
    <row r="4781" spans="10:11">
      <c r="J4781" s="1014"/>
      <c r="K4781" s="1014"/>
    </row>
    <row r="4782" spans="10:11">
      <c r="J4782" s="1014"/>
      <c r="K4782" s="1014"/>
    </row>
    <row r="4783" spans="10:11">
      <c r="J4783" s="1014"/>
      <c r="K4783" s="1014"/>
    </row>
    <row r="4784" spans="10:11">
      <c r="J4784" s="1014"/>
      <c r="K4784" s="1014"/>
    </row>
    <row r="4785" spans="10:11">
      <c r="J4785" s="1014"/>
      <c r="K4785" s="1014"/>
    </row>
    <row r="4786" spans="10:11">
      <c r="J4786" s="1014"/>
      <c r="K4786" s="1014"/>
    </row>
    <row r="4787" spans="10:11">
      <c r="J4787" s="1014"/>
      <c r="K4787" s="1014"/>
    </row>
    <row r="4788" spans="10:11">
      <c r="J4788" s="1014"/>
      <c r="K4788" s="1014"/>
    </row>
    <row r="4789" spans="10:11">
      <c r="J4789" s="1014"/>
      <c r="K4789" s="1014"/>
    </row>
    <row r="4790" spans="10:11">
      <c r="J4790" s="1014"/>
      <c r="K4790" s="1014"/>
    </row>
    <row r="4791" spans="10:11">
      <c r="J4791" s="1014"/>
      <c r="K4791" s="1014"/>
    </row>
    <row r="4792" spans="10:11">
      <c r="J4792" s="1014"/>
      <c r="K4792" s="1014"/>
    </row>
    <row r="4793" spans="10:11">
      <c r="J4793" s="1014"/>
      <c r="K4793" s="1014"/>
    </row>
    <row r="4794" spans="10:11">
      <c r="J4794" s="1014"/>
      <c r="K4794" s="1014"/>
    </row>
    <row r="4795" spans="10:11">
      <c r="J4795" s="1014"/>
      <c r="K4795" s="1014"/>
    </row>
    <row r="4796" spans="10:11">
      <c r="J4796" s="1014"/>
      <c r="K4796" s="1014"/>
    </row>
    <row r="4797" spans="10:11">
      <c r="J4797" s="1014"/>
      <c r="K4797" s="1014"/>
    </row>
    <row r="4798" spans="10:11">
      <c r="J4798" s="1014"/>
      <c r="K4798" s="1014"/>
    </row>
    <row r="4799" spans="10:11">
      <c r="J4799" s="1014"/>
      <c r="K4799" s="1014"/>
    </row>
    <row r="4800" spans="10:11">
      <c r="J4800" s="1014"/>
      <c r="K4800" s="1014"/>
    </row>
    <row r="4801" spans="10:11">
      <c r="J4801" s="1014"/>
      <c r="K4801" s="1014"/>
    </row>
    <row r="4802" spans="10:11">
      <c r="J4802" s="1014"/>
      <c r="K4802" s="1014"/>
    </row>
    <row r="4803" spans="10:11">
      <c r="J4803" s="1014"/>
      <c r="K4803" s="1014"/>
    </row>
    <row r="4804" spans="10:11">
      <c r="J4804" s="1014"/>
      <c r="K4804" s="1014"/>
    </row>
    <row r="4805" spans="10:11">
      <c r="J4805" s="1014"/>
      <c r="K4805" s="1014"/>
    </row>
    <row r="4806" spans="10:11">
      <c r="J4806" s="1014"/>
      <c r="K4806" s="1014"/>
    </row>
    <row r="4807" spans="10:11">
      <c r="J4807" s="1014"/>
      <c r="K4807" s="1014"/>
    </row>
    <row r="4808" spans="10:11">
      <c r="J4808" s="1014"/>
      <c r="K4808" s="1014"/>
    </row>
    <row r="4809" spans="10:11">
      <c r="J4809" s="1014"/>
      <c r="K4809" s="1014"/>
    </row>
    <row r="4810" spans="10:11">
      <c r="J4810" s="1014"/>
      <c r="K4810" s="1014"/>
    </row>
    <row r="4811" spans="10:11">
      <c r="J4811" s="1014"/>
      <c r="K4811" s="1014"/>
    </row>
    <row r="4812" spans="10:11">
      <c r="J4812" s="1014"/>
      <c r="K4812" s="1014"/>
    </row>
    <row r="4813" spans="10:11">
      <c r="J4813" s="1014"/>
      <c r="K4813" s="1014"/>
    </row>
    <row r="4814" spans="10:11">
      <c r="J4814" s="1014"/>
      <c r="K4814" s="1014"/>
    </row>
    <row r="4815" spans="10:11">
      <c r="J4815" s="1014"/>
      <c r="K4815" s="1014"/>
    </row>
    <row r="4816" spans="10:11">
      <c r="J4816" s="1014"/>
      <c r="K4816" s="1014"/>
    </row>
    <row r="4817" spans="10:11">
      <c r="J4817" s="1014"/>
      <c r="K4817" s="1014"/>
    </row>
    <row r="4818" spans="10:11">
      <c r="J4818" s="1014"/>
      <c r="K4818" s="1014"/>
    </row>
    <row r="4819" spans="10:11">
      <c r="J4819" s="1014"/>
      <c r="K4819" s="1014"/>
    </row>
    <row r="4820" spans="10:11">
      <c r="J4820" s="1014"/>
      <c r="K4820" s="1014"/>
    </row>
    <row r="4821" spans="10:11">
      <c r="J4821" s="1014"/>
      <c r="K4821" s="1014"/>
    </row>
    <row r="4822" spans="10:11">
      <c r="J4822" s="1014"/>
      <c r="K4822" s="1014"/>
    </row>
    <row r="4823" spans="10:11">
      <c r="J4823" s="1014"/>
      <c r="K4823" s="1014"/>
    </row>
    <row r="4824" spans="10:11">
      <c r="J4824" s="1014"/>
      <c r="K4824" s="1014"/>
    </row>
    <row r="4825" spans="10:11">
      <c r="J4825" s="1014"/>
      <c r="K4825" s="1014"/>
    </row>
    <row r="4826" spans="10:11">
      <c r="J4826" s="1014"/>
      <c r="K4826" s="1014"/>
    </row>
    <row r="4827" spans="10:11">
      <c r="J4827" s="1014"/>
      <c r="K4827" s="1014"/>
    </row>
    <row r="4828" spans="10:11">
      <c r="J4828" s="1014"/>
      <c r="K4828" s="1014"/>
    </row>
    <row r="4829" spans="10:11">
      <c r="J4829" s="1014"/>
      <c r="K4829" s="1014"/>
    </row>
    <row r="4830" spans="10:11">
      <c r="J4830" s="1014"/>
      <c r="K4830" s="1014"/>
    </row>
    <row r="4831" spans="10:11">
      <c r="J4831" s="1014"/>
      <c r="K4831" s="1014"/>
    </row>
    <row r="4832" spans="10:11">
      <c r="J4832" s="1014"/>
      <c r="K4832" s="1014"/>
    </row>
    <row r="4833" spans="10:11">
      <c r="J4833" s="1014"/>
      <c r="K4833" s="1014"/>
    </row>
    <row r="4834" spans="10:11">
      <c r="J4834" s="1014"/>
      <c r="K4834" s="1014"/>
    </row>
    <row r="4835" spans="10:11">
      <c r="J4835" s="1014"/>
      <c r="K4835" s="1014"/>
    </row>
    <row r="4836" spans="10:11">
      <c r="J4836" s="1014"/>
      <c r="K4836" s="1014"/>
    </row>
    <row r="4837" spans="10:11">
      <c r="J4837" s="1014"/>
      <c r="K4837" s="1014"/>
    </row>
    <row r="4838" spans="10:11">
      <c r="J4838" s="1014"/>
      <c r="K4838" s="1014"/>
    </row>
    <row r="4839" spans="10:11">
      <c r="J4839" s="1014"/>
      <c r="K4839" s="1014"/>
    </row>
    <row r="4840" spans="10:11">
      <c r="J4840" s="1014"/>
      <c r="K4840" s="1014"/>
    </row>
    <row r="4841" spans="10:11">
      <c r="J4841" s="1014"/>
      <c r="K4841" s="1014"/>
    </row>
    <row r="4842" spans="10:11">
      <c r="J4842" s="1014"/>
      <c r="K4842" s="1014"/>
    </row>
    <row r="4843" spans="10:11">
      <c r="J4843" s="1014"/>
      <c r="K4843" s="1014"/>
    </row>
    <row r="4844" spans="10:11">
      <c r="J4844" s="1014"/>
      <c r="K4844" s="1014"/>
    </row>
    <row r="4845" spans="10:11">
      <c r="J4845" s="1014"/>
      <c r="K4845" s="1014"/>
    </row>
    <row r="4846" spans="10:11">
      <c r="J4846" s="1014"/>
      <c r="K4846" s="1014"/>
    </row>
    <row r="4847" spans="10:11">
      <c r="J4847" s="1014"/>
      <c r="K4847" s="1014"/>
    </row>
    <row r="4848" spans="10:11">
      <c r="J4848" s="1014"/>
      <c r="K4848" s="1014"/>
    </row>
    <row r="4849" spans="10:11">
      <c r="J4849" s="1014"/>
      <c r="K4849" s="1014"/>
    </row>
    <row r="4850" spans="10:11">
      <c r="J4850" s="1014"/>
      <c r="K4850" s="1014"/>
    </row>
    <row r="4851" spans="10:11">
      <c r="J4851" s="1014"/>
      <c r="K4851" s="1014"/>
    </row>
    <row r="4852" spans="10:11">
      <c r="J4852" s="1014"/>
      <c r="K4852" s="1014"/>
    </row>
    <row r="4853" spans="10:11">
      <c r="J4853" s="1014"/>
      <c r="K4853" s="1014"/>
    </row>
    <row r="4854" spans="10:11">
      <c r="J4854" s="1014"/>
      <c r="K4854" s="1014"/>
    </row>
    <row r="4855" spans="10:11">
      <c r="J4855" s="1014"/>
      <c r="K4855" s="1014"/>
    </row>
    <row r="4856" spans="10:11">
      <c r="J4856" s="1014"/>
      <c r="K4856" s="1014"/>
    </row>
    <row r="4857" spans="10:11">
      <c r="J4857" s="1014"/>
      <c r="K4857" s="1014"/>
    </row>
    <row r="4858" spans="10:11">
      <c r="J4858" s="1014"/>
      <c r="K4858" s="1014"/>
    </row>
    <row r="4859" spans="10:11">
      <c r="J4859" s="1014"/>
      <c r="K4859" s="1014"/>
    </row>
    <row r="4860" spans="10:11">
      <c r="J4860" s="1014"/>
      <c r="K4860" s="1014"/>
    </row>
    <row r="4861" spans="10:11">
      <c r="J4861" s="1014"/>
      <c r="K4861" s="1014"/>
    </row>
    <row r="4862" spans="10:11">
      <c r="J4862" s="1014"/>
      <c r="K4862" s="1014"/>
    </row>
    <row r="4863" spans="10:11">
      <c r="J4863" s="1014"/>
      <c r="K4863" s="1014"/>
    </row>
    <row r="4864" spans="10:11">
      <c r="J4864" s="1014"/>
      <c r="K4864" s="1014"/>
    </row>
    <row r="4865" spans="10:11">
      <c r="J4865" s="1014"/>
      <c r="K4865" s="1014"/>
    </row>
    <row r="4866" spans="10:11">
      <c r="J4866" s="1014"/>
      <c r="K4866" s="1014"/>
    </row>
    <row r="4867" spans="10:11">
      <c r="J4867" s="1014"/>
      <c r="K4867" s="1014"/>
    </row>
    <row r="4868" spans="10:11">
      <c r="J4868" s="1014"/>
      <c r="K4868" s="1014"/>
    </row>
    <row r="4869" spans="10:11">
      <c r="J4869" s="1014"/>
      <c r="K4869" s="1014"/>
    </row>
    <row r="4870" spans="10:11">
      <c r="J4870" s="1014"/>
      <c r="K4870" s="1014"/>
    </row>
    <row r="4871" spans="10:11">
      <c r="J4871" s="1014"/>
      <c r="K4871" s="1014"/>
    </row>
    <row r="4872" spans="10:11">
      <c r="J4872" s="1014"/>
      <c r="K4872" s="1014"/>
    </row>
    <row r="4873" spans="10:11">
      <c r="J4873" s="1014"/>
      <c r="K4873" s="1014"/>
    </row>
    <row r="4874" spans="10:11">
      <c r="J4874" s="1014"/>
      <c r="K4874" s="1014"/>
    </row>
    <row r="4875" spans="10:11">
      <c r="J4875" s="1014"/>
      <c r="K4875" s="1014"/>
    </row>
    <row r="4876" spans="10:11">
      <c r="J4876" s="1014"/>
      <c r="K4876" s="1014"/>
    </row>
    <row r="4877" spans="10:11">
      <c r="J4877" s="1014"/>
      <c r="K4877" s="1014"/>
    </row>
    <row r="4878" spans="10:11">
      <c r="J4878" s="1014"/>
      <c r="K4878" s="1014"/>
    </row>
    <row r="4879" spans="10:11">
      <c r="J4879" s="1014"/>
      <c r="K4879" s="1014"/>
    </row>
    <row r="4880" spans="10:11">
      <c r="J4880" s="1014"/>
      <c r="K4880" s="1014"/>
    </row>
    <row r="4881" spans="10:11">
      <c r="J4881" s="1014"/>
      <c r="K4881" s="1014"/>
    </row>
    <row r="4882" spans="10:11">
      <c r="J4882" s="1014"/>
      <c r="K4882" s="1014"/>
    </row>
    <row r="4883" spans="10:11">
      <c r="J4883" s="1014"/>
      <c r="K4883" s="1014"/>
    </row>
    <row r="4884" spans="10:11">
      <c r="J4884" s="1014"/>
      <c r="K4884" s="1014"/>
    </row>
    <row r="4885" spans="10:11">
      <c r="J4885" s="1014"/>
      <c r="K4885" s="1014"/>
    </row>
    <row r="4886" spans="10:11">
      <c r="J4886" s="1014"/>
      <c r="K4886" s="1014"/>
    </row>
    <row r="4887" spans="10:11">
      <c r="J4887" s="1014"/>
      <c r="K4887" s="1014"/>
    </row>
    <row r="4888" spans="10:11">
      <c r="J4888" s="1014"/>
      <c r="K4888" s="1014"/>
    </row>
    <row r="4889" spans="10:11">
      <c r="J4889" s="1014"/>
      <c r="K4889" s="1014"/>
    </row>
    <row r="4890" spans="10:11">
      <c r="J4890" s="1014"/>
      <c r="K4890" s="1014"/>
    </row>
    <row r="4891" spans="10:11">
      <c r="J4891" s="1014"/>
      <c r="K4891" s="1014"/>
    </row>
    <row r="4892" spans="10:11">
      <c r="J4892" s="1014"/>
      <c r="K4892" s="1014"/>
    </row>
    <row r="4893" spans="10:11">
      <c r="J4893" s="1014"/>
      <c r="K4893" s="1014"/>
    </row>
    <row r="4894" spans="10:11">
      <c r="J4894" s="1014"/>
      <c r="K4894" s="1014"/>
    </row>
    <row r="4895" spans="10:11">
      <c r="J4895" s="1014"/>
      <c r="K4895" s="1014"/>
    </row>
    <row r="4896" spans="10:11">
      <c r="J4896" s="1014"/>
      <c r="K4896" s="1014"/>
    </row>
    <row r="4897" spans="10:11">
      <c r="J4897" s="1014"/>
      <c r="K4897" s="1014"/>
    </row>
    <row r="4898" spans="10:11">
      <c r="J4898" s="1014"/>
      <c r="K4898" s="1014"/>
    </row>
    <row r="4899" spans="10:11">
      <c r="J4899" s="1014"/>
      <c r="K4899" s="1014"/>
    </row>
    <row r="4900" spans="10:11">
      <c r="J4900" s="1014"/>
      <c r="K4900" s="1014"/>
    </row>
    <row r="4901" spans="10:11">
      <c r="J4901" s="1014"/>
      <c r="K4901" s="1014"/>
    </row>
    <row r="4902" spans="10:11">
      <c r="J4902" s="1014"/>
      <c r="K4902" s="1014"/>
    </row>
    <row r="4903" spans="10:11">
      <c r="J4903" s="1014"/>
      <c r="K4903" s="1014"/>
    </row>
    <row r="4904" spans="10:11">
      <c r="J4904" s="1014"/>
      <c r="K4904" s="1014"/>
    </row>
    <row r="4905" spans="10:11">
      <c r="J4905" s="1014"/>
      <c r="K4905" s="1014"/>
    </row>
    <row r="4906" spans="10:11">
      <c r="J4906" s="1014"/>
      <c r="K4906" s="1014"/>
    </row>
    <row r="4907" spans="10:11">
      <c r="J4907" s="1014"/>
      <c r="K4907" s="1014"/>
    </row>
    <row r="4908" spans="10:11">
      <c r="J4908" s="1014"/>
      <c r="K4908" s="1014"/>
    </row>
    <row r="4909" spans="10:11">
      <c r="J4909" s="1014"/>
      <c r="K4909" s="1014"/>
    </row>
    <row r="4910" spans="10:11">
      <c r="J4910" s="1014"/>
      <c r="K4910" s="1014"/>
    </row>
    <row r="4911" spans="10:11">
      <c r="J4911" s="1014"/>
      <c r="K4911" s="1014"/>
    </row>
    <row r="4912" spans="10:11">
      <c r="J4912" s="1014"/>
      <c r="K4912" s="1014"/>
    </row>
    <row r="4913" spans="10:11">
      <c r="J4913" s="1014"/>
      <c r="K4913" s="1014"/>
    </row>
    <row r="4914" spans="10:11">
      <c r="J4914" s="1014"/>
      <c r="K4914" s="1014"/>
    </row>
    <row r="4915" spans="10:11">
      <c r="J4915" s="1014"/>
      <c r="K4915" s="1014"/>
    </row>
    <row r="4916" spans="10:11">
      <c r="J4916" s="1014"/>
      <c r="K4916" s="1014"/>
    </row>
    <row r="4917" spans="10:11">
      <c r="J4917" s="1014"/>
      <c r="K4917" s="1014"/>
    </row>
    <row r="4918" spans="10:11">
      <c r="J4918" s="1014"/>
      <c r="K4918" s="1014"/>
    </row>
    <row r="4919" spans="10:11">
      <c r="J4919" s="1014"/>
      <c r="K4919" s="1014"/>
    </row>
    <row r="4920" spans="10:11">
      <c r="J4920" s="1014"/>
      <c r="K4920" s="1014"/>
    </row>
    <row r="4921" spans="10:11">
      <c r="J4921" s="1014"/>
      <c r="K4921" s="1014"/>
    </row>
    <row r="4922" spans="10:11">
      <c r="J4922" s="1014"/>
      <c r="K4922" s="1014"/>
    </row>
    <row r="4923" spans="10:11">
      <c r="J4923" s="1014"/>
      <c r="K4923" s="1014"/>
    </row>
    <row r="4924" spans="10:11">
      <c r="J4924" s="1014"/>
      <c r="K4924" s="1014"/>
    </row>
    <row r="4925" spans="10:11">
      <c r="J4925" s="1014"/>
      <c r="K4925" s="1014"/>
    </row>
    <row r="4926" spans="10:11">
      <c r="J4926" s="1014"/>
      <c r="K4926" s="1014"/>
    </row>
    <row r="4927" spans="10:11">
      <c r="J4927" s="1014"/>
      <c r="K4927" s="1014"/>
    </row>
    <row r="4928" spans="10:11">
      <c r="J4928" s="1014"/>
      <c r="K4928" s="1014"/>
    </row>
    <row r="4929" spans="10:11">
      <c r="J4929" s="1014"/>
      <c r="K4929" s="1014"/>
    </row>
    <row r="4930" spans="10:11">
      <c r="J4930" s="1014"/>
      <c r="K4930" s="1014"/>
    </row>
    <row r="4931" spans="10:11">
      <c r="J4931" s="1014"/>
      <c r="K4931" s="1014"/>
    </row>
    <row r="4932" spans="10:11">
      <c r="J4932" s="1014"/>
      <c r="K4932" s="1014"/>
    </row>
    <row r="4933" spans="10:11">
      <c r="J4933" s="1014"/>
      <c r="K4933" s="1014"/>
    </row>
    <row r="4934" spans="10:11">
      <c r="J4934" s="1014"/>
      <c r="K4934" s="1014"/>
    </row>
    <row r="4935" spans="10:11">
      <c r="J4935" s="1014"/>
      <c r="K4935" s="1014"/>
    </row>
    <row r="4936" spans="10:11">
      <c r="J4936" s="1014"/>
      <c r="K4936" s="1014"/>
    </row>
    <row r="4937" spans="10:11">
      <c r="J4937" s="1014"/>
      <c r="K4937" s="1014"/>
    </row>
    <row r="4938" spans="10:11">
      <c r="J4938" s="1014"/>
      <c r="K4938" s="1014"/>
    </row>
    <row r="4939" spans="10:11">
      <c r="J4939" s="1014"/>
      <c r="K4939" s="1014"/>
    </row>
    <row r="4940" spans="10:11">
      <c r="J4940" s="1014"/>
      <c r="K4940" s="1014"/>
    </row>
    <row r="4941" spans="10:11">
      <c r="J4941" s="1014"/>
      <c r="K4941" s="1014"/>
    </row>
    <row r="4942" spans="10:11">
      <c r="J4942" s="1014"/>
      <c r="K4942" s="1014"/>
    </row>
    <row r="4943" spans="10:11">
      <c r="J4943" s="1014"/>
      <c r="K4943" s="1014"/>
    </row>
    <row r="4944" spans="10:11">
      <c r="J4944" s="1014"/>
      <c r="K4944" s="1014"/>
    </row>
    <row r="4945" spans="10:11">
      <c r="J4945" s="1014"/>
      <c r="K4945" s="1014"/>
    </row>
    <row r="4946" spans="10:11">
      <c r="J4946" s="1014"/>
      <c r="K4946" s="1014"/>
    </row>
    <row r="4947" spans="10:11">
      <c r="J4947" s="1014"/>
      <c r="K4947" s="1014"/>
    </row>
    <row r="4948" spans="10:11">
      <c r="J4948" s="1014"/>
      <c r="K4948" s="1014"/>
    </row>
    <row r="4949" spans="10:11">
      <c r="J4949" s="1014"/>
      <c r="K4949" s="1014"/>
    </row>
    <row r="4950" spans="10:11">
      <c r="J4950" s="1014"/>
      <c r="K4950" s="1014"/>
    </row>
    <row r="4951" spans="10:11">
      <c r="J4951" s="1014"/>
      <c r="K4951" s="1014"/>
    </row>
    <row r="4952" spans="10:11">
      <c r="J4952" s="1014"/>
      <c r="K4952" s="1014"/>
    </row>
    <row r="4953" spans="10:11">
      <c r="J4953" s="1014"/>
      <c r="K4953" s="1014"/>
    </row>
    <row r="4954" spans="10:11">
      <c r="J4954" s="1014"/>
      <c r="K4954" s="1014"/>
    </row>
    <row r="4955" spans="10:11">
      <c r="J4955" s="1014"/>
      <c r="K4955" s="1014"/>
    </row>
    <row r="4956" spans="10:11">
      <c r="J4956" s="1014"/>
      <c r="K4956" s="1014"/>
    </row>
    <row r="4957" spans="10:11">
      <c r="J4957" s="1014"/>
      <c r="K4957" s="1014"/>
    </row>
    <row r="4958" spans="10:11">
      <c r="J4958" s="1014"/>
      <c r="K4958" s="1014"/>
    </row>
    <row r="4959" spans="10:11">
      <c r="J4959" s="1014"/>
      <c r="K4959" s="1014"/>
    </row>
    <row r="4960" spans="10:11">
      <c r="J4960" s="1014"/>
      <c r="K4960" s="1014"/>
    </row>
    <row r="4961" spans="10:11">
      <c r="J4961" s="1014"/>
      <c r="K4961" s="1014"/>
    </row>
    <row r="4962" spans="10:11">
      <c r="J4962" s="1014"/>
      <c r="K4962" s="1014"/>
    </row>
    <row r="4963" spans="10:11">
      <c r="J4963" s="1014"/>
      <c r="K4963" s="1014"/>
    </row>
    <row r="4964" spans="10:11">
      <c r="J4964" s="1014"/>
      <c r="K4964" s="1014"/>
    </row>
    <row r="4965" spans="10:11">
      <c r="J4965" s="1014"/>
      <c r="K4965" s="1014"/>
    </row>
    <row r="4966" spans="10:11">
      <c r="J4966" s="1014"/>
      <c r="K4966" s="1014"/>
    </row>
    <row r="4967" spans="10:11">
      <c r="J4967" s="1014"/>
      <c r="K4967" s="1014"/>
    </row>
    <row r="4968" spans="10:11">
      <c r="J4968" s="1014"/>
      <c r="K4968" s="1014"/>
    </row>
    <row r="4969" spans="10:11">
      <c r="J4969" s="1014"/>
      <c r="K4969" s="1014"/>
    </row>
    <row r="4970" spans="10:11">
      <c r="J4970" s="1014"/>
      <c r="K4970" s="1014"/>
    </row>
    <row r="4971" spans="10:11">
      <c r="J4971" s="1014"/>
      <c r="K4971" s="1014"/>
    </row>
    <row r="4972" spans="10:11">
      <c r="J4972" s="1014"/>
      <c r="K4972" s="1014"/>
    </row>
    <row r="4973" spans="10:11">
      <c r="J4973" s="1014"/>
      <c r="K4973" s="1014"/>
    </row>
    <row r="4974" spans="10:11">
      <c r="J4974" s="1014"/>
      <c r="K4974" s="1014"/>
    </row>
    <row r="4975" spans="10:11">
      <c r="J4975" s="1014"/>
      <c r="K4975" s="1014"/>
    </row>
    <row r="4976" spans="10:11">
      <c r="J4976" s="1014"/>
      <c r="K4976" s="1014"/>
    </row>
    <row r="4977" spans="10:11">
      <c r="J4977" s="1014"/>
      <c r="K4977" s="1014"/>
    </row>
    <row r="4978" spans="10:11">
      <c r="J4978" s="1014"/>
      <c r="K4978" s="1014"/>
    </row>
    <row r="4979" spans="10:11">
      <c r="J4979" s="1014"/>
      <c r="K4979" s="1014"/>
    </row>
    <row r="4980" spans="10:11">
      <c r="J4980" s="1014"/>
      <c r="K4980" s="1014"/>
    </row>
    <row r="4981" spans="10:11">
      <c r="J4981" s="1014"/>
      <c r="K4981" s="1014"/>
    </row>
    <row r="4982" spans="10:11">
      <c r="J4982" s="1014"/>
      <c r="K4982" s="1014"/>
    </row>
    <row r="4983" spans="10:11">
      <c r="J4983" s="1014"/>
      <c r="K4983" s="1014"/>
    </row>
    <row r="4984" spans="10:11">
      <c r="J4984" s="1014"/>
      <c r="K4984" s="1014"/>
    </row>
    <row r="4985" spans="10:11">
      <c r="J4985" s="1014"/>
      <c r="K4985" s="1014"/>
    </row>
    <row r="4986" spans="10:11">
      <c r="J4986" s="1014"/>
      <c r="K4986" s="1014"/>
    </row>
    <row r="4987" spans="10:11">
      <c r="J4987" s="1014"/>
      <c r="K4987" s="1014"/>
    </row>
    <row r="4988" spans="10:11">
      <c r="J4988" s="1014"/>
      <c r="K4988" s="1014"/>
    </row>
    <row r="4989" spans="10:11">
      <c r="J4989" s="1014"/>
      <c r="K4989" s="1014"/>
    </row>
    <row r="4990" spans="10:11">
      <c r="J4990" s="1014"/>
      <c r="K4990" s="1014"/>
    </row>
    <row r="4991" spans="10:11">
      <c r="J4991" s="1014"/>
      <c r="K4991" s="1014"/>
    </row>
    <row r="4992" spans="10:11">
      <c r="J4992" s="1014"/>
      <c r="K4992" s="1014"/>
    </row>
    <row r="4993" spans="10:11">
      <c r="J4993" s="1014"/>
      <c r="K4993" s="1014"/>
    </row>
    <row r="4994" spans="10:11">
      <c r="J4994" s="1014"/>
      <c r="K4994" s="1014"/>
    </row>
    <row r="4995" spans="10:11">
      <c r="J4995" s="1014"/>
      <c r="K4995" s="1014"/>
    </row>
    <row r="4996" spans="10:11">
      <c r="J4996" s="1014"/>
      <c r="K4996" s="1014"/>
    </row>
    <row r="4997" spans="10:11">
      <c r="J4997" s="1014"/>
      <c r="K4997" s="1014"/>
    </row>
    <row r="4998" spans="10:11">
      <c r="J4998" s="1014"/>
      <c r="K4998" s="1014"/>
    </row>
    <row r="4999" spans="10:11">
      <c r="J4999" s="1014"/>
      <c r="K4999" s="1014"/>
    </row>
    <row r="5000" spans="10:11">
      <c r="J5000" s="1014"/>
      <c r="K5000" s="1014"/>
    </row>
    <row r="5001" spans="10:11">
      <c r="J5001" s="1014"/>
      <c r="K5001" s="1014"/>
    </row>
    <row r="5002" spans="10:11">
      <c r="J5002" s="1014"/>
      <c r="K5002" s="1014"/>
    </row>
    <row r="5003" spans="10:11">
      <c r="J5003" s="1014"/>
      <c r="K5003" s="1014"/>
    </row>
    <row r="5004" spans="10:11">
      <c r="J5004" s="1014"/>
      <c r="K5004" s="1014"/>
    </row>
    <row r="5005" spans="10:11">
      <c r="J5005" s="1014"/>
      <c r="K5005" s="1014"/>
    </row>
    <row r="5006" spans="10:11">
      <c r="J5006" s="1014"/>
      <c r="K5006" s="1014"/>
    </row>
    <row r="5007" spans="10:11">
      <c r="J5007" s="1014"/>
      <c r="K5007" s="1014"/>
    </row>
    <row r="5008" spans="10:11">
      <c r="J5008" s="1014"/>
      <c r="K5008" s="1014"/>
    </row>
    <row r="5009" spans="10:11">
      <c r="J5009" s="1014"/>
      <c r="K5009" s="1014"/>
    </row>
    <row r="5010" spans="10:11">
      <c r="J5010" s="1014"/>
      <c r="K5010" s="1014"/>
    </row>
    <row r="5011" spans="10:11">
      <c r="J5011" s="1014"/>
      <c r="K5011" s="1014"/>
    </row>
    <row r="5012" spans="10:11">
      <c r="J5012" s="1014"/>
      <c r="K5012" s="1014"/>
    </row>
    <row r="5013" spans="10:11">
      <c r="J5013" s="1014"/>
      <c r="K5013" s="1014"/>
    </row>
    <row r="5014" spans="10:11">
      <c r="J5014" s="1014"/>
      <c r="K5014" s="1014"/>
    </row>
    <row r="5015" spans="10:11">
      <c r="J5015" s="1014"/>
      <c r="K5015" s="1014"/>
    </row>
    <row r="5016" spans="10:11">
      <c r="J5016" s="1014"/>
      <c r="K5016" s="1014"/>
    </row>
    <row r="5017" spans="10:11">
      <c r="J5017" s="1014"/>
      <c r="K5017" s="1014"/>
    </row>
    <row r="5018" spans="10:11">
      <c r="J5018" s="1014"/>
      <c r="K5018" s="1014"/>
    </row>
    <row r="5019" spans="10:11">
      <c r="J5019" s="1014"/>
      <c r="K5019" s="1014"/>
    </row>
    <row r="5020" spans="10:11">
      <c r="J5020" s="1014"/>
      <c r="K5020" s="1014"/>
    </row>
    <row r="5021" spans="10:11">
      <c r="J5021" s="1014"/>
      <c r="K5021" s="1014"/>
    </row>
    <row r="5022" spans="10:11">
      <c r="J5022" s="1014"/>
      <c r="K5022" s="1014"/>
    </row>
    <row r="5023" spans="10:11">
      <c r="J5023" s="1014"/>
      <c r="K5023" s="1014"/>
    </row>
    <row r="5024" spans="10:11">
      <c r="J5024" s="1014"/>
      <c r="K5024" s="1014"/>
    </row>
    <row r="5025" spans="10:11">
      <c r="J5025" s="1014"/>
      <c r="K5025" s="1014"/>
    </row>
    <row r="5026" spans="10:11">
      <c r="J5026" s="1014"/>
      <c r="K5026" s="1014"/>
    </row>
    <row r="5027" spans="10:11">
      <c r="J5027" s="1014"/>
      <c r="K5027" s="1014"/>
    </row>
    <row r="5028" spans="10:11">
      <c r="J5028" s="1014"/>
      <c r="K5028" s="1014"/>
    </row>
    <row r="5029" spans="10:11">
      <c r="J5029" s="1014"/>
      <c r="K5029" s="1014"/>
    </row>
    <row r="5030" spans="10:11">
      <c r="J5030" s="1014"/>
      <c r="K5030" s="1014"/>
    </row>
    <row r="5031" spans="10:11">
      <c r="J5031" s="1014"/>
      <c r="K5031" s="1014"/>
    </row>
    <row r="5032" spans="10:11">
      <c r="J5032" s="1014"/>
      <c r="K5032" s="1014"/>
    </row>
    <row r="5033" spans="10:11">
      <c r="J5033" s="1014"/>
      <c r="K5033" s="1014"/>
    </row>
    <row r="5034" spans="10:11">
      <c r="J5034" s="1014"/>
      <c r="K5034" s="1014"/>
    </row>
    <row r="5035" spans="10:11">
      <c r="J5035" s="1014"/>
      <c r="K5035" s="1014"/>
    </row>
    <row r="5036" spans="10:11">
      <c r="J5036" s="1014"/>
      <c r="K5036" s="1014"/>
    </row>
    <row r="5037" spans="10:11">
      <c r="J5037" s="1014"/>
      <c r="K5037" s="1014"/>
    </row>
    <row r="5038" spans="10:11">
      <c r="J5038" s="1014"/>
      <c r="K5038" s="1014"/>
    </row>
    <row r="5039" spans="10:11">
      <c r="J5039" s="1014"/>
      <c r="K5039" s="1014"/>
    </row>
    <row r="5040" spans="10:11">
      <c r="J5040" s="1014"/>
      <c r="K5040" s="1014"/>
    </row>
    <row r="5041" spans="10:11">
      <c r="J5041" s="1014"/>
      <c r="K5041" s="1014"/>
    </row>
    <row r="5042" spans="10:11">
      <c r="J5042" s="1014"/>
      <c r="K5042" s="1014"/>
    </row>
    <row r="5043" spans="10:11">
      <c r="J5043" s="1014"/>
      <c r="K5043" s="1014"/>
    </row>
    <row r="5044" spans="10:11">
      <c r="J5044" s="1014"/>
      <c r="K5044" s="1014"/>
    </row>
    <row r="5045" spans="10:11">
      <c r="J5045" s="1014"/>
      <c r="K5045" s="1014"/>
    </row>
    <row r="5046" spans="10:11">
      <c r="J5046" s="1014"/>
      <c r="K5046" s="1014"/>
    </row>
    <row r="5047" spans="10:11">
      <c r="J5047" s="1014"/>
      <c r="K5047" s="1014"/>
    </row>
    <row r="5048" spans="10:11">
      <c r="J5048" s="1014"/>
      <c r="K5048" s="1014"/>
    </row>
    <row r="5049" spans="10:11">
      <c r="J5049" s="1014"/>
      <c r="K5049" s="1014"/>
    </row>
    <row r="5050" spans="10:11">
      <c r="J5050" s="1014"/>
      <c r="K5050" s="1014"/>
    </row>
    <row r="5051" spans="10:11">
      <c r="J5051" s="1014"/>
      <c r="K5051" s="1014"/>
    </row>
    <row r="5052" spans="10:11">
      <c r="J5052" s="1014"/>
      <c r="K5052" s="1014"/>
    </row>
    <row r="5053" spans="10:11">
      <c r="J5053" s="1014"/>
      <c r="K5053" s="1014"/>
    </row>
    <row r="5054" spans="10:11">
      <c r="J5054" s="1014"/>
      <c r="K5054" s="1014"/>
    </row>
    <row r="5055" spans="10:11">
      <c r="J5055" s="1014"/>
      <c r="K5055" s="1014"/>
    </row>
    <row r="5056" spans="10:11">
      <c r="J5056" s="1014"/>
      <c r="K5056" s="1014"/>
    </row>
    <row r="5057" spans="10:11">
      <c r="J5057" s="1014"/>
      <c r="K5057" s="1014"/>
    </row>
    <row r="5058" spans="10:11">
      <c r="J5058" s="1014"/>
      <c r="K5058" s="1014"/>
    </row>
    <row r="5059" spans="10:11">
      <c r="J5059" s="1014"/>
      <c r="K5059" s="1014"/>
    </row>
    <row r="5060" spans="10:11">
      <c r="J5060" s="1014"/>
      <c r="K5060" s="1014"/>
    </row>
    <row r="5061" spans="10:11">
      <c r="J5061" s="1014"/>
      <c r="K5061" s="1014"/>
    </row>
    <row r="5062" spans="10:11">
      <c r="J5062" s="1014"/>
      <c r="K5062" s="1014"/>
    </row>
    <row r="5063" spans="10:11">
      <c r="J5063" s="1014"/>
      <c r="K5063" s="1014"/>
    </row>
    <row r="5064" spans="10:11">
      <c r="J5064" s="1014"/>
      <c r="K5064" s="1014"/>
    </row>
    <row r="5065" spans="10:11">
      <c r="J5065" s="1014"/>
      <c r="K5065" s="1014"/>
    </row>
    <row r="5066" spans="10:11">
      <c r="J5066" s="1014"/>
      <c r="K5066" s="1014"/>
    </row>
    <row r="5067" spans="10:11">
      <c r="J5067" s="1014"/>
      <c r="K5067" s="1014"/>
    </row>
    <row r="5068" spans="10:11">
      <c r="J5068" s="1014"/>
      <c r="K5068" s="1014"/>
    </row>
    <row r="5069" spans="10:11">
      <c r="J5069" s="1014"/>
      <c r="K5069" s="1014"/>
    </row>
    <row r="5070" spans="10:11">
      <c r="J5070" s="1014"/>
      <c r="K5070" s="1014"/>
    </row>
    <row r="5071" spans="10:11">
      <c r="J5071" s="1014"/>
      <c r="K5071" s="1014"/>
    </row>
    <row r="5072" spans="10:11">
      <c r="J5072" s="1014"/>
      <c r="K5072" s="1014"/>
    </row>
    <row r="5073" spans="10:11">
      <c r="J5073" s="1014"/>
      <c r="K5073" s="1014"/>
    </row>
    <row r="5074" spans="10:11">
      <c r="J5074" s="1014"/>
      <c r="K5074" s="1014"/>
    </row>
    <row r="5075" spans="10:11">
      <c r="J5075" s="1014"/>
      <c r="K5075" s="1014"/>
    </row>
    <row r="5076" spans="10:11">
      <c r="J5076" s="1014"/>
      <c r="K5076" s="1014"/>
    </row>
    <row r="5077" spans="10:11">
      <c r="J5077" s="1014"/>
      <c r="K5077" s="1014"/>
    </row>
    <row r="5078" spans="10:11">
      <c r="J5078" s="1014"/>
      <c r="K5078" s="1014"/>
    </row>
    <row r="5079" spans="10:11">
      <c r="J5079" s="1014"/>
      <c r="K5079" s="1014"/>
    </row>
    <row r="5080" spans="10:11">
      <c r="J5080" s="1014"/>
      <c r="K5080" s="1014"/>
    </row>
    <row r="5081" spans="10:11">
      <c r="J5081" s="1014"/>
      <c r="K5081" s="1014"/>
    </row>
    <row r="5082" spans="10:11">
      <c r="J5082" s="1014"/>
      <c r="K5082" s="1014"/>
    </row>
    <row r="5083" spans="10:11">
      <c r="J5083" s="1014"/>
      <c r="K5083" s="1014"/>
    </row>
    <row r="5084" spans="10:11">
      <c r="J5084" s="1014"/>
      <c r="K5084" s="1014"/>
    </row>
    <row r="5085" spans="10:11">
      <c r="J5085" s="1014"/>
      <c r="K5085" s="1014"/>
    </row>
    <row r="5086" spans="10:11">
      <c r="J5086" s="1014"/>
      <c r="K5086" s="1014"/>
    </row>
    <row r="5087" spans="10:11">
      <c r="J5087" s="1014"/>
      <c r="K5087" s="1014"/>
    </row>
    <row r="5088" spans="10:11">
      <c r="J5088" s="1014"/>
      <c r="K5088" s="1014"/>
    </row>
    <row r="5089" spans="10:11">
      <c r="J5089" s="1014"/>
      <c r="K5089" s="1014"/>
    </row>
    <row r="5090" spans="10:11">
      <c r="J5090" s="1014"/>
      <c r="K5090" s="1014"/>
    </row>
    <row r="5091" spans="10:11">
      <c r="J5091" s="1014"/>
      <c r="K5091" s="1014"/>
    </row>
    <row r="5092" spans="10:11">
      <c r="J5092" s="1014"/>
      <c r="K5092" s="1014"/>
    </row>
    <row r="5093" spans="10:11">
      <c r="J5093" s="1014"/>
      <c r="K5093" s="1014"/>
    </row>
    <row r="5094" spans="10:11">
      <c r="J5094" s="1014"/>
      <c r="K5094" s="1014"/>
    </row>
    <row r="5095" spans="10:11">
      <c r="J5095" s="1014"/>
      <c r="K5095" s="1014"/>
    </row>
    <row r="5096" spans="10:11">
      <c r="J5096" s="1014"/>
      <c r="K5096" s="1014"/>
    </row>
    <row r="5097" spans="10:11">
      <c r="J5097" s="1014"/>
      <c r="K5097" s="1014"/>
    </row>
    <row r="5098" spans="10:11">
      <c r="J5098" s="1014"/>
      <c r="K5098" s="1014"/>
    </row>
    <row r="5099" spans="10:11">
      <c r="J5099" s="1014"/>
      <c r="K5099" s="1014"/>
    </row>
    <row r="5100" spans="10:11">
      <c r="J5100" s="1014"/>
      <c r="K5100" s="1014"/>
    </row>
    <row r="5101" spans="10:11">
      <c r="J5101" s="1014"/>
      <c r="K5101" s="1014"/>
    </row>
    <row r="5102" spans="10:11">
      <c r="J5102" s="1014"/>
      <c r="K5102" s="1014"/>
    </row>
    <row r="5103" spans="10:11">
      <c r="J5103" s="1014"/>
      <c r="K5103" s="1014"/>
    </row>
    <row r="5104" spans="10:11">
      <c r="J5104" s="1014"/>
      <c r="K5104" s="1014"/>
    </row>
    <row r="5105" spans="10:11">
      <c r="J5105" s="1014"/>
      <c r="K5105" s="1014"/>
    </row>
    <row r="5106" spans="10:11">
      <c r="J5106" s="1014"/>
      <c r="K5106" s="1014"/>
    </row>
    <row r="5107" spans="10:11">
      <c r="J5107" s="1014"/>
      <c r="K5107" s="1014"/>
    </row>
    <row r="5108" spans="10:11">
      <c r="J5108" s="1014"/>
      <c r="K5108" s="1014"/>
    </row>
    <row r="5109" spans="10:11">
      <c r="J5109" s="1014"/>
      <c r="K5109" s="1014"/>
    </row>
    <row r="5110" spans="10:11">
      <c r="J5110" s="1014"/>
      <c r="K5110" s="1014"/>
    </row>
    <row r="5111" spans="10:11">
      <c r="J5111" s="1014"/>
      <c r="K5111" s="1014"/>
    </row>
    <row r="5112" spans="10:11">
      <c r="J5112" s="1014"/>
      <c r="K5112" s="1014"/>
    </row>
    <row r="5113" spans="10:11">
      <c r="J5113" s="1014"/>
      <c r="K5113" s="1014"/>
    </row>
    <row r="5114" spans="10:11">
      <c r="J5114" s="1014"/>
      <c r="K5114" s="1014"/>
    </row>
    <row r="5115" spans="10:11">
      <c r="J5115" s="1014"/>
      <c r="K5115" s="1014"/>
    </row>
    <row r="5116" spans="10:11">
      <c r="J5116" s="1014"/>
      <c r="K5116" s="1014"/>
    </row>
    <row r="5117" spans="10:11">
      <c r="J5117" s="1014"/>
      <c r="K5117" s="1014"/>
    </row>
    <row r="5118" spans="10:11">
      <c r="J5118" s="1014"/>
      <c r="K5118" s="1014"/>
    </row>
    <row r="5119" spans="10:11">
      <c r="J5119" s="1014"/>
      <c r="K5119" s="1014"/>
    </row>
    <row r="5120" spans="10:11">
      <c r="J5120" s="1014"/>
      <c r="K5120" s="1014"/>
    </row>
    <row r="5121" spans="10:11">
      <c r="J5121" s="1014"/>
      <c r="K5121" s="1014"/>
    </row>
    <row r="5122" spans="10:11">
      <c r="J5122" s="1014"/>
      <c r="K5122" s="1014"/>
    </row>
    <row r="5123" spans="10:11">
      <c r="J5123" s="1014"/>
      <c r="K5123" s="1014"/>
    </row>
    <row r="5124" spans="10:11">
      <c r="J5124" s="1014"/>
      <c r="K5124" s="1014"/>
    </row>
    <row r="5125" spans="10:11">
      <c r="J5125" s="1014"/>
      <c r="K5125" s="1014"/>
    </row>
    <row r="5126" spans="10:11">
      <c r="J5126" s="1014"/>
      <c r="K5126" s="1014"/>
    </row>
    <row r="5127" spans="10:11">
      <c r="J5127" s="1014"/>
      <c r="K5127" s="1014"/>
    </row>
    <row r="5128" spans="10:11">
      <c r="J5128" s="1014"/>
      <c r="K5128" s="1014"/>
    </row>
    <row r="5129" spans="10:11">
      <c r="J5129" s="1014"/>
      <c r="K5129" s="1014"/>
    </row>
    <row r="5130" spans="10:11">
      <c r="J5130" s="1014"/>
      <c r="K5130" s="1014"/>
    </row>
    <row r="5131" spans="10:11">
      <c r="J5131" s="1014"/>
      <c r="K5131" s="1014"/>
    </row>
    <row r="5132" spans="10:11">
      <c r="J5132" s="1014"/>
      <c r="K5132" s="1014"/>
    </row>
    <row r="5133" spans="10:11">
      <c r="J5133" s="1014"/>
      <c r="K5133" s="1014"/>
    </row>
    <row r="5134" spans="10:11">
      <c r="J5134" s="1014"/>
      <c r="K5134" s="1014"/>
    </row>
    <row r="5135" spans="10:11">
      <c r="J5135" s="1014"/>
      <c r="K5135" s="1014"/>
    </row>
    <row r="5136" spans="10:11">
      <c r="J5136" s="1014"/>
      <c r="K5136" s="1014"/>
    </row>
    <row r="5137" spans="10:11">
      <c r="J5137" s="1014"/>
      <c r="K5137" s="1014"/>
    </row>
    <row r="5138" spans="10:11">
      <c r="J5138" s="1014"/>
      <c r="K5138" s="1014"/>
    </row>
    <row r="5139" spans="10:11">
      <c r="J5139" s="1014"/>
      <c r="K5139" s="1014"/>
    </row>
    <row r="5140" spans="10:11">
      <c r="J5140" s="1014"/>
      <c r="K5140" s="1014"/>
    </row>
    <row r="5141" spans="10:11">
      <c r="J5141" s="1014"/>
      <c r="K5141" s="1014"/>
    </row>
    <row r="5142" spans="10:11">
      <c r="J5142" s="1014"/>
      <c r="K5142" s="1014"/>
    </row>
    <row r="5143" spans="10:11">
      <c r="J5143" s="1014"/>
      <c r="K5143" s="1014"/>
    </row>
    <row r="5144" spans="10:11">
      <c r="J5144" s="1014"/>
      <c r="K5144" s="1014"/>
    </row>
    <row r="5145" spans="10:11">
      <c r="J5145" s="1014"/>
      <c r="K5145" s="1014"/>
    </row>
    <row r="5146" spans="10:11">
      <c r="J5146" s="1014"/>
      <c r="K5146" s="1014"/>
    </row>
    <row r="5147" spans="10:11">
      <c r="J5147" s="1014"/>
      <c r="K5147" s="1014"/>
    </row>
    <row r="5148" spans="10:11">
      <c r="J5148" s="1014"/>
      <c r="K5148" s="1014"/>
    </row>
    <row r="5149" spans="10:11">
      <c r="J5149" s="1014"/>
      <c r="K5149" s="1014"/>
    </row>
    <row r="5150" spans="10:11">
      <c r="J5150" s="1014"/>
      <c r="K5150" s="1014"/>
    </row>
    <row r="5151" spans="10:11">
      <c r="J5151" s="1014"/>
      <c r="K5151" s="1014"/>
    </row>
    <row r="5152" spans="10:11">
      <c r="J5152" s="1014"/>
      <c r="K5152" s="1014"/>
    </row>
    <row r="5153" spans="10:11">
      <c r="J5153" s="1014"/>
      <c r="K5153" s="1014"/>
    </row>
    <row r="5154" spans="10:11">
      <c r="J5154" s="1014"/>
      <c r="K5154" s="1014"/>
    </row>
    <row r="5155" spans="10:11">
      <c r="J5155" s="1014"/>
      <c r="K5155" s="1014"/>
    </row>
    <row r="5156" spans="10:11">
      <c r="J5156" s="1014"/>
      <c r="K5156" s="1014"/>
    </row>
    <row r="5157" spans="10:11">
      <c r="J5157" s="1014"/>
      <c r="K5157" s="1014"/>
    </row>
    <row r="5158" spans="10:11">
      <c r="J5158" s="1014"/>
      <c r="K5158" s="1014"/>
    </row>
    <row r="5159" spans="10:11">
      <c r="J5159" s="1014"/>
      <c r="K5159" s="1014"/>
    </row>
    <row r="5160" spans="10:11">
      <c r="J5160" s="1014"/>
      <c r="K5160" s="1014"/>
    </row>
    <row r="5161" spans="10:11">
      <c r="J5161" s="1014"/>
      <c r="K5161" s="1014"/>
    </row>
    <row r="5162" spans="10:11">
      <c r="J5162" s="1014"/>
      <c r="K5162" s="1014"/>
    </row>
    <row r="5163" spans="10:11">
      <c r="J5163" s="1014"/>
      <c r="K5163" s="1014"/>
    </row>
    <row r="5164" spans="10:11">
      <c r="J5164" s="1014"/>
      <c r="K5164" s="1014"/>
    </row>
    <row r="5165" spans="10:11">
      <c r="J5165" s="1014"/>
      <c r="K5165" s="1014"/>
    </row>
    <row r="5166" spans="10:11">
      <c r="J5166" s="1014"/>
      <c r="K5166" s="1014"/>
    </row>
    <row r="5167" spans="10:11">
      <c r="J5167" s="1014"/>
      <c r="K5167" s="1014"/>
    </row>
    <row r="5168" spans="10:11">
      <c r="J5168" s="1014"/>
      <c r="K5168" s="1014"/>
    </row>
    <row r="5169" spans="10:11">
      <c r="J5169" s="1014"/>
      <c r="K5169" s="1014"/>
    </row>
    <row r="5170" spans="10:11">
      <c r="J5170" s="1014"/>
      <c r="K5170" s="1014"/>
    </row>
    <row r="5171" spans="10:11">
      <c r="J5171" s="1014"/>
      <c r="K5171" s="1014"/>
    </row>
    <row r="5172" spans="10:11">
      <c r="J5172" s="1014"/>
      <c r="K5172" s="1014"/>
    </row>
    <row r="5173" spans="10:11">
      <c r="J5173" s="1014"/>
      <c r="K5173" s="1014"/>
    </row>
    <row r="5174" spans="10:11">
      <c r="J5174" s="1014"/>
      <c r="K5174" s="1014"/>
    </row>
    <row r="5175" spans="10:11">
      <c r="J5175" s="1014"/>
      <c r="K5175" s="1014"/>
    </row>
    <row r="5176" spans="10:11">
      <c r="J5176" s="1014"/>
      <c r="K5176" s="1014"/>
    </row>
    <row r="5177" spans="10:11">
      <c r="J5177" s="1014"/>
      <c r="K5177" s="1014"/>
    </row>
    <row r="5178" spans="10:11">
      <c r="J5178" s="1014"/>
      <c r="K5178" s="1014"/>
    </row>
    <row r="5179" spans="10:11">
      <c r="J5179" s="1014"/>
      <c r="K5179" s="1014"/>
    </row>
    <row r="5180" spans="10:11">
      <c r="J5180" s="1014"/>
      <c r="K5180" s="1014"/>
    </row>
    <row r="5181" spans="10:11">
      <c r="J5181" s="1014"/>
      <c r="K5181" s="1014"/>
    </row>
    <row r="5182" spans="10:11">
      <c r="J5182" s="1014"/>
      <c r="K5182" s="1014"/>
    </row>
    <row r="5183" spans="10:11">
      <c r="J5183" s="1014"/>
      <c r="K5183" s="1014"/>
    </row>
    <row r="5184" spans="10:11">
      <c r="J5184" s="1014"/>
      <c r="K5184" s="1014"/>
    </row>
    <row r="5185" spans="10:11">
      <c r="J5185" s="1014"/>
      <c r="K5185" s="1014"/>
    </row>
    <row r="5186" spans="10:11">
      <c r="J5186" s="1014"/>
      <c r="K5186" s="1014"/>
    </row>
    <row r="5187" spans="10:11">
      <c r="J5187" s="1014"/>
      <c r="K5187" s="1014"/>
    </row>
    <row r="5188" spans="10:11">
      <c r="J5188" s="1014"/>
      <c r="K5188" s="1014"/>
    </row>
    <row r="5189" spans="10:11">
      <c r="J5189" s="1014"/>
      <c r="K5189" s="1014"/>
    </row>
    <row r="5190" spans="10:11">
      <c r="J5190" s="1014"/>
      <c r="K5190" s="1014"/>
    </row>
    <row r="5191" spans="10:11">
      <c r="J5191" s="1014"/>
      <c r="K5191" s="1014"/>
    </row>
    <row r="5192" spans="10:11">
      <c r="J5192" s="1014"/>
      <c r="K5192" s="1014"/>
    </row>
    <row r="5193" spans="10:11">
      <c r="J5193" s="1014"/>
      <c r="K5193" s="1014"/>
    </row>
    <row r="5194" spans="10:11">
      <c r="J5194" s="1014"/>
      <c r="K5194" s="1014"/>
    </row>
    <row r="5195" spans="10:11">
      <c r="J5195" s="1014"/>
      <c r="K5195" s="1014"/>
    </row>
    <row r="5196" spans="10:11">
      <c r="J5196" s="1014"/>
      <c r="K5196" s="1014"/>
    </row>
    <row r="5197" spans="10:11">
      <c r="J5197" s="1014"/>
      <c r="K5197" s="1014"/>
    </row>
    <row r="5198" spans="10:11">
      <c r="J5198" s="1014"/>
      <c r="K5198" s="1014"/>
    </row>
    <row r="5199" spans="10:11">
      <c r="J5199" s="1014"/>
      <c r="K5199" s="1014"/>
    </row>
    <row r="5200" spans="10:11">
      <c r="J5200" s="1014"/>
      <c r="K5200" s="1014"/>
    </row>
    <row r="5201" spans="10:11">
      <c r="J5201" s="1014"/>
      <c r="K5201" s="1014"/>
    </row>
    <row r="5202" spans="10:11">
      <c r="J5202" s="1014"/>
      <c r="K5202" s="1014"/>
    </row>
    <row r="5203" spans="10:11">
      <c r="J5203" s="1014"/>
      <c r="K5203" s="1014"/>
    </row>
    <row r="5204" spans="10:11">
      <c r="J5204" s="1014"/>
      <c r="K5204" s="1014"/>
    </row>
    <row r="5205" spans="10:11">
      <c r="J5205" s="1014"/>
      <c r="K5205" s="1014"/>
    </row>
    <row r="5206" spans="10:11">
      <c r="J5206" s="1014"/>
      <c r="K5206" s="1014"/>
    </row>
    <row r="5207" spans="10:11">
      <c r="J5207" s="1014"/>
      <c r="K5207" s="1014"/>
    </row>
    <row r="5208" spans="10:11">
      <c r="J5208" s="1014"/>
      <c r="K5208" s="1014"/>
    </row>
    <row r="5209" spans="10:11">
      <c r="J5209" s="1014"/>
      <c r="K5209" s="1014"/>
    </row>
    <row r="5210" spans="10:11">
      <c r="J5210" s="1014"/>
      <c r="K5210" s="1014"/>
    </row>
    <row r="5211" spans="10:11">
      <c r="J5211" s="1014"/>
      <c r="K5211" s="1014"/>
    </row>
    <row r="5212" spans="10:11">
      <c r="J5212" s="1014"/>
      <c r="K5212" s="1014"/>
    </row>
    <row r="5213" spans="10:11">
      <c r="J5213" s="1014"/>
      <c r="K5213" s="1014"/>
    </row>
    <row r="5214" spans="10:11">
      <c r="J5214" s="1014"/>
      <c r="K5214" s="1014"/>
    </row>
    <row r="5215" spans="10:11">
      <c r="J5215" s="1014"/>
      <c r="K5215" s="1014"/>
    </row>
    <row r="5216" spans="10:11">
      <c r="J5216" s="1014"/>
      <c r="K5216" s="1014"/>
    </row>
    <row r="5217" spans="10:11">
      <c r="J5217" s="1014"/>
      <c r="K5217" s="1014"/>
    </row>
    <row r="5218" spans="10:11">
      <c r="J5218" s="1014"/>
      <c r="K5218" s="1014"/>
    </row>
    <row r="5219" spans="10:11">
      <c r="J5219" s="1014"/>
      <c r="K5219" s="1014"/>
    </row>
    <row r="5220" spans="10:11">
      <c r="J5220" s="1014"/>
      <c r="K5220" s="1014"/>
    </row>
    <row r="5221" spans="10:11">
      <c r="J5221" s="1014"/>
      <c r="K5221" s="1014"/>
    </row>
    <row r="5222" spans="10:11">
      <c r="J5222" s="1014"/>
      <c r="K5222" s="1014"/>
    </row>
    <row r="5223" spans="10:11">
      <c r="J5223" s="1014"/>
      <c r="K5223" s="1014"/>
    </row>
    <row r="5224" spans="10:11">
      <c r="J5224" s="1014"/>
      <c r="K5224" s="1014"/>
    </row>
    <row r="5225" spans="10:11">
      <c r="J5225" s="1014"/>
      <c r="K5225" s="1014"/>
    </row>
    <row r="5226" spans="10:11">
      <c r="J5226" s="1014"/>
      <c r="K5226" s="1014"/>
    </row>
    <row r="5227" spans="10:11">
      <c r="J5227" s="1014"/>
      <c r="K5227" s="1014"/>
    </row>
    <row r="5228" spans="10:11">
      <c r="J5228" s="1014"/>
      <c r="K5228" s="1014"/>
    </row>
    <row r="5229" spans="10:11">
      <c r="J5229" s="1014"/>
      <c r="K5229" s="1014"/>
    </row>
    <row r="5230" spans="10:11">
      <c r="J5230" s="1014"/>
      <c r="K5230" s="1014"/>
    </row>
    <row r="5231" spans="10:11">
      <c r="J5231" s="1014"/>
      <c r="K5231" s="1014"/>
    </row>
    <row r="5232" spans="10:11">
      <c r="J5232" s="1014"/>
      <c r="K5232" s="1014"/>
    </row>
    <row r="5233" spans="10:11">
      <c r="J5233" s="1014"/>
      <c r="K5233" s="1014"/>
    </row>
    <row r="5234" spans="10:11">
      <c r="J5234" s="1014"/>
      <c r="K5234" s="1014"/>
    </row>
    <row r="5235" spans="10:11">
      <c r="J5235" s="1014"/>
      <c r="K5235" s="1014"/>
    </row>
    <row r="5236" spans="10:11">
      <c r="J5236" s="1014"/>
      <c r="K5236" s="1014"/>
    </row>
    <row r="5237" spans="10:11">
      <c r="J5237" s="1014"/>
      <c r="K5237" s="1014"/>
    </row>
    <row r="5238" spans="10:11">
      <c r="J5238" s="1014"/>
      <c r="K5238" s="1014"/>
    </row>
    <row r="5239" spans="10:11">
      <c r="J5239" s="1014"/>
      <c r="K5239" s="1014"/>
    </row>
    <row r="5240" spans="10:11">
      <c r="J5240" s="1014"/>
      <c r="K5240" s="1014"/>
    </row>
    <row r="5241" spans="10:11">
      <c r="J5241" s="1014"/>
      <c r="K5241" s="1014"/>
    </row>
    <row r="5242" spans="10:11">
      <c r="J5242" s="1014"/>
      <c r="K5242" s="1014"/>
    </row>
    <row r="5243" spans="10:11">
      <c r="J5243" s="1014"/>
      <c r="K5243" s="1014"/>
    </row>
    <row r="5244" spans="10:11">
      <c r="J5244" s="1014"/>
      <c r="K5244" s="1014"/>
    </row>
    <row r="5245" spans="10:11">
      <c r="J5245" s="1014"/>
      <c r="K5245" s="1014"/>
    </row>
    <row r="5246" spans="10:11">
      <c r="J5246" s="1014"/>
      <c r="K5246" s="1014"/>
    </row>
    <row r="5247" spans="10:11">
      <c r="J5247" s="1014"/>
      <c r="K5247" s="1014"/>
    </row>
    <row r="5248" spans="10:11">
      <c r="J5248" s="1014"/>
      <c r="K5248" s="1014"/>
    </row>
    <row r="5249" spans="10:11">
      <c r="J5249" s="1014"/>
      <c r="K5249" s="1014"/>
    </row>
    <row r="5250" spans="10:11">
      <c r="J5250" s="1014"/>
      <c r="K5250" s="1014"/>
    </row>
    <row r="5251" spans="10:11">
      <c r="J5251" s="1014"/>
      <c r="K5251" s="1014"/>
    </row>
    <row r="5252" spans="10:11">
      <c r="J5252" s="1014"/>
      <c r="K5252" s="1014"/>
    </row>
    <row r="5253" spans="10:11">
      <c r="J5253" s="1014"/>
      <c r="K5253" s="1014"/>
    </row>
    <row r="5254" spans="10:11">
      <c r="J5254" s="1014"/>
      <c r="K5254" s="1014"/>
    </row>
    <row r="5255" spans="10:11">
      <c r="J5255" s="1014"/>
      <c r="K5255" s="1014"/>
    </row>
    <row r="5256" spans="10:11">
      <c r="J5256" s="1014"/>
      <c r="K5256" s="1014"/>
    </row>
    <row r="5257" spans="10:11">
      <c r="J5257" s="1014"/>
      <c r="K5257" s="1014"/>
    </row>
    <row r="5258" spans="10:11">
      <c r="J5258" s="1014"/>
      <c r="K5258" s="1014"/>
    </row>
    <row r="5259" spans="10:11">
      <c r="J5259" s="1014"/>
      <c r="K5259" s="1014"/>
    </row>
    <row r="5260" spans="10:11">
      <c r="J5260" s="1014"/>
      <c r="K5260" s="1014"/>
    </row>
    <row r="5261" spans="10:11">
      <c r="J5261" s="1014"/>
      <c r="K5261" s="1014"/>
    </row>
    <row r="5262" spans="10:11">
      <c r="J5262" s="1014"/>
      <c r="K5262" s="1014"/>
    </row>
    <row r="5263" spans="10:11">
      <c r="J5263" s="1014"/>
      <c r="K5263" s="1014"/>
    </row>
    <row r="5264" spans="10:11">
      <c r="J5264" s="1014"/>
      <c r="K5264" s="1014"/>
    </row>
    <row r="5265" spans="10:11">
      <c r="J5265" s="1014"/>
      <c r="K5265" s="1014"/>
    </row>
    <row r="5266" spans="10:11">
      <c r="J5266" s="1014"/>
      <c r="K5266" s="1014"/>
    </row>
    <row r="5267" spans="10:11">
      <c r="J5267" s="1014"/>
      <c r="K5267" s="1014"/>
    </row>
    <row r="5268" spans="10:11">
      <c r="J5268" s="1014"/>
      <c r="K5268" s="1014"/>
    </row>
    <row r="5269" spans="10:11">
      <c r="J5269" s="1014"/>
      <c r="K5269" s="1014"/>
    </row>
    <row r="5270" spans="10:11">
      <c r="J5270" s="1014"/>
      <c r="K5270" s="1014"/>
    </row>
    <row r="5271" spans="10:11">
      <c r="J5271" s="1014"/>
      <c r="K5271" s="1014"/>
    </row>
    <row r="5272" spans="10:11">
      <c r="J5272" s="1014"/>
      <c r="K5272" s="1014"/>
    </row>
    <row r="5273" spans="10:11">
      <c r="J5273" s="1014"/>
      <c r="K5273" s="1014"/>
    </row>
    <row r="5274" spans="10:11">
      <c r="J5274" s="1014"/>
      <c r="K5274" s="1014"/>
    </row>
    <row r="5275" spans="10:11">
      <c r="J5275" s="1014"/>
      <c r="K5275" s="1014"/>
    </row>
    <row r="5276" spans="10:11">
      <c r="J5276" s="1014"/>
      <c r="K5276" s="1014"/>
    </row>
    <row r="5277" spans="10:11">
      <c r="J5277" s="1014"/>
      <c r="K5277" s="1014"/>
    </row>
    <row r="5278" spans="10:11">
      <c r="J5278" s="1014"/>
      <c r="K5278" s="1014"/>
    </row>
    <row r="5279" spans="10:11">
      <c r="J5279" s="1014"/>
      <c r="K5279" s="1014"/>
    </row>
    <row r="5280" spans="10:11">
      <c r="J5280" s="1014"/>
      <c r="K5280" s="1014"/>
    </row>
    <row r="5281" spans="10:11">
      <c r="J5281" s="1014"/>
      <c r="K5281" s="1014"/>
    </row>
    <row r="5282" spans="10:11">
      <c r="J5282" s="1014"/>
      <c r="K5282" s="1014"/>
    </row>
    <row r="5283" spans="10:11">
      <c r="J5283" s="1014"/>
      <c r="K5283" s="1014"/>
    </row>
    <row r="5284" spans="10:11">
      <c r="J5284" s="1014"/>
      <c r="K5284" s="1014"/>
    </row>
    <row r="5285" spans="10:11">
      <c r="J5285" s="1014"/>
      <c r="K5285" s="1014"/>
    </row>
    <row r="5286" spans="10:11">
      <c r="J5286" s="1014"/>
      <c r="K5286" s="1014"/>
    </row>
    <row r="5287" spans="10:11">
      <c r="J5287" s="1014"/>
      <c r="K5287" s="1014"/>
    </row>
    <row r="5288" spans="10:11">
      <c r="J5288" s="1014"/>
      <c r="K5288" s="1014"/>
    </row>
    <row r="5289" spans="10:11">
      <c r="J5289" s="1014"/>
      <c r="K5289" s="1014"/>
    </row>
    <row r="5290" spans="10:11">
      <c r="J5290" s="1014"/>
      <c r="K5290" s="1014"/>
    </row>
    <row r="5291" spans="10:11">
      <c r="J5291" s="1014"/>
      <c r="K5291" s="1014"/>
    </row>
    <row r="5292" spans="10:11">
      <c r="J5292" s="1014"/>
      <c r="K5292" s="1014"/>
    </row>
    <row r="5293" spans="10:11">
      <c r="J5293" s="1014"/>
      <c r="K5293" s="1014"/>
    </row>
    <row r="5294" spans="10:11">
      <c r="J5294" s="1014"/>
      <c r="K5294" s="1014"/>
    </row>
    <row r="5295" spans="10:11">
      <c r="J5295" s="1014"/>
      <c r="K5295" s="1014"/>
    </row>
    <row r="5296" spans="10:11">
      <c r="J5296" s="1014"/>
      <c r="K5296" s="1014"/>
    </row>
    <row r="5297" spans="10:11">
      <c r="J5297" s="1014"/>
      <c r="K5297" s="1014"/>
    </row>
    <row r="5298" spans="10:11">
      <c r="J5298" s="1014"/>
      <c r="K5298" s="1014"/>
    </row>
    <row r="5299" spans="10:11">
      <c r="J5299" s="1014"/>
      <c r="K5299" s="1014"/>
    </row>
    <row r="5300" spans="10:11">
      <c r="J5300" s="1014"/>
      <c r="K5300" s="1014"/>
    </row>
    <row r="5301" spans="10:11">
      <c r="J5301" s="1014"/>
      <c r="K5301" s="1014"/>
    </row>
    <row r="5302" spans="10:11">
      <c r="J5302" s="1014"/>
      <c r="K5302" s="1014"/>
    </row>
    <row r="5303" spans="10:11">
      <c r="J5303" s="1014"/>
      <c r="K5303" s="1014"/>
    </row>
    <row r="5304" spans="10:11">
      <c r="J5304" s="1014"/>
      <c r="K5304" s="1014"/>
    </row>
    <row r="5305" spans="10:11">
      <c r="J5305" s="1014"/>
      <c r="K5305" s="1014"/>
    </row>
    <row r="5306" spans="10:11">
      <c r="J5306" s="1014"/>
      <c r="K5306" s="1014"/>
    </row>
    <row r="5307" spans="10:11">
      <c r="J5307" s="1014"/>
      <c r="K5307" s="1014"/>
    </row>
    <row r="5308" spans="10:11">
      <c r="J5308" s="1014"/>
      <c r="K5308" s="1014"/>
    </row>
    <row r="5309" spans="10:11">
      <c r="J5309" s="1014"/>
      <c r="K5309" s="1014"/>
    </row>
    <row r="5310" spans="10:11">
      <c r="J5310" s="1014"/>
      <c r="K5310" s="1014"/>
    </row>
    <row r="5311" spans="10:11">
      <c r="J5311" s="1014"/>
      <c r="K5311" s="1014"/>
    </row>
    <row r="5312" spans="10:11">
      <c r="J5312" s="1014"/>
      <c r="K5312" s="1014"/>
    </row>
    <row r="5313" spans="10:11">
      <c r="J5313" s="1014"/>
      <c r="K5313" s="1014"/>
    </row>
    <row r="5314" spans="10:11">
      <c r="J5314" s="1014"/>
      <c r="K5314" s="1014"/>
    </row>
    <row r="5315" spans="10:11">
      <c r="J5315" s="1014"/>
      <c r="K5315" s="1014"/>
    </row>
    <row r="5316" spans="10:11">
      <c r="J5316" s="1014"/>
      <c r="K5316" s="1014"/>
    </row>
    <row r="5317" spans="10:11">
      <c r="J5317" s="1014"/>
      <c r="K5317" s="1014"/>
    </row>
    <row r="5318" spans="10:11">
      <c r="J5318" s="1014"/>
      <c r="K5318" s="1014"/>
    </row>
    <row r="5319" spans="10:11">
      <c r="J5319" s="1014"/>
      <c r="K5319" s="1014"/>
    </row>
    <row r="5320" spans="10:11">
      <c r="J5320" s="1014"/>
      <c r="K5320" s="1014"/>
    </row>
    <row r="5321" spans="10:11">
      <c r="J5321" s="1014"/>
      <c r="K5321" s="1014"/>
    </row>
    <row r="5322" spans="10:11">
      <c r="J5322" s="1014"/>
      <c r="K5322" s="1014"/>
    </row>
    <row r="5323" spans="10:11">
      <c r="J5323" s="1014"/>
      <c r="K5323" s="1014"/>
    </row>
    <row r="5324" spans="10:11">
      <c r="J5324" s="1014"/>
      <c r="K5324" s="1014"/>
    </row>
    <row r="5325" spans="10:11">
      <c r="J5325" s="1014"/>
      <c r="K5325" s="1014"/>
    </row>
    <row r="5326" spans="10:11">
      <c r="J5326" s="1014"/>
      <c r="K5326" s="1014"/>
    </row>
    <row r="5327" spans="10:11">
      <c r="J5327" s="1014"/>
      <c r="K5327" s="1014"/>
    </row>
    <row r="5328" spans="10:11">
      <c r="J5328" s="1014"/>
      <c r="K5328" s="1014"/>
    </row>
    <row r="5329" spans="10:11">
      <c r="J5329" s="1014"/>
      <c r="K5329" s="1014"/>
    </row>
    <row r="5330" spans="10:11">
      <c r="J5330" s="1014"/>
      <c r="K5330" s="1014"/>
    </row>
    <row r="5331" spans="10:11">
      <c r="J5331" s="1014"/>
      <c r="K5331" s="1014"/>
    </row>
    <row r="5332" spans="10:11">
      <c r="J5332" s="1014"/>
      <c r="K5332" s="1014"/>
    </row>
    <row r="5333" spans="10:11">
      <c r="J5333" s="1014"/>
      <c r="K5333" s="1014"/>
    </row>
    <row r="5334" spans="10:11">
      <c r="J5334" s="1014"/>
      <c r="K5334" s="1014"/>
    </row>
    <row r="5335" spans="10:11">
      <c r="J5335" s="1014"/>
      <c r="K5335" s="1014"/>
    </row>
    <row r="5336" spans="10:11">
      <c r="J5336" s="1014"/>
      <c r="K5336" s="1014"/>
    </row>
    <row r="5337" spans="10:11">
      <c r="J5337" s="1014"/>
      <c r="K5337" s="1014"/>
    </row>
    <row r="5338" spans="10:11">
      <c r="J5338" s="1014"/>
      <c r="K5338" s="1014"/>
    </row>
    <row r="5339" spans="10:11">
      <c r="J5339" s="1014"/>
      <c r="K5339" s="1014"/>
    </row>
    <row r="5340" spans="10:11">
      <c r="J5340" s="1014"/>
      <c r="K5340" s="1014"/>
    </row>
    <row r="5341" spans="10:11">
      <c r="J5341" s="1014"/>
      <c r="K5341" s="1014"/>
    </row>
    <row r="5342" spans="10:11">
      <c r="J5342" s="1014"/>
      <c r="K5342" s="1014"/>
    </row>
    <row r="5343" spans="10:11">
      <c r="J5343" s="1014"/>
      <c r="K5343" s="1014"/>
    </row>
    <row r="5344" spans="10:11">
      <c r="J5344" s="1014"/>
      <c r="K5344" s="1014"/>
    </row>
    <row r="5345" spans="10:11">
      <c r="J5345" s="1014"/>
      <c r="K5345" s="1014"/>
    </row>
    <row r="5346" spans="10:11">
      <c r="J5346" s="1014"/>
      <c r="K5346" s="1014"/>
    </row>
    <row r="5347" spans="10:11">
      <c r="J5347" s="1014"/>
      <c r="K5347" s="1014"/>
    </row>
    <row r="5348" spans="10:11">
      <c r="J5348" s="1014"/>
      <c r="K5348" s="1014"/>
    </row>
    <row r="5349" spans="10:11">
      <c r="J5349" s="1014"/>
      <c r="K5349" s="1014"/>
    </row>
    <row r="5350" spans="10:11">
      <c r="J5350" s="1014"/>
      <c r="K5350" s="1014"/>
    </row>
    <row r="5351" spans="10:11">
      <c r="J5351" s="1014"/>
      <c r="K5351" s="1014"/>
    </row>
    <row r="5352" spans="10:11">
      <c r="J5352" s="1014"/>
      <c r="K5352" s="1014"/>
    </row>
    <row r="5353" spans="10:11">
      <c r="J5353" s="1014"/>
      <c r="K5353" s="1014"/>
    </row>
    <row r="5354" spans="10:11">
      <c r="J5354" s="1014"/>
      <c r="K5354" s="1014"/>
    </row>
    <row r="5355" spans="10:11">
      <c r="J5355" s="1014"/>
      <c r="K5355" s="1014"/>
    </row>
    <row r="5356" spans="10:11">
      <c r="J5356" s="1014"/>
      <c r="K5356" s="1014"/>
    </row>
    <row r="5357" spans="10:11">
      <c r="J5357" s="1014"/>
      <c r="K5357" s="1014"/>
    </row>
    <row r="5358" spans="10:11">
      <c r="J5358" s="1014"/>
      <c r="K5358" s="1014"/>
    </row>
    <row r="5359" spans="10:11">
      <c r="J5359" s="1014"/>
      <c r="K5359" s="1014"/>
    </row>
    <row r="5360" spans="10:11">
      <c r="J5360" s="1014"/>
      <c r="K5360" s="1014"/>
    </row>
    <row r="5361" spans="10:11">
      <c r="J5361" s="1014"/>
      <c r="K5361" s="1014"/>
    </row>
    <row r="5362" spans="10:11">
      <c r="J5362" s="1014"/>
      <c r="K5362" s="1014"/>
    </row>
    <row r="5363" spans="10:11">
      <c r="J5363" s="1014"/>
      <c r="K5363" s="1014"/>
    </row>
    <row r="5364" spans="10:11">
      <c r="J5364" s="1014"/>
      <c r="K5364" s="1014"/>
    </row>
    <row r="5365" spans="10:11">
      <c r="J5365" s="1014"/>
      <c r="K5365" s="1014"/>
    </row>
    <row r="5366" spans="10:11">
      <c r="J5366" s="1014"/>
      <c r="K5366" s="1014"/>
    </row>
    <row r="5367" spans="10:11">
      <c r="J5367" s="1014"/>
      <c r="K5367" s="1014"/>
    </row>
    <row r="5368" spans="10:11">
      <c r="J5368" s="1014"/>
      <c r="K5368" s="1014"/>
    </row>
    <row r="5369" spans="10:11">
      <c r="J5369" s="1014"/>
      <c r="K5369" s="1014"/>
    </row>
    <row r="5370" spans="10:11">
      <c r="J5370" s="1014"/>
      <c r="K5370" s="1014"/>
    </row>
    <row r="5371" spans="10:11">
      <c r="J5371" s="1014"/>
      <c r="K5371" s="1014"/>
    </row>
    <row r="5372" spans="10:11">
      <c r="J5372" s="1014"/>
      <c r="K5372" s="1014"/>
    </row>
    <row r="5373" spans="10:11">
      <c r="J5373" s="1014"/>
      <c r="K5373" s="1014"/>
    </row>
    <row r="5374" spans="10:11">
      <c r="J5374" s="1014"/>
      <c r="K5374" s="1014"/>
    </row>
    <row r="5375" spans="10:11">
      <c r="J5375" s="1014"/>
      <c r="K5375" s="1014"/>
    </row>
    <row r="5376" spans="10:11">
      <c r="J5376" s="1014"/>
      <c r="K5376" s="1014"/>
    </row>
    <row r="5377" spans="10:11">
      <c r="J5377" s="1014"/>
      <c r="K5377" s="1014"/>
    </row>
    <row r="5378" spans="10:11">
      <c r="J5378" s="1014"/>
      <c r="K5378" s="1014"/>
    </row>
    <row r="5379" spans="10:11">
      <c r="J5379" s="1014"/>
      <c r="K5379" s="1014"/>
    </row>
    <row r="5380" spans="10:11">
      <c r="J5380" s="1014"/>
      <c r="K5380" s="1014"/>
    </row>
    <row r="5381" spans="10:11">
      <c r="J5381" s="1014"/>
      <c r="K5381" s="1014"/>
    </row>
    <row r="5382" spans="10:11">
      <c r="J5382" s="1014"/>
      <c r="K5382" s="1014"/>
    </row>
    <row r="5383" spans="10:11">
      <c r="J5383" s="1014"/>
      <c r="K5383" s="1014"/>
    </row>
    <row r="5384" spans="10:11">
      <c r="J5384" s="1014"/>
      <c r="K5384" s="1014"/>
    </row>
    <row r="5385" spans="10:11">
      <c r="J5385" s="1014"/>
      <c r="K5385" s="1014"/>
    </row>
    <row r="5386" spans="10:11">
      <c r="J5386" s="1014"/>
      <c r="K5386" s="1014"/>
    </row>
    <row r="5387" spans="10:11">
      <c r="J5387" s="1014"/>
      <c r="K5387" s="1014"/>
    </row>
    <row r="5388" spans="10:11">
      <c r="J5388" s="1014"/>
      <c r="K5388" s="1014"/>
    </row>
    <row r="5389" spans="10:11">
      <c r="J5389" s="1014"/>
      <c r="K5389" s="1014"/>
    </row>
    <row r="5390" spans="10:11">
      <c r="J5390" s="1014"/>
      <c r="K5390" s="1014"/>
    </row>
    <row r="5391" spans="10:11">
      <c r="J5391" s="1014"/>
      <c r="K5391" s="1014"/>
    </row>
    <row r="5392" spans="10:11">
      <c r="J5392" s="1014"/>
      <c r="K5392" s="1014"/>
    </row>
    <row r="5393" spans="10:11">
      <c r="J5393" s="1014"/>
      <c r="K5393" s="1014"/>
    </row>
    <row r="5394" spans="10:11">
      <c r="J5394" s="1014"/>
      <c r="K5394" s="1014"/>
    </row>
    <row r="5395" spans="10:11">
      <c r="J5395" s="1014"/>
      <c r="K5395" s="1014"/>
    </row>
    <row r="5396" spans="10:11">
      <c r="J5396" s="1014"/>
      <c r="K5396" s="1014"/>
    </row>
    <row r="5397" spans="10:11">
      <c r="J5397" s="1014"/>
      <c r="K5397" s="1014"/>
    </row>
    <row r="5398" spans="10:11">
      <c r="J5398" s="1014"/>
      <c r="K5398" s="1014"/>
    </row>
    <row r="5399" spans="10:11">
      <c r="J5399" s="1014"/>
      <c r="K5399" s="1014"/>
    </row>
    <row r="5400" spans="10:11">
      <c r="J5400" s="1014"/>
      <c r="K5400" s="1014"/>
    </row>
    <row r="5401" spans="10:11">
      <c r="J5401" s="1014"/>
      <c r="K5401" s="1014"/>
    </row>
    <row r="5402" spans="10:11">
      <c r="J5402" s="1014"/>
      <c r="K5402" s="1014"/>
    </row>
    <row r="5403" spans="10:11">
      <c r="J5403" s="1014"/>
      <c r="K5403" s="1014"/>
    </row>
    <row r="5404" spans="10:11">
      <c r="J5404" s="1014"/>
      <c r="K5404" s="1014"/>
    </row>
    <row r="5405" spans="10:11">
      <c r="J5405" s="1014"/>
      <c r="K5405" s="1014"/>
    </row>
    <row r="5406" spans="10:11">
      <c r="J5406" s="1014"/>
      <c r="K5406" s="1014"/>
    </row>
    <row r="5407" spans="10:11">
      <c r="J5407" s="1014"/>
      <c r="K5407" s="1014"/>
    </row>
    <row r="5408" spans="10:11">
      <c r="J5408" s="1014"/>
      <c r="K5408" s="1014"/>
    </row>
    <row r="5409" spans="10:11">
      <c r="J5409" s="1014"/>
      <c r="K5409" s="1014"/>
    </row>
    <row r="5410" spans="10:11">
      <c r="J5410" s="1014"/>
      <c r="K5410" s="1014"/>
    </row>
    <row r="5411" spans="10:11">
      <c r="J5411" s="1014"/>
      <c r="K5411" s="1014"/>
    </row>
    <row r="5412" spans="10:11">
      <c r="J5412" s="1014"/>
      <c r="K5412" s="1014"/>
    </row>
    <row r="5413" spans="10:11">
      <c r="J5413" s="1014"/>
      <c r="K5413" s="1014"/>
    </row>
    <row r="5414" spans="10:11">
      <c r="J5414" s="1014"/>
      <c r="K5414" s="1014"/>
    </row>
    <row r="5415" spans="10:11">
      <c r="J5415" s="1014"/>
      <c r="K5415" s="1014"/>
    </row>
    <row r="5416" spans="10:11">
      <c r="J5416" s="1014"/>
      <c r="K5416" s="1014"/>
    </row>
    <row r="5417" spans="10:11">
      <c r="J5417" s="1014"/>
      <c r="K5417" s="1014"/>
    </row>
    <row r="5418" spans="10:11">
      <c r="J5418" s="1014"/>
      <c r="K5418" s="1014"/>
    </row>
    <row r="5419" spans="10:11">
      <c r="J5419" s="1014"/>
      <c r="K5419" s="1014"/>
    </row>
    <row r="5420" spans="10:11">
      <c r="J5420" s="1014"/>
      <c r="K5420" s="1014"/>
    </row>
    <row r="5421" spans="10:11">
      <c r="J5421" s="1014"/>
      <c r="K5421" s="1014"/>
    </row>
    <row r="5422" spans="10:11">
      <c r="J5422" s="1014"/>
      <c r="K5422" s="1014"/>
    </row>
    <row r="5423" spans="10:11">
      <c r="J5423" s="1014"/>
      <c r="K5423" s="1014"/>
    </row>
    <row r="5424" spans="10:11">
      <c r="J5424" s="1014"/>
      <c r="K5424" s="1014"/>
    </row>
    <row r="5425" spans="10:11">
      <c r="J5425" s="1014"/>
      <c r="K5425" s="1014"/>
    </row>
    <row r="5426" spans="10:11">
      <c r="J5426" s="1014"/>
      <c r="K5426" s="1014"/>
    </row>
    <row r="5427" spans="10:11">
      <c r="J5427" s="1014"/>
      <c r="K5427" s="1014"/>
    </row>
    <row r="5428" spans="10:11">
      <c r="J5428" s="1014"/>
      <c r="K5428" s="1014"/>
    </row>
    <row r="5429" spans="10:11">
      <c r="J5429" s="1014"/>
      <c r="K5429" s="1014"/>
    </row>
    <row r="5430" spans="10:11">
      <c r="J5430" s="1014"/>
      <c r="K5430" s="1014"/>
    </row>
    <row r="5431" spans="10:11">
      <c r="J5431" s="1014"/>
      <c r="K5431" s="1014"/>
    </row>
    <row r="5432" spans="10:11">
      <c r="J5432" s="1014"/>
      <c r="K5432" s="1014"/>
    </row>
    <row r="5433" spans="10:11">
      <c r="J5433" s="1014"/>
      <c r="K5433" s="1014"/>
    </row>
    <row r="5434" spans="10:11">
      <c r="J5434" s="1014"/>
      <c r="K5434" s="1014"/>
    </row>
    <row r="5435" spans="10:11">
      <c r="J5435" s="1014"/>
      <c r="K5435" s="1014"/>
    </row>
    <row r="5436" spans="10:11">
      <c r="J5436" s="1014"/>
      <c r="K5436" s="1014"/>
    </row>
    <row r="5437" spans="10:11">
      <c r="J5437" s="1014"/>
      <c r="K5437" s="1014"/>
    </row>
    <row r="5438" spans="10:11">
      <c r="J5438" s="1014"/>
      <c r="K5438" s="1014"/>
    </row>
    <row r="5439" spans="10:11">
      <c r="J5439" s="1014"/>
      <c r="K5439" s="1014"/>
    </row>
    <row r="5440" spans="10:11">
      <c r="J5440" s="1014"/>
      <c r="K5440" s="1014"/>
    </row>
    <row r="5441" spans="10:11">
      <c r="J5441" s="1014"/>
      <c r="K5441" s="1014"/>
    </row>
    <row r="5442" spans="10:11">
      <c r="J5442" s="1014"/>
      <c r="K5442" s="1014"/>
    </row>
    <row r="5443" spans="10:11">
      <c r="J5443" s="1014"/>
      <c r="K5443" s="1014"/>
    </row>
    <row r="5444" spans="10:11">
      <c r="J5444" s="1014"/>
      <c r="K5444" s="1014"/>
    </row>
    <row r="5445" spans="10:11">
      <c r="J5445" s="1014"/>
      <c r="K5445" s="1014"/>
    </row>
    <row r="5446" spans="10:11">
      <c r="J5446" s="1014"/>
      <c r="K5446" s="1014"/>
    </row>
    <row r="5447" spans="10:11">
      <c r="J5447" s="1014"/>
      <c r="K5447" s="1014"/>
    </row>
    <row r="5448" spans="10:11">
      <c r="J5448" s="1014"/>
      <c r="K5448" s="1014"/>
    </row>
    <row r="5449" spans="10:11">
      <c r="J5449" s="1014"/>
      <c r="K5449" s="1014"/>
    </row>
    <row r="5450" spans="10:11">
      <c r="J5450" s="1014"/>
      <c r="K5450" s="1014"/>
    </row>
    <row r="5451" spans="10:11">
      <c r="J5451" s="1014"/>
      <c r="K5451" s="1014"/>
    </row>
    <row r="5452" spans="10:11">
      <c r="J5452" s="1014"/>
      <c r="K5452" s="1014"/>
    </row>
    <row r="5453" spans="10:11">
      <c r="J5453" s="1014"/>
      <c r="K5453" s="1014"/>
    </row>
    <row r="5454" spans="10:11">
      <c r="J5454" s="1014"/>
      <c r="K5454" s="1014"/>
    </row>
    <row r="5455" spans="10:11">
      <c r="J5455" s="1014"/>
      <c r="K5455" s="1014"/>
    </row>
    <row r="5456" spans="10:11">
      <c r="J5456" s="1014"/>
      <c r="K5456" s="1014"/>
    </row>
    <row r="5457" spans="10:11">
      <c r="J5457" s="1014"/>
      <c r="K5457" s="1014"/>
    </row>
    <row r="5458" spans="10:11">
      <c r="J5458" s="1014"/>
      <c r="K5458" s="1014"/>
    </row>
    <row r="5459" spans="10:11">
      <c r="J5459" s="1014"/>
      <c r="K5459" s="1014"/>
    </row>
    <row r="5460" spans="10:11">
      <c r="J5460" s="1014"/>
      <c r="K5460" s="1014"/>
    </row>
    <row r="5461" spans="10:11">
      <c r="J5461" s="1014"/>
      <c r="K5461" s="1014"/>
    </row>
    <row r="5462" spans="10:11">
      <c r="J5462" s="1014"/>
      <c r="K5462" s="1014"/>
    </row>
    <row r="5463" spans="10:11">
      <c r="J5463" s="1014"/>
      <c r="K5463" s="1014"/>
    </row>
    <row r="5464" spans="10:11">
      <c r="J5464" s="1014"/>
      <c r="K5464" s="1014"/>
    </row>
    <row r="5465" spans="10:11">
      <c r="J5465" s="1014"/>
      <c r="K5465" s="1014"/>
    </row>
    <row r="5466" spans="10:11">
      <c r="J5466" s="1014"/>
      <c r="K5466" s="1014"/>
    </row>
    <row r="5467" spans="10:11">
      <c r="J5467" s="1014"/>
      <c r="K5467" s="1014"/>
    </row>
    <row r="5468" spans="10:11">
      <c r="J5468" s="1014"/>
      <c r="K5468" s="1014"/>
    </row>
    <row r="5469" spans="10:11">
      <c r="J5469" s="1014"/>
      <c r="K5469" s="1014"/>
    </row>
    <row r="5470" spans="10:11">
      <c r="J5470" s="1014"/>
      <c r="K5470" s="1014"/>
    </row>
    <row r="5471" spans="10:11">
      <c r="J5471" s="1014"/>
      <c r="K5471" s="1014"/>
    </row>
    <row r="5472" spans="10:11">
      <c r="J5472" s="1014"/>
      <c r="K5472" s="1014"/>
    </row>
    <row r="5473" spans="10:11">
      <c r="J5473" s="1014"/>
      <c r="K5473" s="1014"/>
    </row>
    <row r="5474" spans="10:11">
      <c r="J5474" s="1014"/>
      <c r="K5474" s="1014"/>
    </row>
    <row r="5475" spans="10:11">
      <c r="J5475" s="1014"/>
      <c r="K5475" s="1014"/>
    </row>
    <row r="5476" spans="10:11">
      <c r="J5476" s="1014"/>
      <c r="K5476" s="1014"/>
    </row>
    <row r="5477" spans="10:11">
      <c r="J5477" s="1014"/>
      <c r="K5477" s="1014"/>
    </row>
    <row r="5478" spans="10:11">
      <c r="J5478" s="1014"/>
      <c r="K5478" s="1014"/>
    </row>
    <row r="5479" spans="10:11">
      <c r="J5479" s="1014"/>
      <c r="K5479" s="1014"/>
    </row>
    <row r="5480" spans="10:11">
      <c r="J5480" s="1014"/>
      <c r="K5480" s="1014"/>
    </row>
    <row r="5481" spans="10:11">
      <c r="J5481" s="1014"/>
      <c r="K5481" s="1014"/>
    </row>
    <row r="5482" spans="10:11">
      <c r="J5482" s="1014"/>
      <c r="K5482" s="1014"/>
    </row>
    <row r="5483" spans="10:11">
      <c r="J5483" s="1014"/>
      <c r="K5483" s="1014"/>
    </row>
    <row r="5484" spans="10:11">
      <c r="J5484" s="1014"/>
      <c r="K5484" s="1014"/>
    </row>
    <row r="5485" spans="10:11">
      <c r="J5485" s="1014"/>
      <c r="K5485" s="1014"/>
    </row>
    <row r="5486" spans="10:11">
      <c r="J5486" s="1014"/>
      <c r="K5486" s="1014"/>
    </row>
    <row r="5487" spans="10:11">
      <c r="J5487" s="1014"/>
      <c r="K5487" s="1014"/>
    </row>
    <row r="5488" spans="10:11">
      <c r="J5488" s="1014"/>
      <c r="K5488" s="1014"/>
    </row>
    <row r="5489" spans="10:11">
      <c r="J5489" s="1014"/>
      <c r="K5489" s="1014"/>
    </row>
    <row r="5490" spans="10:11">
      <c r="J5490" s="1014"/>
      <c r="K5490" s="1014"/>
    </row>
    <row r="5491" spans="10:11">
      <c r="J5491" s="1014"/>
      <c r="K5491" s="1014"/>
    </row>
    <row r="5492" spans="10:11">
      <c r="J5492" s="1014"/>
      <c r="K5492" s="1014"/>
    </row>
    <row r="5493" spans="10:11">
      <c r="J5493" s="1014"/>
      <c r="K5493" s="1014"/>
    </row>
    <row r="5494" spans="10:11">
      <c r="J5494" s="1014"/>
      <c r="K5494" s="1014"/>
    </row>
    <row r="5495" spans="10:11">
      <c r="J5495" s="1014"/>
      <c r="K5495" s="1014"/>
    </row>
    <row r="5496" spans="10:11">
      <c r="J5496" s="1014"/>
      <c r="K5496" s="1014"/>
    </row>
    <row r="5497" spans="10:11">
      <c r="J5497" s="1014"/>
      <c r="K5497" s="1014"/>
    </row>
    <row r="5498" spans="10:11">
      <c r="J5498" s="1014"/>
      <c r="K5498" s="1014"/>
    </row>
    <row r="5499" spans="10:11">
      <c r="J5499" s="1014"/>
      <c r="K5499" s="1014"/>
    </row>
    <row r="5500" spans="10:11">
      <c r="J5500" s="1014"/>
      <c r="K5500" s="1014"/>
    </row>
    <row r="5501" spans="10:11">
      <c r="J5501" s="1014"/>
      <c r="K5501" s="1014"/>
    </row>
    <row r="5502" spans="10:11">
      <c r="J5502" s="1014"/>
      <c r="K5502" s="1014"/>
    </row>
    <row r="5503" spans="10:11">
      <c r="J5503" s="1014"/>
      <c r="K5503" s="1014"/>
    </row>
    <row r="5504" spans="10:11">
      <c r="J5504" s="1014"/>
      <c r="K5504" s="1014"/>
    </row>
    <row r="5505" spans="10:11">
      <c r="J5505" s="1014"/>
      <c r="K5505" s="1014"/>
    </row>
    <row r="5506" spans="10:11">
      <c r="J5506" s="1014"/>
      <c r="K5506" s="1014"/>
    </row>
    <row r="5507" spans="10:11">
      <c r="J5507" s="1014"/>
      <c r="K5507" s="1014"/>
    </row>
    <row r="5508" spans="10:11">
      <c r="J5508" s="1014"/>
      <c r="K5508" s="1014"/>
    </row>
    <row r="5509" spans="10:11">
      <c r="J5509" s="1014"/>
      <c r="K5509" s="1014"/>
    </row>
    <row r="5510" spans="10:11">
      <c r="J5510" s="1014"/>
      <c r="K5510" s="1014"/>
    </row>
    <row r="5511" spans="10:11">
      <c r="J5511" s="1014"/>
      <c r="K5511" s="1014"/>
    </row>
    <row r="5512" spans="10:11">
      <c r="J5512" s="1014"/>
      <c r="K5512" s="1014"/>
    </row>
    <row r="5513" spans="10:11">
      <c r="J5513" s="1014"/>
      <c r="K5513" s="1014"/>
    </row>
    <row r="5514" spans="10:11">
      <c r="J5514" s="1014"/>
      <c r="K5514" s="1014"/>
    </row>
    <row r="5515" spans="10:11">
      <c r="J5515" s="1014"/>
      <c r="K5515" s="1014"/>
    </row>
    <row r="5516" spans="10:11">
      <c r="J5516" s="1014"/>
      <c r="K5516" s="1014"/>
    </row>
    <row r="5517" spans="10:11">
      <c r="J5517" s="1014"/>
      <c r="K5517" s="1014"/>
    </row>
    <row r="5518" spans="10:11">
      <c r="J5518" s="1014"/>
      <c r="K5518" s="1014"/>
    </row>
    <row r="5519" spans="10:11">
      <c r="J5519" s="1014"/>
      <c r="K5519" s="1014"/>
    </row>
    <row r="5520" spans="10:11">
      <c r="J5520" s="1014"/>
      <c r="K5520" s="1014"/>
    </row>
    <row r="5521" spans="10:11">
      <c r="J5521" s="1014"/>
      <c r="K5521" s="1014"/>
    </row>
    <row r="5522" spans="10:11">
      <c r="J5522" s="1014"/>
      <c r="K5522" s="1014"/>
    </row>
    <row r="5523" spans="10:11">
      <c r="J5523" s="1014"/>
      <c r="K5523" s="1014"/>
    </row>
    <row r="5524" spans="10:11">
      <c r="J5524" s="1014"/>
      <c r="K5524" s="1014"/>
    </row>
    <row r="5525" spans="10:11">
      <c r="J5525" s="1014"/>
      <c r="K5525" s="1014"/>
    </row>
    <row r="5526" spans="10:11">
      <c r="J5526" s="1014"/>
      <c r="K5526" s="1014"/>
    </row>
    <row r="5527" spans="10:11">
      <c r="J5527" s="1014"/>
      <c r="K5527" s="1014"/>
    </row>
    <row r="5528" spans="10:11">
      <c r="J5528" s="1014"/>
      <c r="K5528" s="1014"/>
    </row>
    <row r="5529" spans="10:11">
      <c r="J5529" s="1014"/>
      <c r="K5529" s="1014"/>
    </row>
    <row r="5530" spans="10:11">
      <c r="J5530" s="1014"/>
      <c r="K5530" s="1014"/>
    </row>
    <row r="5531" spans="10:11">
      <c r="J5531" s="1014"/>
      <c r="K5531" s="1014"/>
    </row>
    <row r="5532" spans="10:11">
      <c r="J5532" s="1014"/>
      <c r="K5532" s="1014"/>
    </row>
    <row r="5533" spans="10:11">
      <c r="J5533" s="1014"/>
      <c r="K5533" s="1014"/>
    </row>
    <row r="5534" spans="10:11">
      <c r="J5534" s="1014"/>
      <c r="K5534" s="1014"/>
    </row>
    <row r="5535" spans="10:11">
      <c r="J5535" s="1014"/>
      <c r="K5535" s="1014"/>
    </row>
    <row r="5536" spans="10:11">
      <c r="J5536" s="1014"/>
      <c r="K5536" s="1014"/>
    </row>
    <row r="5537" spans="10:11">
      <c r="J5537" s="1014"/>
      <c r="K5537" s="1014"/>
    </row>
    <row r="5538" spans="10:11">
      <c r="J5538" s="1014"/>
      <c r="K5538" s="1014"/>
    </row>
    <row r="5539" spans="10:11">
      <c r="J5539" s="1014"/>
      <c r="K5539" s="1014"/>
    </row>
    <row r="5540" spans="10:11">
      <c r="J5540" s="1014"/>
      <c r="K5540" s="1014"/>
    </row>
    <row r="5541" spans="10:11">
      <c r="J5541" s="1014"/>
      <c r="K5541" s="1014"/>
    </row>
    <row r="5542" spans="10:11">
      <c r="J5542" s="1014"/>
      <c r="K5542" s="1014"/>
    </row>
    <row r="5543" spans="10:11">
      <c r="J5543" s="1014"/>
      <c r="K5543" s="1014"/>
    </row>
    <row r="5544" spans="10:11">
      <c r="J5544" s="1014"/>
      <c r="K5544" s="1014"/>
    </row>
    <row r="5545" spans="10:11">
      <c r="J5545" s="1014"/>
      <c r="K5545" s="1014"/>
    </row>
    <row r="5546" spans="10:11">
      <c r="J5546" s="1014"/>
      <c r="K5546" s="1014"/>
    </row>
    <row r="5547" spans="10:11">
      <c r="J5547" s="1014"/>
      <c r="K5547" s="1014"/>
    </row>
    <row r="5548" spans="10:11">
      <c r="J5548" s="1014"/>
      <c r="K5548" s="1014"/>
    </row>
    <row r="5549" spans="10:11">
      <c r="J5549" s="1014"/>
      <c r="K5549" s="1014"/>
    </row>
    <row r="5550" spans="10:11">
      <c r="J5550" s="1014"/>
      <c r="K5550" s="1014"/>
    </row>
    <row r="5551" spans="10:11">
      <c r="J5551" s="1014"/>
      <c r="K5551" s="1014"/>
    </row>
    <row r="5552" spans="10:11">
      <c r="J5552" s="1014"/>
      <c r="K5552" s="1014"/>
    </row>
    <row r="5553" spans="10:11">
      <c r="J5553" s="1014"/>
      <c r="K5553" s="1014"/>
    </row>
    <row r="5554" spans="10:11">
      <c r="J5554" s="1014"/>
      <c r="K5554" s="1014"/>
    </row>
    <row r="5555" spans="10:11">
      <c r="J5555" s="1014"/>
      <c r="K5555" s="1014"/>
    </row>
    <row r="5556" spans="10:11">
      <c r="J5556" s="1014"/>
      <c r="K5556" s="1014"/>
    </row>
    <row r="5557" spans="10:11">
      <c r="J5557" s="1014"/>
      <c r="K5557" s="1014"/>
    </row>
    <row r="5558" spans="10:11">
      <c r="J5558" s="1014"/>
      <c r="K5558" s="1014"/>
    </row>
    <row r="5559" spans="10:11">
      <c r="J5559" s="1014"/>
      <c r="K5559" s="1014"/>
    </row>
    <row r="5560" spans="10:11">
      <c r="J5560" s="1014"/>
      <c r="K5560" s="1014"/>
    </row>
    <row r="5561" spans="10:11">
      <c r="J5561" s="1014"/>
      <c r="K5561" s="1014"/>
    </row>
    <row r="5562" spans="10:11">
      <c r="J5562" s="1014"/>
      <c r="K5562" s="1014"/>
    </row>
    <row r="5563" spans="10:11">
      <c r="J5563" s="1014"/>
      <c r="K5563" s="1014"/>
    </row>
    <row r="5564" spans="10:11">
      <c r="J5564" s="1014"/>
      <c r="K5564" s="1014"/>
    </row>
    <row r="5565" spans="10:11">
      <c r="J5565" s="1014"/>
      <c r="K5565" s="1014"/>
    </row>
    <row r="5566" spans="10:11">
      <c r="J5566" s="1014"/>
      <c r="K5566" s="1014"/>
    </row>
    <row r="5567" spans="10:11">
      <c r="J5567" s="1014"/>
      <c r="K5567" s="1014"/>
    </row>
    <row r="5568" spans="10:11">
      <c r="J5568" s="1014"/>
      <c r="K5568" s="1014"/>
    </row>
    <row r="5569" spans="10:11">
      <c r="J5569" s="1014"/>
      <c r="K5569" s="1014"/>
    </row>
    <row r="5570" spans="10:11">
      <c r="J5570" s="1014"/>
      <c r="K5570" s="1014"/>
    </row>
    <row r="5571" spans="10:11">
      <c r="J5571" s="1014"/>
      <c r="K5571" s="1014"/>
    </row>
    <row r="5572" spans="10:11">
      <c r="J5572" s="1014"/>
      <c r="K5572" s="1014"/>
    </row>
    <row r="5573" spans="10:11">
      <c r="J5573" s="1014"/>
      <c r="K5573" s="1014"/>
    </row>
    <row r="5574" spans="10:11">
      <c r="J5574" s="1014"/>
      <c r="K5574" s="1014"/>
    </row>
    <row r="5575" spans="10:11">
      <c r="J5575" s="1014"/>
      <c r="K5575" s="1014"/>
    </row>
    <row r="5576" spans="10:11">
      <c r="J5576" s="1014"/>
      <c r="K5576" s="1014"/>
    </row>
    <row r="5577" spans="10:11">
      <c r="J5577" s="1014"/>
      <c r="K5577" s="1014"/>
    </row>
    <row r="5578" spans="10:11">
      <c r="J5578" s="1014"/>
      <c r="K5578" s="1014"/>
    </row>
    <row r="5579" spans="10:11">
      <c r="J5579" s="1014"/>
      <c r="K5579" s="1014"/>
    </row>
    <row r="5580" spans="10:11">
      <c r="J5580" s="1014"/>
      <c r="K5580" s="1014"/>
    </row>
    <row r="5581" spans="10:11">
      <c r="J5581" s="1014"/>
      <c r="K5581" s="1014"/>
    </row>
    <row r="5582" spans="10:11">
      <c r="J5582" s="1014"/>
      <c r="K5582" s="1014"/>
    </row>
    <row r="5583" spans="10:11">
      <c r="J5583" s="1014"/>
      <c r="K5583" s="1014"/>
    </row>
    <row r="5584" spans="10:11">
      <c r="J5584" s="1014"/>
      <c r="K5584" s="1014"/>
    </row>
    <row r="5585" spans="10:11">
      <c r="J5585" s="1014"/>
      <c r="K5585" s="1014"/>
    </row>
    <row r="5586" spans="10:11">
      <c r="J5586" s="1014"/>
      <c r="K5586" s="1014"/>
    </row>
    <row r="5587" spans="10:11">
      <c r="J5587" s="1014"/>
      <c r="K5587" s="1014"/>
    </row>
    <row r="5588" spans="10:11">
      <c r="J5588" s="1014"/>
      <c r="K5588" s="1014"/>
    </row>
    <row r="5589" spans="10:11">
      <c r="J5589" s="1014"/>
      <c r="K5589" s="1014"/>
    </row>
    <row r="5590" spans="10:11">
      <c r="J5590" s="1014"/>
      <c r="K5590" s="1014"/>
    </row>
    <row r="5591" spans="10:11">
      <c r="J5591" s="1014"/>
      <c r="K5591" s="1014"/>
    </row>
    <row r="5592" spans="10:11">
      <c r="J5592" s="1014"/>
      <c r="K5592" s="1014"/>
    </row>
    <row r="5593" spans="10:11">
      <c r="J5593" s="1014"/>
      <c r="K5593" s="1014"/>
    </row>
    <row r="5594" spans="10:11">
      <c r="J5594" s="1014"/>
      <c r="K5594" s="1014"/>
    </row>
    <row r="5595" spans="10:11">
      <c r="J5595" s="1014"/>
      <c r="K5595" s="1014"/>
    </row>
    <row r="5596" spans="10:11">
      <c r="J5596" s="1014"/>
      <c r="K5596" s="1014"/>
    </row>
    <row r="5597" spans="10:11">
      <c r="J5597" s="1014"/>
      <c r="K5597" s="1014"/>
    </row>
    <row r="5598" spans="10:11">
      <c r="J5598" s="1014"/>
      <c r="K5598" s="1014"/>
    </row>
    <row r="5599" spans="10:11">
      <c r="J5599" s="1014"/>
      <c r="K5599" s="1014"/>
    </row>
    <row r="5600" spans="10:11">
      <c r="J5600" s="1014"/>
      <c r="K5600" s="1014"/>
    </row>
    <row r="5601" spans="10:11">
      <c r="J5601" s="1014"/>
      <c r="K5601" s="1014"/>
    </row>
    <row r="5602" spans="10:11">
      <c r="J5602" s="1014"/>
      <c r="K5602" s="1014"/>
    </row>
    <row r="5603" spans="10:11">
      <c r="J5603" s="1014"/>
      <c r="K5603" s="1014"/>
    </row>
    <row r="5604" spans="10:11">
      <c r="J5604" s="1014"/>
      <c r="K5604" s="1014"/>
    </row>
    <row r="5605" spans="10:11">
      <c r="J5605" s="1014"/>
      <c r="K5605" s="1014"/>
    </row>
    <row r="5606" spans="10:11">
      <c r="J5606" s="1014"/>
      <c r="K5606" s="1014"/>
    </row>
    <row r="5607" spans="10:11">
      <c r="J5607" s="1014"/>
      <c r="K5607" s="1014"/>
    </row>
    <row r="5608" spans="10:11">
      <c r="J5608" s="1014"/>
      <c r="K5608" s="1014"/>
    </row>
    <row r="5609" spans="10:11">
      <c r="J5609" s="1014"/>
      <c r="K5609" s="1014"/>
    </row>
    <row r="5610" spans="10:11">
      <c r="J5610" s="1014"/>
      <c r="K5610" s="1014"/>
    </row>
    <row r="5611" spans="10:11">
      <c r="J5611" s="1014"/>
      <c r="K5611" s="1014"/>
    </row>
    <row r="5612" spans="10:11">
      <c r="J5612" s="1014"/>
      <c r="K5612" s="1014"/>
    </row>
    <row r="5613" spans="10:11">
      <c r="J5613" s="1014"/>
      <c r="K5613" s="1014"/>
    </row>
    <row r="5614" spans="10:11">
      <c r="J5614" s="1014"/>
      <c r="K5614" s="1014"/>
    </row>
    <row r="5615" spans="10:11">
      <c r="J5615" s="1014"/>
      <c r="K5615" s="1014"/>
    </row>
    <row r="5616" spans="10:11">
      <c r="J5616" s="1014"/>
      <c r="K5616" s="1014"/>
    </row>
    <row r="5617" spans="10:11">
      <c r="J5617" s="1014"/>
      <c r="K5617" s="1014"/>
    </row>
    <row r="5618" spans="10:11">
      <c r="J5618" s="1014"/>
      <c r="K5618" s="1014"/>
    </row>
    <row r="5619" spans="10:11">
      <c r="J5619" s="1014"/>
      <c r="K5619" s="1014"/>
    </row>
    <row r="5620" spans="10:11">
      <c r="J5620" s="1014"/>
      <c r="K5620" s="1014"/>
    </row>
    <row r="5621" spans="10:11">
      <c r="J5621" s="1014"/>
      <c r="K5621" s="1014"/>
    </row>
    <row r="5622" spans="10:11">
      <c r="J5622" s="1014"/>
      <c r="K5622" s="1014"/>
    </row>
    <row r="5623" spans="10:11">
      <c r="J5623" s="1014"/>
      <c r="K5623" s="1014"/>
    </row>
    <row r="5624" spans="10:11">
      <c r="J5624" s="1014"/>
      <c r="K5624" s="1014"/>
    </row>
    <row r="5625" spans="10:11">
      <c r="J5625" s="1014"/>
      <c r="K5625" s="1014"/>
    </row>
    <row r="5626" spans="10:11">
      <c r="J5626" s="1014"/>
      <c r="K5626" s="1014"/>
    </row>
    <row r="5627" spans="10:11">
      <c r="J5627" s="1014"/>
      <c r="K5627" s="1014"/>
    </row>
    <row r="5628" spans="10:11">
      <c r="J5628" s="1014"/>
      <c r="K5628" s="1014"/>
    </row>
    <row r="5629" spans="10:11">
      <c r="J5629" s="1014"/>
      <c r="K5629" s="1014"/>
    </row>
    <row r="5630" spans="10:11">
      <c r="J5630" s="1014"/>
      <c r="K5630" s="1014"/>
    </row>
    <row r="5631" spans="10:11">
      <c r="J5631" s="1014"/>
      <c r="K5631" s="1014"/>
    </row>
    <row r="5632" spans="10:11">
      <c r="J5632" s="1014"/>
      <c r="K5632" s="1014"/>
    </row>
    <row r="5633" spans="10:11">
      <c r="J5633" s="1014"/>
      <c r="K5633" s="1014"/>
    </row>
    <row r="5634" spans="10:11">
      <c r="J5634" s="1014"/>
      <c r="K5634" s="1014"/>
    </row>
    <row r="5635" spans="10:11">
      <c r="J5635" s="1014"/>
      <c r="K5635" s="1014"/>
    </row>
    <row r="5636" spans="10:11">
      <c r="J5636" s="1014"/>
      <c r="K5636" s="1014"/>
    </row>
    <row r="5637" spans="10:11">
      <c r="J5637" s="1014"/>
      <c r="K5637" s="1014"/>
    </row>
    <row r="5638" spans="10:11">
      <c r="J5638" s="1014"/>
      <c r="K5638" s="1014"/>
    </row>
    <row r="5639" spans="10:11">
      <c r="J5639" s="1014"/>
      <c r="K5639" s="1014"/>
    </row>
    <row r="5640" spans="10:11">
      <c r="J5640" s="1014"/>
      <c r="K5640" s="1014"/>
    </row>
    <row r="5641" spans="10:11">
      <c r="J5641" s="1014"/>
      <c r="K5641" s="1014"/>
    </row>
    <row r="5642" spans="10:11">
      <c r="J5642" s="1014"/>
      <c r="K5642" s="1014"/>
    </row>
    <row r="5643" spans="10:11">
      <c r="J5643" s="1014"/>
      <c r="K5643" s="1014"/>
    </row>
    <row r="5644" spans="10:11">
      <c r="J5644" s="1014"/>
      <c r="K5644" s="1014"/>
    </row>
    <row r="5645" spans="10:11">
      <c r="J5645" s="1014"/>
      <c r="K5645" s="1014"/>
    </row>
    <row r="5646" spans="10:11">
      <c r="J5646" s="1014"/>
      <c r="K5646" s="1014"/>
    </row>
    <row r="5647" spans="10:11">
      <c r="J5647" s="1014"/>
      <c r="K5647" s="1014"/>
    </row>
    <row r="5648" spans="10:11">
      <c r="J5648" s="1014"/>
      <c r="K5648" s="1014"/>
    </row>
    <row r="5649" spans="10:11">
      <c r="J5649" s="1014"/>
      <c r="K5649" s="1014"/>
    </row>
    <row r="5650" spans="10:11">
      <c r="J5650" s="1014"/>
      <c r="K5650" s="1014"/>
    </row>
    <row r="5651" spans="10:11">
      <c r="J5651" s="1014"/>
      <c r="K5651" s="1014"/>
    </row>
    <row r="5652" spans="10:11">
      <c r="J5652" s="1014"/>
      <c r="K5652" s="1014"/>
    </row>
    <row r="5653" spans="10:11">
      <c r="J5653" s="1014"/>
      <c r="K5653" s="1014"/>
    </row>
    <row r="5654" spans="10:11">
      <c r="J5654" s="1014"/>
      <c r="K5654" s="1014"/>
    </row>
    <row r="5655" spans="10:11">
      <c r="J5655" s="1014"/>
      <c r="K5655" s="1014"/>
    </row>
    <row r="5656" spans="10:11">
      <c r="J5656" s="1014"/>
      <c r="K5656" s="1014"/>
    </row>
    <row r="5657" spans="10:11">
      <c r="J5657" s="1014"/>
      <c r="K5657" s="1014"/>
    </row>
    <row r="5658" spans="10:11">
      <c r="J5658" s="1014"/>
      <c r="K5658" s="1014"/>
    </row>
    <row r="5659" spans="10:11">
      <c r="J5659" s="1014"/>
      <c r="K5659" s="1014"/>
    </row>
    <row r="5660" spans="10:11">
      <c r="J5660" s="1014"/>
      <c r="K5660" s="1014"/>
    </row>
    <row r="5661" spans="10:11">
      <c r="J5661" s="1014"/>
      <c r="K5661" s="1014"/>
    </row>
    <row r="5662" spans="10:11">
      <c r="J5662" s="1014"/>
      <c r="K5662" s="1014"/>
    </row>
    <row r="5663" spans="10:11">
      <c r="J5663" s="1014"/>
      <c r="K5663" s="1014"/>
    </row>
    <row r="5664" spans="10:11">
      <c r="J5664" s="1014"/>
      <c r="K5664" s="1014"/>
    </row>
    <row r="5665" spans="10:11">
      <c r="J5665" s="1014"/>
      <c r="K5665" s="1014"/>
    </row>
    <row r="5666" spans="10:11">
      <c r="J5666" s="1014"/>
      <c r="K5666" s="1014"/>
    </row>
    <row r="5667" spans="10:11">
      <c r="J5667" s="1014"/>
      <c r="K5667" s="1014"/>
    </row>
    <row r="5668" spans="10:11">
      <c r="J5668" s="1014"/>
      <c r="K5668" s="1014"/>
    </row>
    <row r="5669" spans="10:11">
      <c r="J5669" s="1014"/>
      <c r="K5669" s="1014"/>
    </row>
    <row r="5670" spans="10:11">
      <c r="J5670" s="1014"/>
      <c r="K5670" s="1014"/>
    </row>
    <row r="5671" spans="10:11">
      <c r="J5671" s="1014"/>
      <c r="K5671" s="1014"/>
    </row>
    <row r="5672" spans="10:11">
      <c r="J5672" s="1014"/>
      <c r="K5672" s="1014"/>
    </row>
    <row r="5673" spans="10:11">
      <c r="J5673" s="1014"/>
      <c r="K5673" s="1014"/>
    </row>
    <row r="5674" spans="10:11">
      <c r="J5674" s="1014"/>
      <c r="K5674" s="1014"/>
    </row>
    <row r="5675" spans="10:11">
      <c r="J5675" s="1014"/>
      <c r="K5675" s="1014"/>
    </row>
    <row r="5676" spans="10:11">
      <c r="J5676" s="1014"/>
      <c r="K5676" s="1014"/>
    </row>
    <row r="5677" spans="10:11">
      <c r="J5677" s="1014"/>
      <c r="K5677" s="1014"/>
    </row>
    <row r="5678" spans="10:11">
      <c r="J5678" s="1014"/>
      <c r="K5678" s="1014"/>
    </row>
    <row r="5679" spans="10:11">
      <c r="J5679" s="1014"/>
      <c r="K5679" s="1014"/>
    </row>
    <row r="5680" spans="10:11">
      <c r="J5680" s="1014"/>
      <c r="K5680" s="1014"/>
    </row>
    <row r="5681" spans="10:11">
      <c r="J5681" s="1014"/>
      <c r="K5681" s="1014"/>
    </row>
    <row r="5682" spans="10:11">
      <c r="J5682" s="1014"/>
      <c r="K5682" s="1014"/>
    </row>
    <row r="5683" spans="10:11">
      <c r="J5683" s="1014"/>
      <c r="K5683" s="1014"/>
    </row>
    <row r="5684" spans="10:11">
      <c r="J5684" s="1014"/>
      <c r="K5684" s="1014"/>
    </row>
    <row r="5685" spans="10:11">
      <c r="J5685" s="1014"/>
      <c r="K5685" s="1014"/>
    </row>
    <row r="5686" spans="10:11">
      <c r="J5686" s="1014"/>
      <c r="K5686" s="1014"/>
    </row>
    <row r="5687" spans="10:11">
      <c r="J5687" s="1014"/>
      <c r="K5687" s="1014"/>
    </row>
    <row r="5688" spans="10:11">
      <c r="J5688" s="1014"/>
      <c r="K5688" s="1014"/>
    </row>
    <row r="5689" spans="10:11">
      <c r="J5689" s="1014"/>
      <c r="K5689" s="1014"/>
    </row>
    <row r="5690" spans="10:11">
      <c r="J5690" s="1014"/>
      <c r="K5690" s="1014"/>
    </row>
    <row r="5691" spans="10:11">
      <c r="J5691" s="1014"/>
      <c r="K5691" s="1014"/>
    </row>
    <row r="5692" spans="10:11">
      <c r="J5692" s="1014"/>
      <c r="K5692" s="1014"/>
    </row>
    <row r="5693" spans="10:11">
      <c r="J5693" s="1014"/>
      <c r="K5693" s="1014"/>
    </row>
    <row r="5694" spans="10:11">
      <c r="J5694" s="1014"/>
      <c r="K5694" s="1014"/>
    </row>
    <row r="5695" spans="10:11">
      <c r="J5695" s="1014"/>
      <c r="K5695" s="1014"/>
    </row>
    <row r="5696" spans="10:11">
      <c r="J5696" s="1014"/>
      <c r="K5696" s="1014"/>
    </row>
    <row r="5697" spans="10:11">
      <c r="J5697" s="1014"/>
      <c r="K5697" s="1014"/>
    </row>
    <row r="5698" spans="10:11">
      <c r="J5698" s="1014"/>
      <c r="K5698" s="1014"/>
    </row>
    <row r="5699" spans="10:11">
      <c r="J5699" s="1014"/>
      <c r="K5699" s="1014"/>
    </row>
    <row r="5700" spans="10:11">
      <c r="J5700" s="1014"/>
      <c r="K5700" s="1014"/>
    </row>
    <row r="5701" spans="10:11">
      <c r="J5701" s="1014"/>
      <c r="K5701" s="1014"/>
    </row>
    <row r="5702" spans="10:11">
      <c r="J5702" s="1014"/>
      <c r="K5702" s="1014"/>
    </row>
    <row r="5703" spans="10:11">
      <c r="J5703" s="1014"/>
      <c r="K5703" s="1014"/>
    </row>
    <row r="5704" spans="10:11">
      <c r="J5704" s="1014"/>
      <c r="K5704" s="1014"/>
    </row>
    <row r="5705" spans="10:11">
      <c r="J5705" s="1014"/>
      <c r="K5705" s="1014"/>
    </row>
    <row r="5706" spans="10:11">
      <c r="J5706" s="1014"/>
      <c r="K5706" s="1014"/>
    </row>
    <row r="5707" spans="10:11">
      <c r="J5707" s="1014"/>
      <c r="K5707" s="1014"/>
    </row>
    <row r="5708" spans="10:11">
      <c r="J5708" s="1014"/>
      <c r="K5708" s="1014"/>
    </row>
    <row r="5709" spans="10:11">
      <c r="J5709" s="1014"/>
      <c r="K5709" s="1014"/>
    </row>
    <row r="5710" spans="10:11">
      <c r="J5710" s="1014"/>
      <c r="K5710" s="1014"/>
    </row>
    <row r="5711" spans="10:11">
      <c r="J5711" s="1014"/>
      <c r="K5711" s="1014"/>
    </row>
    <row r="5712" spans="10:11">
      <c r="J5712" s="1014"/>
      <c r="K5712" s="1014"/>
    </row>
    <row r="5713" spans="10:11">
      <c r="J5713" s="1014"/>
      <c r="K5713" s="1014"/>
    </row>
    <row r="5714" spans="10:11">
      <c r="J5714" s="1014"/>
      <c r="K5714" s="1014"/>
    </row>
    <row r="5715" spans="10:11">
      <c r="J5715" s="1014"/>
      <c r="K5715" s="1014"/>
    </row>
    <row r="5716" spans="10:11">
      <c r="J5716" s="1014"/>
      <c r="K5716" s="1014"/>
    </row>
    <row r="5717" spans="10:11">
      <c r="J5717" s="1014"/>
      <c r="K5717" s="1014"/>
    </row>
    <row r="5718" spans="10:11">
      <c r="J5718" s="1014"/>
      <c r="K5718" s="1014"/>
    </row>
    <row r="5719" spans="10:11">
      <c r="J5719" s="1014"/>
      <c r="K5719" s="1014"/>
    </row>
    <row r="5720" spans="10:11">
      <c r="J5720" s="1014"/>
      <c r="K5720" s="1014"/>
    </row>
    <row r="5721" spans="10:11">
      <c r="J5721" s="1014"/>
      <c r="K5721" s="1014"/>
    </row>
    <row r="5722" spans="10:11">
      <c r="J5722" s="1014"/>
      <c r="K5722" s="1014"/>
    </row>
    <row r="5723" spans="10:11">
      <c r="J5723" s="1014"/>
      <c r="K5723" s="1014"/>
    </row>
    <row r="5724" spans="10:11">
      <c r="J5724" s="1014"/>
      <c r="K5724" s="1014"/>
    </row>
    <row r="5725" spans="10:11">
      <c r="J5725" s="1014"/>
      <c r="K5725" s="1014"/>
    </row>
    <row r="5726" spans="10:11">
      <c r="J5726" s="1014"/>
      <c r="K5726" s="1014"/>
    </row>
    <row r="5727" spans="10:11">
      <c r="J5727" s="1014"/>
      <c r="K5727" s="1014"/>
    </row>
    <row r="5728" spans="10:11">
      <c r="J5728" s="1014"/>
      <c r="K5728" s="1014"/>
    </row>
    <row r="5729" spans="10:11">
      <c r="J5729" s="1014"/>
      <c r="K5729" s="1014"/>
    </row>
    <row r="5730" spans="10:11">
      <c r="J5730" s="1014"/>
      <c r="K5730" s="1014"/>
    </row>
    <row r="5731" spans="10:11">
      <c r="J5731" s="1014"/>
      <c r="K5731" s="1014"/>
    </row>
    <row r="5732" spans="10:11">
      <c r="J5732" s="1014"/>
      <c r="K5732" s="1014"/>
    </row>
    <row r="5733" spans="10:11">
      <c r="J5733" s="1014"/>
      <c r="K5733" s="1014"/>
    </row>
    <row r="5734" spans="10:11">
      <c r="J5734" s="1014"/>
      <c r="K5734" s="1014"/>
    </row>
    <row r="5735" spans="10:11">
      <c r="J5735" s="1014"/>
      <c r="K5735" s="1014"/>
    </row>
    <row r="5736" spans="10:11">
      <c r="J5736" s="1014"/>
      <c r="K5736" s="1014"/>
    </row>
    <row r="5737" spans="10:11">
      <c r="J5737" s="1014"/>
      <c r="K5737" s="1014"/>
    </row>
    <row r="5738" spans="10:11">
      <c r="J5738" s="1014"/>
      <c r="K5738" s="1014"/>
    </row>
    <row r="5739" spans="10:11">
      <c r="J5739" s="1014"/>
      <c r="K5739" s="1014"/>
    </row>
    <row r="5740" spans="10:11">
      <c r="J5740" s="1014"/>
      <c r="K5740" s="1014"/>
    </row>
    <row r="5741" spans="10:11">
      <c r="J5741" s="1014"/>
      <c r="K5741" s="1014"/>
    </row>
    <row r="5742" spans="10:11">
      <c r="J5742" s="1014"/>
      <c r="K5742" s="1014"/>
    </row>
    <row r="5743" spans="10:11">
      <c r="J5743" s="1014"/>
      <c r="K5743" s="1014"/>
    </row>
    <row r="5744" spans="10:11">
      <c r="J5744" s="1014"/>
      <c r="K5744" s="1014"/>
    </row>
    <row r="5745" spans="10:11">
      <c r="J5745" s="1014"/>
      <c r="K5745" s="1014"/>
    </row>
    <row r="5746" spans="10:11">
      <c r="J5746" s="1014"/>
      <c r="K5746" s="1014"/>
    </row>
    <row r="5747" spans="10:11">
      <c r="J5747" s="1014"/>
      <c r="K5747" s="1014"/>
    </row>
    <row r="5748" spans="10:11">
      <c r="J5748" s="1014"/>
      <c r="K5748" s="1014"/>
    </row>
    <row r="5749" spans="10:11">
      <c r="J5749" s="1014"/>
      <c r="K5749" s="1014"/>
    </row>
    <row r="5750" spans="10:11">
      <c r="J5750" s="1014"/>
      <c r="K5750" s="1014"/>
    </row>
    <row r="5751" spans="10:11">
      <c r="J5751" s="1014"/>
      <c r="K5751" s="1014"/>
    </row>
    <row r="5752" spans="10:11">
      <c r="J5752" s="1014"/>
      <c r="K5752" s="1014"/>
    </row>
    <row r="5753" spans="10:11">
      <c r="J5753" s="1014"/>
      <c r="K5753" s="1014"/>
    </row>
    <row r="5754" spans="10:11">
      <c r="J5754" s="1014"/>
      <c r="K5754" s="1014"/>
    </row>
    <row r="5755" spans="10:11">
      <c r="J5755" s="1014"/>
      <c r="K5755" s="1014"/>
    </row>
    <row r="5756" spans="10:11">
      <c r="J5756" s="1014"/>
      <c r="K5756" s="1014"/>
    </row>
    <row r="5757" spans="10:11">
      <c r="J5757" s="1014"/>
      <c r="K5757" s="1014"/>
    </row>
    <row r="5758" spans="10:11">
      <c r="J5758" s="1014"/>
      <c r="K5758" s="1014"/>
    </row>
    <row r="5759" spans="10:11">
      <c r="J5759" s="1014"/>
      <c r="K5759" s="1014"/>
    </row>
    <row r="5760" spans="10:11">
      <c r="J5760" s="1014"/>
      <c r="K5760" s="1014"/>
    </row>
    <row r="5761" spans="10:11">
      <c r="J5761" s="1014"/>
      <c r="K5761" s="1014"/>
    </row>
    <row r="5762" spans="10:11">
      <c r="J5762" s="1014"/>
      <c r="K5762" s="1014"/>
    </row>
    <row r="5763" spans="10:11">
      <c r="J5763" s="1014"/>
      <c r="K5763" s="1014"/>
    </row>
    <row r="5764" spans="10:11">
      <c r="J5764" s="1014"/>
      <c r="K5764" s="1014"/>
    </row>
    <row r="5765" spans="10:11">
      <c r="J5765" s="1014"/>
      <c r="K5765" s="1014"/>
    </row>
    <row r="5766" spans="10:11">
      <c r="J5766" s="1014"/>
      <c r="K5766" s="1014"/>
    </row>
    <row r="5767" spans="10:11">
      <c r="J5767" s="1014"/>
      <c r="K5767" s="1014"/>
    </row>
    <row r="5768" spans="10:11">
      <c r="J5768" s="1014"/>
      <c r="K5768" s="1014"/>
    </row>
    <row r="5769" spans="10:11">
      <c r="J5769" s="1014"/>
      <c r="K5769" s="1014"/>
    </row>
    <row r="5770" spans="10:11">
      <c r="J5770" s="1014"/>
      <c r="K5770" s="1014"/>
    </row>
    <row r="5771" spans="10:11">
      <c r="J5771" s="1014"/>
      <c r="K5771" s="1014"/>
    </row>
    <row r="5772" spans="10:11">
      <c r="J5772" s="1014"/>
      <c r="K5772" s="1014"/>
    </row>
    <row r="5773" spans="10:11">
      <c r="J5773" s="1014"/>
      <c r="K5773" s="1014"/>
    </row>
    <row r="5774" spans="10:11">
      <c r="J5774" s="1014"/>
      <c r="K5774" s="1014"/>
    </row>
    <row r="5775" spans="10:11">
      <c r="J5775" s="1014"/>
      <c r="K5775" s="1014"/>
    </row>
    <row r="5776" spans="10:11">
      <c r="J5776" s="1014"/>
      <c r="K5776" s="1014"/>
    </row>
    <row r="5777" spans="10:11">
      <c r="J5777" s="1014"/>
      <c r="K5777" s="1014"/>
    </row>
    <row r="5778" spans="10:11">
      <c r="J5778" s="1014"/>
      <c r="K5778" s="1014"/>
    </row>
    <row r="5779" spans="10:11">
      <c r="J5779" s="1014"/>
      <c r="K5779" s="1014"/>
    </row>
    <row r="5780" spans="10:11">
      <c r="J5780" s="1014"/>
      <c r="K5780" s="1014"/>
    </row>
    <row r="5781" spans="10:11">
      <c r="J5781" s="1014"/>
      <c r="K5781" s="1014"/>
    </row>
    <row r="5782" spans="10:11">
      <c r="J5782" s="1014"/>
      <c r="K5782" s="1014"/>
    </row>
    <row r="5783" spans="10:11">
      <c r="J5783" s="1014"/>
      <c r="K5783" s="1014"/>
    </row>
    <row r="5784" spans="10:11">
      <c r="J5784" s="1014"/>
      <c r="K5784" s="1014"/>
    </row>
    <row r="5785" spans="10:11">
      <c r="J5785" s="1014"/>
      <c r="K5785" s="1014"/>
    </row>
    <row r="5786" spans="10:11">
      <c r="J5786" s="1014"/>
      <c r="K5786" s="1014"/>
    </row>
    <row r="5787" spans="10:11">
      <c r="J5787" s="1014"/>
      <c r="K5787" s="1014"/>
    </row>
    <row r="5788" spans="10:11">
      <c r="J5788" s="1014"/>
      <c r="K5788" s="1014"/>
    </row>
    <row r="5789" spans="10:11">
      <c r="J5789" s="1014"/>
      <c r="K5789" s="1014"/>
    </row>
    <row r="5790" spans="10:11">
      <c r="J5790" s="1014"/>
      <c r="K5790" s="1014"/>
    </row>
    <row r="5791" spans="10:11">
      <c r="J5791" s="1014"/>
      <c r="K5791" s="1014"/>
    </row>
    <row r="5792" spans="10:11">
      <c r="J5792" s="1014"/>
      <c r="K5792" s="1014"/>
    </row>
    <row r="5793" spans="10:11">
      <c r="J5793" s="1014"/>
      <c r="K5793" s="1014"/>
    </row>
    <row r="5794" spans="10:11">
      <c r="J5794" s="1014"/>
      <c r="K5794" s="1014"/>
    </row>
    <row r="5795" spans="10:11">
      <c r="J5795" s="1014"/>
      <c r="K5795" s="1014"/>
    </row>
    <row r="5796" spans="10:11">
      <c r="J5796" s="1014"/>
      <c r="K5796" s="1014"/>
    </row>
    <row r="5797" spans="10:11">
      <c r="J5797" s="1014"/>
      <c r="K5797" s="1014"/>
    </row>
    <row r="5798" spans="10:11">
      <c r="J5798" s="1014"/>
      <c r="K5798" s="1014"/>
    </row>
    <row r="5799" spans="10:11">
      <c r="J5799" s="1014"/>
      <c r="K5799" s="1014"/>
    </row>
    <row r="5800" spans="10:11">
      <c r="J5800" s="1014"/>
      <c r="K5800" s="1014"/>
    </row>
    <row r="5801" spans="10:11">
      <c r="J5801" s="1014"/>
      <c r="K5801" s="1014"/>
    </row>
    <row r="5802" spans="10:11">
      <c r="J5802" s="1014"/>
      <c r="K5802" s="1014"/>
    </row>
    <row r="5803" spans="10:11">
      <c r="J5803" s="1014"/>
      <c r="K5803" s="1014"/>
    </row>
    <row r="5804" spans="10:11">
      <c r="J5804" s="1014"/>
      <c r="K5804" s="1014"/>
    </row>
    <row r="5805" spans="10:11">
      <c r="J5805" s="1014"/>
      <c r="K5805" s="1014"/>
    </row>
    <row r="5806" spans="10:11">
      <c r="J5806" s="1014"/>
      <c r="K5806" s="1014"/>
    </row>
    <row r="5807" spans="10:11">
      <c r="J5807" s="1014"/>
      <c r="K5807" s="1014"/>
    </row>
    <row r="5808" spans="10:11">
      <c r="J5808" s="1014"/>
      <c r="K5808" s="1014"/>
    </row>
    <row r="5809" spans="10:11">
      <c r="J5809" s="1014"/>
      <c r="K5809" s="1014"/>
    </row>
    <row r="5810" spans="10:11">
      <c r="J5810" s="1014"/>
      <c r="K5810" s="1014"/>
    </row>
    <row r="5811" spans="10:11">
      <c r="J5811" s="1014"/>
      <c r="K5811" s="1014"/>
    </row>
    <row r="5812" spans="10:11">
      <c r="J5812" s="1014"/>
      <c r="K5812" s="1014"/>
    </row>
    <row r="5813" spans="10:11">
      <c r="J5813" s="1014"/>
      <c r="K5813" s="1014"/>
    </row>
    <row r="5814" spans="10:11">
      <c r="J5814" s="1014"/>
      <c r="K5814" s="1014"/>
    </row>
    <row r="5815" spans="10:11">
      <c r="J5815" s="1014"/>
      <c r="K5815" s="1014"/>
    </row>
    <row r="5816" spans="10:11">
      <c r="J5816" s="1014"/>
      <c r="K5816" s="1014"/>
    </row>
    <row r="5817" spans="10:11">
      <c r="J5817" s="1014"/>
      <c r="K5817" s="1014"/>
    </row>
    <row r="5818" spans="10:11">
      <c r="J5818" s="1014"/>
      <c r="K5818" s="1014"/>
    </row>
    <row r="5819" spans="10:11">
      <c r="J5819" s="1014"/>
      <c r="K5819" s="1014"/>
    </row>
    <row r="5820" spans="10:11">
      <c r="J5820" s="1014"/>
      <c r="K5820" s="1014"/>
    </row>
    <row r="5821" spans="10:11">
      <c r="J5821" s="1014"/>
      <c r="K5821" s="1014"/>
    </row>
    <row r="5822" spans="10:11">
      <c r="J5822" s="1014"/>
      <c r="K5822" s="1014"/>
    </row>
    <row r="5823" spans="10:11">
      <c r="J5823" s="1014"/>
      <c r="K5823" s="1014"/>
    </row>
    <row r="5824" spans="10:11">
      <c r="J5824" s="1014"/>
      <c r="K5824" s="1014"/>
    </row>
    <row r="5825" spans="10:11">
      <c r="J5825" s="1014"/>
      <c r="K5825" s="1014"/>
    </row>
    <row r="5826" spans="10:11">
      <c r="J5826" s="1014"/>
      <c r="K5826" s="1014"/>
    </row>
    <row r="5827" spans="10:11">
      <c r="J5827" s="1014"/>
      <c r="K5827" s="1014"/>
    </row>
    <row r="5828" spans="10:11">
      <c r="J5828" s="1014"/>
      <c r="K5828" s="1014"/>
    </row>
    <row r="5829" spans="10:11">
      <c r="J5829" s="1014"/>
      <c r="K5829" s="1014"/>
    </row>
    <row r="5830" spans="10:11">
      <c r="J5830" s="1014"/>
      <c r="K5830" s="1014"/>
    </row>
    <row r="5831" spans="10:11">
      <c r="J5831" s="1014"/>
      <c r="K5831" s="1014"/>
    </row>
    <row r="5832" spans="10:11">
      <c r="J5832" s="1014"/>
      <c r="K5832" s="1014"/>
    </row>
    <row r="5833" spans="10:11">
      <c r="J5833" s="1014"/>
      <c r="K5833" s="1014"/>
    </row>
    <row r="5834" spans="10:11">
      <c r="J5834" s="1014"/>
      <c r="K5834" s="1014"/>
    </row>
    <row r="5835" spans="10:11">
      <c r="J5835" s="1014"/>
      <c r="K5835" s="1014"/>
    </row>
    <row r="5836" spans="10:11">
      <c r="J5836" s="1014"/>
      <c r="K5836" s="1014"/>
    </row>
    <row r="5837" spans="10:11">
      <c r="J5837" s="1014"/>
      <c r="K5837" s="1014"/>
    </row>
    <row r="5838" spans="10:11">
      <c r="J5838" s="1014"/>
      <c r="K5838" s="1014"/>
    </row>
    <row r="5839" spans="10:11">
      <c r="J5839" s="1014"/>
      <c r="K5839" s="1014"/>
    </row>
    <row r="5840" spans="10:11">
      <c r="J5840" s="1014"/>
      <c r="K5840" s="1014"/>
    </row>
    <row r="5841" spans="10:11">
      <c r="J5841" s="1014"/>
      <c r="K5841" s="1014"/>
    </row>
    <row r="5842" spans="10:11">
      <c r="J5842" s="1014"/>
      <c r="K5842" s="1014"/>
    </row>
    <row r="5843" spans="10:11">
      <c r="J5843" s="1014"/>
      <c r="K5843" s="1014"/>
    </row>
    <row r="5844" spans="10:11">
      <c r="J5844" s="1014"/>
      <c r="K5844" s="1014"/>
    </row>
    <row r="5845" spans="10:11">
      <c r="J5845" s="1014"/>
      <c r="K5845" s="1014"/>
    </row>
    <row r="5846" spans="10:11">
      <c r="J5846" s="1014"/>
      <c r="K5846" s="1014"/>
    </row>
    <row r="5847" spans="10:11">
      <c r="J5847" s="1014"/>
      <c r="K5847" s="1014"/>
    </row>
    <row r="5848" spans="10:11">
      <c r="J5848" s="1014"/>
      <c r="K5848" s="1014"/>
    </row>
    <row r="5849" spans="10:11">
      <c r="J5849" s="1014"/>
      <c r="K5849" s="1014"/>
    </row>
    <row r="5850" spans="10:11">
      <c r="J5850" s="1014"/>
      <c r="K5850" s="1014"/>
    </row>
    <row r="5851" spans="10:11">
      <c r="J5851" s="1014"/>
      <c r="K5851" s="1014"/>
    </row>
    <row r="5852" spans="10:11">
      <c r="J5852" s="1014"/>
      <c r="K5852" s="1014"/>
    </row>
    <row r="5853" spans="10:11">
      <c r="J5853" s="1014"/>
      <c r="K5853" s="1014"/>
    </row>
    <row r="5854" spans="10:11">
      <c r="J5854" s="1014"/>
      <c r="K5854" s="1014"/>
    </row>
    <row r="5855" spans="10:11">
      <c r="J5855" s="1014"/>
      <c r="K5855" s="1014"/>
    </row>
    <row r="5856" spans="10:11">
      <c r="J5856" s="1014"/>
      <c r="K5856" s="1014"/>
    </row>
    <row r="5857" spans="10:11">
      <c r="J5857" s="1014"/>
      <c r="K5857" s="1014"/>
    </row>
    <row r="5858" spans="10:11">
      <c r="J5858" s="1014"/>
      <c r="K5858" s="1014"/>
    </row>
    <row r="5859" spans="10:11">
      <c r="J5859" s="1014"/>
      <c r="K5859" s="1014"/>
    </row>
    <row r="5860" spans="10:11">
      <c r="J5860" s="1014"/>
      <c r="K5860" s="1014"/>
    </row>
    <row r="5861" spans="10:11">
      <c r="J5861" s="1014"/>
      <c r="K5861" s="1014"/>
    </row>
    <row r="5862" spans="10:11">
      <c r="J5862" s="1014"/>
      <c r="K5862" s="1014"/>
    </row>
    <row r="5863" spans="10:11">
      <c r="J5863" s="1014"/>
      <c r="K5863" s="1014"/>
    </row>
    <row r="5864" spans="10:11">
      <c r="J5864" s="1014"/>
      <c r="K5864" s="1014"/>
    </row>
    <row r="5865" spans="10:11">
      <c r="J5865" s="1014"/>
      <c r="K5865" s="1014"/>
    </row>
    <row r="5866" spans="10:11">
      <c r="J5866" s="1014"/>
      <c r="K5866" s="1014"/>
    </row>
    <row r="5867" spans="10:11">
      <c r="J5867" s="1014"/>
      <c r="K5867" s="1014"/>
    </row>
    <row r="5868" spans="10:11">
      <c r="J5868" s="1014"/>
      <c r="K5868" s="1014"/>
    </row>
    <row r="5869" spans="10:11">
      <c r="J5869" s="1014"/>
      <c r="K5869" s="1014"/>
    </row>
    <row r="5870" spans="10:11">
      <c r="J5870" s="1014"/>
      <c r="K5870" s="1014"/>
    </row>
    <row r="5871" spans="10:11">
      <c r="J5871" s="1014"/>
      <c r="K5871" s="1014"/>
    </row>
    <row r="5872" spans="10:11">
      <c r="J5872" s="1014"/>
      <c r="K5872" s="1014"/>
    </row>
    <row r="5873" spans="10:11">
      <c r="J5873" s="1014"/>
      <c r="K5873" s="1014"/>
    </row>
    <row r="5874" spans="10:11">
      <c r="J5874" s="1014"/>
      <c r="K5874" s="1014"/>
    </row>
    <row r="5875" spans="10:11">
      <c r="J5875" s="1014"/>
      <c r="K5875" s="1014"/>
    </row>
    <row r="5876" spans="10:11">
      <c r="J5876" s="1014"/>
      <c r="K5876" s="1014"/>
    </row>
    <row r="5877" spans="10:11">
      <c r="J5877" s="1014"/>
      <c r="K5877" s="1014"/>
    </row>
    <row r="5878" spans="10:11">
      <c r="J5878" s="1014"/>
      <c r="K5878" s="1014"/>
    </row>
    <row r="5879" spans="10:11">
      <c r="J5879" s="1014"/>
      <c r="K5879" s="1014"/>
    </row>
    <row r="5880" spans="10:11">
      <c r="J5880" s="1014"/>
      <c r="K5880" s="1014"/>
    </row>
    <row r="5881" spans="10:11">
      <c r="J5881" s="1014"/>
      <c r="K5881" s="1014"/>
    </row>
    <row r="5882" spans="10:11">
      <c r="J5882" s="1014"/>
      <c r="K5882" s="1014"/>
    </row>
    <row r="5883" spans="10:11">
      <c r="J5883" s="1014"/>
      <c r="K5883" s="1014"/>
    </row>
    <row r="5884" spans="10:11">
      <c r="J5884" s="1014"/>
      <c r="K5884" s="1014"/>
    </row>
    <row r="5885" spans="10:11">
      <c r="J5885" s="1014"/>
      <c r="K5885" s="1014"/>
    </row>
    <row r="5886" spans="10:11">
      <c r="J5886" s="1014"/>
      <c r="K5886" s="1014"/>
    </row>
    <row r="5887" spans="10:11">
      <c r="J5887" s="1014"/>
      <c r="K5887" s="1014"/>
    </row>
    <row r="5888" spans="10:11">
      <c r="J5888" s="1014"/>
      <c r="K5888" s="1014"/>
    </row>
    <row r="5889" spans="10:11">
      <c r="J5889" s="1014"/>
      <c r="K5889" s="1014"/>
    </row>
    <row r="5890" spans="10:11">
      <c r="J5890" s="1014"/>
      <c r="K5890" s="1014"/>
    </row>
    <row r="5891" spans="10:11">
      <c r="J5891" s="1014"/>
      <c r="K5891" s="1014"/>
    </row>
    <row r="5892" spans="10:11">
      <c r="J5892" s="1014"/>
      <c r="K5892" s="1014"/>
    </row>
    <row r="5893" spans="10:11">
      <c r="J5893" s="1014"/>
      <c r="K5893" s="1014"/>
    </row>
    <row r="5894" spans="10:11">
      <c r="J5894" s="1014"/>
      <c r="K5894" s="1014"/>
    </row>
    <row r="5895" spans="10:11">
      <c r="J5895" s="1014"/>
      <c r="K5895" s="1014"/>
    </row>
    <row r="5896" spans="10:11">
      <c r="J5896" s="1014"/>
      <c r="K5896" s="1014"/>
    </row>
    <row r="5897" spans="10:11">
      <c r="J5897" s="1014"/>
      <c r="K5897" s="1014"/>
    </row>
    <row r="5898" spans="10:11">
      <c r="J5898" s="1014"/>
      <c r="K5898" s="1014"/>
    </row>
    <row r="5899" spans="10:11">
      <c r="J5899" s="1014"/>
      <c r="K5899" s="1014"/>
    </row>
    <row r="5900" spans="10:11">
      <c r="J5900" s="1014"/>
      <c r="K5900" s="1014"/>
    </row>
    <row r="5901" spans="10:11">
      <c r="J5901" s="1014"/>
      <c r="K5901" s="1014"/>
    </row>
    <row r="5902" spans="10:11">
      <c r="J5902" s="1014"/>
      <c r="K5902" s="1014"/>
    </row>
    <row r="5903" spans="10:11">
      <c r="J5903" s="1014"/>
      <c r="K5903" s="1014"/>
    </row>
    <row r="5904" spans="10:11">
      <c r="J5904" s="1014"/>
      <c r="K5904" s="1014"/>
    </row>
    <row r="5905" spans="10:11">
      <c r="J5905" s="1014"/>
      <c r="K5905" s="1014"/>
    </row>
    <row r="5906" spans="10:11">
      <c r="J5906" s="1014"/>
      <c r="K5906" s="1014"/>
    </row>
    <row r="5907" spans="10:11">
      <c r="J5907" s="1014"/>
      <c r="K5907" s="1014"/>
    </row>
    <row r="5908" spans="10:11">
      <c r="J5908" s="1014"/>
      <c r="K5908" s="1014"/>
    </row>
    <row r="5909" spans="10:11">
      <c r="J5909" s="1014"/>
      <c r="K5909" s="1014"/>
    </row>
    <row r="5910" spans="10:11">
      <c r="J5910" s="1014"/>
      <c r="K5910" s="1014"/>
    </row>
    <row r="5911" spans="10:11">
      <c r="J5911" s="1014"/>
      <c r="K5911" s="1014"/>
    </row>
    <row r="5912" spans="10:11">
      <c r="J5912" s="1014"/>
      <c r="K5912" s="1014"/>
    </row>
    <row r="5913" spans="10:11">
      <c r="J5913" s="1014"/>
      <c r="K5913" s="1014"/>
    </row>
    <row r="5914" spans="10:11">
      <c r="J5914" s="1014"/>
      <c r="K5914" s="1014"/>
    </row>
    <row r="5915" spans="10:11">
      <c r="J5915" s="1014"/>
      <c r="K5915" s="1014"/>
    </row>
    <row r="5916" spans="10:11">
      <c r="J5916" s="1014"/>
      <c r="K5916" s="1014"/>
    </row>
    <row r="5917" spans="10:11">
      <c r="J5917" s="1014"/>
      <c r="K5917" s="1014"/>
    </row>
    <row r="5918" spans="10:11">
      <c r="J5918" s="1014"/>
      <c r="K5918" s="1014"/>
    </row>
    <row r="5919" spans="10:11">
      <c r="J5919" s="1014"/>
      <c r="K5919" s="1014"/>
    </row>
    <row r="5920" spans="10:11">
      <c r="J5920" s="1014"/>
      <c r="K5920" s="1014"/>
    </row>
    <row r="5921" spans="10:11">
      <c r="J5921" s="1014"/>
      <c r="K5921" s="1014"/>
    </row>
    <row r="5922" spans="10:11">
      <c r="J5922" s="1014"/>
      <c r="K5922" s="1014"/>
    </row>
    <row r="5923" spans="10:11">
      <c r="J5923" s="1014"/>
      <c r="K5923" s="1014"/>
    </row>
    <row r="5924" spans="10:11">
      <c r="J5924" s="1014"/>
      <c r="K5924" s="1014"/>
    </row>
    <row r="5925" spans="10:11">
      <c r="J5925" s="1014"/>
      <c r="K5925" s="1014"/>
    </row>
    <row r="5926" spans="10:11">
      <c r="J5926" s="1014"/>
      <c r="K5926" s="1014"/>
    </row>
    <row r="5927" spans="10:11">
      <c r="J5927" s="1014"/>
      <c r="K5927" s="1014"/>
    </row>
    <row r="5928" spans="10:11">
      <c r="J5928" s="1014"/>
      <c r="K5928" s="1014"/>
    </row>
    <row r="5929" spans="10:11">
      <c r="J5929" s="1014"/>
      <c r="K5929" s="1014"/>
    </row>
    <row r="5930" spans="10:11">
      <c r="J5930" s="1014"/>
      <c r="K5930" s="1014"/>
    </row>
    <row r="5931" spans="10:11">
      <c r="J5931" s="1014"/>
      <c r="K5931" s="1014"/>
    </row>
    <row r="5932" spans="10:11">
      <c r="J5932" s="1014"/>
      <c r="K5932" s="1014"/>
    </row>
    <row r="5933" spans="10:11">
      <c r="J5933" s="1014"/>
      <c r="K5933" s="1014"/>
    </row>
    <row r="5934" spans="10:11">
      <c r="J5934" s="1014"/>
      <c r="K5934" s="1014"/>
    </row>
    <row r="5935" spans="10:11">
      <c r="J5935" s="1014"/>
      <c r="K5935" s="1014"/>
    </row>
    <row r="5936" spans="10:11">
      <c r="J5936" s="1014"/>
      <c r="K5936" s="1014"/>
    </row>
    <row r="5937" spans="10:11">
      <c r="J5937" s="1014"/>
      <c r="K5937" s="1014"/>
    </row>
    <row r="5938" spans="10:11">
      <c r="J5938" s="1014"/>
      <c r="K5938" s="1014"/>
    </row>
    <row r="5939" spans="10:11">
      <c r="J5939" s="1014"/>
      <c r="K5939" s="1014"/>
    </row>
    <row r="5940" spans="10:11">
      <c r="J5940" s="1014"/>
      <c r="K5940" s="1014"/>
    </row>
    <row r="5941" spans="10:11">
      <c r="J5941" s="1014"/>
      <c r="K5941" s="1014"/>
    </row>
    <row r="5942" spans="10:11">
      <c r="J5942" s="1014"/>
      <c r="K5942" s="1014"/>
    </row>
    <row r="5943" spans="10:11">
      <c r="J5943" s="1014"/>
      <c r="K5943" s="1014"/>
    </row>
    <row r="5944" spans="10:11">
      <c r="J5944" s="1014"/>
      <c r="K5944" s="1014"/>
    </row>
    <row r="5945" spans="10:11">
      <c r="J5945" s="1014"/>
      <c r="K5945" s="1014"/>
    </row>
    <row r="5946" spans="10:11">
      <c r="J5946" s="1014"/>
      <c r="K5946" s="1014"/>
    </row>
    <row r="5947" spans="10:11">
      <c r="J5947" s="1014"/>
      <c r="K5947" s="1014"/>
    </row>
    <row r="5948" spans="10:11">
      <c r="J5948" s="1014"/>
      <c r="K5948" s="1014"/>
    </row>
    <row r="5949" spans="10:11">
      <c r="J5949" s="1014"/>
      <c r="K5949" s="1014"/>
    </row>
    <row r="5950" spans="10:11">
      <c r="J5950" s="1014"/>
      <c r="K5950" s="1014"/>
    </row>
    <row r="5951" spans="10:11">
      <c r="J5951" s="1014"/>
      <c r="K5951" s="1014"/>
    </row>
    <row r="5952" spans="10:11">
      <c r="J5952" s="1014"/>
      <c r="K5952" s="1014"/>
    </row>
    <row r="5953" spans="10:11">
      <c r="J5953" s="1014"/>
      <c r="K5953" s="1014"/>
    </row>
    <row r="5954" spans="10:11">
      <c r="J5954" s="1014"/>
      <c r="K5954" s="1014"/>
    </row>
    <row r="5955" spans="10:11">
      <c r="J5955" s="1014"/>
      <c r="K5955" s="1014"/>
    </row>
    <row r="5956" spans="10:11">
      <c r="J5956" s="1014"/>
      <c r="K5956" s="1014"/>
    </row>
    <row r="5957" spans="10:11">
      <c r="J5957" s="1014"/>
      <c r="K5957" s="1014"/>
    </row>
    <row r="5958" spans="10:11">
      <c r="J5958" s="1014"/>
      <c r="K5958" s="1014"/>
    </row>
    <row r="5959" spans="10:11">
      <c r="J5959" s="1014"/>
      <c r="K5959" s="1014"/>
    </row>
    <row r="5960" spans="10:11">
      <c r="J5960" s="1014"/>
      <c r="K5960" s="1014"/>
    </row>
    <row r="5961" spans="10:11">
      <c r="J5961" s="1014"/>
      <c r="K5961" s="1014"/>
    </row>
    <row r="5962" spans="10:11">
      <c r="J5962" s="1014"/>
      <c r="K5962" s="1014"/>
    </row>
    <row r="5963" spans="10:11">
      <c r="J5963" s="1014"/>
      <c r="K5963" s="1014"/>
    </row>
    <row r="5964" spans="10:11">
      <c r="J5964" s="1014"/>
      <c r="K5964" s="1014"/>
    </row>
    <row r="5965" spans="10:11">
      <c r="J5965" s="1014"/>
      <c r="K5965" s="1014"/>
    </row>
    <row r="5966" spans="10:11">
      <c r="J5966" s="1014"/>
      <c r="K5966" s="1014"/>
    </row>
    <row r="5967" spans="10:11">
      <c r="J5967" s="1014"/>
      <c r="K5967" s="1014"/>
    </row>
    <row r="5968" spans="10:11">
      <c r="J5968" s="1014"/>
      <c r="K5968" s="1014"/>
    </row>
    <row r="5969" spans="10:11">
      <c r="J5969" s="1014"/>
      <c r="K5969" s="1014"/>
    </row>
    <row r="5970" spans="10:11">
      <c r="J5970" s="1014"/>
      <c r="K5970" s="1014"/>
    </row>
    <row r="5971" spans="10:11">
      <c r="J5971" s="1014"/>
      <c r="K5971" s="1014"/>
    </row>
    <row r="5972" spans="10:11">
      <c r="J5972" s="1014"/>
      <c r="K5972" s="1014"/>
    </row>
    <row r="5973" spans="10:11">
      <c r="J5973" s="1014"/>
      <c r="K5973" s="1014"/>
    </row>
    <row r="5974" spans="10:11">
      <c r="J5974" s="1014"/>
      <c r="K5974" s="1014"/>
    </row>
    <row r="5975" spans="10:11">
      <c r="J5975" s="1014"/>
      <c r="K5975" s="1014"/>
    </row>
    <row r="5976" spans="10:11">
      <c r="J5976" s="1014"/>
      <c r="K5976" s="1014"/>
    </row>
    <row r="5977" spans="10:11">
      <c r="J5977" s="1014"/>
      <c r="K5977" s="1014"/>
    </row>
    <row r="5978" spans="10:11">
      <c r="J5978" s="1014"/>
      <c r="K5978" s="1014"/>
    </row>
    <row r="5979" spans="10:11">
      <c r="J5979" s="1014"/>
      <c r="K5979" s="1014"/>
    </row>
    <row r="5980" spans="10:11">
      <c r="J5980" s="1014"/>
      <c r="K5980" s="1014"/>
    </row>
    <row r="5981" spans="10:11">
      <c r="J5981" s="1014"/>
      <c r="K5981" s="1014"/>
    </row>
    <row r="5982" spans="10:11">
      <c r="J5982" s="1014"/>
      <c r="K5982" s="1014"/>
    </row>
    <row r="5983" spans="10:11">
      <c r="J5983" s="1014"/>
      <c r="K5983" s="1014"/>
    </row>
    <row r="5984" spans="10:11">
      <c r="J5984" s="1014"/>
      <c r="K5984" s="1014"/>
    </row>
    <row r="5985" spans="10:11">
      <c r="J5985" s="1014"/>
      <c r="K5985" s="1014"/>
    </row>
    <row r="5986" spans="10:11">
      <c r="J5986" s="1014"/>
      <c r="K5986" s="1014"/>
    </row>
    <row r="5987" spans="10:11">
      <c r="J5987" s="1014"/>
      <c r="K5987" s="1014"/>
    </row>
    <row r="5988" spans="10:11">
      <c r="J5988" s="1014"/>
      <c r="K5988" s="1014"/>
    </row>
    <row r="5989" spans="10:11">
      <c r="J5989" s="1014"/>
      <c r="K5989" s="1014"/>
    </row>
    <row r="5990" spans="10:11">
      <c r="J5990" s="1014"/>
      <c r="K5990" s="1014"/>
    </row>
    <row r="5991" spans="10:11">
      <c r="J5991" s="1014"/>
      <c r="K5991" s="1014"/>
    </row>
    <row r="5992" spans="10:11">
      <c r="J5992" s="1014"/>
      <c r="K5992" s="1014"/>
    </row>
    <row r="5993" spans="10:11">
      <c r="J5993" s="1014"/>
      <c r="K5993" s="1014"/>
    </row>
    <row r="5994" spans="10:11">
      <c r="J5994" s="1014"/>
      <c r="K5994" s="1014"/>
    </row>
    <row r="5995" spans="10:11">
      <c r="J5995" s="1014"/>
      <c r="K5995" s="1014"/>
    </row>
    <row r="5996" spans="10:11">
      <c r="J5996" s="1014"/>
      <c r="K5996" s="1014"/>
    </row>
    <row r="5997" spans="10:11">
      <c r="J5997" s="1014"/>
      <c r="K5997" s="1014"/>
    </row>
    <row r="5998" spans="10:11">
      <c r="J5998" s="1014"/>
      <c r="K5998" s="1014"/>
    </row>
    <row r="5999" spans="10:11">
      <c r="J5999" s="1014"/>
      <c r="K5999" s="1014"/>
    </row>
    <row r="6000" spans="10:11">
      <c r="J6000" s="1014"/>
      <c r="K6000" s="1014"/>
    </row>
    <row r="6001" spans="10:11">
      <c r="J6001" s="1014"/>
      <c r="K6001" s="1014"/>
    </row>
    <row r="6002" spans="10:11">
      <c r="J6002" s="1014"/>
      <c r="K6002" s="1014"/>
    </row>
    <row r="6003" spans="10:11">
      <c r="J6003" s="1014"/>
      <c r="K6003" s="1014"/>
    </row>
    <row r="6004" spans="10:11">
      <c r="J6004" s="1014"/>
      <c r="K6004" s="1014"/>
    </row>
    <row r="6005" spans="10:11">
      <c r="J6005" s="1014"/>
      <c r="K6005" s="1014"/>
    </row>
    <row r="6006" spans="10:11">
      <c r="J6006" s="1014"/>
      <c r="K6006" s="1014"/>
    </row>
    <row r="6007" spans="10:11">
      <c r="J6007" s="1014"/>
      <c r="K6007" s="1014"/>
    </row>
    <row r="6008" spans="10:11">
      <c r="J6008" s="1014"/>
      <c r="K6008" s="1014"/>
    </row>
    <row r="6009" spans="10:11">
      <c r="J6009" s="1014"/>
      <c r="K6009" s="1014"/>
    </row>
    <row r="6010" spans="10:11">
      <c r="J6010" s="1014"/>
      <c r="K6010" s="1014"/>
    </row>
    <row r="6011" spans="10:11">
      <c r="J6011" s="1014"/>
      <c r="K6011" s="1014"/>
    </row>
    <row r="6012" spans="10:11">
      <c r="J6012" s="1014"/>
      <c r="K6012" s="1014"/>
    </row>
    <row r="6013" spans="10:11">
      <c r="J6013" s="1014"/>
      <c r="K6013" s="1014"/>
    </row>
    <row r="6014" spans="10:11">
      <c r="J6014" s="1014"/>
      <c r="K6014" s="1014"/>
    </row>
    <row r="6015" spans="10:11">
      <c r="J6015" s="1014"/>
      <c r="K6015" s="1014"/>
    </row>
    <row r="6016" spans="10:11">
      <c r="J6016" s="1014"/>
      <c r="K6016" s="1014"/>
    </row>
    <row r="6017" spans="10:11">
      <c r="J6017" s="1014"/>
      <c r="K6017" s="1014"/>
    </row>
    <row r="6018" spans="10:11">
      <c r="J6018" s="1014"/>
      <c r="K6018" s="1014"/>
    </row>
    <row r="6019" spans="10:11">
      <c r="J6019" s="1014"/>
      <c r="K6019" s="1014"/>
    </row>
    <row r="6020" spans="10:11">
      <c r="J6020" s="1014"/>
      <c r="K6020" s="1014"/>
    </row>
    <row r="6021" spans="10:11">
      <c r="J6021" s="1014"/>
      <c r="K6021" s="1014"/>
    </row>
    <row r="6022" spans="10:11">
      <c r="J6022" s="1014"/>
      <c r="K6022" s="1014"/>
    </row>
    <row r="6023" spans="10:11">
      <c r="J6023" s="1014"/>
      <c r="K6023" s="1014"/>
    </row>
    <row r="6024" spans="10:11">
      <c r="J6024" s="1014"/>
      <c r="K6024" s="1014"/>
    </row>
    <row r="6025" spans="10:11">
      <c r="J6025" s="1014"/>
      <c r="K6025" s="1014"/>
    </row>
    <row r="6026" spans="10:11">
      <c r="J6026" s="1014"/>
      <c r="K6026" s="1014"/>
    </row>
    <row r="6027" spans="10:11">
      <c r="J6027" s="1014"/>
      <c r="K6027" s="1014"/>
    </row>
    <row r="6028" spans="10:11">
      <c r="J6028" s="1014"/>
      <c r="K6028" s="1014"/>
    </row>
    <row r="6029" spans="10:11">
      <c r="J6029" s="1014"/>
      <c r="K6029" s="1014"/>
    </row>
    <row r="6030" spans="10:11">
      <c r="J6030" s="1014"/>
      <c r="K6030" s="1014"/>
    </row>
    <row r="6031" spans="10:11">
      <c r="J6031" s="1014"/>
      <c r="K6031" s="1014"/>
    </row>
    <row r="6032" spans="10:11">
      <c r="J6032" s="1014"/>
      <c r="K6032" s="1014"/>
    </row>
    <row r="6033" spans="10:11">
      <c r="J6033" s="1014"/>
      <c r="K6033" s="1014"/>
    </row>
    <row r="6034" spans="10:11">
      <c r="J6034" s="1014"/>
      <c r="K6034" s="1014"/>
    </row>
    <row r="6035" spans="10:11">
      <c r="J6035" s="1014"/>
      <c r="K6035" s="1014"/>
    </row>
    <row r="6036" spans="10:11">
      <c r="J6036" s="1014"/>
      <c r="K6036" s="1014"/>
    </row>
    <row r="6037" spans="10:11">
      <c r="J6037" s="1014"/>
      <c r="K6037" s="1014"/>
    </row>
    <row r="6038" spans="10:11">
      <c r="J6038" s="1014"/>
      <c r="K6038" s="1014"/>
    </row>
    <row r="6039" spans="10:11">
      <c r="J6039" s="1014"/>
      <c r="K6039" s="1014"/>
    </row>
    <row r="6040" spans="10:11">
      <c r="J6040" s="1014"/>
      <c r="K6040" s="1014"/>
    </row>
    <row r="6041" spans="10:11">
      <c r="J6041" s="1014"/>
      <c r="K6041" s="1014"/>
    </row>
    <row r="6042" spans="10:11">
      <c r="J6042" s="1014"/>
      <c r="K6042" s="1014"/>
    </row>
    <row r="6043" spans="10:11">
      <c r="J6043" s="1014"/>
      <c r="K6043" s="1014"/>
    </row>
    <row r="6044" spans="10:11">
      <c r="J6044" s="1014"/>
      <c r="K6044" s="1014"/>
    </row>
    <row r="6045" spans="10:11">
      <c r="J6045" s="1014"/>
      <c r="K6045" s="1014"/>
    </row>
    <row r="6046" spans="10:11">
      <c r="J6046" s="1014"/>
      <c r="K6046" s="1014"/>
    </row>
    <row r="6047" spans="10:11">
      <c r="J6047" s="1014"/>
      <c r="K6047" s="1014"/>
    </row>
    <row r="6048" spans="10:11">
      <c r="J6048" s="1014"/>
      <c r="K6048" s="1014"/>
    </row>
    <row r="6049" spans="10:11">
      <c r="J6049" s="1014"/>
      <c r="K6049" s="1014"/>
    </row>
    <row r="6050" spans="10:11">
      <c r="J6050" s="1014"/>
      <c r="K6050" s="1014"/>
    </row>
    <row r="6051" spans="10:11">
      <c r="J6051" s="1014"/>
      <c r="K6051" s="1014"/>
    </row>
    <row r="6052" spans="10:11">
      <c r="J6052" s="1014"/>
      <c r="K6052" s="1014"/>
    </row>
    <row r="6053" spans="10:11">
      <c r="J6053" s="1014"/>
      <c r="K6053" s="1014"/>
    </row>
    <row r="6054" spans="10:11">
      <c r="J6054" s="1014"/>
      <c r="K6054" s="1014"/>
    </row>
    <row r="6055" spans="10:11">
      <c r="J6055" s="1014"/>
      <c r="K6055" s="1014"/>
    </row>
    <row r="6056" spans="10:11">
      <c r="J6056" s="1014"/>
      <c r="K6056" s="1014"/>
    </row>
    <row r="6057" spans="10:11">
      <c r="J6057" s="1014"/>
      <c r="K6057" s="1014"/>
    </row>
    <row r="6058" spans="10:11">
      <c r="J6058" s="1014"/>
      <c r="K6058" s="1014"/>
    </row>
    <row r="6059" spans="10:11">
      <c r="J6059" s="1014"/>
      <c r="K6059" s="1014"/>
    </row>
    <row r="6060" spans="10:11">
      <c r="J6060" s="1014"/>
      <c r="K6060" s="1014"/>
    </row>
    <row r="6061" spans="10:11">
      <c r="J6061" s="1014"/>
      <c r="K6061" s="1014"/>
    </row>
    <row r="6062" spans="10:11">
      <c r="J6062" s="1014"/>
      <c r="K6062" s="1014"/>
    </row>
    <row r="6063" spans="10:11">
      <c r="J6063" s="1014"/>
      <c r="K6063" s="1014"/>
    </row>
    <row r="6064" spans="10:11">
      <c r="J6064" s="1014"/>
      <c r="K6064" s="1014"/>
    </row>
    <row r="6065" spans="10:11">
      <c r="J6065" s="1014"/>
      <c r="K6065" s="1014"/>
    </row>
    <row r="6066" spans="10:11">
      <c r="J6066" s="1014"/>
      <c r="K6066" s="1014"/>
    </row>
    <row r="6067" spans="10:11">
      <c r="J6067" s="1014"/>
      <c r="K6067" s="1014"/>
    </row>
    <row r="6068" spans="10:11">
      <c r="J6068" s="1014"/>
      <c r="K6068" s="1014"/>
    </row>
    <row r="6069" spans="10:11">
      <c r="J6069" s="1014"/>
      <c r="K6069" s="1014"/>
    </row>
    <row r="6070" spans="10:11">
      <c r="J6070" s="1014"/>
      <c r="K6070" s="1014"/>
    </row>
    <row r="6071" spans="10:11">
      <c r="J6071" s="1014"/>
      <c r="K6071" s="1014"/>
    </row>
    <row r="6072" spans="10:11">
      <c r="J6072" s="1014"/>
      <c r="K6072" s="1014"/>
    </row>
    <row r="6073" spans="10:11">
      <c r="J6073" s="1014"/>
      <c r="K6073" s="1014"/>
    </row>
    <row r="6074" spans="10:11">
      <c r="J6074" s="1014"/>
      <c r="K6074" s="1014"/>
    </row>
    <row r="6075" spans="10:11">
      <c r="J6075" s="1014"/>
      <c r="K6075" s="1014"/>
    </row>
    <row r="6076" spans="10:11">
      <c r="J6076" s="1014"/>
      <c r="K6076" s="1014"/>
    </row>
    <row r="6077" spans="10:11">
      <c r="J6077" s="1014"/>
      <c r="K6077" s="1014"/>
    </row>
    <row r="6078" spans="10:11">
      <c r="J6078" s="1014"/>
      <c r="K6078" s="1014"/>
    </row>
    <row r="6079" spans="10:11">
      <c r="J6079" s="1014"/>
      <c r="K6079" s="1014"/>
    </row>
    <row r="6080" spans="10:11">
      <c r="J6080" s="1014"/>
      <c r="K6080" s="1014"/>
    </row>
    <row r="6081" spans="10:11">
      <c r="J6081" s="1014"/>
      <c r="K6081" s="1014"/>
    </row>
    <row r="6082" spans="10:11">
      <c r="J6082" s="1014"/>
      <c r="K6082" s="1014"/>
    </row>
    <row r="6083" spans="10:11">
      <c r="J6083" s="1014"/>
      <c r="K6083" s="1014"/>
    </row>
    <row r="6084" spans="10:11">
      <c r="J6084" s="1014"/>
      <c r="K6084" s="1014"/>
    </row>
    <row r="6085" spans="10:11">
      <c r="J6085" s="1014"/>
      <c r="K6085" s="1014"/>
    </row>
    <row r="6086" spans="10:11">
      <c r="J6086" s="1014"/>
      <c r="K6086" s="1014"/>
    </row>
    <row r="6087" spans="10:11">
      <c r="J6087" s="1014"/>
      <c r="K6087" s="1014"/>
    </row>
    <row r="6088" spans="10:11">
      <c r="J6088" s="1014"/>
      <c r="K6088" s="1014"/>
    </row>
    <row r="6089" spans="10:11">
      <c r="J6089" s="1014"/>
      <c r="K6089" s="1014"/>
    </row>
    <row r="6090" spans="10:11">
      <c r="J6090" s="1014"/>
      <c r="K6090" s="1014"/>
    </row>
    <row r="6091" spans="10:11">
      <c r="J6091" s="1014"/>
      <c r="K6091" s="1014"/>
    </row>
    <row r="6092" spans="10:11">
      <c r="J6092" s="1014"/>
      <c r="K6092" s="1014"/>
    </row>
    <row r="6093" spans="10:11">
      <c r="J6093" s="1014"/>
      <c r="K6093" s="1014"/>
    </row>
    <row r="6094" spans="10:11">
      <c r="J6094" s="1014"/>
      <c r="K6094" s="1014"/>
    </row>
    <row r="6095" spans="10:11">
      <c r="J6095" s="1014"/>
      <c r="K6095" s="1014"/>
    </row>
    <row r="6096" spans="10:11">
      <c r="J6096" s="1014"/>
      <c r="K6096" s="1014"/>
    </row>
    <row r="6097" spans="10:11">
      <c r="J6097" s="1014"/>
      <c r="K6097" s="1014"/>
    </row>
    <row r="6098" spans="10:11">
      <c r="J6098" s="1014"/>
      <c r="K6098" s="1014"/>
    </row>
    <row r="6099" spans="10:11">
      <c r="J6099" s="1014"/>
      <c r="K6099" s="1014"/>
    </row>
    <row r="6100" spans="10:11">
      <c r="J6100" s="1014"/>
      <c r="K6100" s="1014"/>
    </row>
    <row r="6101" spans="10:11">
      <c r="J6101" s="1014"/>
      <c r="K6101" s="1014"/>
    </row>
    <row r="6102" spans="10:11">
      <c r="J6102" s="1014"/>
      <c r="K6102" s="1014"/>
    </row>
    <row r="6103" spans="10:11">
      <c r="J6103" s="1014"/>
      <c r="K6103" s="1014"/>
    </row>
    <row r="6104" spans="10:11">
      <c r="J6104" s="1014"/>
      <c r="K6104" s="1014"/>
    </row>
    <row r="6105" spans="10:11">
      <c r="J6105" s="1014"/>
      <c r="K6105" s="1014"/>
    </row>
    <row r="6106" spans="10:11">
      <c r="J6106" s="1014"/>
      <c r="K6106" s="1014"/>
    </row>
    <row r="6107" spans="10:11">
      <c r="J6107" s="1014"/>
      <c r="K6107" s="1014"/>
    </row>
    <row r="6108" spans="10:11">
      <c r="J6108" s="1014"/>
      <c r="K6108" s="1014"/>
    </row>
    <row r="6109" spans="10:11">
      <c r="J6109" s="1014"/>
      <c r="K6109" s="1014"/>
    </row>
    <row r="6110" spans="10:11">
      <c r="J6110" s="1014"/>
      <c r="K6110" s="1014"/>
    </row>
    <row r="6111" spans="10:11">
      <c r="J6111" s="1014"/>
      <c r="K6111" s="1014"/>
    </row>
    <row r="6112" spans="10:11">
      <c r="J6112" s="1014"/>
      <c r="K6112" s="1014"/>
    </row>
    <row r="6113" spans="10:11">
      <c r="J6113" s="1014"/>
      <c r="K6113" s="1014"/>
    </row>
    <row r="6114" spans="10:11">
      <c r="J6114" s="1014"/>
      <c r="K6114" s="1014"/>
    </row>
    <row r="6115" spans="10:11">
      <c r="J6115" s="1014"/>
      <c r="K6115" s="1014"/>
    </row>
    <row r="6116" spans="10:11">
      <c r="J6116" s="1014"/>
      <c r="K6116" s="1014"/>
    </row>
    <row r="6117" spans="10:11">
      <c r="J6117" s="1014"/>
      <c r="K6117" s="1014"/>
    </row>
    <row r="6118" spans="10:11">
      <c r="J6118" s="1014"/>
      <c r="K6118" s="1014"/>
    </row>
    <row r="6119" spans="10:11">
      <c r="J6119" s="1014"/>
      <c r="K6119" s="1014"/>
    </row>
    <row r="6120" spans="10:11">
      <c r="J6120" s="1014"/>
      <c r="K6120" s="1014"/>
    </row>
    <row r="6121" spans="10:11">
      <c r="J6121" s="1014"/>
      <c r="K6121" s="1014"/>
    </row>
    <row r="6122" spans="10:11">
      <c r="J6122" s="1014"/>
      <c r="K6122" s="1014"/>
    </row>
    <row r="6123" spans="10:11">
      <c r="J6123" s="1014"/>
      <c r="K6123" s="1014"/>
    </row>
    <row r="6124" spans="10:11">
      <c r="J6124" s="1014"/>
      <c r="K6124" s="1014"/>
    </row>
    <row r="6125" spans="10:11">
      <c r="J6125" s="1014"/>
      <c r="K6125" s="1014"/>
    </row>
    <row r="6126" spans="10:11">
      <c r="J6126" s="1014"/>
      <c r="K6126" s="1014"/>
    </row>
    <row r="6127" spans="10:11">
      <c r="J6127" s="1014"/>
      <c r="K6127" s="1014"/>
    </row>
    <row r="6128" spans="10:11">
      <c r="J6128" s="1014"/>
      <c r="K6128" s="1014"/>
    </row>
    <row r="6129" spans="10:11">
      <c r="J6129" s="1014"/>
      <c r="K6129" s="1014"/>
    </row>
    <row r="6130" spans="10:11">
      <c r="J6130" s="1014"/>
      <c r="K6130" s="1014"/>
    </row>
    <row r="6131" spans="10:11">
      <c r="J6131" s="1014"/>
      <c r="K6131" s="1014"/>
    </row>
    <row r="6132" spans="10:11">
      <c r="J6132" s="1014"/>
      <c r="K6132" s="1014"/>
    </row>
    <row r="6133" spans="10:11">
      <c r="J6133" s="1014"/>
      <c r="K6133" s="1014"/>
    </row>
    <row r="6134" spans="10:11">
      <c r="J6134" s="1014"/>
      <c r="K6134" s="1014"/>
    </row>
    <row r="6135" spans="10:11">
      <c r="J6135" s="1014"/>
      <c r="K6135" s="1014"/>
    </row>
    <row r="6136" spans="10:11">
      <c r="J6136" s="1014"/>
      <c r="K6136" s="1014"/>
    </row>
    <row r="6137" spans="10:11">
      <c r="J6137" s="1014"/>
      <c r="K6137" s="1014"/>
    </row>
    <row r="6138" spans="10:11">
      <c r="J6138" s="1014"/>
      <c r="K6138" s="1014"/>
    </row>
    <row r="6139" spans="10:11">
      <c r="J6139" s="1014"/>
      <c r="K6139" s="1014"/>
    </row>
    <row r="6140" spans="10:11">
      <c r="J6140" s="1014"/>
      <c r="K6140" s="1014"/>
    </row>
    <row r="6141" spans="10:11">
      <c r="J6141" s="1014"/>
      <c r="K6141" s="1014"/>
    </row>
    <row r="6142" spans="10:11">
      <c r="J6142" s="1014"/>
      <c r="K6142" s="1014"/>
    </row>
    <row r="6143" spans="10:11">
      <c r="J6143" s="1014"/>
      <c r="K6143" s="1014"/>
    </row>
    <row r="6144" spans="10:11">
      <c r="J6144" s="1014"/>
      <c r="K6144" s="1014"/>
    </row>
    <row r="6145" spans="10:11">
      <c r="J6145" s="1014"/>
      <c r="K6145" s="1014"/>
    </row>
    <row r="6146" spans="10:11">
      <c r="J6146" s="1014"/>
      <c r="K6146" s="1014"/>
    </row>
    <row r="6147" spans="10:11">
      <c r="J6147" s="1014"/>
      <c r="K6147" s="1014"/>
    </row>
    <row r="6148" spans="10:11">
      <c r="J6148" s="1014"/>
      <c r="K6148" s="1014"/>
    </row>
    <row r="6149" spans="10:11">
      <c r="J6149" s="1014"/>
      <c r="K6149" s="1014"/>
    </row>
    <row r="6150" spans="10:11">
      <c r="J6150" s="1014"/>
      <c r="K6150" s="1014"/>
    </row>
    <row r="6151" spans="10:11">
      <c r="J6151" s="1014"/>
      <c r="K6151" s="1014"/>
    </row>
    <row r="6152" spans="10:11">
      <c r="J6152" s="1014"/>
      <c r="K6152" s="1014"/>
    </row>
    <row r="6153" spans="10:11">
      <c r="J6153" s="1014"/>
      <c r="K6153" s="1014"/>
    </row>
    <row r="6154" spans="10:11">
      <c r="J6154" s="1014"/>
      <c r="K6154" s="1014"/>
    </row>
    <row r="6155" spans="10:11">
      <c r="J6155" s="1014"/>
      <c r="K6155" s="1014"/>
    </row>
    <row r="6156" spans="10:11">
      <c r="J6156" s="1014"/>
      <c r="K6156" s="1014"/>
    </row>
    <row r="6157" spans="10:11">
      <c r="J6157" s="1014"/>
      <c r="K6157" s="1014"/>
    </row>
    <row r="6158" spans="10:11">
      <c r="J6158" s="1014"/>
      <c r="K6158" s="1014"/>
    </row>
    <row r="6159" spans="10:11">
      <c r="J6159" s="1014"/>
      <c r="K6159" s="1014"/>
    </row>
    <row r="6160" spans="10:11">
      <c r="J6160" s="1014"/>
      <c r="K6160" s="1014"/>
    </row>
    <row r="6161" spans="10:11">
      <c r="J6161" s="1014"/>
      <c r="K6161" s="1014"/>
    </row>
    <row r="6162" spans="10:11">
      <c r="J6162" s="1014"/>
      <c r="K6162" s="1014"/>
    </row>
    <row r="6163" spans="10:11">
      <c r="J6163" s="1014"/>
      <c r="K6163" s="1014"/>
    </row>
    <row r="6164" spans="10:11">
      <c r="J6164" s="1014"/>
      <c r="K6164" s="1014"/>
    </row>
    <row r="6165" spans="10:11">
      <c r="J6165" s="1014"/>
      <c r="K6165" s="1014"/>
    </row>
    <row r="6166" spans="10:11">
      <c r="J6166" s="1014"/>
      <c r="K6166" s="1014"/>
    </row>
    <row r="6167" spans="10:11">
      <c r="J6167" s="1014"/>
      <c r="K6167" s="1014"/>
    </row>
    <row r="6168" spans="10:11">
      <c r="J6168" s="1014"/>
      <c r="K6168" s="1014"/>
    </row>
    <row r="6169" spans="10:11">
      <c r="J6169" s="1014"/>
      <c r="K6169" s="1014"/>
    </row>
    <row r="6170" spans="10:11">
      <c r="J6170" s="1014"/>
      <c r="K6170" s="1014"/>
    </row>
    <row r="6171" spans="10:11">
      <c r="J6171" s="1014"/>
      <c r="K6171" s="1014"/>
    </row>
    <row r="6172" spans="10:11">
      <c r="J6172" s="1014"/>
      <c r="K6172" s="1014"/>
    </row>
    <row r="6173" spans="10:11">
      <c r="J6173" s="1014"/>
      <c r="K6173" s="1014"/>
    </row>
    <row r="6174" spans="10:11">
      <c r="J6174" s="1014"/>
      <c r="K6174" s="1014"/>
    </row>
    <row r="6175" spans="10:11">
      <c r="J6175" s="1014"/>
      <c r="K6175" s="1014"/>
    </row>
    <row r="6176" spans="10:11">
      <c r="J6176" s="1014"/>
      <c r="K6176" s="1014"/>
    </row>
    <row r="6177" spans="10:11">
      <c r="J6177" s="1014"/>
      <c r="K6177" s="1014"/>
    </row>
    <row r="6178" spans="10:11">
      <c r="J6178" s="1014"/>
      <c r="K6178" s="1014"/>
    </row>
    <row r="6179" spans="10:11">
      <c r="J6179" s="1014"/>
      <c r="K6179" s="1014"/>
    </row>
    <row r="6180" spans="10:11">
      <c r="J6180" s="1014"/>
      <c r="K6180" s="1014"/>
    </row>
    <row r="6181" spans="10:11">
      <c r="J6181" s="1014"/>
      <c r="K6181" s="1014"/>
    </row>
    <row r="6182" spans="10:11">
      <c r="J6182" s="1014"/>
      <c r="K6182" s="1014"/>
    </row>
    <row r="6183" spans="10:11">
      <c r="J6183" s="1014"/>
      <c r="K6183" s="1014"/>
    </row>
    <row r="6184" spans="10:11">
      <c r="J6184" s="1014"/>
      <c r="K6184" s="1014"/>
    </row>
    <row r="6185" spans="10:11">
      <c r="J6185" s="1014"/>
      <c r="K6185" s="1014"/>
    </row>
    <row r="6186" spans="10:11">
      <c r="J6186" s="1014"/>
      <c r="K6186" s="1014"/>
    </row>
    <row r="6187" spans="10:11">
      <c r="J6187" s="1014"/>
      <c r="K6187" s="1014"/>
    </row>
    <row r="6188" spans="10:11">
      <c r="J6188" s="1014"/>
      <c r="K6188" s="1014"/>
    </row>
    <row r="6189" spans="10:11">
      <c r="J6189" s="1014"/>
      <c r="K6189" s="1014"/>
    </row>
    <row r="6190" spans="10:11">
      <c r="J6190" s="1014"/>
      <c r="K6190" s="1014"/>
    </row>
    <row r="6191" spans="10:11">
      <c r="J6191" s="1014"/>
      <c r="K6191" s="1014"/>
    </row>
    <row r="6192" spans="10:11">
      <c r="J6192" s="1014"/>
      <c r="K6192" s="1014"/>
    </row>
    <row r="6193" spans="10:11">
      <c r="J6193" s="1014"/>
      <c r="K6193" s="1014"/>
    </row>
    <row r="6194" spans="10:11">
      <c r="J6194" s="1014"/>
      <c r="K6194" s="1014"/>
    </row>
    <row r="6195" spans="10:11">
      <c r="J6195" s="1014"/>
      <c r="K6195" s="1014"/>
    </row>
    <row r="6196" spans="10:11">
      <c r="J6196" s="1014"/>
      <c r="K6196" s="1014"/>
    </row>
    <row r="6197" spans="10:11">
      <c r="J6197" s="1014"/>
      <c r="K6197" s="1014"/>
    </row>
    <row r="6198" spans="10:11">
      <c r="J6198" s="1014"/>
      <c r="K6198" s="1014"/>
    </row>
    <row r="6199" spans="10:11">
      <c r="J6199" s="1014"/>
      <c r="K6199" s="1014"/>
    </row>
    <row r="6200" spans="10:11">
      <c r="J6200" s="1014"/>
      <c r="K6200" s="1014"/>
    </row>
    <row r="6201" spans="10:11">
      <c r="J6201" s="1014"/>
      <c r="K6201" s="1014"/>
    </row>
    <row r="6202" spans="10:11">
      <c r="J6202" s="1014"/>
      <c r="K6202" s="1014"/>
    </row>
    <row r="6203" spans="10:11">
      <c r="J6203" s="1014"/>
      <c r="K6203" s="1014"/>
    </row>
    <row r="6204" spans="10:11">
      <c r="J6204" s="1014"/>
      <c r="K6204" s="1014"/>
    </row>
    <row r="6205" spans="10:11">
      <c r="J6205" s="1014"/>
      <c r="K6205" s="1014"/>
    </row>
    <row r="6206" spans="10:11">
      <c r="J6206" s="1014"/>
      <c r="K6206" s="1014"/>
    </row>
    <row r="6207" spans="10:11">
      <c r="J6207" s="1014"/>
      <c r="K6207" s="1014"/>
    </row>
    <row r="6208" spans="10:11">
      <c r="J6208" s="1014"/>
      <c r="K6208" s="1014"/>
    </row>
    <row r="6209" spans="10:11">
      <c r="J6209" s="1014"/>
      <c r="K6209" s="1014"/>
    </row>
    <row r="6210" spans="10:11">
      <c r="J6210" s="1014"/>
      <c r="K6210" s="1014"/>
    </row>
    <row r="6211" spans="10:11">
      <c r="J6211" s="1014"/>
      <c r="K6211" s="1014"/>
    </row>
    <row r="6212" spans="10:11">
      <c r="J6212" s="1014"/>
      <c r="K6212" s="1014"/>
    </row>
    <row r="6213" spans="10:11">
      <c r="J6213" s="1014"/>
      <c r="K6213" s="1014"/>
    </row>
    <row r="6214" spans="10:11">
      <c r="J6214" s="1014"/>
      <c r="K6214" s="1014"/>
    </row>
    <row r="6215" spans="10:11">
      <c r="J6215" s="1014"/>
      <c r="K6215" s="1014"/>
    </row>
    <row r="6216" spans="10:11">
      <c r="J6216" s="1014"/>
      <c r="K6216" s="1014"/>
    </row>
    <row r="6217" spans="10:11">
      <c r="J6217" s="1014"/>
      <c r="K6217" s="1014"/>
    </row>
    <row r="6218" spans="10:11">
      <c r="J6218" s="1014"/>
      <c r="K6218" s="1014"/>
    </row>
    <row r="6219" spans="10:11">
      <c r="J6219" s="1014"/>
      <c r="K6219" s="1014"/>
    </row>
    <row r="6220" spans="10:11">
      <c r="J6220" s="1014"/>
      <c r="K6220" s="1014"/>
    </row>
    <row r="6221" spans="10:11">
      <c r="J6221" s="1014"/>
      <c r="K6221" s="1014"/>
    </row>
    <row r="6222" spans="10:11">
      <c r="J6222" s="1014"/>
      <c r="K6222" s="1014"/>
    </row>
    <row r="6223" spans="10:11">
      <c r="J6223" s="1014"/>
      <c r="K6223" s="1014"/>
    </row>
    <row r="6224" spans="10:11">
      <c r="J6224" s="1014"/>
      <c r="K6224" s="1014"/>
    </row>
    <row r="6225" spans="10:11">
      <c r="J6225" s="1014"/>
      <c r="K6225" s="1014"/>
    </row>
    <row r="6226" spans="10:11">
      <c r="J6226" s="1014"/>
      <c r="K6226" s="1014"/>
    </row>
    <row r="6227" spans="10:11">
      <c r="J6227" s="1014"/>
      <c r="K6227" s="1014"/>
    </row>
    <row r="6228" spans="10:11">
      <c r="J6228" s="1014"/>
      <c r="K6228" s="1014"/>
    </row>
    <row r="6229" spans="10:11">
      <c r="J6229" s="1014"/>
      <c r="K6229" s="1014"/>
    </row>
    <row r="6230" spans="10:11">
      <c r="J6230" s="1014"/>
      <c r="K6230" s="1014"/>
    </row>
    <row r="6231" spans="10:11">
      <c r="J6231" s="1014"/>
      <c r="K6231" s="1014"/>
    </row>
    <row r="6232" spans="10:11">
      <c r="J6232" s="1014"/>
      <c r="K6232" s="1014"/>
    </row>
    <row r="6233" spans="10:11">
      <c r="J6233" s="1014"/>
      <c r="K6233" s="1014"/>
    </row>
    <row r="6234" spans="10:11">
      <c r="J6234" s="1014"/>
      <c r="K6234" s="1014"/>
    </row>
    <row r="6235" spans="10:11">
      <c r="J6235" s="1014"/>
      <c r="K6235" s="1014"/>
    </row>
    <row r="6236" spans="10:11">
      <c r="J6236" s="1014"/>
      <c r="K6236" s="1014"/>
    </row>
    <row r="6237" spans="10:11">
      <c r="J6237" s="1014"/>
      <c r="K6237" s="1014"/>
    </row>
    <row r="6238" spans="10:11">
      <c r="J6238" s="1014"/>
      <c r="K6238" s="1014"/>
    </row>
    <row r="6239" spans="10:11">
      <c r="J6239" s="1014"/>
      <c r="K6239" s="1014"/>
    </row>
    <row r="6240" spans="10:11">
      <c r="J6240" s="1014"/>
      <c r="K6240" s="1014"/>
    </row>
    <row r="6241" spans="10:11">
      <c r="J6241" s="1014"/>
      <c r="K6241" s="1014"/>
    </row>
    <row r="6242" spans="10:11">
      <c r="J6242" s="1014"/>
      <c r="K6242" s="1014"/>
    </row>
    <row r="6243" spans="10:11">
      <c r="J6243" s="1014"/>
      <c r="K6243" s="1014"/>
    </row>
    <row r="6244" spans="10:11">
      <c r="J6244" s="1014"/>
      <c r="K6244" s="1014"/>
    </row>
    <row r="6245" spans="10:11">
      <c r="J6245" s="1014"/>
      <c r="K6245" s="1014"/>
    </row>
    <row r="6246" spans="10:11">
      <c r="J6246" s="1014"/>
      <c r="K6246" s="1014"/>
    </row>
    <row r="6247" spans="10:11">
      <c r="J6247" s="1014"/>
      <c r="K6247" s="1014"/>
    </row>
    <row r="6248" spans="10:11">
      <c r="J6248" s="1014"/>
      <c r="K6248" s="1014"/>
    </row>
    <row r="6249" spans="10:11">
      <c r="J6249" s="1014"/>
      <c r="K6249" s="1014"/>
    </row>
    <row r="6250" spans="10:11">
      <c r="J6250" s="1014"/>
      <c r="K6250" s="1014"/>
    </row>
    <row r="6251" spans="10:11">
      <c r="J6251" s="1014"/>
      <c r="K6251" s="1014"/>
    </row>
    <row r="6252" spans="10:11">
      <c r="J6252" s="1014"/>
      <c r="K6252" s="1014"/>
    </row>
    <row r="6253" spans="10:11">
      <c r="J6253" s="1014"/>
      <c r="K6253" s="1014"/>
    </row>
    <row r="6254" spans="10:11">
      <c r="J6254" s="1014"/>
      <c r="K6254" s="1014"/>
    </row>
    <row r="6255" spans="10:11">
      <c r="J6255" s="1014"/>
      <c r="K6255" s="1014"/>
    </row>
    <row r="6256" spans="10:11">
      <c r="J6256" s="1014"/>
      <c r="K6256" s="1014"/>
    </row>
    <row r="6257" spans="10:11">
      <c r="J6257" s="1014"/>
      <c r="K6257" s="1014"/>
    </row>
    <row r="6258" spans="10:11">
      <c r="J6258" s="1014"/>
      <c r="K6258" s="1014"/>
    </row>
    <row r="6259" spans="10:11">
      <c r="J6259" s="1014"/>
      <c r="K6259" s="1014"/>
    </row>
    <row r="6260" spans="10:11">
      <c r="J6260" s="1014"/>
      <c r="K6260" s="1014"/>
    </row>
    <row r="6261" spans="10:11">
      <c r="J6261" s="1014"/>
      <c r="K6261" s="1014"/>
    </row>
    <row r="6262" spans="10:11">
      <c r="J6262" s="1014"/>
      <c r="K6262" s="1014"/>
    </row>
    <row r="6263" spans="10:11">
      <c r="J6263" s="1014"/>
      <c r="K6263" s="1014"/>
    </row>
    <row r="6264" spans="10:11">
      <c r="J6264" s="1014"/>
      <c r="K6264" s="1014"/>
    </row>
    <row r="6265" spans="10:11">
      <c r="J6265" s="1014"/>
      <c r="K6265" s="1014"/>
    </row>
    <row r="6266" spans="10:11">
      <c r="J6266" s="1014"/>
      <c r="K6266" s="1014"/>
    </row>
    <row r="6267" spans="10:11">
      <c r="J6267" s="1014"/>
      <c r="K6267" s="1014"/>
    </row>
    <row r="6268" spans="10:11">
      <c r="J6268" s="1014"/>
      <c r="K6268" s="1014"/>
    </row>
    <row r="6269" spans="10:11">
      <c r="J6269" s="1014"/>
      <c r="K6269" s="1014"/>
    </row>
    <row r="6270" spans="10:11">
      <c r="J6270" s="1014"/>
      <c r="K6270" s="1014"/>
    </row>
    <row r="6271" spans="10:11">
      <c r="J6271" s="1014"/>
      <c r="K6271" s="1014"/>
    </row>
    <row r="6272" spans="10:11">
      <c r="J6272" s="1014"/>
      <c r="K6272" s="1014"/>
    </row>
    <row r="6273" spans="10:11">
      <c r="J6273" s="1014"/>
      <c r="K6273" s="1014"/>
    </row>
    <row r="6274" spans="10:11">
      <c r="J6274" s="1014"/>
      <c r="K6274" s="1014"/>
    </row>
    <row r="6275" spans="10:11">
      <c r="J6275" s="1014"/>
      <c r="K6275" s="1014"/>
    </row>
    <row r="6276" spans="10:11">
      <c r="J6276" s="1014"/>
      <c r="K6276" s="1014"/>
    </row>
    <row r="6277" spans="10:11">
      <c r="J6277" s="1014"/>
      <c r="K6277" s="1014"/>
    </row>
    <row r="6278" spans="10:11">
      <c r="J6278" s="1014"/>
      <c r="K6278" s="1014"/>
    </row>
    <row r="6279" spans="10:11">
      <c r="J6279" s="1014"/>
      <c r="K6279" s="1014"/>
    </row>
    <row r="6280" spans="10:11">
      <c r="J6280" s="1014"/>
      <c r="K6280" s="1014"/>
    </row>
    <row r="6281" spans="10:11">
      <c r="J6281" s="1014"/>
      <c r="K6281" s="1014"/>
    </row>
    <row r="6282" spans="10:11">
      <c r="J6282" s="1014"/>
      <c r="K6282" s="1014"/>
    </row>
    <row r="6283" spans="10:11">
      <c r="J6283" s="1014"/>
      <c r="K6283" s="1014"/>
    </row>
    <row r="6284" spans="10:11">
      <c r="J6284" s="1014"/>
      <c r="K6284" s="1014"/>
    </row>
    <row r="6285" spans="10:11">
      <c r="J6285" s="1014"/>
      <c r="K6285" s="1014"/>
    </row>
    <row r="6286" spans="10:11">
      <c r="J6286" s="1014"/>
      <c r="K6286" s="1014"/>
    </row>
    <row r="6287" spans="10:11">
      <c r="J6287" s="1014"/>
      <c r="K6287" s="1014"/>
    </row>
    <row r="6288" spans="10:11">
      <c r="J6288" s="1014"/>
      <c r="K6288" s="1014"/>
    </row>
    <row r="6289" spans="10:11">
      <c r="J6289" s="1014"/>
      <c r="K6289" s="1014"/>
    </row>
    <row r="6290" spans="10:11">
      <c r="J6290" s="1014"/>
      <c r="K6290" s="1014"/>
    </row>
    <row r="6291" spans="10:11">
      <c r="J6291" s="1014"/>
      <c r="K6291" s="1014"/>
    </row>
    <row r="6292" spans="10:11">
      <c r="J6292" s="1014"/>
      <c r="K6292" s="1014"/>
    </row>
    <row r="6293" spans="10:11">
      <c r="J6293" s="1014"/>
      <c r="K6293" s="1014"/>
    </row>
    <row r="6294" spans="10:11">
      <c r="J6294" s="1014"/>
      <c r="K6294" s="1014"/>
    </row>
    <row r="6295" spans="10:11">
      <c r="J6295" s="1014"/>
      <c r="K6295" s="1014"/>
    </row>
    <row r="6296" spans="10:11">
      <c r="J6296" s="1014"/>
      <c r="K6296" s="1014"/>
    </row>
    <row r="6297" spans="10:11">
      <c r="J6297" s="1014"/>
      <c r="K6297" s="1014"/>
    </row>
    <row r="6298" spans="10:11">
      <c r="J6298" s="1014"/>
      <c r="K6298" s="1014"/>
    </row>
    <row r="6299" spans="10:11">
      <c r="J6299" s="1014"/>
      <c r="K6299" s="1014"/>
    </row>
    <row r="6300" spans="10:11">
      <c r="J6300" s="1014"/>
      <c r="K6300" s="1014"/>
    </row>
    <row r="6301" spans="10:11">
      <c r="J6301" s="1014"/>
      <c r="K6301" s="1014"/>
    </row>
    <row r="6302" spans="10:11">
      <c r="J6302" s="1014"/>
      <c r="K6302" s="1014"/>
    </row>
    <row r="6303" spans="10:11">
      <c r="J6303" s="1014"/>
      <c r="K6303" s="1014"/>
    </row>
    <row r="6304" spans="10:11">
      <c r="J6304" s="1014"/>
      <c r="K6304" s="1014"/>
    </row>
    <row r="6305" spans="10:11">
      <c r="J6305" s="1014"/>
      <c r="K6305" s="1014"/>
    </row>
    <row r="6306" spans="10:11">
      <c r="J6306" s="1014"/>
      <c r="K6306" s="1014"/>
    </row>
    <row r="6307" spans="10:11">
      <c r="J6307" s="1014"/>
      <c r="K6307" s="1014"/>
    </row>
    <row r="6308" spans="10:11">
      <c r="J6308" s="1014"/>
      <c r="K6308" s="1014"/>
    </row>
    <row r="6309" spans="10:11">
      <c r="J6309" s="1014"/>
      <c r="K6309" s="1014"/>
    </row>
    <row r="6310" spans="10:11">
      <c r="J6310" s="1014"/>
      <c r="K6310" s="1014"/>
    </row>
    <row r="6311" spans="10:11">
      <c r="J6311" s="1014"/>
      <c r="K6311" s="1014"/>
    </row>
    <row r="6312" spans="10:11">
      <c r="J6312" s="1014"/>
      <c r="K6312" s="1014"/>
    </row>
    <row r="6313" spans="10:11">
      <c r="J6313" s="1014"/>
      <c r="K6313" s="1014"/>
    </row>
    <row r="6314" spans="10:11">
      <c r="J6314" s="1014"/>
      <c r="K6314" s="1014"/>
    </row>
    <row r="6315" spans="10:11">
      <c r="J6315" s="1014"/>
      <c r="K6315" s="1014"/>
    </row>
    <row r="6316" spans="10:11">
      <c r="J6316" s="1014"/>
      <c r="K6316" s="1014"/>
    </row>
    <row r="6317" spans="10:11">
      <c r="J6317" s="1014"/>
      <c r="K6317" s="1014"/>
    </row>
    <row r="6318" spans="10:11">
      <c r="J6318" s="1014"/>
      <c r="K6318" s="1014"/>
    </row>
    <row r="6319" spans="10:11">
      <c r="J6319" s="1014"/>
      <c r="K6319" s="1014"/>
    </row>
    <row r="6320" spans="10:11">
      <c r="J6320" s="1014"/>
      <c r="K6320" s="1014"/>
    </row>
    <row r="6321" spans="10:11">
      <c r="J6321" s="1014"/>
      <c r="K6321" s="1014"/>
    </row>
    <row r="6322" spans="10:11">
      <c r="J6322" s="1014"/>
      <c r="K6322" s="1014"/>
    </row>
    <row r="6323" spans="10:11">
      <c r="J6323" s="1014"/>
      <c r="K6323" s="1014"/>
    </row>
    <row r="6324" spans="10:11">
      <c r="J6324" s="1014"/>
      <c r="K6324" s="1014"/>
    </row>
    <row r="6325" spans="10:11">
      <c r="J6325" s="1014"/>
      <c r="K6325" s="1014"/>
    </row>
    <row r="6326" spans="10:11">
      <c r="J6326" s="1014"/>
      <c r="K6326" s="1014"/>
    </row>
    <row r="6327" spans="10:11">
      <c r="J6327" s="1014"/>
      <c r="K6327" s="1014"/>
    </row>
    <row r="6328" spans="10:11">
      <c r="J6328" s="1014"/>
      <c r="K6328" s="1014"/>
    </row>
    <row r="6329" spans="10:11">
      <c r="J6329" s="1014"/>
      <c r="K6329" s="1014"/>
    </row>
    <row r="6330" spans="10:11">
      <c r="J6330" s="1014"/>
      <c r="K6330" s="1014"/>
    </row>
    <row r="6331" spans="10:11">
      <c r="J6331" s="1014"/>
      <c r="K6331" s="1014"/>
    </row>
    <row r="6332" spans="10:11">
      <c r="J6332" s="1014"/>
      <c r="K6332" s="1014"/>
    </row>
    <row r="6333" spans="10:11">
      <c r="J6333" s="1014"/>
      <c r="K6333" s="1014"/>
    </row>
    <row r="6334" spans="10:11">
      <c r="J6334" s="1014"/>
      <c r="K6334" s="1014"/>
    </row>
    <row r="6335" spans="10:11">
      <c r="J6335" s="1014"/>
      <c r="K6335" s="1014"/>
    </row>
    <row r="6336" spans="10:11">
      <c r="J6336" s="1014"/>
      <c r="K6336" s="1014"/>
    </row>
    <row r="6337" spans="10:11">
      <c r="J6337" s="1014"/>
      <c r="K6337" s="1014"/>
    </row>
    <row r="6338" spans="10:11">
      <c r="J6338" s="1014"/>
      <c r="K6338" s="1014"/>
    </row>
    <row r="6339" spans="10:11">
      <c r="J6339" s="1014"/>
      <c r="K6339" s="1014"/>
    </row>
    <row r="6340" spans="10:11">
      <c r="J6340" s="1014"/>
      <c r="K6340" s="1014"/>
    </row>
    <row r="6341" spans="10:11">
      <c r="J6341" s="1014"/>
      <c r="K6341" s="1014"/>
    </row>
    <row r="6342" spans="10:11">
      <c r="J6342" s="1014"/>
      <c r="K6342" s="1014"/>
    </row>
    <row r="6343" spans="10:11">
      <c r="J6343" s="1014"/>
      <c r="K6343" s="1014"/>
    </row>
    <row r="6344" spans="10:11">
      <c r="J6344" s="1014"/>
      <c r="K6344" s="1014"/>
    </row>
    <row r="6345" spans="10:11">
      <c r="J6345" s="1014"/>
      <c r="K6345" s="1014"/>
    </row>
    <row r="6346" spans="10:11">
      <c r="J6346" s="1014"/>
      <c r="K6346" s="1014"/>
    </row>
    <row r="6347" spans="10:11">
      <c r="J6347" s="1014"/>
      <c r="K6347" s="1014"/>
    </row>
    <row r="6348" spans="10:11">
      <c r="J6348" s="1014"/>
      <c r="K6348" s="1014"/>
    </row>
    <row r="6349" spans="10:11">
      <c r="J6349" s="1014"/>
      <c r="K6349" s="1014"/>
    </row>
    <row r="6350" spans="10:11">
      <c r="J6350" s="1014"/>
      <c r="K6350" s="1014"/>
    </row>
    <row r="6351" spans="10:11">
      <c r="J6351" s="1014"/>
      <c r="K6351" s="1014"/>
    </row>
    <row r="6352" spans="10:11">
      <c r="J6352" s="1014"/>
      <c r="K6352" s="1014"/>
    </row>
    <row r="6353" spans="10:11">
      <c r="J6353" s="1014"/>
      <c r="K6353" s="1014"/>
    </row>
    <row r="6354" spans="10:11">
      <c r="J6354" s="1014"/>
      <c r="K6354" s="1014"/>
    </row>
    <row r="6355" spans="10:11">
      <c r="J6355" s="1014"/>
      <c r="K6355" s="1014"/>
    </row>
    <row r="6356" spans="10:11">
      <c r="J6356" s="1014"/>
      <c r="K6356" s="1014"/>
    </row>
    <row r="6357" spans="10:11">
      <c r="J6357" s="1014"/>
      <c r="K6357" s="1014"/>
    </row>
    <row r="6358" spans="10:11">
      <c r="J6358" s="1014"/>
      <c r="K6358" s="1014"/>
    </row>
    <row r="6359" spans="10:11">
      <c r="J6359" s="1014"/>
      <c r="K6359" s="1014"/>
    </row>
    <row r="6360" spans="10:11">
      <c r="J6360" s="1014"/>
      <c r="K6360" s="1014"/>
    </row>
    <row r="6361" spans="10:11">
      <c r="J6361" s="1014"/>
      <c r="K6361" s="1014"/>
    </row>
    <row r="6362" spans="10:11">
      <c r="J6362" s="1014"/>
      <c r="K6362" s="1014"/>
    </row>
    <row r="6363" spans="10:11">
      <c r="J6363" s="1014"/>
      <c r="K6363" s="1014"/>
    </row>
    <row r="6364" spans="10:11">
      <c r="J6364" s="1014"/>
      <c r="K6364" s="1014"/>
    </row>
    <row r="6365" spans="10:11">
      <c r="J6365" s="1014"/>
      <c r="K6365" s="1014"/>
    </row>
    <row r="6366" spans="10:11">
      <c r="J6366" s="1014"/>
      <c r="K6366" s="1014"/>
    </row>
    <row r="6367" spans="10:11">
      <c r="J6367" s="1014"/>
      <c r="K6367" s="1014"/>
    </row>
    <row r="6368" spans="10:11">
      <c r="J6368" s="1014"/>
      <c r="K6368" s="1014"/>
    </row>
    <row r="6369" spans="10:11">
      <c r="J6369" s="1014"/>
      <c r="K6369" s="1014"/>
    </row>
    <row r="6370" spans="10:11">
      <c r="J6370" s="1014"/>
      <c r="K6370" s="1014"/>
    </row>
    <row r="6371" spans="10:11">
      <c r="J6371" s="1014"/>
      <c r="K6371" s="1014"/>
    </row>
    <row r="6372" spans="10:11">
      <c r="J6372" s="1014"/>
      <c r="K6372" s="1014"/>
    </row>
    <row r="6373" spans="10:11">
      <c r="J6373" s="1014"/>
      <c r="K6373" s="1014"/>
    </row>
    <row r="6374" spans="10:11">
      <c r="J6374" s="1014"/>
      <c r="K6374" s="1014"/>
    </row>
    <row r="6375" spans="10:11">
      <c r="J6375" s="1014"/>
      <c r="K6375" s="1014"/>
    </row>
    <row r="6376" spans="10:11">
      <c r="J6376" s="1014"/>
      <c r="K6376" s="1014"/>
    </row>
    <row r="6377" spans="10:11">
      <c r="J6377" s="1014"/>
      <c r="K6377" s="1014"/>
    </row>
    <row r="6378" spans="10:11">
      <c r="J6378" s="1014"/>
      <c r="K6378" s="1014"/>
    </row>
    <row r="6379" spans="10:11">
      <c r="J6379" s="1014"/>
      <c r="K6379" s="1014"/>
    </row>
    <row r="6380" spans="10:11">
      <c r="J6380" s="1014"/>
      <c r="K6380" s="1014"/>
    </row>
    <row r="6381" spans="10:11">
      <c r="J6381" s="1014"/>
      <c r="K6381" s="1014"/>
    </row>
    <row r="6382" spans="10:11">
      <c r="J6382" s="1014"/>
      <c r="K6382" s="1014"/>
    </row>
    <row r="6383" spans="10:11">
      <c r="J6383" s="1014"/>
      <c r="K6383" s="1014"/>
    </row>
    <row r="6384" spans="10:11">
      <c r="J6384" s="1014"/>
      <c r="K6384" s="1014"/>
    </row>
    <row r="6385" spans="10:11">
      <c r="J6385" s="1014"/>
      <c r="K6385" s="1014"/>
    </row>
    <row r="6386" spans="10:11">
      <c r="J6386" s="1014"/>
      <c r="K6386" s="1014"/>
    </row>
    <row r="6387" spans="10:11">
      <c r="J6387" s="1014"/>
      <c r="K6387" s="1014"/>
    </row>
    <row r="6388" spans="10:11">
      <c r="J6388" s="1014"/>
      <c r="K6388" s="1014"/>
    </row>
    <row r="6389" spans="10:11">
      <c r="J6389" s="1014"/>
      <c r="K6389" s="1014"/>
    </row>
    <row r="6390" spans="10:11">
      <c r="J6390" s="1014"/>
      <c r="K6390" s="1014"/>
    </row>
    <row r="6391" spans="10:11">
      <c r="J6391" s="1014"/>
      <c r="K6391" s="1014"/>
    </row>
    <row r="6392" spans="10:11">
      <c r="J6392" s="1014"/>
      <c r="K6392" s="1014"/>
    </row>
    <row r="6393" spans="10:11">
      <c r="J6393" s="1014"/>
      <c r="K6393" s="1014"/>
    </row>
    <row r="6394" spans="10:11">
      <c r="J6394" s="1014"/>
      <c r="K6394" s="1014"/>
    </row>
    <row r="6395" spans="10:11">
      <c r="J6395" s="1014"/>
      <c r="K6395" s="1014"/>
    </row>
    <row r="6396" spans="10:11">
      <c r="J6396" s="1014"/>
      <c r="K6396" s="1014"/>
    </row>
    <row r="6397" spans="10:11">
      <c r="J6397" s="1014"/>
      <c r="K6397" s="1014"/>
    </row>
    <row r="6398" spans="10:11">
      <c r="J6398" s="1014"/>
      <c r="K6398" s="1014"/>
    </row>
    <row r="6399" spans="10:11">
      <c r="J6399" s="1014"/>
      <c r="K6399" s="1014"/>
    </row>
    <row r="6400" spans="10:11">
      <c r="J6400" s="1014"/>
      <c r="K6400" s="1014"/>
    </row>
    <row r="6401" spans="10:11">
      <c r="J6401" s="1014"/>
      <c r="K6401" s="1014"/>
    </row>
    <row r="6402" spans="10:11">
      <c r="J6402" s="1014"/>
      <c r="K6402" s="1014"/>
    </row>
    <row r="6403" spans="10:11">
      <c r="J6403" s="1014"/>
      <c r="K6403" s="1014"/>
    </row>
    <row r="6404" spans="10:11">
      <c r="J6404" s="1014"/>
      <c r="K6404" s="1014"/>
    </row>
    <row r="6405" spans="10:11">
      <c r="J6405" s="1014"/>
      <c r="K6405" s="1014"/>
    </row>
    <row r="6406" spans="10:11">
      <c r="J6406" s="1014"/>
      <c r="K6406" s="1014"/>
    </row>
    <row r="6407" spans="10:11">
      <c r="J6407" s="1014"/>
      <c r="K6407" s="1014"/>
    </row>
    <row r="6408" spans="10:11">
      <c r="J6408" s="1014"/>
      <c r="K6408" s="1014"/>
    </row>
    <row r="6409" spans="10:11">
      <c r="J6409" s="1014"/>
      <c r="K6409" s="1014"/>
    </row>
    <row r="6410" spans="10:11">
      <c r="J6410" s="1014"/>
      <c r="K6410" s="1014"/>
    </row>
    <row r="6411" spans="10:11">
      <c r="J6411" s="1014"/>
      <c r="K6411" s="1014"/>
    </row>
    <row r="6412" spans="10:11">
      <c r="J6412" s="1014"/>
      <c r="K6412" s="1014"/>
    </row>
    <row r="6413" spans="10:11">
      <c r="J6413" s="1014"/>
      <c r="K6413" s="1014"/>
    </row>
    <row r="6414" spans="10:11">
      <c r="J6414" s="1014"/>
      <c r="K6414" s="1014"/>
    </row>
    <row r="6415" spans="10:11">
      <c r="J6415" s="1014"/>
      <c r="K6415" s="1014"/>
    </row>
    <row r="6416" spans="10:11">
      <c r="J6416" s="1014"/>
      <c r="K6416" s="1014"/>
    </row>
    <row r="6417" spans="10:11">
      <c r="J6417" s="1014"/>
      <c r="K6417" s="1014"/>
    </row>
    <row r="6418" spans="10:11">
      <c r="J6418" s="1014"/>
      <c r="K6418" s="1014"/>
    </row>
    <row r="6419" spans="10:11">
      <c r="J6419" s="1014"/>
      <c r="K6419" s="1014"/>
    </row>
    <row r="6420" spans="10:11">
      <c r="J6420" s="1014"/>
      <c r="K6420" s="1014"/>
    </row>
    <row r="6421" spans="10:11">
      <c r="J6421" s="1014"/>
      <c r="K6421" s="1014"/>
    </row>
    <row r="6422" spans="10:11">
      <c r="J6422" s="1014"/>
      <c r="K6422" s="1014"/>
    </row>
    <row r="6423" spans="10:11">
      <c r="J6423" s="1014"/>
      <c r="K6423" s="1014"/>
    </row>
    <row r="6424" spans="10:11">
      <c r="J6424" s="1014"/>
      <c r="K6424" s="1014"/>
    </row>
    <row r="6425" spans="10:11">
      <c r="J6425" s="1014"/>
      <c r="K6425" s="1014"/>
    </row>
    <row r="6426" spans="10:11">
      <c r="J6426" s="1014"/>
      <c r="K6426" s="1014"/>
    </row>
    <row r="6427" spans="10:11">
      <c r="J6427" s="1014"/>
      <c r="K6427" s="1014"/>
    </row>
    <row r="6428" spans="10:11">
      <c r="J6428" s="1014"/>
      <c r="K6428" s="1014"/>
    </row>
    <row r="6429" spans="10:11">
      <c r="J6429" s="1014"/>
      <c r="K6429" s="1014"/>
    </row>
    <row r="6430" spans="10:11">
      <c r="J6430" s="1014"/>
      <c r="K6430" s="1014"/>
    </row>
    <row r="6431" spans="10:11">
      <c r="J6431" s="1014"/>
      <c r="K6431" s="1014"/>
    </row>
    <row r="6432" spans="10:11">
      <c r="J6432" s="1014"/>
      <c r="K6432" s="1014"/>
    </row>
    <row r="6433" spans="10:11">
      <c r="J6433" s="1014"/>
      <c r="K6433" s="1014"/>
    </row>
    <row r="6434" spans="10:11">
      <c r="J6434" s="1014"/>
      <c r="K6434" s="1014"/>
    </row>
    <row r="6435" spans="10:11">
      <c r="J6435" s="1014"/>
      <c r="K6435" s="1014"/>
    </row>
    <row r="6436" spans="10:11">
      <c r="J6436" s="1014"/>
      <c r="K6436" s="1014"/>
    </row>
    <row r="6437" spans="10:11">
      <c r="J6437" s="1014"/>
      <c r="K6437" s="1014"/>
    </row>
    <row r="6438" spans="10:11">
      <c r="J6438" s="1014"/>
      <c r="K6438" s="1014"/>
    </row>
    <row r="6439" spans="10:11">
      <c r="J6439" s="1014"/>
      <c r="K6439" s="1014"/>
    </row>
    <row r="6440" spans="10:11">
      <c r="J6440" s="1014"/>
      <c r="K6440" s="1014"/>
    </row>
    <row r="6441" spans="10:11">
      <c r="J6441" s="1014"/>
      <c r="K6441" s="1014"/>
    </row>
    <row r="6442" spans="10:11">
      <c r="J6442" s="1014"/>
      <c r="K6442" s="1014"/>
    </row>
    <row r="6443" spans="10:11">
      <c r="J6443" s="1014"/>
      <c r="K6443" s="1014"/>
    </row>
    <row r="6444" spans="10:11">
      <c r="J6444" s="1014"/>
      <c r="K6444" s="1014"/>
    </row>
    <row r="6445" spans="10:11">
      <c r="J6445" s="1014"/>
      <c r="K6445" s="1014"/>
    </row>
    <row r="6446" spans="10:11">
      <c r="J6446" s="1014"/>
      <c r="K6446" s="1014"/>
    </row>
    <row r="6447" spans="10:11">
      <c r="J6447" s="1014"/>
      <c r="K6447" s="1014"/>
    </row>
    <row r="6448" spans="10:11">
      <c r="J6448" s="1014"/>
      <c r="K6448" s="1014"/>
    </row>
    <row r="6449" spans="10:11">
      <c r="J6449" s="1014"/>
      <c r="K6449" s="1014"/>
    </row>
    <row r="6450" spans="10:11">
      <c r="J6450" s="1014"/>
      <c r="K6450" s="1014"/>
    </row>
    <row r="6451" spans="10:11">
      <c r="J6451" s="1014"/>
      <c r="K6451" s="1014"/>
    </row>
    <row r="6452" spans="10:11">
      <c r="J6452" s="1014"/>
      <c r="K6452" s="1014"/>
    </row>
    <row r="6453" spans="10:11">
      <c r="J6453" s="1014"/>
      <c r="K6453" s="1014"/>
    </row>
    <row r="6454" spans="10:11">
      <c r="J6454" s="1014"/>
      <c r="K6454" s="1014"/>
    </row>
    <row r="6455" spans="10:11">
      <c r="J6455" s="1014"/>
      <c r="K6455" s="1014"/>
    </row>
    <row r="6456" spans="10:11">
      <c r="J6456" s="1014"/>
      <c r="K6456" s="1014"/>
    </row>
    <row r="6457" spans="10:11">
      <c r="J6457" s="1014"/>
      <c r="K6457" s="1014"/>
    </row>
    <row r="6458" spans="10:11">
      <c r="J6458" s="1014"/>
      <c r="K6458" s="1014"/>
    </row>
    <row r="6459" spans="10:11">
      <c r="J6459" s="1014"/>
      <c r="K6459" s="1014"/>
    </row>
    <row r="6460" spans="10:11">
      <c r="J6460" s="1014"/>
      <c r="K6460" s="1014"/>
    </row>
    <row r="6461" spans="10:11">
      <c r="J6461" s="1014"/>
      <c r="K6461" s="1014"/>
    </row>
    <row r="6462" spans="10:11">
      <c r="J6462" s="1014"/>
      <c r="K6462" s="1014"/>
    </row>
    <row r="6463" spans="10:11">
      <c r="J6463" s="1014"/>
      <c r="K6463" s="1014"/>
    </row>
    <row r="6464" spans="10:11">
      <c r="J6464" s="1014"/>
      <c r="K6464" s="1014"/>
    </row>
    <row r="6465" spans="10:11">
      <c r="J6465" s="1014"/>
      <c r="K6465" s="1014"/>
    </row>
    <row r="6466" spans="10:11">
      <c r="J6466" s="1014"/>
      <c r="K6466" s="1014"/>
    </row>
    <row r="6467" spans="10:11">
      <c r="J6467" s="1014"/>
      <c r="K6467" s="1014"/>
    </row>
    <row r="6468" spans="10:11">
      <c r="J6468" s="1014"/>
      <c r="K6468" s="1014"/>
    </row>
    <row r="6469" spans="10:11">
      <c r="J6469" s="1014"/>
      <c r="K6469" s="1014"/>
    </row>
    <row r="6470" spans="10:11">
      <c r="J6470" s="1014"/>
      <c r="K6470" s="1014"/>
    </row>
    <row r="6471" spans="10:11">
      <c r="J6471" s="1014"/>
      <c r="K6471" s="1014"/>
    </row>
    <row r="6472" spans="10:11">
      <c r="J6472" s="1014"/>
      <c r="K6472" s="1014"/>
    </row>
    <row r="6473" spans="10:11">
      <c r="J6473" s="1014"/>
      <c r="K6473" s="1014"/>
    </row>
    <row r="6474" spans="10:11">
      <c r="J6474" s="1014"/>
      <c r="K6474" s="1014"/>
    </row>
    <row r="6475" spans="10:11">
      <c r="J6475" s="1014"/>
      <c r="K6475" s="1014"/>
    </row>
    <row r="6476" spans="10:11">
      <c r="J6476" s="1014"/>
      <c r="K6476" s="1014"/>
    </row>
    <row r="6477" spans="10:11">
      <c r="J6477" s="1014"/>
      <c r="K6477" s="1014"/>
    </row>
    <row r="6478" spans="10:11">
      <c r="J6478" s="1014"/>
      <c r="K6478" s="1014"/>
    </row>
    <row r="6479" spans="10:11">
      <c r="J6479" s="1014"/>
      <c r="K6479" s="1014"/>
    </row>
    <row r="6480" spans="10:11">
      <c r="J6480" s="1014"/>
      <c r="K6480" s="1014"/>
    </row>
    <row r="6481" spans="10:11">
      <c r="J6481" s="1014"/>
      <c r="K6481" s="1014"/>
    </row>
    <row r="6482" spans="10:11">
      <c r="J6482" s="1014"/>
      <c r="K6482" s="1014"/>
    </row>
    <row r="6483" spans="10:11">
      <c r="J6483" s="1014"/>
      <c r="K6483" s="1014"/>
    </row>
    <row r="6484" spans="10:11">
      <c r="J6484" s="1014"/>
      <c r="K6484" s="1014"/>
    </row>
    <row r="6485" spans="10:11">
      <c r="J6485" s="1014"/>
      <c r="K6485" s="1014"/>
    </row>
    <row r="6486" spans="10:11">
      <c r="J6486" s="1014"/>
      <c r="K6486" s="1014"/>
    </row>
    <row r="6487" spans="10:11">
      <c r="J6487" s="1014"/>
      <c r="K6487" s="1014"/>
    </row>
    <row r="6488" spans="10:11">
      <c r="J6488" s="1014"/>
      <c r="K6488" s="1014"/>
    </row>
    <row r="6489" spans="10:11">
      <c r="J6489" s="1014"/>
      <c r="K6489" s="1014"/>
    </row>
    <row r="6490" spans="10:11">
      <c r="J6490" s="1014"/>
      <c r="K6490" s="1014"/>
    </row>
    <row r="6491" spans="10:11">
      <c r="J6491" s="1014"/>
      <c r="K6491" s="1014"/>
    </row>
    <row r="6492" spans="10:11">
      <c r="J6492" s="1014"/>
      <c r="K6492" s="1014"/>
    </row>
    <row r="6493" spans="10:11">
      <c r="J6493" s="1014"/>
      <c r="K6493" s="1014"/>
    </row>
    <row r="6494" spans="10:11">
      <c r="J6494" s="1014"/>
      <c r="K6494" s="1014"/>
    </row>
    <row r="6495" spans="10:11">
      <c r="J6495" s="1014"/>
      <c r="K6495" s="1014"/>
    </row>
    <row r="6496" spans="10:11">
      <c r="J6496" s="1014"/>
      <c r="K6496" s="1014"/>
    </row>
    <row r="6497" spans="10:11">
      <c r="J6497" s="1014"/>
      <c r="K6497" s="1014"/>
    </row>
    <row r="6498" spans="10:11">
      <c r="J6498" s="1014"/>
      <c r="K6498" s="1014"/>
    </row>
    <row r="6499" spans="10:11">
      <c r="J6499" s="1014"/>
      <c r="K6499" s="1014"/>
    </row>
    <row r="6500" spans="10:11">
      <c r="J6500" s="1014"/>
      <c r="K6500" s="1014"/>
    </row>
    <row r="6501" spans="10:11">
      <c r="J6501" s="1014"/>
      <c r="K6501" s="1014"/>
    </row>
    <row r="6502" spans="10:11">
      <c r="J6502" s="1014"/>
      <c r="K6502" s="1014"/>
    </row>
    <row r="6503" spans="10:11">
      <c r="J6503" s="1014"/>
      <c r="K6503" s="1014"/>
    </row>
    <row r="6504" spans="10:11">
      <c r="J6504" s="1014"/>
      <c r="K6504" s="1014"/>
    </row>
    <row r="6505" spans="10:11">
      <c r="J6505" s="1014"/>
      <c r="K6505" s="1014"/>
    </row>
    <row r="6506" spans="10:11">
      <c r="J6506" s="1014"/>
      <c r="K6506" s="1014"/>
    </row>
    <row r="6507" spans="10:11">
      <c r="J6507" s="1014"/>
      <c r="K6507" s="1014"/>
    </row>
    <row r="6508" spans="10:11">
      <c r="J6508" s="1014"/>
      <c r="K6508" s="1014"/>
    </row>
    <row r="6509" spans="10:11">
      <c r="J6509" s="1014"/>
      <c r="K6509" s="1014"/>
    </row>
    <row r="6510" spans="10:11">
      <c r="J6510" s="1014"/>
      <c r="K6510" s="1014"/>
    </row>
    <row r="6511" spans="10:11">
      <c r="J6511" s="1014"/>
      <c r="K6511" s="1014"/>
    </row>
    <row r="6512" spans="10:11">
      <c r="J6512" s="1014"/>
      <c r="K6512" s="1014"/>
    </row>
    <row r="6513" spans="10:11">
      <c r="J6513" s="1014"/>
      <c r="K6513" s="1014"/>
    </row>
    <row r="6514" spans="10:11">
      <c r="J6514" s="1014"/>
      <c r="K6514" s="1014"/>
    </row>
    <row r="6515" spans="10:11">
      <c r="J6515" s="1014"/>
      <c r="K6515" s="1014"/>
    </row>
    <row r="6516" spans="10:11">
      <c r="J6516" s="1014"/>
      <c r="K6516" s="1014"/>
    </row>
    <row r="6517" spans="10:11">
      <c r="J6517" s="1014"/>
      <c r="K6517" s="1014"/>
    </row>
    <row r="6518" spans="10:11">
      <c r="J6518" s="1014"/>
      <c r="K6518" s="1014"/>
    </row>
    <row r="6519" spans="10:11">
      <c r="J6519" s="1014"/>
      <c r="K6519" s="1014"/>
    </row>
    <row r="6520" spans="10:11">
      <c r="J6520" s="1014"/>
      <c r="K6520" s="1014"/>
    </row>
    <row r="6521" spans="10:11">
      <c r="J6521" s="1014"/>
      <c r="K6521" s="1014"/>
    </row>
    <row r="6522" spans="10:11">
      <c r="J6522" s="1014"/>
      <c r="K6522" s="1014"/>
    </row>
    <row r="6523" spans="10:11">
      <c r="J6523" s="1014"/>
      <c r="K6523" s="1014"/>
    </row>
    <row r="6524" spans="10:11">
      <c r="J6524" s="1014"/>
      <c r="K6524" s="1014"/>
    </row>
    <row r="6525" spans="10:11">
      <c r="J6525" s="1014"/>
      <c r="K6525" s="1014"/>
    </row>
    <row r="6526" spans="10:11">
      <c r="J6526" s="1014"/>
      <c r="K6526" s="1014"/>
    </row>
    <row r="6527" spans="10:11">
      <c r="J6527" s="1014"/>
      <c r="K6527" s="1014"/>
    </row>
    <row r="6528" spans="10:11">
      <c r="J6528" s="1014"/>
      <c r="K6528" s="1014"/>
    </row>
    <row r="6529" spans="10:11">
      <c r="J6529" s="1014"/>
      <c r="K6529" s="1014"/>
    </row>
    <row r="6530" spans="10:11">
      <c r="J6530" s="1014"/>
      <c r="K6530" s="1014"/>
    </row>
    <row r="6531" spans="10:11">
      <c r="J6531" s="1014"/>
      <c r="K6531" s="1014"/>
    </row>
    <row r="6532" spans="10:11">
      <c r="J6532" s="1014"/>
      <c r="K6532" s="1014"/>
    </row>
    <row r="6533" spans="10:11">
      <c r="J6533" s="1014"/>
      <c r="K6533" s="1014"/>
    </row>
    <row r="6534" spans="10:11">
      <c r="J6534" s="1014"/>
      <c r="K6534" s="1014"/>
    </row>
    <row r="6535" spans="10:11">
      <c r="J6535" s="1014"/>
      <c r="K6535" s="1014"/>
    </row>
    <row r="6536" spans="10:11">
      <c r="J6536" s="1014"/>
      <c r="K6536" s="1014"/>
    </row>
    <row r="6537" spans="10:11">
      <c r="J6537" s="1014"/>
      <c r="K6537" s="1014"/>
    </row>
    <row r="6538" spans="10:11">
      <c r="J6538" s="1014"/>
      <c r="K6538" s="1014"/>
    </row>
    <row r="6539" spans="10:11">
      <c r="J6539" s="1014"/>
      <c r="K6539" s="1014"/>
    </row>
    <row r="6540" spans="10:11">
      <c r="J6540" s="1014"/>
      <c r="K6540" s="1014"/>
    </row>
    <row r="6541" spans="10:11">
      <c r="J6541" s="1014"/>
      <c r="K6541" s="1014"/>
    </row>
    <row r="6542" spans="10:11">
      <c r="J6542" s="1014"/>
      <c r="K6542" s="1014"/>
    </row>
    <row r="6543" spans="10:11">
      <c r="J6543" s="1014"/>
      <c r="K6543" s="1014"/>
    </row>
    <row r="6544" spans="10:11">
      <c r="J6544" s="1014"/>
      <c r="K6544" s="1014"/>
    </row>
    <row r="6545" spans="10:11">
      <c r="J6545" s="1014"/>
      <c r="K6545" s="1014"/>
    </row>
    <row r="6546" spans="10:11">
      <c r="J6546" s="1014"/>
      <c r="K6546" s="1014"/>
    </row>
    <row r="6547" spans="10:11">
      <c r="J6547" s="1014"/>
      <c r="K6547" s="1014"/>
    </row>
    <row r="6548" spans="10:11">
      <c r="J6548" s="1014"/>
      <c r="K6548" s="1014"/>
    </row>
    <row r="6549" spans="10:11">
      <c r="J6549" s="1014"/>
      <c r="K6549" s="1014"/>
    </row>
    <row r="6550" spans="10:11">
      <c r="J6550" s="1014"/>
      <c r="K6550" s="1014"/>
    </row>
    <row r="6551" spans="10:11">
      <c r="J6551" s="1014"/>
      <c r="K6551" s="1014"/>
    </row>
    <row r="6552" spans="10:11">
      <c r="J6552" s="1014"/>
      <c r="K6552" s="1014"/>
    </row>
    <row r="6553" spans="10:11">
      <c r="J6553" s="1014"/>
      <c r="K6553" s="1014"/>
    </row>
    <row r="6554" spans="10:11">
      <c r="J6554" s="1014"/>
      <c r="K6554" s="1014"/>
    </row>
    <row r="6555" spans="10:11">
      <c r="J6555" s="1014"/>
      <c r="K6555" s="1014"/>
    </row>
    <row r="6556" spans="10:11">
      <c r="J6556" s="1014"/>
      <c r="K6556" s="1014"/>
    </row>
    <row r="6557" spans="10:11">
      <c r="J6557" s="1014"/>
      <c r="K6557" s="1014"/>
    </row>
    <row r="6558" spans="10:11">
      <c r="J6558" s="1014"/>
      <c r="K6558" s="1014"/>
    </row>
    <row r="6559" spans="10:11">
      <c r="J6559" s="1014"/>
      <c r="K6559" s="1014"/>
    </row>
    <row r="6560" spans="10:11">
      <c r="J6560" s="1014"/>
      <c r="K6560" s="1014"/>
    </row>
    <row r="6561" spans="10:11">
      <c r="J6561" s="1014"/>
      <c r="K6561" s="1014"/>
    </row>
    <row r="6562" spans="10:11">
      <c r="J6562" s="1014"/>
      <c r="K6562" s="1014"/>
    </row>
    <row r="6563" spans="10:11">
      <c r="J6563" s="1014"/>
      <c r="K6563" s="1014"/>
    </row>
    <row r="6564" spans="10:11">
      <c r="J6564" s="1014"/>
      <c r="K6564" s="1014"/>
    </row>
    <row r="6565" spans="10:11">
      <c r="J6565" s="1014"/>
      <c r="K6565" s="1014"/>
    </row>
    <row r="6566" spans="10:11">
      <c r="J6566" s="1014"/>
      <c r="K6566" s="1014"/>
    </row>
    <row r="6567" spans="10:11">
      <c r="J6567" s="1014"/>
      <c r="K6567" s="1014"/>
    </row>
    <row r="6568" spans="10:11">
      <c r="J6568" s="1014"/>
      <c r="K6568" s="1014"/>
    </row>
    <row r="6569" spans="10:11">
      <c r="J6569" s="1014"/>
      <c r="K6569" s="1014"/>
    </row>
    <row r="6570" spans="10:11">
      <c r="J6570" s="1014"/>
      <c r="K6570" s="1014"/>
    </row>
    <row r="6571" spans="10:11">
      <c r="J6571" s="1014"/>
      <c r="K6571" s="1014"/>
    </row>
    <row r="6572" spans="10:11">
      <c r="J6572" s="1014"/>
      <c r="K6572" s="1014"/>
    </row>
    <row r="6573" spans="10:11">
      <c r="J6573" s="1014"/>
      <c r="K6573" s="1014"/>
    </row>
    <row r="6574" spans="10:11">
      <c r="J6574" s="1014"/>
      <c r="K6574" s="1014"/>
    </row>
    <row r="6575" spans="10:11">
      <c r="J6575" s="1014"/>
      <c r="K6575" s="1014"/>
    </row>
    <row r="6576" spans="10:11">
      <c r="J6576" s="1014"/>
      <c r="K6576" s="1014"/>
    </row>
    <row r="6577" spans="10:11">
      <c r="J6577" s="1014"/>
      <c r="K6577" s="1014"/>
    </row>
    <row r="6578" spans="10:11">
      <c r="J6578" s="1014"/>
      <c r="K6578" s="1014"/>
    </row>
    <row r="6579" spans="10:11">
      <c r="J6579" s="1014"/>
      <c r="K6579" s="1014"/>
    </row>
    <row r="6580" spans="10:11">
      <c r="J6580" s="1014"/>
      <c r="K6580" s="1014"/>
    </row>
    <row r="6581" spans="10:11">
      <c r="J6581" s="1014"/>
      <c r="K6581" s="1014"/>
    </row>
    <row r="6582" spans="10:11">
      <c r="J6582" s="1014"/>
      <c r="K6582" s="1014"/>
    </row>
    <row r="6583" spans="10:11">
      <c r="J6583" s="1014"/>
      <c r="K6583" s="1014"/>
    </row>
    <row r="6584" spans="10:11">
      <c r="J6584" s="1014"/>
      <c r="K6584" s="1014"/>
    </row>
    <row r="6585" spans="10:11">
      <c r="J6585" s="1014"/>
      <c r="K6585" s="1014"/>
    </row>
    <row r="6586" spans="10:11">
      <c r="J6586" s="1014"/>
      <c r="K6586" s="1014"/>
    </row>
    <row r="6587" spans="10:11">
      <c r="J6587" s="1014"/>
      <c r="K6587" s="1014"/>
    </row>
    <row r="6588" spans="10:11">
      <c r="J6588" s="1014"/>
      <c r="K6588" s="1014"/>
    </row>
    <row r="6589" spans="10:11">
      <c r="J6589" s="1014"/>
      <c r="K6589" s="1014"/>
    </row>
    <row r="6590" spans="10:11">
      <c r="J6590" s="1014"/>
      <c r="K6590" s="1014"/>
    </row>
    <row r="6591" spans="10:11">
      <c r="J6591" s="1014"/>
      <c r="K6591" s="1014"/>
    </row>
    <row r="6592" spans="10:11">
      <c r="J6592" s="1014"/>
      <c r="K6592" s="1014"/>
    </row>
    <row r="6593" spans="10:11">
      <c r="J6593" s="1014"/>
      <c r="K6593" s="1014"/>
    </row>
    <row r="6594" spans="10:11">
      <c r="J6594" s="1014"/>
      <c r="K6594" s="1014"/>
    </row>
    <row r="6595" spans="10:11">
      <c r="J6595" s="1014"/>
      <c r="K6595" s="1014"/>
    </row>
    <row r="6596" spans="10:11">
      <c r="J6596" s="1014"/>
      <c r="K6596" s="1014"/>
    </row>
    <row r="6597" spans="10:11">
      <c r="J6597" s="1014"/>
      <c r="K6597" s="1014"/>
    </row>
    <row r="6598" spans="10:11">
      <c r="J6598" s="1014"/>
      <c r="K6598" s="1014"/>
    </row>
    <row r="6599" spans="10:11">
      <c r="J6599" s="1014"/>
      <c r="K6599" s="1014"/>
    </row>
    <row r="6600" spans="10:11">
      <c r="J6600" s="1014"/>
      <c r="K6600" s="1014"/>
    </row>
    <row r="6601" spans="10:11">
      <c r="J6601" s="1014"/>
      <c r="K6601" s="1014"/>
    </row>
    <row r="6602" spans="10:11">
      <c r="J6602" s="1014"/>
      <c r="K6602" s="1014"/>
    </row>
    <row r="6603" spans="10:11">
      <c r="J6603" s="1014"/>
      <c r="K6603" s="1014"/>
    </row>
    <row r="6604" spans="10:11">
      <c r="J6604" s="1014"/>
      <c r="K6604" s="1014"/>
    </row>
    <row r="6605" spans="10:11">
      <c r="J6605" s="1014"/>
      <c r="K6605" s="1014"/>
    </row>
    <row r="6606" spans="10:11">
      <c r="J6606" s="1014"/>
      <c r="K6606" s="1014"/>
    </row>
    <row r="6607" spans="10:11">
      <c r="J6607" s="1014"/>
      <c r="K6607" s="1014"/>
    </row>
    <row r="6608" spans="10:11">
      <c r="J6608" s="1014"/>
      <c r="K6608" s="1014"/>
    </row>
    <row r="6609" spans="10:11">
      <c r="J6609" s="1014"/>
      <c r="K6609" s="1014"/>
    </row>
    <row r="6610" spans="10:11">
      <c r="J6610" s="1014"/>
      <c r="K6610" s="1014"/>
    </row>
    <row r="6611" spans="10:11">
      <c r="J6611" s="1014"/>
      <c r="K6611" s="1014"/>
    </row>
    <row r="6612" spans="10:11">
      <c r="J6612" s="1014"/>
      <c r="K6612" s="1014"/>
    </row>
    <row r="6613" spans="10:11">
      <c r="J6613" s="1014"/>
      <c r="K6613" s="1014"/>
    </row>
    <row r="6614" spans="10:11">
      <c r="J6614" s="1014"/>
      <c r="K6614" s="1014"/>
    </row>
    <row r="6615" spans="10:11">
      <c r="J6615" s="1014"/>
      <c r="K6615" s="1014"/>
    </row>
    <row r="6616" spans="10:11">
      <c r="J6616" s="1014"/>
      <c r="K6616" s="1014"/>
    </row>
    <row r="6617" spans="10:11">
      <c r="J6617" s="1014"/>
      <c r="K6617" s="1014"/>
    </row>
    <row r="6618" spans="10:11">
      <c r="J6618" s="1014"/>
      <c r="K6618" s="1014"/>
    </row>
    <row r="6619" spans="10:11">
      <c r="J6619" s="1014"/>
      <c r="K6619" s="1014"/>
    </row>
    <row r="6620" spans="10:11">
      <c r="J6620" s="1014"/>
      <c r="K6620" s="1014"/>
    </row>
    <row r="6621" spans="10:11">
      <c r="J6621" s="1014"/>
      <c r="K6621" s="1014"/>
    </row>
    <row r="6622" spans="10:11">
      <c r="J6622" s="1014"/>
      <c r="K6622" s="1014"/>
    </row>
    <row r="6623" spans="10:11">
      <c r="J6623" s="1014"/>
      <c r="K6623" s="1014"/>
    </row>
    <row r="6624" spans="10:11">
      <c r="J6624" s="1014"/>
      <c r="K6624" s="1014"/>
    </row>
    <row r="6625" spans="10:11">
      <c r="J6625" s="1014"/>
      <c r="K6625" s="1014"/>
    </row>
    <row r="6626" spans="10:11">
      <c r="J6626" s="1014"/>
      <c r="K6626" s="1014"/>
    </row>
    <row r="6627" spans="10:11">
      <c r="J6627" s="1014"/>
      <c r="K6627" s="1014"/>
    </row>
    <row r="6628" spans="10:11">
      <c r="J6628" s="1014"/>
      <c r="K6628" s="1014"/>
    </row>
    <row r="6629" spans="10:11">
      <c r="J6629" s="1014"/>
      <c r="K6629" s="1014"/>
    </row>
    <row r="6630" spans="10:11">
      <c r="J6630" s="1014"/>
      <c r="K6630" s="1014"/>
    </row>
    <row r="6631" spans="10:11">
      <c r="J6631" s="1014"/>
      <c r="K6631" s="1014"/>
    </row>
    <row r="6632" spans="10:11">
      <c r="J6632" s="1014"/>
      <c r="K6632" s="1014"/>
    </row>
    <row r="6633" spans="10:11">
      <c r="J6633" s="1014"/>
      <c r="K6633" s="1014"/>
    </row>
    <row r="6634" spans="10:11">
      <c r="J6634" s="1014"/>
      <c r="K6634" s="1014"/>
    </row>
    <row r="6635" spans="10:11">
      <c r="J6635" s="1014"/>
      <c r="K6635" s="1014"/>
    </row>
    <row r="6636" spans="10:11">
      <c r="J6636" s="1014"/>
      <c r="K6636" s="1014"/>
    </row>
    <row r="6637" spans="10:11">
      <c r="J6637" s="1014"/>
      <c r="K6637" s="1014"/>
    </row>
    <row r="6638" spans="10:11">
      <c r="J6638" s="1014"/>
      <c r="K6638" s="1014"/>
    </row>
    <row r="6639" spans="10:11">
      <c r="J6639" s="1014"/>
      <c r="K6639" s="1014"/>
    </row>
    <row r="6640" spans="10:11">
      <c r="J6640" s="1014"/>
      <c r="K6640" s="1014"/>
    </row>
    <row r="6641" spans="10:11">
      <c r="J6641" s="1014"/>
      <c r="K6641" s="1014"/>
    </row>
    <row r="6642" spans="10:11">
      <c r="J6642" s="1014"/>
      <c r="K6642" s="1014"/>
    </row>
    <row r="6643" spans="10:11">
      <c r="J6643" s="1014"/>
      <c r="K6643" s="1014"/>
    </row>
    <row r="6644" spans="10:11">
      <c r="J6644" s="1014"/>
      <c r="K6644" s="1014"/>
    </row>
    <row r="6645" spans="10:11">
      <c r="J6645" s="1014"/>
      <c r="K6645" s="1014"/>
    </row>
    <row r="6646" spans="10:11">
      <c r="J6646" s="1014"/>
      <c r="K6646" s="1014"/>
    </row>
    <row r="6647" spans="10:11">
      <c r="J6647" s="1014"/>
      <c r="K6647" s="1014"/>
    </row>
    <row r="6648" spans="10:11">
      <c r="J6648" s="1014"/>
      <c r="K6648" s="1014"/>
    </row>
    <row r="6649" spans="10:11">
      <c r="J6649" s="1014"/>
      <c r="K6649" s="1014"/>
    </row>
    <row r="6650" spans="10:11">
      <c r="J6650" s="1014"/>
      <c r="K6650" s="1014"/>
    </row>
    <row r="6651" spans="10:11">
      <c r="J6651" s="1014"/>
      <c r="K6651" s="1014"/>
    </row>
    <row r="6652" spans="10:11">
      <c r="J6652" s="1014"/>
      <c r="K6652" s="1014"/>
    </row>
    <row r="6653" spans="10:11">
      <c r="J6653" s="1014"/>
      <c r="K6653" s="1014"/>
    </row>
    <row r="6654" spans="10:11">
      <c r="J6654" s="1014"/>
      <c r="K6654" s="1014"/>
    </row>
    <row r="6655" spans="10:11">
      <c r="J6655" s="1014"/>
      <c r="K6655" s="1014"/>
    </row>
    <row r="6656" spans="10:11">
      <c r="J6656" s="1014"/>
      <c r="K6656" s="1014"/>
    </row>
    <row r="6657" spans="10:11">
      <c r="J6657" s="1014"/>
      <c r="K6657" s="1014"/>
    </row>
    <row r="6658" spans="10:11">
      <c r="J6658" s="1014"/>
      <c r="K6658" s="1014"/>
    </row>
    <row r="6659" spans="10:11">
      <c r="J6659" s="1014"/>
      <c r="K6659" s="1014"/>
    </row>
    <row r="6660" spans="10:11">
      <c r="J6660" s="1014"/>
      <c r="K6660" s="1014"/>
    </row>
    <row r="6661" spans="10:11">
      <c r="J6661" s="1014"/>
      <c r="K6661" s="1014"/>
    </row>
    <row r="6662" spans="10:11">
      <c r="J6662" s="1014"/>
      <c r="K6662" s="1014"/>
    </row>
    <row r="6663" spans="10:11">
      <c r="J6663" s="1014"/>
      <c r="K6663" s="1014"/>
    </row>
    <row r="6664" spans="10:11">
      <c r="J6664" s="1014"/>
      <c r="K6664" s="1014"/>
    </row>
    <row r="6665" spans="10:11">
      <c r="J6665" s="1014"/>
      <c r="K6665" s="1014"/>
    </row>
    <row r="6666" spans="10:11">
      <c r="J6666" s="1014"/>
      <c r="K6666" s="1014"/>
    </row>
    <row r="6667" spans="10:11">
      <c r="J6667" s="1014"/>
      <c r="K6667" s="1014"/>
    </row>
    <row r="6668" spans="10:11">
      <c r="J6668" s="1014"/>
      <c r="K6668" s="1014"/>
    </row>
    <row r="6669" spans="10:11">
      <c r="J6669" s="1014"/>
      <c r="K6669" s="1014"/>
    </row>
    <row r="6670" spans="10:11">
      <c r="J6670" s="1014"/>
      <c r="K6670" s="1014"/>
    </row>
    <row r="6671" spans="10:11">
      <c r="J6671" s="1014"/>
      <c r="K6671" s="1014"/>
    </row>
    <row r="6672" spans="10:11">
      <c r="J6672" s="1014"/>
      <c r="K6672" s="1014"/>
    </row>
    <row r="6673" spans="10:11">
      <c r="J6673" s="1014"/>
      <c r="K6673" s="1014"/>
    </row>
    <row r="6674" spans="10:11">
      <c r="J6674" s="1014"/>
      <c r="K6674" s="1014"/>
    </row>
    <row r="6675" spans="10:11">
      <c r="J6675" s="1014"/>
      <c r="K6675" s="1014"/>
    </row>
    <row r="6676" spans="10:11">
      <c r="J6676" s="1014"/>
      <c r="K6676" s="1014"/>
    </row>
    <row r="6677" spans="10:11">
      <c r="J6677" s="1014"/>
      <c r="K6677" s="1014"/>
    </row>
    <row r="6678" spans="10:11">
      <c r="J6678" s="1014"/>
      <c r="K6678" s="1014"/>
    </row>
    <row r="6679" spans="10:11">
      <c r="J6679" s="1014"/>
      <c r="K6679" s="1014"/>
    </row>
    <row r="6680" spans="10:11">
      <c r="J6680" s="1014"/>
      <c r="K6680" s="1014"/>
    </row>
    <row r="6681" spans="10:11">
      <c r="J6681" s="1014"/>
      <c r="K6681" s="1014"/>
    </row>
    <row r="6682" spans="10:11">
      <c r="J6682" s="1014"/>
      <c r="K6682" s="1014"/>
    </row>
    <row r="6683" spans="10:11">
      <c r="J6683" s="1014"/>
      <c r="K6683" s="1014"/>
    </row>
    <row r="6684" spans="10:11">
      <c r="J6684" s="1014"/>
      <c r="K6684" s="1014"/>
    </row>
    <row r="6685" spans="10:11">
      <c r="J6685" s="1014"/>
      <c r="K6685" s="1014"/>
    </row>
    <row r="6686" spans="10:11">
      <c r="J6686" s="1014"/>
      <c r="K6686" s="1014"/>
    </row>
    <row r="6687" spans="10:11">
      <c r="J6687" s="1014"/>
      <c r="K6687" s="1014"/>
    </row>
    <row r="6688" spans="10:11">
      <c r="J6688" s="1014"/>
      <c r="K6688" s="1014"/>
    </row>
    <row r="6689" spans="10:11">
      <c r="J6689" s="1014"/>
      <c r="K6689" s="1014"/>
    </row>
    <row r="6690" spans="10:11">
      <c r="J6690" s="1014"/>
      <c r="K6690" s="1014"/>
    </row>
    <row r="6691" spans="10:11">
      <c r="J6691" s="1014"/>
      <c r="K6691" s="1014"/>
    </row>
    <row r="6692" spans="10:11">
      <c r="J6692" s="1014"/>
      <c r="K6692" s="1014"/>
    </row>
    <row r="6693" spans="10:11">
      <c r="J6693" s="1014"/>
      <c r="K6693" s="1014"/>
    </row>
    <row r="6694" spans="10:11">
      <c r="J6694" s="1014"/>
      <c r="K6694" s="1014"/>
    </row>
    <row r="6695" spans="10:11">
      <c r="J6695" s="1014"/>
      <c r="K6695" s="1014"/>
    </row>
    <row r="6696" spans="10:11">
      <c r="J6696" s="1014"/>
      <c r="K6696" s="1014"/>
    </row>
    <row r="6697" spans="10:11">
      <c r="J6697" s="1014"/>
      <c r="K6697" s="1014"/>
    </row>
    <row r="6698" spans="10:11">
      <c r="J6698" s="1014"/>
      <c r="K6698" s="1014"/>
    </row>
    <row r="6699" spans="10:11">
      <c r="J6699" s="1014"/>
      <c r="K6699" s="1014"/>
    </row>
    <row r="6700" spans="10:11">
      <c r="J6700" s="1014"/>
      <c r="K6700" s="1014"/>
    </row>
    <row r="6701" spans="10:11">
      <c r="J6701" s="1014"/>
      <c r="K6701" s="1014"/>
    </row>
    <row r="6702" spans="10:11">
      <c r="J6702" s="1014"/>
      <c r="K6702" s="1014"/>
    </row>
    <row r="6703" spans="10:11">
      <c r="J6703" s="1014"/>
      <c r="K6703" s="1014"/>
    </row>
    <row r="6704" spans="10:11">
      <c r="J6704" s="1014"/>
      <c r="K6704" s="1014"/>
    </row>
    <row r="6705" spans="10:11">
      <c r="J6705" s="1014"/>
      <c r="K6705" s="1014"/>
    </row>
    <row r="6706" spans="10:11">
      <c r="J6706" s="1014"/>
      <c r="K6706" s="1014"/>
    </row>
    <row r="6707" spans="10:11">
      <c r="J6707" s="1014"/>
      <c r="K6707" s="1014"/>
    </row>
    <row r="6708" spans="10:11">
      <c r="J6708" s="1014"/>
      <c r="K6708" s="1014"/>
    </row>
    <row r="6709" spans="10:11">
      <c r="J6709" s="1014"/>
      <c r="K6709" s="1014"/>
    </row>
    <row r="6710" spans="10:11">
      <c r="J6710" s="1014"/>
      <c r="K6710" s="1014"/>
    </row>
    <row r="6711" spans="10:11">
      <c r="J6711" s="1014"/>
      <c r="K6711" s="1014"/>
    </row>
    <row r="6712" spans="10:11">
      <c r="J6712" s="1014"/>
      <c r="K6712" s="1014"/>
    </row>
    <row r="6713" spans="10:11">
      <c r="J6713" s="1014"/>
      <c r="K6713" s="1014"/>
    </row>
    <row r="6714" spans="10:11">
      <c r="J6714" s="1014"/>
      <c r="K6714" s="1014"/>
    </row>
    <row r="6715" spans="10:11">
      <c r="J6715" s="1014"/>
      <c r="K6715" s="1014"/>
    </row>
    <row r="6716" spans="10:11">
      <c r="J6716" s="1014"/>
      <c r="K6716" s="1014"/>
    </row>
    <row r="6717" spans="10:11">
      <c r="J6717" s="1014"/>
      <c r="K6717" s="1014"/>
    </row>
    <row r="6718" spans="10:11">
      <c r="J6718" s="1014"/>
      <c r="K6718" s="1014"/>
    </row>
    <row r="6719" spans="10:11">
      <c r="J6719" s="1014"/>
      <c r="K6719" s="1014"/>
    </row>
    <row r="6720" spans="10:11">
      <c r="J6720" s="1014"/>
      <c r="K6720" s="1014"/>
    </row>
    <row r="6721" spans="10:11">
      <c r="J6721" s="1014"/>
      <c r="K6721" s="1014"/>
    </row>
    <row r="6722" spans="10:11">
      <c r="J6722" s="1014"/>
      <c r="K6722" s="1014"/>
    </row>
    <row r="6723" spans="10:11">
      <c r="J6723" s="1014"/>
      <c r="K6723" s="1014"/>
    </row>
    <row r="6724" spans="10:11">
      <c r="J6724" s="1014"/>
      <c r="K6724" s="1014"/>
    </row>
    <row r="6725" spans="10:11">
      <c r="J6725" s="1014"/>
      <c r="K6725" s="1014"/>
    </row>
    <row r="6726" spans="10:11">
      <c r="J6726" s="1014"/>
      <c r="K6726" s="1014"/>
    </row>
    <row r="6727" spans="10:11">
      <c r="J6727" s="1014"/>
      <c r="K6727" s="1014"/>
    </row>
    <row r="6728" spans="10:11">
      <c r="J6728" s="1014"/>
      <c r="K6728" s="1014"/>
    </row>
    <row r="6729" spans="10:11">
      <c r="J6729" s="1014"/>
      <c r="K6729" s="1014"/>
    </row>
    <row r="6730" spans="10:11">
      <c r="J6730" s="1014"/>
      <c r="K6730" s="1014"/>
    </row>
    <row r="6731" spans="10:11">
      <c r="J6731" s="1014"/>
      <c r="K6731" s="1014"/>
    </row>
    <row r="6732" spans="10:11">
      <c r="J6732" s="1014"/>
      <c r="K6732" s="1014"/>
    </row>
    <row r="6733" spans="10:11">
      <c r="J6733" s="1014"/>
      <c r="K6733" s="1014"/>
    </row>
    <row r="6734" spans="10:11">
      <c r="J6734" s="1014"/>
      <c r="K6734" s="1014"/>
    </row>
    <row r="6735" spans="10:11">
      <c r="J6735" s="1014"/>
      <c r="K6735" s="1014"/>
    </row>
    <row r="6736" spans="10:11">
      <c r="J6736" s="1014"/>
      <c r="K6736" s="1014"/>
    </row>
    <row r="6737" spans="10:11">
      <c r="J6737" s="1014"/>
      <c r="K6737" s="1014"/>
    </row>
    <row r="6738" spans="10:11">
      <c r="J6738" s="1014"/>
      <c r="K6738" s="1014"/>
    </row>
    <row r="6739" spans="10:11">
      <c r="J6739" s="1014"/>
      <c r="K6739" s="1014"/>
    </row>
    <row r="6740" spans="10:11">
      <c r="J6740" s="1014"/>
      <c r="K6740" s="1014"/>
    </row>
    <row r="6741" spans="10:11">
      <c r="J6741" s="1014"/>
      <c r="K6741" s="1014"/>
    </row>
    <row r="6742" spans="10:11">
      <c r="J6742" s="1014"/>
      <c r="K6742" s="1014"/>
    </row>
    <row r="6743" spans="10:11">
      <c r="J6743" s="1014"/>
      <c r="K6743" s="1014"/>
    </row>
    <row r="6744" spans="10:11">
      <c r="J6744" s="1014"/>
      <c r="K6744" s="1014"/>
    </row>
    <row r="6745" spans="10:11">
      <c r="J6745" s="1014"/>
      <c r="K6745" s="1014"/>
    </row>
    <row r="6746" spans="10:11">
      <c r="J6746" s="1014"/>
      <c r="K6746" s="1014"/>
    </row>
    <row r="6747" spans="10:11">
      <c r="J6747" s="1014"/>
      <c r="K6747" s="1014"/>
    </row>
    <row r="6748" spans="10:11">
      <c r="J6748" s="1014"/>
      <c r="K6748" s="1014"/>
    </row>
    <row r="6749" spans="10:11">
      <c r="J6749" s="1014"/>
      <c r="K6749" s="1014"/>
    </row>
    <row r="6750" spans="10:11">
      <c r="J6750" s="1014"/>
      <c r="K6750" s="1014"/>
    </row>
    <row r="6751" spans="10:11">
      <c r="J6751" s="1014"/>
      <c r="K6751" s="1014"/>
    </row>
    <row r="6752" spans="10:11">
      <c r="J6752" s="1014"/>
      <c r="K6752" s="1014"/>
    </row>
    <row r="6753" spans="10:11">
      <c r="J6753" s="1014"/>
      <c r="K6753" s="1014"/>
    </row>
    <row r="6754" spans="10:11">
      <c r="J6754" s="1014"/>
      <c r="K6754" s="1014"/>
    </row>
    <row r="6755" spans="10:11">
      <c r="J6755" s="1014"/>
      <c r="K6755" s="1014"/>
    </row>
    <row r="6756" spans="10:11">
      <c r="J6756" s="1014"/>
      <c r="K6756" s="1014"/>
    </row>
    <row r="6757" spans="10:11">
      <c r="J6757" s="1014"/>
      <c r="K6757" s="1014"/>
    </row>
    <row r="6758" spans="10:11">
      <c r="J6758" s="1014"/>
      <c r="K6758" s="1014"/>
    </row>
    <row r="6759" spans="10:11">
      <c r="J6759" s="1014"/>
      <c r="K6759" s="1014"/>
    </row>
    <row r="6760" spans="10:11">
      <c r="J6760" s="1014"/>
      <c r="K6760" s="1014"/>
    </row>
    <row r="6761" spans="10:11">
      <c r="J6761" s="1014"/>
      <c r="K6761" s="1014"/>
    </row>
    <row r="6762" spans="10:11">
      <c r="J6762" s="1014"/>
      <c r="K6762" s="1014"/>
    </row>
    <row r="6763" spans="10:11">
      <c r="J6763" s="1014"/>
      <c r="K6763" s="1014"/>
    </row>
    <row r="6764" spans="10:11">
      <c r="J6764" s="1014"/>
      <c r="K6764" s="1014"/>
    </row>
    <row r="6765" spans="10:11">
      <c r="J6765" s="1014"/>
      <c r="K6765" s="1014"/>
    </row>
    <row r="6766" spans="10:11">
      <c r="J6766" s="1014"/>
      <c r="K6766" s="1014"/>
    </row>
    <row r="6767" spans="10:11">
      <c r="J6767" s="1014"/>
      <c r="K6767" s="1014"/>
    </row>
    <row r="6768" spans="10:11">
      <c r="J6768" s="1014"/>
      <c r="K6768" s="1014"/>
    </row>
    <row r="6769" spans="10:11">
      <c r="J6769" s="1014"/>
      <c r="K6769" s="1014"/>
    </row>
    <row r="6770" spans="10:11">
      <c r="J6770" s="1014"/>
      <c r="K6770" s="1014"/>
    </row>
    <row r="6771" spans="10:11">
      <c r="J6771" s="1014"/>
      <c r="K6771" s="1014"/>
    </row>
    <row r="6772" spans="10:11">
      <c r="J6772" s="1014"/>
      <c r="K6772" s="1014"/>
    </row>
    <row r="6773" spans="10:11">
      <c r="J6773" s="1014"/>
      <c r="K6773" s="1014"/>
    </row>
    <row r="6774" spans="10:11">
      <c r="J6774" s="1014"/>
      <c r="K6774" s="1014"/>
    </row>
    <row r="6775" spans="10:11">
      <c r="J6775" s="1014"/>
      <c r="K6775" s="1014"/>
    </row>
    <row r="6776" spans="10:11">
      <c r="J6776" s="1014"/>
      <c r="K6776" s="1014"/>
    </row>
    <row r="6777" spans="10:11">
      <c r="J6777" s="1014"/>
      <c r="K6777" s="1014"/>
    </row>
    <row r="6778" spans="10:11">
      <c r="J6778" s="1014"/>
      <c r="K6778" s="1014"/>
    </row>
    <row r="6779" spans="10:11">
      <c r="J6779" s="1014"/>
      <c r="K6779" s="1014"/>
    </row>
    <row r="6780" spans="10:11">
      <c r="J6780" s="1014"/>
      <c r="K6780" s="1014"/>
    </row>
    <row r="6781" spans="10:11">
      <c r="J6781" s="1014"/>
      <c r="K6781" s="1014"/>
    </row>
    <row r="6782" spans="10:11">
      <c r="J6782" s="1014"/>
      <c r="K6782" s="1014"/>
    </row>
    <row r="6783" spans="10:11">
      <c r="J6783" s="1014"/>
      <c r="K6783" s="1014"/>
    </row>
    <row r="6784" spans="10:11">
      <c r="J6784" s="1014"/>
      <c r="K6784" s="1014"/>
    </row>
    <row r="6785" spans="10:11">
      <c r="J6785" s="1014"/>
      <c r="K6785" s="1014"/>
    </row>
    <row r="6786" spans="10:11">
      <c r="J6786" s="1014"/>
      <c r="K6786" s="1014"/>
    </row>
    <row r="6787" spans="10:11">
      <c r="J6787" s="1014"/>
      <c r="K6787" s="1014"/>
    </row>
    <row r="6788" spans="10:11">
      <c r="J6788" s="1014"/>
      <c r="K6788" s="1014"/>
    </row>
    <row r="6789" spans="10:11">
      <c r="J6789" s="1014"/>
      <c r="K6789" s="1014"/>
    </row>
    <row r="6790" spans="10:11">
      <c r="J6790" s="1014"/>
      <c r="K6790" s="1014"/>
    </row>
    <row r="6791" spans="10:11">
      <c r="J6791" s="1014"/>
      <c r="K6791" s="1014"/>
    </row>
    <row r="6792" spans="10:11">
      <c r="J6792" s="1014"/>
      <c r="K6792" s="1014"/>
    </row>
    <row r="6793" spans="10:11">
      <c r="J6793" s="1014"/>
      <c r="K6793" s="1014"/>
    </row>
    <row r="6794" spans="10:11">
      <c r="J6794" s="1014"/>
      <c r="K6794" s="1014"/>
    </row>
    <row r="6795" spans="10:11">
      <c r="J6795" s="1014"/>
      <c r="K6795" s="1014"/>
    </row>
    <row r="6796" spans="10:11">
      <c r="J6796" s="1014"/>
      <c r="K6796" s="1014"/>
    </row>
    <row r="6797" spans="10:11">
      <c r="J6797" s="1014"/>
      <c r="K6797" s="1014"/>
    </row>
    <row r="6798" spans="10:11">
      <c r="J6798" s="1014"/>
      <c r="K6798" s="1014"/>
    </row>
    <row r="6799" spans="10:11">
      <c r="J6799" s="1014"/>
      <c r="K6799" s="1014"/>
    </row>
    <row r="6800" spans="10:11">
      <c r="J6800" s="1014"/>
      <c r="K6800" s="1014"/>
    </row>
    <row r="6801" spans="10:11">
      <c r="J6801" s="1014"/>
      <c r="K6801" s="1014"/>
    </row>
    <row r="6802" spans="10:11">
      <c r="J6802" s="1014"/>
      <c r="K6802" s="1014"/>
    </row>
    <row r="6803" spans="10:11">
      <c r="J6803" s="1014"/>
      <c r="K6803" s="1014"/>
    </row>
    <row r="6804" spans="10:11">
      <c r="J6804" s="1014"/>
      <c r="K6804" s="1014"/>
    </row>
    <row r="6805" spans="10:11">
      <c r="J6805" s="1014"/>
      <c r="K6805" s="1014"/>
    </row>
    <row r="6806" spans="10:11">
      <c r="J6806" s="1014"/>
      <c r="K6806" s="1014"/>
    </row>
    <row r="6807" spans="10:11">
      <c r="J6807" s="1014"/>
      <c r="K6807" s="1014"/>
    </row>
    <row r="6808" spans="10:11">
      <c r="J6808" s="1014"/>
      <c r="K6808" s="1014"/>
    </row>
    <row r="6809" spans="10:11">
      <c r="J6809" s="1014"/>
      <c r="K6809" s="1014"/>
    </row>
    <row r="6810" spans="10:11">
      <c r="J6810" s="1014"/>
      <c r="K6810" s="1014"/>
    </row>
    <row r="6811" spans="10:11">
      <c r="J6811" s="1014"/>
      <c r="K6811" s="1014"/>
    </row>
    <row r="6812" spans="10:11">
      <c r="J6812" s="1014"/>
      <c r="K6812" s="1014"/>
    </row>
    <row r="6813" spans="10:11">
      <c r="J6813" s="1014"/>
      <c r="K6813" s="1014"/>
    </row>
    <row r="6814" spans="10:11">
      <c r="J6814" s="1014"/>
      <c r="K6814" s="1014"/>
    </row>
    <row r="6815" spans="10:11">
      <c r="J6815" s="1014"/>
      <c r="K6815" s="1014"/>
    </row>
    <row r="6816" spans="10:11">
      <c r="J6816" s="1014"/>
      <c r="K6816" s="1014"/>
    </row>
    <row r="6817" spans="10:11">
      <c r="J6817" s="1014"/>
      <c r="K6817" s="1014"/>
    </row>
    <row r="6818" spans="10:11">
      <c r="J6818" s="1014"/>
      <c r="K6818" s="1014"/>
    </row>
    <row r="6819" spans="10:11">
      <c r="J6819" s="1014"/>
      <c r="K6819" s="1014"/>
    </row>
    <row r="6820" spans="10:11">
      <c r="J6820" s="1014"/>
      <c r="K6820" s="1014"/>
    </row>
    <row r="6821" spans="10:11">
      <c r="J6821" s="1014"/>
      <c r="K6821" s="1014"/>
    </row>
    <row r="6822" spans="10:11">
      <c r="J6822" s="1014"/>
      <c r="K6822" s="1014"/>
    </row>
    <row r="6823" spans="10:11">
      <c r="J6823" s="1014"/>
      <c r="K6823" s="1014"/>
    </row>
    <row r="6824" spans="10:11">
      <c r="J6824" s="1014"/>
      <c r="K6824" s="1014"/>
    </row>
    <row r="6825" spans="10:11">
      <c r="J6825" s="1014"/>
      <c r="K6825" s="1014"/>
    </row>
    <row r="6826" spans="10:11">
      <c r="J6826" s="1014"/>
      <c r="K6826" s="1014"/>
    </row>
    <row r="6827" spans="10:11">
      <c r="J6827" s="1014"/>
      <c r="K6827" s="1014"/>
    </row>
    <row r="6828" spans="10:11">
      <c r="J6828" s="1014"/>
      <c r="K6828" s="1014"/>
    </row>
    <row r="6829" spans="10:11">
      <c r="J6829" s="1014"/>
      <c r="K6829" s="1014"/>
    </row>
    <row r="6830" spans="10:11">
      <c r="J6830" s="1014"/>
      <c r="K6830" s="1014"/>
    </row>
    <row r="6831" spans="10:11">
      <c r="J6831" s="1014"/>
      <c r="K6831" s="1014"/>
    </row>
    <row r="6832" spans="10:11">
      <c r="J6832" s="1014"/>
      <c r="K6832" s="1014"/>
    </row>
    <row r="6833" spans="10:11">
      <c r="J6833" s="1014"/>
      <c r="K6833" s="1014"/>
    </row>
    <row r="6834" spans="10:11">
      <c r="J6834" s="1014"/>
      <c r="K6834" s="1014"/>
    </row>
    <row r="6835" spans="10:11">
      <c r="J6835" s="1014"/>
      <c r="K6835" s="1014"/>
    </row>
    <row r="6836" spans="10:11">
      <c r="J6836" s="1014"/>
      <c r="K6836" s="1014"/>
    </row>
    <row r="6837" spans="10:11">
      <c r="J6837" s="1014"/>
      <c r="K6837" s="1014"/>
    </row>
    <row r="6838" spans="10:11">
      <c r="J6838" s="1014"/>
      <c r="K6838" s="1014"/>
    </row>
    <row r="6839" spans="10:11">
      <c r="J6839" s="1014"/>
      <c r="K6839" s="1014"/>
    </row>
    <row r="6840" spans="10:11">
      <c r="J6840" s="1014"/>
      <c r="K6840" s="1014"/>
    </row>
    <row r="6841" spans="10:11">
      <c r="J6841" s="1014"/>
      <c r="K6841" s="1014"/>
    </row>
    <row r="6842" spans="10:11">
      <c r="J6842" s="1014"/>
      <c r="K6842" s="1014"/>
    </row>
    <row r="6843" spans="10:11">
      <c r="J6843" s="1014"/>
      <c r="K6843" s="1014"/>
    </row>
    <row r="6844" spans="10:11">
      <c r="J6844" s="1014"/>
      <c r="K6844" s="1014"/>
    </row>
    <row r="6845" spans="10:11">
      <c r="J6845" s="1014"/>
      <c r="K6845" s="1014"/>
    </row>
    <row r="6846" spans="10:11">
      <c r="J6846" s="1014"/>
      <c r="K6846" s="1014"/>
    </row>
    <row r="6847" spans="10:11">
      <c r="J6847" s="1014"/>
      <c r="K6847" s="1014"/>
    </row>
    <row r="6848" spans="10:11">
      <c r="J6848" s="1014"/>
      <c r="K6848" s="1014"/>
    </row>
    <row r="6849" spans="10:11">
      <c r="J6849" s="1014"/>
      <c r="K6849" s="1014"/>
    </row>
    <row r="6850" spans="10:11">
      <c r="J6850" s="1014"/>
      <c r="K6850" s="1014"/>
    </row>
    <row r="6851" spans="10:11">
      <c r="J6851" s="1014"/>
      <c r="K6851" s="1014"/>
    </row>
    <row r="6852" spans="10:11">
      <c r="J6852" s="1014"/>
      <c r="K6852" s="1014"/>
    </row>
    <row r="6853" spans="10:11">
      <c r="J6853" s="1014"/>
      <c r="K6853" s="1014"/>
    </row>
    <row r="6854" spans="10:11">
      <c r="J6854" s="1014"/>
      <c r="K6854" s="1014"/>
    </row>
    <row r="6855" spans="10:11">
      <c r="J6855" s="1014"/>
      <c r="K6855" s="1014"/>
    </row>
    <row r="6856" spans="10:11">
      <c r="J6856" s="1014"/>
      <c r="K6856" s="1014"/>
    </row>
    <row r="6857" spans="10:11">
      <c r="J6857" s="1014"/>
      <c r="K6857" s="1014"/>
    </row>
    <row r="6858" spans="10:11">
      <c r="J6858" s="1014"/>
      <c r="K6858" s="1014"/>
    </row>
    <row r="6859" spans="10:11">
      <c r="J6859" s="1014"/>
      <c r="K6859" s="1014"/>
    </row>
    <row r="6860" spans="10:11">
      <c r="J6860" s="1014"/>
      <c r="K6860" s="1014"/>
    </row>
    <row r="6861" spans="10:11">
      <c r="J6861" s="1014"/>
      <c r="K6861" s="1014"/>
    </row>
    <row r="6862" spans="10:11">
      <c r="J6862" s="1014"/>
      <c r="K6862" s="1014"/>
    </row>
    <row r="6863" spans="10:11">
      <c r="J6863" s="1014"/>
      <c r="K6863" s="1014"/>
    </row>
    <row r="6864" spans="10:11">
      <c r="J6864" s="1014"/>
      <c r="K6864" s="1014"/>
    </row>
    <row r="6865" spans="10:11">
      <c r="J6865" s="1014"/>
      <c r="K6865" s="1014"/>
    </row>
    <row r="6866" spans="10:11">
      <c r="J6866" s="1014"/>
      <c r="K6866" s="1014"/>
    </row>
    <row r="6867" spans="10:11">
      <c r="J6867" s="1014"/>
      <c r="K6867" s="1014"/>
    </row>
    <row r="6868" spans="10:11">
      <c r="J6868" s="1014"/>
      <c r="K6868" s="1014"/>
    </row>
    <row r="6869" spans="10:11">
      <c r="J6869" s="1014"/>
      <c r="K6869" s="1014"/>
    </row>
    <row r="6870" spans="10:11">
      <c r="J6870" s="1014"/>
      <c r="K6870" s="1014"/>
    </row>
    <row r="6871" spans="10:11">
      <c r="J6871" s="1014"/>
      <c r="K6871" s="1014"/>
    </row>
    <row r="6872" spans="10:11">
      <c r="J6872" s="1014"/>
      <c r="K6872" s="1014"/>
    </row>
    <row r="6873" spans="10:11">
      <c r="J6873" s="1014"/>
      <c r="K6873" s="1014"/>
    </row>
    <row r="6874" spans="10:11">
      <c r="J6874" s="1014"/>
      <c r="K6874" s="1014"/>
    </row>
    <row r="6875" spans="10:11">
      <c r="J6875" s="1014"/>
      <c r="K6875" s="1014"/>
    </row>
    <row r="6876" spans="10:11">
      <c r="J6876" s="1014"/>
      <c r="K6876" s="1014"/>
    </row>
    <row r="6877" spans="10:11">
      <c r="J6877" s="1014"/>
      <c r="K6877" s="1014"/>
    </row>
    <row r="6878" spans="10:11">
      <c r="J6878" s="1014"/>
      <c r="K6878" s="1014"/>
    </row>
    <row r="6879" spans="10:11">
      <c r="J6879" s="1014"/>
      <c r="K6879" s="1014"/>
    </row>
    <row r="6880" spans="10:11">
      <c r="J6880" s="1014"/>
      <c r="K6880" s="1014"/>
    </row>
    <row r="6881" spans="10:11">
      <c r="J6881" s="1014"/>
      <c r="K6881" s="1014"/>
    </row>
    <row r="6882" spans="10:11">
      <c r="J6882" s="1014"/>
      <c r="K6882" s="1014"/>
    </row>
    <row r="6883" spans="10:11">
      <c r="J6883" s="1014"/>
      <c r="K6883" s="1014"/>
    </row>
    <row r="6884" spans="10:11">
      <c r="J6884" s="1014"/>
      <c r="K6884" s="1014"/>
    </row>
    <row r="6885" spans="10:11">
      <c r="J6885" s="1014"/>
      <c r="K6885" s="1014"/>
    </row>
    <row r="6886" spans="10:11">
      <c r="J6886" s="1014"/>
      <c r="K6886" s="1014"/>
    </row>
    <row r="6887" spans="10:11">
      <c r="J6887" s="1014"/>
      <c r="K6887" s="1014"/>
    </row>
    <row r="6888" spans="10:11">
      <c r="J6888" s="1014"/>
      <c r="K6888" s="1014"/>
    </row>
    <row r="6889" spans="10:11">
      <c r="J6889" s="1014"/>
      <c r="K6889" s="1014"/>
    </row>
    <row r="6890" spans="10:11">
      <c r="J6890" s="1014"/>
      <c r="K6890" s="1014"/>
    </row>
    <row r="6891" spans="10:11">
      <c r="J6891" s="1014"/>
      <c r="K6891" s="1014"/>
    </row>
    <row r="6892" spans="10:11">
      <c r="J6892" s="1014"/>
      <c r="K6892" s="1014"/>
    </row>
    <row r="6893" spans="10:11">
      <c r="J6893" s="1014"/>
      <c r="K6893" s="1014"/>
    </row>
    <row r="6894" spans="10:11">
      <c r="J6894" s="1014"/>
      <c r="K6894" s="1014"/>
    </row>
    <row r="6895" spans="10:11">
      <c r="J6895" s="1014"/>
      <c r="K6895" s="1014"/>
    </row>
    <row r="6896" spans="10:11">
      <c r="J6896" s="1014"/>
      <c r="K6896" s="1014"/>
    </row>
    <row r="6897" spans="10:11">
      <c r="J6897" s="1014"/>
      <c r="K6897" s="1014"/>
    </row>
    <row r="6898" spans="10:11">
      <c r="J6898" s="1014"/>
      <c r="K6898" s="1014"/>
    </row>
    <row r="6899" spans="10:11">
      <c r="J6899" s="1014"/>
      <c r="K6899" s="1014"/>
    </row>
    <row r="6900" spans="10:11">
      <c r="J6900" s="1014"/>
      <c r="K6900" s="1014"/>
    </row>
    <row r="6901" spans="10:11">
      <c r="J6901" s="1014"/>
      <c r="K6901" s="1014"/>
    </row>
    <row r="6902" spans="10:11">
      <c r="J6902" s="1014"/>
      <c r="K6902" s="1014"/>
    </row>
    <row r="6903" spans="10:11">
      <c r="J6903" s="1014"/>
      <c r="K6903" s="1014"/>
    </row>
    <row r="6904" spans="10:11">
      <c r="J6904" s="1014"/>
      <c r="K6904" s="1014"/>
    </row>
    <row r="6905" spans="10:11">
      <c r="J6905" s="1014"/>
      <c r="K6905" s="1014"/>
    </row>
    <row r="6906" spans="10:11">
      <c r="J6906" s="1014"/>
      <c r="K6906" s="1014"/>
    </row>
    <row r="6907" spans="10:11">
      <c r="J6907" s="1014"/>
      <c r="K6907" s="1014"/>
    </row>
    <row r="6908" spans="10:11">
      <c r="J6908" s="1014"/>
      <c r="K6908" s="1014"/>
    </row>
    <row r="6909" spans="10:11">
      <c r="J6909" s="1014"/>
      <c r="K6909" s="1014"/>
    </row>
    <row r="6910" spans="10:11">
      <c r="J6910" s="1014"/>
      <c r="K6910" s="1014"/>
    </row>
    <row r="6911" spans="10:11">
      <c r="J6911" s="1014"/>
      <c r="K6911" s="1014"/>
    </row>
    <row r="6912" spans="10:11">
      <c r="J6912" s="1014"/>
      <c r="K6912" s="1014"/>
    </row>
    <row r="6913" spans="10:11">
      <c r="J6913" s="1014"/>
      <c r="K6913" s="1014"/>
    </row>
    <row r="6914" spans="10:11">
      <c r="J6914" s="1014"/>
      <c r="K6914" s="1014"/>
    </row>
    <row r="6915" spans="10:11">
      <c r="J6915" s="1014"/>
      <c r="K6915" s="1014"/>
    </row>
    <row r="6916" spans="10:11">
      <c r="J6916" s="1014"/>
      <c r="K6916" s="1014"/>
    </row>
    <row r="6917" spans="10:11">
      <c r="J6917" s="1014"/>
      <c r="K6917" s="1014"/>
    </row>
    <row r="6918" spans="10:11">
      <c r="J6918" s="1014"/>
      <c r="K6918" s="1014"/>
    </row>
    <row r="6919" spans="10:11">
      <c r="J6919" s="1014"/>
      <c r="K6919" s="1014"/>
    </row>
    <row r="6920" spans="10:11">
      <c r="J6920" s="1014"/>
      <c r="K6920" s="1014"/>
    </row>
    <row r="6921" spans="10:11">
      <c r="J6921" s="1014"/>
      <c r="K6921" s="1014"/>
    </row>
    <row r="6922" spans="10:11">
      <c r="J6922" s="1014"/>
      <c r="K6922" s="1014"/>
    </row>
    <row r="6923" spans="10:11">
      <c r="J6923" s="1014"/>
      <c r="K6923" s="1014"/>
    </row>
    <row r="6924" spans="10:11">
      <c r="J6924" s="1014"/>
      <c r="K6924" s="1014"/>
    </row>
    <row r="6925" spans="10:11">
      <c r="J6925" s="1014"/>
      <c r="K6925" s="1014"/>
    </row>
    <row r="6926" spans="10:11">
      <c r="J6926" s="1014"/>
      <c r="K6926" s="1014"/>
    </row>
    <row r="6927" spans="10:11">
      <c r="J6927" s="1014"/>
      <c r="K6927" s="1014"/>
    </row>
    <row r="6928" spans="10:11">
      <c r="J6928" s="1014"/>
      <c r="K6928" s="1014"/>
    </row>
    <row r="6929" spans="10:11">
      <c r="J6929" s="1014"/>
      <c r="K6929" s="1014"/>
    </row>
    <row r="6930" spans="10:11">
      <c r="J6930" s="1014"/>
      <c r="K6930" s="1014"/>
    </row>
    <row r="6931" spans="10:11">
      <c r="J6931" s="1014"/>
      <c r="K6931" s="1014"/>
    </row>
    <row r="6932" spans="10:11">
      <c r="J6932" s="1014"/>
      <c r="K6932" s="1014"/>
    </row>
    <row r="6933" spans="10:11">
      <c r="J6933" s="1014"/>
      <c r="K6933" s="1014"/>
    </row>
    <row r="6934" spans="10:11">
      <c r="J6934" s="1014"/>
      <c r="K6934" s="1014"/>
    </row>
    <row r="6935" spans="10:11">
      <c r="J6935" s="1014"/>
      <c r="K6935" s="1014"/>
    </row>
    <row r="6936" spans="10:11">
      <c r="J6936" s="1014"/>
      <c r="K6936" s="1014"/>
    </row>
    <row r="6937" spans="10:11">
      <c r="J6937" s="1014"/>
      <c r="K6937" s="1014"/>
    </row>
    <row r="6938" spans="10:11">
      <c r="J6938" s="1014"/>
      <c r="K6938" s="1014"/>
    </row>
    <row r="6939" spans="10:11">
      <c r="J6939" s="1014"/>
      <c r="K6939" s="1014"/>
    </row>
    <row r="6940" spans="10:11">
      <c r="J6940" s="1014"/>
      <c r="K6940" s="1014"/>
    </row>
    <row r="6941" spans="10:11">
      <c r="J6941" s="1014"/>
      <c r="K6941" s="1014"/>
    </row>
    <row r="6942" spans="10:11">
      <c r="J6942" s="1014"/>
      <c r="K6942" s="1014"/>
    </row>
    <row r="6943" spans="10:11">
      <c r="J6943" s="1014"/>
      <c r="K6943" s="1014"/>
    </row>
    <row r="6944" spans="10:11">
      <c r="J6944" s="1014"/>
      <c r="K6944" s="1014"/>
    </row>
    <row r="6945" spans="10:11">
      <c r="J6945" s="1014"/>
      <c r="K6945" s="1014"/>
    </row>
    <row r="6946" spans="10:11">
      <c r="J6946" s="1014"/>
      <c r="K6946" s="1014"/>
    </row>
    <row r="6947" spans="10:11">
      <c r="J6947" s="1014"/>
      <c r="K6947" s="1014"/>
    </row>
    <row r="6948" spans="10:11">
      <c r="J6948" s="1014"/>
      <c r="K6948" s="1014"/>
    </row>
    <row r="6949" spans="10:11">
      <c r="J6949" s="1014"/>
      <c r="K6949" s="1014"/>
    </row>
    <row r="6950" spans="10:11">
      <c r="J6950" s="1014"/>
      <c r="K6950" s="1014"/>
    </row>
    <row r="6951" spans="10:11">
      <c r="J6951" s="1014"/>
      <c r="K6951" s="1014"/>
    </row>
    <row r="6952" spans="10:11">
      <c r="J6952" s="1014"/>
      <c r="K6952" s="1014"/>
    </row>
    <row r="6953" spans="10:11">
      <c r="J6953" s="1014"/>
      <c r="K6953" s="1014"/>
    </row>
    <row r="6954" spans="10:11">
      <c r="J6954" s="1014"/>
      <c r="K6954" s="1014"/>
    </row>
    <row r="6955" spans="10:11">
      <c r="J6955" s="1014"/>
      <c r="K6955" s="1014"/>
    </row>
    <row r="6956" spans="10:11">
      <c r="J6956" s="1014"/>
      <c r="K6956" s="1014"/>
    </row>
    <row r="6957" spans="10:11">
      <c r="J6957" s="1014"/>
      <c r="K6957" s="1014"/>
    </row>
    <row r="6958" spans="10:11">
      <c r="J6958" s="1014"/>
      <c r="K6958" s="1014"/>
    </row>
    <row r="6959" spans="10:11">
      <c r="J6959" s="1014"/>
      <c r="K6959" s="1014"/>
    </row>
    <row r="6960" spans="10:11">
      <c r="J6960" s="1014"/>
      <c r="K6960" s="1014"/>
    </row>
    <row r="6961" spans="10:11">
      <c r="J6961" s="1014"/>
      <c r="K6961" s="1014"/>
    </row>
    <row r="6962" spans="10:11">
      <c r="J6962" s="1014"/>
      <c r="K6962" s="1014"/>
    </row>
    <row r="6963" spans="10:11">
      <c r="J6963" s="1014"/>
      <c r="K6963" s="1014"/>
    </row>
    <row r="6964" spans="10:11">
      <c r="J6964" s="1014"/>
      <c r="K6964" s="1014"/>
    </row>
    <row r="6965" spans="10:11">
      <c r="J6965" s="1014"/>
      <c r="K6965" s="1014"/>
    </row>
    <row r="6966" spans="10:11">
      <c r="J6966" s="1014"/>
      <c r="K6966" s="1014"/>
    </row>
    <row r="6967" spans="10:11">
      <c r="J6967" s="1014"/>
      <c r="K6967" s="1014"/>
    </row>
    <row r="6968" spans="10:11">
      <c r="J6968" s="1014"/>
      <c r="K6968" s="1014"/>
    </row>
    <row r="6969" spans="10:11">
      <c r="J6969" s="1014"/>
      <c r="K6969" s="1014"/>
    </row>
    <row r="6970" spans="10:11">
      <c r="J6970" s="1014"/>
      <c r="K6970" s="1014"/>
    </row>
    <row r="6971" spans="10:11">
      <c r="J6971" s="1014"/>
      <c r="K6971" s="1014"/>
    </row>
    <row r="6972" spans="10:11">
      <c r="J6972" s="1014"/>
      <c r="K6972" s="1014"/>
    </row>
    <row r="6973" spans="10:11">
      <c r="J6973" s="1014"/>
      <c r="K6973" s="1014"/>
    </row>
    <row r="6974" spans="10:11">
      <c r="J6974" s="1014"/>
      <c r="K6974" s="1014"/>
    </row>
    <row r="6975" spans="10:11">
      <c r="J6975" s="1014"/>
      <c r="K6975" s="1014"/>
    </row>
    <row r="6976" spans="10:11">
      <c r="J6976" s="1014"/>
      <c r="K6976" s="1014"/>
    </row>
    <row r="6977" spans="10:11">
      <c r="J6977" s="1014"/>
      <c r="K6977" s="1014"/>
    </row>
    <row r="6978" spans="10:11">
      <c r="J6978" s="1014"/>
      <c r="K6978" s="1014"/>
    </row>
    <row r="6979" spans="10:11">
      <c r="J6979" s="1014"/>
      <c r="K6979" s="1014"/>
    </row>
    <row r="6980" spans="10:11">
      <c r="J6980" s="1014"/>
      <c r="K6980" s="1014"/>
    </row>
    <row r="6981" spans="10:11">
      <c r="J6981" s="1014"/>
      <c r="K6981" s="1014"/>
    </row>
    <row r="6982" spans="10:11">
      <c r="J6982" s="1014"/>
      <c r="K6982" s="1014"/>
    </row>
    <row r="6983" spans="10:11">
      <c r="J6983" s="1014"/>
      <c r="K6983" s="1014"/>
    </row>
    <row r="6984" spans="10:11">
      <c r="J6984" s="1014"/>
      <c r="K6984" s="1014"/>
    </row>
    <row r="6985" spans="10:11">
      <c r="J6985" s="1014"/>
      <c r="K6985" s="1014"/>
    </row>
    <row r="6986" spans="10:11">
      <c r="J6986" s="1014"/>
      <c r="K6986" s="1014"/>
    </row>
    <row r="6987" spans="10:11">
      <c r="J6987" s="1014"/>
      <c r="K6987" s="1014"/>
    </row>
    <row r="6988" spans="10:11">
      <c r="J6988" s="1014"/>
      <c r="K6988" s="1014"/>
    </row>
    <row r="6989" spans="10:11">
      <c r="J6989" s="1014"/>
      <c r="K6989" s="1014"/>
    </row>
    <row r="6990" spans="10:11">
      <c r="J6990" s="1014"/>
      <c r="K6990" s="1014"/>
    </row>
    <row r="6991" spans="10:11">
      <c r="J6991" s="1014"/>
      <c r="K6991" s="1014"/>
    </row>
    <row r="6992" spans="10:11">
      <c r="J6992" s="1014"/>
      <c r="K6992" s="1014"/>
    </row>
    <row r="6993" spans="10:11">
      <c r="J6993" s="1014"/>
      <c r="K6993" s="1014"/>
    </row>
    <row r="6994" spans="10:11">
      <c r="J6994" s="1014"/>
      <c r="K6994" s="1014"/>
    </row>
    <row r="6995" spans="10:11">
      <c r="J6995" s="1014"/>
      <c r="K6995" s="1014"/>
    </row>
    <row r="6996" spans="10:11">
      <c r="J6996" s="1014"/>
      <c r="K6996" s="1014"/>
    </row>
    <row r="6997" spans="10:11">
      <c r="J6997" s="1014"/>
      <c r="K6997" s="1014"/>
    </row>
    <row r="6998" spans="10:11">
      <c r="J6998" s="1014"/>
      <c r="K6998" s="1014"/>
    </row>
    <row r="6999" spans="10:11">
      <c r="J6999" s="1014"/>
      <c r="K6999" s="1014"/>
    </row>
    <row r="7000" spans="10:11">
      <c r="J7000" s="1014"/>
      <c r="K7000" s="1014"/>
    </row>
    <row r="7001" spans="10:11">
      <c r="J7001" s="1014"/>
      <c r="K7001" s="1014"/>
    </row>
    <row r="7002" spans="10:11">
      <c r="J7002" s="1014"/>
      <c r="K7002" s="1014"/>
    </row>
    <row r="7003" spans="10:11">
      <c r="J7003" s="1014"/>
      <c r="K7003" s="1014"/>
    </row>
    <row r="7004" spans="10:11">
      <c r="J7004" s="1014"/>
      <c r="K7004" s="1014"/>
    </row>
    <row r="7005" spans="10:11">
      <c r="J7005" s="1014"/>
      <c r="K7005" s="1014"/>
    </row>
    <row r="7006" spans="10:11">
      <c r="J7006" s="1014"/>
      <c r="K7006" s="1014"/>
    </row>
    <row r="7007" spans="10:11">
      <c r="J7007" s="1014"/>
      <c r="K7007" s="1014"/>
    </row>
    <row r="7008" spans="10:11">
      <c r="J7008" s="1014"/>
      <c r="K7008" s="1014"/>
    </row>
    <row r="7009" spans="10:11">
      <c r="J7009" s="1014"/>
      <c r="K7009" s="1014"/>
    </row>
    <row r="7010" spans="10:11">
      <c r="J7010" s="1014"/>
      <c r="K7010" s="1014"/>
    </row>
    <row r="7011" spans="10:11">
      <c r="J7011" s="1014"/>
      <c r="K7011" s="1014"/>
    </row>
    <row r="7012" spans="10:11">
      <c r="J7012" s="1014"/>
      <c r="K7012" s="1014"/>
    </row>
    <row r="7013" spans="10:11">
      <c r="J7013" s="1014"/>
      <c r="K7013" s="1014"/>
    </row>
    <row r="7014" spans="10:11">
      <c r="J7014" s="1014"/>
      <c r="K7014" s="1014"/>
    </row>
    <row r="7015" spans="10:11">
      <c r="J7015" s="1014"/>
      <c r="K7015" s="1014"/>
    </row>
    <row r="7016" spans="10:11">
      <c r="J7016" s="1014"/>
      <c r="K7016" s="1014"/>
    </row>
    <row r="7017" spans="10:11">
      <c r="J7017" s="1014"/>
      <c r="K7017" s="1014"/>
    </row>
    <row r="7018" spans="10:11">
      <c r="J7018" s="1014"/>
      <c r="K7018" s="1014"/>
    </row>
    <row r="7019" spans="10:11">
      <c r="J7019" s="1014"/>
      <c r="K7019" s="1014"/>
    </row>
    <row r="7020" spans="10:11">
      <c r="J7020" s="1014"/>
      <c r="K7020" s="1014"/>
    </row>
    <row r="7021" spans="10:11">
      <c r="J7021" s="1014"/>
      <c r="K7021" s="1014"/>
    </row>
    <row r="7022" spans="10:11">
      <c r="J7022" s="1014"/>
      <c r="K7022" s="1014"/>
    </row>
    <row r="7023" spans="10:11">
      <c r="J7023" s="1014"/>
      <c r="K7023" s="1014"/>
    </row>
    <row r="7024" spans="10:11">
      <c r="J7024" s="1014"/>
      <c r="K7024" s="1014"/>
    </row>
    <row r="7025" spans="10:11">
      <c r="J7025" s="1014"/>
      <c r="K7025" s="1014"/>
    </row>
    <row r="7026" spans="10:11">
      <c r="J7026" s="1014"/>
      <c r="K7026" s="1014"/>
    </row>
    <row r="7027" spans="10:11">
      <c r="J7027" s="1014"/>
      <c r="K7027" s="1014"/>
    </row>
    <row r="7028" spans="10:11">
      <c r="J7028" s="1014"/>
      <c r="K7028" s="1014"/>
    </row>
    <row r="7029" spans="10:11">
      <c r="J7029" s="1014"/>
      <c r="K7029" s="1014"/>
    </row>
    <row r="7030" spans="10:11">
      <c r="J7030" s="1014"/>
      <c r="K7030" s="1014"/>
    </row>
    <row r="7031" spans="10:11">
      <c r="J7031" s="1014"/>
      <c r="K7031" s="1014"/>
    </row>
    <row r="7032" spans="10:11">
      <c r="J7032" s="1014"/>
      <c r="K7032" s="1014"/>
    </row>
    <row r="7033" spans="10:11">
      <c r="J7033" s="1014"/>
      <c r="K7033" s="1014"/>
    </row>
    <row r="7034" spans="10:11">
      <c r="J7034" s="1014"/>
      <c r="K7034" s="1014"/>
    </row>
    <row r="7035" spans="10:11">
      <c r="J7035" s="1014"/>
      <c r="K7035" s="1014"/>
    </row>
    <row r="7036" spans="10:11">
      <c r="J7036" s="1014"/>
      <c r="K7036" s="1014"/>
    </row>
    <row r="7037" spans="10:11">
      <c r="J7037" s="1014"/>
      <c r="K7037" s="1014"/>
    </row>
    <row r="7038" spans="10:11">
      <c r="J7038" s="1014"/>
      <c r="K7038" s="1014"/>
    </row>
    <row r="7039" spans="10:11">
      <c r="J7039" s="1014"/>
      <c r="K7039" s="1014"/>
    </row>
    <row r="7040" spans="10:11">
      <c r="J7040" s="1014"/>
      <c r="K7040" s="1014"/>
    </row>
    <row r="7041" spans="10:11">
      <c r="J7041" s="1014"/>
      <c r="K7041" s="1014"/>
    </row>
    <row r="7042" spans="10:11">
      <c r="J7042" s="1014"/>
      <c r="K7042" s="1014"/>
    </row>
    <row r="7043" spans="10:11">
      <c r="J7043" s="1014"/>
      <c r="K7043" s="1014"/>
    </row>
    <row r="7044" spans="10:11">
      <c r="J7044" s="1014"/>
      <c r="K7044" s="1014"/>
    </row>
    <row r="7045" spans="10:11">
      <c r="J7045" s="1014"/>
      <c r="K7045" s="1014"/>
    </row>
    <row r="7046" spans="10:11">
      <c r="J7046" s="1014"/>
      <c r="K7046" s="1014"/>
    </row>
    <row r="7047" spans="10:11">
      <c r="J7047" s="1014"/>
      <c r="K7047" s="1014"/>
    </row>
    <row r="7048" spans="10:11">
      <c r="J7048" s="1014"/>
      <c r="K7048" s="1014"/>
    </row>
    <row r="7049" spans="10:11">
      <c r="J7049" s="1014"/>
      <c r="K7049" s="1014"/>
    </row>
    <row r="7050" spans="10:11">
      <c r="J7050" s="1014"/>
      <c r="K7050" s="1014"/>
    </row>
    <row r="7051" spans="10:11">
      <c r="J7051" s="1014"/>
      <c r="K7051" s="1014"/>
    </row>
    <row r="7052" spans="10:11">
      <c r="J7052" s="1014"/>
      <c r="K7052" s="1014"/>
    </row>
    <row r="7053" spans="10:11">
      <c r="J7053" s="1014"/>
      <c r="K7053" s="1014"/>
    </row>
    <row r="7054" spans="10:11">
      <c r="J7054" s="1014"/>
      <c r="K7054" s="1014"/>
    </row>
    <row r="7055" spans="10:11">
      <c r="J7055" s="1014"/>
      <c r="K7055" s="1014"/>
    </row>
    <row r="7056" spans="10:11">
      <c r="J7056" s="1014"/>
      <c r="K7056" s="1014"/>
    </row>
    <row r="7057" spans="10:11">
      <c r="J7057" s="1014"/>
      <c r="K7057" s="1014"/>
    </row>
    <row r="7058" spans="10:11">
      <c r="J7058" s="1014"/>
      <c r="K7058" s="1014"/>
    </row>
    <row r="7059" spans="10:11">
      <c r="J7059" s="1014"/>
      <c r="K7059" s="1014"/>
    </row>
    <row r="7060" spans="10:11">
      <c r="J7060" s="1014"/>
      <c r="K7060" s="1014"/>
    </row>
    <row r="7061" spans="10:11">
      <c r="J7061" s="1014"/>
      <c r="K7061" s="1014"/>
    </row>
    <row r="7062" spans="10:11">
      <c r="J7062" s="1014"/>
      <c r="K7062" s="1014"/>
    </row>
    <row r="7063" spans="10:11">
      <c r="J7063" s="1014"/>
      <c r="K7063" s="1014"/>
    </row>
    <row r="7064" spans="10:11">
      <c r="J7064" s="1014"/>
      <c r="K7064" s="1014"/>
    </row>
    <row r="7065" spans="10:11">
      <c r="J7065" s="1014"/>
      <c r="K7065" s="1014"/>
    </row>
    <row r="7066" spans="10:11">
      <c r="J7066" s="1014"/>
      <c r="K7066" s="1014"/>
    </row>
    <row r="7067" spans="10:11">
      <c r="J7067" s="1014"/>
      <c r="K7067" s="1014"/>
    </row>
    <row r="7068" spans="10:11">
      <c r="J7068" s="1014"/>
      <c r="K7068" s="1014"/>
    </row>
    <row r="7069" spans="10:11">
      <c r="J7069" s="1014"/>
      <c r="K7069" s="1014"/>
    </row>
    <row r="7070" spans="10:11">
      <c r="J7070" s="1014"/>
      <c r="K7070" s="1014"/>
    </row>
    <row r="7071" spans="10:11">
      <c r="J7071" s="1014"/>
      <c r="K7071" s="1014"/>
    </row>
    <row r="7072" spans="10:11">
      <c r="J7072" s="1014"/>
      <c r="K7072" s="1014"/>
    </row>
    <row r="7073" spans="10:11">
      <c r="J7073" s="1014"/>
      <c r="K7073" s="1014"/>
    </row>
    <row r="7074" spans="10:11">
      <c r="J7074" s="1014"/>
      <c r="K7074" s="1014"/>
    </row>
    <row r="7075" spans="10:11">
      <c r="J7075" s="1014"/>
      <c r="K7075" s="1014"/>
    </row>
    <row r="7076" spans="10:11">
      <c r="J7076" s="1014"/>
      <c r="K7076" s="1014"/>
    </row>
    <row r="7077" spans="10:11">
      <c r="J7077" s="1014"/>
      <c r="K7077" s="1014"/>
    </row>
    <row r="7078" spans="10:11">
      <c r="J7078" s="1014"/>
      <c r="K7078" s="1014"/>
    </row>
    <row r="7079" spans="10:11">
      <c r="J7079" s="1014"/>
      <c r="K7079" s="1014"/>
    </row>
    <row r="7080" spans="10:11">
      <c r="J7080" s="1014"/>
      <c r="K7080" s="1014"/>
    </row>
    <row r="7081" spans="10:11">
      <c r="J7081" s="1014"/>
      <c r="K7081" s="1014"/>
    </row>
    <row r="7082" spans="10:11">
      <c r="J7082" s="1014"/>
      <c r="K7082" s="1014"/>
    </row>
    <row r="7083" spans="10:11">
      <c r="J7083" s="1014"/>
      <c r="K7083" s="1014"/>
    </row>
    <row r="7084" spans="10:11">
      <c r="J7084" s="1014"/>
      <c r="K7084" s="1014"/>
    </row>
    <row r="7085" spans="10:11">
      <c r="J7085" s="1014"/>
      <c r="K7085" s="1014"/>
    </row>
    <row r="7086" spans="10:11">
      <c r="J7086" s="1014"/>
      <c r="K7086" s="1014"/>
    </row>
    <row r="7087" spans="10:11">
      <c r="J7087" s="1014"/>
      <c r="K7087" s="1014"/>
    </row>
    <row r="7088" spans="10:11">
      <c r="J7088" s="1014"/>
      <c r="K7088" s="1014"/>
    </row>
    <row r="7089" spans="10:11">
      <c r="J7089" s="1014"/>
      <c r="K7089" s="1014"/>
    </row>
    <row r="7090" spans="10:11">
      <c r="J7090" s="1014"/>
      <c r="K7090" s="1014"/>
    </row>
    <row r="7091" spans="10:11">
      <c r="J7091" s="1014"/>
      <c r="K7091" s="1014"/>
    </row>
    <row r="7092" spans="10:11">
      <c r="J7092" s="1014"/>
      <c r="K7092" s="1014"/>
    </row>
    <row r="7093" spans="10:11">
      <c r="J7093" s="1014"/>
      <c r="K7093" s="1014"/>
    </row>
    <row r="7094" spans="10:11">
      <c r="J7094" s="1014"/>
      <c r="K7094" s="1014"/>
    </row>
    <row r="7095" spans="10:11">
      <c r="J7095" s="1014"/>
      <c r="K7095" s="1014"/>
    </row>
    <row r="7096" spans="10:11">
      <c r="J7096" s="1014"/>
      <c r="K7096" s="1014"/>
    </row>
    <row r="7097" spans="10:11">
      <c r="J7097" s="1014"/>
      <c r="K7097" s="1014"/>
    </row>
    <row r="7098" spans="10:11">
      <c r="J7098" s="1014"/>
      <c r="K7098" s="1014"/>
    </row>
    <row r="7099" spans="10:11">
      <c r="J7099" s="1014"/>
      <c r="K7099" s="1014"/>
    </row>
    <row r="7100" spans="10:11">
      <c r="J7100" s="1014"/>
      <c r="K7100" s="1014"/>
    </row>
    <row r="7101" spans="10:11">
      <c r="J7101" s="1014"/>
      <c r="K7101" s="1014"/>
    </row>
    <row r="7102" spans="10:11">
      <c r="J7102" s="1014"/>
      <c r="K7102" s="1014"/>
    </row>
    <row r="7103" spans="10:11">
      <c r="J7103" s="1014"/>
      <c r="K7103" s="1014"/>
    </row>
    <row r="7104" spans="10:11">
      <c r="J7104" s="1014"/>
      <c r="K7104" s="1014"/>
    </row>
    <row r="7105" spans="10:11">
      <c r="J7105" s="1014"/>
      <c r="K7105" s="1014"/>
    </row>
    <row r="7106" spans="10:11">
      <c r="J7106" s="1014"/>
      <c r="K7106" s="1014"/>
    </row>
    <row r="7107" spans="10:11">
      <c r="J7107" s="1014"/>
      <c r="K7107" s="1014"/>
    </row>
    <row r="7108" spans="10:11">
      <c r="J7108" s="1014"/>
      <c r="K7108" s="1014"/>
    </row>
    <row r="7109" spans="10:11">
      <c r="J7109" s="1014"/>
      <c r="K7109" s="1014"/>
    </row>
    <row r="7110" spans="10:11">
      <c r="J7110" s="1014"/>
      <c r="K7110" s="1014"/>
    </row>
    <row r="7111" spans="10:11">
      <c r="J7111" s="1014"/>
      <c r="K7111" s="1014"/>
    </row>
    <row r="7112" spans="10:11">
      <c r="J7112" s="1014"/>
      <c r="K7112" s="1014"/>
    </row>
    <row r="7113" spans="10:11">
      <c r="J7113" s="1014"/>
      <c r="K7113" s="1014"/>
    </row>
    <row r="7114" spans="10:11">
      <c r="J7114" s="1014"/>
      <c r="K7114" s="1014"/>
    </row>
    <row r="7115" spans="10:11">
      <c r="J7115" s="1014"/>
      <c r="K7115" s="1014"/>
    </row>
    <row r="7116" spans="10:11">
      <c r="J7116" s="1014"/>
      <c r="K7116" s="1014"/>
    </row>
    <row r="7117" spans="10:11">
      <c r="J7117" s="1014"/>
      <c r="K7117" s="1014"/>
    </row>
    <row r="7118" spans="10:11">
      <c r="J7118" s="1014"/>
      <c r="K7118" s="1014"/>
    </row>
    <row r="7119" spans="10:11">
      <c r="J7119" s="1014"/>
      <c r="K7119" s="1014"/>
    </row>
    <row r="7120" spans="10:11">
      <c r="J7120" s="1014"/>
      <c r="K7120" s="1014"/>
    </row>
    <row r="7121" spans="10:11">
      <c r="J7121" s="1014"/>
      <c r="K7121" s="1014"/>
    </row>
    <row r="7122" spans="10:11">
      <c r="J7122" s="1014"/>
      <c r="K7122" s="1014"/>
    </row>
    <row r="7123" spans="10:11">
      <c r="J7123" s="1014"/>
      <c r="K7123" s="1014"/>
    </row>
    <row r="7124" spans="10:11">
      <c r="J7124" s="1014"/>
      <c r="K7124" s="1014"/>
    </row>
    <row r="7125" spans="10:11">
      <c r="J7125" s="1014"/>
      <c r="K7125" s="1014"/>
    </row>
    <row r="7126" spans="10:11">
      <c r="J7126" s="1014"/>
      <c r="K7126" s="1014"/>
    </row>
    <row r="7127" spans="10:11">
      <c r="J7127" s="1014"/>
      <c r="K7127" s="1014"/>
    </row>
    <row r="7128" spans="10:11">
      <c r="J7128" s="1014"/>
      <c r="K7128" s="1014"/>
    </row>
    <row r="7129" spans="10:11">
      <c r="J7129" s="1014"/>
      <c r="K7129" s="1014"/>
    </row>
    <row r="7130" spans="10:11">
      <c r="J7130" s="1014"/>
      <c r="K7130" s="1014"/>
    </row>
    <row r="7131" spans="10:11">
      <c r="J7131" s="1014"/>
      <c r="K7131" s="1014"/>
    </row>
    <row r="7132" spans="10:11">
      <c r="J7132" s="1014"/>
      <c r="K7132" s="1014"/>
    </row>
    <row r="7133" spans="10:11">
      <c r="J7133" s="1014"/>
      <c r="K7133" s="1014"/>
    </row>
    <row r="7134" spans="10:11">
      <c r="J7134" s="1014"/>
      <c r="K7134" s="1014"/>
    </row>
    <row r="7135" spans="10:11">
      <c r="J7135" s="1014"/>
      <c r="K7135" s="1014"/>
    </row>
    <row r="7136" spans="10:11">
      <c r="J7136" s="1014"/>
      <c r="K7136" s="1014"/>
    </row>
    <row r="7137" spans="10:11">
      <c r="J7137" s="1014"/>
      <c r="K7137" s="1014"/>
    </row>
    <row r="7138" spans="10:11">
      <c r="J7138" s="1014"/>
      <c r="K7138" s="1014"/>
    </row>
    <row r="7139" spans="10:11">
      <c r="J7139" s="1014"/>
      <c r="K7139" s="1014"/>
    </row>
    <row r="7140" spans="10:11">
      <c r="J7140" s="1014"/>
      <c r="K7140" s="1014"/>
    </row>
    <row r="7141" spans="10:11">
      <c r="J7141" s="1014"/>
      <c r="K7141" s="1014"/>
    </row>
    <row r="7142" spans="10:11">
      <c r="J7142" s="1014"/>
      <c r="K7142" s="1014"/>
    </row>
    <row r="7143" spans="10:11">
      <c r="J7143" s="1014"/>
      <c r="K7143" s="1014"/>
    </row>
    <row r="7144" spans="10:11">
      <c r="J7144" s="1014"/>
      <c r="K7144" s="1014"/>
    </row>
    <row r="7145" spans="10:11">
      <c r="J7145" s="1014"/>
      <c r="K7145" s="1014"/>
    </row>
    <row r="7146" spans="10:11">
      <c r="J7146" s="1014"/>
      <c r="K7146" s="1014"/>
    </row>
    <row r="7147" spans="10:11">
      <c r="J7147" s="1014"/>
      <c r="K7147" s="1014"/>
    </row>
    <row r="7148" spans="10:11">
      <c r="J7148" s="1014"/>
      <c r="K7148" s="1014"/>
    </row>
    <row r="7149" spans="10:11">
      <c r="J7149" s="1014"/>
      <c r="K7149" s="1014"/>
    </row>
    <row r="7150" spans="10:11">
      <c r="J7150" s="1014"/>
      <c r="K7150" s="1014"/>
    </row>
    <row r="7151" spans="10:11">
      <c r="J7151" s="1014"/>
      <c r="K7151" s="1014"/>
    </row>
    <row r="7152" spans="10:11">
      <c r="J7152" s="1014"/>
      <c r="K7152" s="1014"/>
    </row>
    <row r="7153" spans="10:11">
      <c r="J7153" s="1014"/>
      <c r="K7153" s="1014"/>
    </row>
    <row r="7154" spans="10:11">
      <c r="J7154" s="1014"/>
      <c r="K7154" s="1014"/>
    </row>
    <row r="7155" spans="10:11">
      <c r="J7155" s="1014"/>
      <c r="K7155" s="1014"/>
    </row>
    <row r="7156" spans="10:11">
      <c r="J7156" s="1014"/>
      <c r="K7156" s="1014"/>
    </row>
    <row r="7157" spans="10:11">
      <c r="J7157" s="1014"/>
      <c r="K7157" s="1014"/>
    </row>
    <row r="7158" spans="10:11">
      <c r="J7158" s="1014"/>
      <c r="K7158" s="1014"/>
    </row>
    <row r="7159" spans="10:11">
      <c r="J7159" s="1014"/>
      <c r="K7159" s="1014"/>
    </row>
    <row r="7160" spans="10:11">
      <c r="J7160" s="1014"/>
      <c r="K7160" s="1014"/>
    </row>
    <row r="7161" spans="10:11">
      <c r="J7161" s="1014"/>
      <c r="K7161" s="1014"/>
    </row>
    <row r="7162" spans="10:11">
      <c r="J7162" s="1014"/>
      <c r="K7162" s="1014"/>
    </row>
    <row r="7163" spans="10:11">
      <c r="J7163" s="1014"/>
      <c r="K7163" s="1014"/>
    </row>
    <row r="7164" spans="10:11">
      <c r="J7164" s="1014"/>
      <c r="K7164" s="1014"/>
    </row>
    <row r="7165" spans="10:11">
      <c r="J7165" s="1014"/>
      <c r="K7165" s="1014"/>
    </row>
    <row r="7166" spans="10:11">
      <c r="J7166" s="1014"/>
      <c r="K7166" s="1014"/>
    </row>
    <row r="7167" spans="10:11">
      <c r="J7167" s="1014"/>
      <c r="K7167" s="1014"/>
    </row>
    <row r="7168" spans="10:11">
      <c r="J7168" s="1014"/>
      <c r="K7168" s="1014"/>
    </row>
    <row r="7169" spans="10:11">
      <c r="J7169" s="1014"/>
      <c r="K7169" s="1014"/>
    </row>
    <row r="7170" spans="10:11">
      <c r="J7170" s="1014"/>
      <c r="K7170" s="1014"/>
    </row>
    <row r="7171" spans="10:11">
      <c r="J7171" s="1014"/>
      <c r="K7171" s="1014"/>
    </row>
    <row r="7172" spans="10:11">
      <c r="J7172" s="1014"/>
      <c r="K7172" s="1014"/>
    </row>
    <row r="7173" spans="10:11">
      <c r="J7173" s="1014"/>
      <c r="K7173" s="1014"/>
    </row>
    <row r="7174" spans="10:11">
      <c r="J7174" s="1014"/>
      <c r="K7174" s="1014"/>
    </row>
    <row r="7175" spans="10:11">
      <c r="J7175" s="1014"/>
      <c r="K7175" s="1014"/>
    </row>
    <row r="7176" spans="10:11">
      <c r="J7176" s="1014"/>
      <c r="K7176" s="1014"/>
    </row>
    <row r="7177" spans="10:11">
      <c r="J7177" s="1014"/>
      <c r="K7177" s="1014"/>
    </row>
    <row r="7178" spans="10:11">
      <c r="J7178" s="1014"/>
      <c r="K7178" s="1014"/>
    </row>
    <row r="7179" spans="10:11">
      <c r="J7179" s="1014"/>
      <c r="K7179" s="1014"/>
    </row>
    <row r="7180" spans="10:11">
      <c r="J7180" s="1014"/>
      <c r="K7180" s="1014"/>
    </row>
    <row r="7181" spans="10:11">
      <c r="J7181" s="1014"/>
      <c r="K7181" s="1014"/>
    </row>
    <row r="7182" spans="10:11">
      <c r="J7182" s="1014"/>
      <c r="K7182" s="1014"/>
    </row>
    <row r="7183" spans="10:11">
      <c r="J7183" s="1014"/>
      <c r="K7183" s="1014"/>
    </row>
    <row r="7184" spans="10:11">
      <c r="J7184" s="1014"/>
      <c r="K7184" s="1014"/>
    </row>
    <row r="7185" spans="10:11">
      <c r="J7185" s="1014"/>
      <c r="K7185" s="1014"/>
    </row>
    <row r="7186" spans="10:11">
      <c r="J7186" s="1014"/>
      <c r="K7186" s="1014"/>
    </row>
    <row r="7187" spans="10:11">
      <c r="J7187" s="1014"/>
      <c r="K7187" s="1014"/>
    </row>
    <row r="7188" spans="10:11">
      <c r="J7188" s="1014"/>
      <c r="K7188" s="1014"/>
    </row>
    <row r="7189" spans="10:11">
      <c r="J7189" s="1014"/>
      <c r="K7189" s="1014"/>
    </row>
    <row r="7190" spans="10:11">
      <c r="J7190" s="1014"/>
      <c r="K7190" s="1014"/>
    </row>
    <row r="7191" spans="10:11">
      <c r="J7191" s="1014"/>
      <c r="K7191" s="1014"/>
    </row>
    <row r="7192" spans="10:11">
      <c r="J7192" s="1014"/>
      <c r="K7192" s="1014"/>
    </row>
    <row r="7193" spans="10:11">
      <c r="J7193" s="1014"/>
      <c r="K7193" s="1014"/>
    </row>
    <row r="7194" spans="10:11">
      <c r="J7194" s="1014"/>
      <c r="K7194" s="1014"/>
    </row>
    <row r="7195" spans="10:11">
      <c r="J7195" s="1014"/>
      <c r="K7195" s="1014"/>
    </row>
    <row r="7196" spans="10:11">
      <c r="J7196" s="1014"/>
      <c r="K7196" s="1014"/>
    </row>
    <row r="7197" spans="10:11">
      <c r="J7197" s="1014"/>
      <c r="K7197" s="1014"/>
    </row>
    <row r="7198" spans="10:11">
      <c r="J7198" s="1014"/>
      <c r="K7198" s="1014"/>
    </row>
    <row r="7199" spans="10:11">
      <c r="J7199" s="1014"/>
      <c r="K7199" s="1014"/>
    </row>
    <row r="7200" spans="10:11">
      <c r="J7200" s="1014"/>
      <c r="K7200" s="1014"/>
    </row>
    <row r="7201" spans="10:11">
      <c r="J7201" s="1014"/>
      <c r="K7201" s="1014"/>
    </row>
    <row r="7202" spans="10:11">
      <c r="J7202" s="1014"/>
      <c r="K7202" s="1014"/>
    </row>
    <row r="7203" spans="10:11">
      <c r="J7203" s="1014"/>
      <c r="K7203" s="1014"/>
    </row>
    <row r="7204" spans="10:11">
      <c r="J7204" s="1014"/>
      <c r="K7204" s="1014"/>
    </row>
    <row r="7205" spans="10:11">
      <c r="J7205" s="1014"/>
      <c r="K7205" s="1014"/>
    </row>
    <row r="7206" spans="10:11">
      <c r="J7206" s="1014"/>
      <c r="K7206" s="1014"/>
    </row>
    <row r="7207" spans="10:11">
      <c r="J7207" s="1014"/>
      <c r="K7207" s="1014"/>
    </row>
    <row r="7208" spans="10:11">
      <c r="J7208" s="1014"/>
      <c r="K7208" s="1014"/>
    </row>
    <row r="7209" spans="10:11">
      <c r="J7209" s="1014"/>
      <c r="K7209" s="1014"/>
    </row>
    <row r="7210" spans="10:11">
      <c r="J7210" s="1014"/>
      <c r="K7210" s="1014"/>
    </row>
    <row r="7211" spans="10:11">
      <c r="J7211" s="1014"/>
      <c r="K7211" s="1014"/>
    </row>
    <row r="7212" spans="10:11">
      <c r="J7212" s="1014"/>
      <c r="K7212" s="1014"/>
    </row>
    <row r="7213" spans="10:11">
      <c r="J7213" s="1014"/>
      <c r="K7213" s="1014"/>
    </row>
    <row r="7214" spans="10:11">
      <c r="J7214" s="1014"/>
      <c r="K7214" s="1014"/>
    </row>
    <row r="7215" spans="10:11">
      <c r="J7215" s="1014"/>
      <c r="K7215" s="1014"/>
    </row>
    <row r="7216" spans="10:11">
      <c r="J7216" s="1014"/>
      <c r="K7216" s="1014"/>
    </row>
    <row r="7217" spans="10:11">
      <c r="J7217" s="1014"/>
      <c r="K7217" s="1014"/>
    </row>
    <row r="7218" spans="10:11">
      <c r="J7218" s="1014"/>
      <c r="K7218" s="1014"/>
    </row>
    <row r="7219" spans="10:11">
      <c r="J7219" s="1014"/>
      <c r="K7219" s="1014"/>
    </row>
    <row r="7220" spans="10:11">
      <c r="J7220" s="1014"/>
      <c r="K7220" s="1014"/>
    </row>
    <row r="7221" spans="10:11">
      <c r="J7221" s="1014"/>
      <c r="K7221" s="1014"/>
    </row>
    <row r="7222" spans="10:11">
      <c r="J7222" s="1014"/>
      <c r="K7222" s="1014"/>
    </row>
    <row r="7223" spans="10:11">
      <c r="J7223" s="1014"/>
      <c r="K7223" s="1014"/>
    </row>
    <row r="7224" spans="10:11">
      <c r="J7224" s="1014"/>
      <c r="K7224" s="1014"/>
    </row>
    <row r="7225" spans="10:11">
      <c r="J7225" s="1014"/>
      <c r="K7225" s="1014"/>
    </row>
    <row r="7226" spans="10:11">
      <c r="J7226" s="1014"/>
      <c r="K7226" s="1014"/>
    </row>
    <row r="7227" spans="10:11">
      <c r="J7227" s="1014"/>
      <c r="K7227" s="1014"/>
    </row>
    <row r="7228" spans="10:11">
      <c r="J7228" s="1014"/>
      <c r="K7228" s="1014"/>
    </row>
    <row r="7229" spans="10:11">
      <c r="J7229" s="1014"/>
      <c r="K7229" s="1014"/>
    </row>
    <row r="7230" spans="10:11">
      <c r="J7230" s="1014"/>
      <c r="K7230" s="1014"/>
    </row>
    <row r="7231" spans="10:11">
      <c r="J7231" s="1014"/>
      <c r="K7231" s="1014"/>
    </row>
    <row r="7232" spans="10:11">
      <c r="J7232" s="1014"/>
      <c r="K7232" s="1014"/>
    </row>
    <row r="7233" spans="10:11">
      <c r="J7233" s="1014"/>
      <c r="K7233" s="1014"/>
    </row>
    <row r="7234" spans="10:11">
      <c r="J7234" s="1014"/>
      <c r="K7234" s="1014"/>
    </row>
    <row r="7235" spans="10:11">
      <c r="J7235" s="1014"/>
      <c r="K7235" s="1014"/>
    </row>
    <row r="7236" spans="10:11">
      <c r="J7236" s="1014"/>
      <c r="K7236" s="1014"/>
    </row>
    <row r="7237" spans="10:11">
      <c r="J7237" s="1014"/>
      <c r="K7237" s="1014"/>
    </row>
    <row r="7238" spans="10:11">
      <c r="J7238" s="1014"/>
      <c r="K7238" s="1014"/>
    </row>
    <row r="7239" spans="10:11">
      <c r="J7239" s="1014"/>
      <c r="K7239" s="1014"/>
    </row>
    <row r="7240" spans="10:11">
      <c r="J7240" s="1014"/>
      <c r="K7240" s="1014"/>
    </row>
    <row r="7241" spans="10:11">
      <c r="J7241" s="1014"/>
      <c r="K7241" s="1014"/>
    </row>
    <row r="7242" spans="10:11">
      <c r="J7242" s="1014"/>
      <c r="K7242" s="1014"/>
    </row>
    <row r="7243" spans="10:11">
      <c r="J7243" s="1014"/>
      <c r="K7243" s="1014"/>
    </row>
    <row r="7244" spans="10:11">
      <c r="J7244" s="1014"/>
      <c r="K7244" s="1014"/>
    </row>
    <row r="7245" spans="10:11">
      <c r="J7245" s="1014"/>
      <c r="K7245" s="1014"/>
    </row>
    <row r="7246" spans="10:11">
      <c r="J7246" s="1014"/>
      <c r="K7246" s="1014"/>
    </row>
    <row r="7247" spans="10:11">
      <c r="J7247" s="1014"/>
      <c r="K7247" s="1014"/>
    </row>
    <row r="7248" spans="10:11">
      <c r="J7248" s="1014"/>
      <c r="K7248" s="1014"/>
    </row>
    <row r="7249" spans="10:11">
      <c r="J7249" s="1014"/>
      <c r="K7249" s="1014"/>
    </row>
    <row r="7250" spans="10:11">
      <c r="J7250" s="1014"/>
      <c r="K7250" s="1014"/>
    </row>
    <row r="7251" spans="10:11">
      <c r="J7251" s="1014"/>
      <c r="K7251" s="1014"/>
    </row>
    <row r="7252" spans="10:11">
      <c r="J7252" s="1014"/>
      <c r="K7252" s="1014"/>
    </row>
    <row r="7253" spans="10:11">
      <c r="J7253" s="1014"/>
      <c r="K7253" s="1014"/>
    </row>
    <row r="7254" spans="10:11">
      <c r="J7254" s="1014"/>
      <c r="K7254" s="1014"/>
    </row>
    <row r="7255" spans="10:11">
      <c r="J7255" s="1014"/>
      <c r="K7255" s="1014"/>
    </row>
    <row r="7256" spans="10:11">
      <c r="J7256" s="1014"/>
      <c r="K7256" s="1014"/>
    </row>
    <row r="7257" spans="10:11">
      <c r="J7257" s="1014"/>
      <c r="K7257" s="1014"/>
    </row>
    <row r="7258" spans="10:11">
      <c r="J7258" s="1014"/>
      <c r="K7258" s="1014"/>
    </row>
    <row r="7259" spans="10:11">
      <c r="J7259" s="1014"/>
      <c r="K7259" s="1014"/>
    </row>
    <row r="7260" spans="10:11">
      <c r="J7260" s="1014"/>
      <c r="K7260" s="1014"/>
    </row>
    <row r="7261" spans="10:11">
      <c r="J7261" s="1014"/>
      <c r="K7261" s="1014"/>
    </row>
    <row r="7262" spans="10:11">
      <c r="J7262" s="1014"/>
      <c r="K7262" s="1014"/>
    </row>
    <row r="7263" spans="10:11">
      <c r="J7263" s="1014"/>
      <c r="K7263" s="1014"/>
    </row>
    <row r="7264" spans="10:11">
      <c r="J7264" s="1014"/>
      <c r="K7264" s="1014"/>
    </row>
    <row r="7265" spans="10:11">
      <c r="J7265" s="1014"/>
      <c r="K7265" s="1014"/>
    </row>
    <row r="7266" spans="10:11">
      <c r="J7266" s="1014"/>
      <c r="K7266" s="1014"/>
    </row>
    <row r="7267" spans="10:11">
      <c r="J7267" s="1014"/>
      <c r="K7267" s="1014"/>
    </row>
    <row r="7268" spans="10:11">
      <c r="J7268" s="1014"/>
      <c r="K7268" s="1014"/>
    </row>
    <row r="7269" spans="10:11">
      <c r="J7269" s="1014"/>
      <c r="K7269" s="1014"/>
    </row>
    <row r="7270" spans="10:11">
      <c r="J7270" s="1014"/>
      <c r="K7270" s="1014"/>
    </row>
    <row r="7271" spans="10:11">
      <c r="J7271" s="1014"/>
      <c r="K7271" s="1014"/>
    </row>
    <row r="7272" spans="10:11">
      <c r="J7272" s="1014"/>
      <c r="K7272" s="1014"/>
    </row>
    <row r="7273" spans="10:11">
      <c r="J7273" s="1014"/>
      <c r="K7273" s="1014"/>
    </row>
    <row r="7274" spans="10:11">
      <c r="J7274" s="1014"/>
      <c r="K7274" s="1014"/>
    </row>
    <row r="7275" spans="10:11">
      <c r="J7275" s="1014"/>
      <c r="K7275" s="1014"/>
    </row>
    <row r="7276" spans="10:11">
      <c r="J7276" s="1014"/>
      <c r="K7276" s="1014"/>
    </row>
    <row r="7277" spans="10:11">
      <c r="J7277" s="1014"/>
      <c r="K7277" s="1014"/>
    </row>
    <row r="7278" spans="10:11">
      <c r="J7278" s="1014"/>
      <c r="K7278" s="1014"/>
    </row>
    <row r="7279" spans="10:11">
      <c r="J7279" s="1014"/>
      <c r="K7279" s="1014"/>
    </row>
    <row r="7280" spans="10:11">
      <c r="J7280" s="1014"/>
      <c r="K7280" s="1014"/>
    </row>
    <row r="7281" spans="10:11">
      <c r="J7281" s="1014"/>
      <c r="K7281" s="1014"/>
    </row>
    <row r="7282" spans="10:11">
      <c r="J7282" s="1014"/>
      <c r="K7282" s="1014"/>
    </row>
    <row r="7283" spans="10:11">
      <c r="J7283" s="1014"/>
      <c r="K7283" s="1014"/>
    </row>
    <row r="7284" spans="10:11">
      <c r="J7284" s="1014"/>
      <c r="K7284" s="1014"/>
    </row>
    <row r="7285" spans="10:11">
      <c r="J7285" s="1014"/>
      <c r="K7285" s="1014"/>
    </row>
    <row r="7286" spans="10:11">
      <c r="J7286" s="1014"/>
      <c r="K7286" s="1014"/>
    </row>
    <row r="7287" spans="10:11">
      <c r="J7287" s="1014"/>
      <c r="K7287" s="1014"/>
    </row>
    <row r="7288" spans="10:11">
      <c r="J7288" s="1014"/>
      <c r="K7288" s="1014"/>
    </row>
    <row r="7289" spans="10:11">
      <c r="J7289" s="1014"/>
      <c r="K7289" s="1014"/>
    </row>
    <row r="7290" spans="10:11">
      <c r="J7290" s="1014"/>
      <c r="K7290" s="1014"/>
    </row>
    <row r="7291" spans="10:11">
      <c r="J7291" s="1014"/>
      <c r="K7291" s="1014"/>
    </row>
    <row r="7292" spans="10:11">
      <c r="J7292" s="1014"/>
      <c r="K7292" s="1014"/>
    </row>
    <row r="7293" spans="10:11">
      <c r="J7293" s="1014"/>
      <c r="K7293" s="1014"/>
    </row>
    <row r="7294" spans="10:11">
      <c r="J7294" s="1014"/>
      <c r="K7294" s="1014"/>
    </row>
    <row r="7295" spans="10:11">
      <c r="J7295" s="1014"/>
      <c r="K7295" s="1014"/>
    </row>
    <row r="7296" spans="10:11">
      <c r="J7296" s="1014"/>
      <c r="K7296" s="1014"/>
    </row>
    <row r="7297" spans="10:11">
      <c r="J7297" s="1014"/>
      <c r="K7297" s="1014"/>
    </row>
    <row r="7298" spans="10:11">
      <c r="J7298" s="1014"/>
      <c r="K7298" s="1014"/>
    </row>
    <row r="7299" spans="10:11">
      <c r="J7299" s="1014"/>
      <c r="K7299" s="1014"/>
    </row>
    <row r="7300" spans="10:11">
      <c r="J7300" s="1014"/>
      <c r="K7300" s="1014"/>
    </row>
    <row r="7301" spans="10:11">
      <c r="J7301" s="1014"/>
      <c r="K7301" s="1014"/>
    </row>
    <row r="7302" spans="10:11">
      <c r="J7302" s="1014"/>
      <c r="K7302" s="1014"/>
    </row>
    <row r="7303" spans="10:11">
      <c r="J7303" s="1014"/>
      <c r="K7303" s="1014"/>
    </row>
    <row r="7304" spans="10:11">
      <c r="J7304" s="1014"/>
      <c r="K7304" s="1014"/>
    </row>
    <row r="7305" spans="10:11">
      <c r="J7305" s="1014"/>
      <c r="K7305" s="1014"/>
    </row>
    <row r="7306" spans="10:11">
      <c r="J7306" s="1014"/>
      <c r="K7306" s="1014"/>
    </row>
    <row r="7307" spans="10:11">
      <c r="J7307" s="1014"/>
      <c r="K7307" s="1014"/>
    </row>
    <row r="7308" spans="10:11">
      <c r="J7308" s="1014"/>
      <c r="K7308" s="1014"/>
    </row>
    <row r="7309" spans="10:11">
      <c r="J7309" s="1014"/>
      <c r="K7309" s="1014"/>
    </row>
    <row r="7310" spans="10:11">
      <c r="J7310" s="1014"/>
      <c r="K7310" s="1014"/>
    </row>
    <row r="7311" spans="10:11">
      <c r="J7311" s="1014"/>
      <c r="K7311" s="1014"/>
    </row>
    <row r="7312" spans="10:11">
      <c r="J7312" s="1014"/>
      <c r="K7312" s="1014"/>
    </row>
    <row r="7313" spans="10:11">
      <c r="J7313" s="1014"/>
      <c r="K7313" s="1014"/>
    </row>
    <row r="7314" spans="10:11">
      <c r="J7314" s="1014"/>
      <c r="K7314" s="1014"/>
    </row>
    <row r="7315" spans="10:11">
      <c r="J7315" s="1014"/>
      <c r="K7315" s="1014"/>
    </row>
    <row r="7316" spans="10:11">
      <c r="J7316" s="1014"/>
      <c r="K7316" s="1014"/>
    </row>
    <row r="7317" spans="10:11">
      <c r="J7317" s="1014"/>
      <c r="K7317" s="1014"/>
    </row>
    <row r="7318" spans="10:11">
      <c r="J7318" s="1014"/>
      <c r="K7318" s="1014"/>
    </row>
    <row r="7319" spans="10:11">
      <c r="J7319" s="1014"/>
      <c r="K7319" s="1014"/>
    </row>
    <row r="7320" spans="10:11">
      <c r="J7320" s="1014"/>
      <c r="K7320" s="1014"/>
    </row>
    <row r="7321" spans="10:11">
      <c r="J7321" s="1014"/>
      <c r="K7321" s="1014"/>
    </row>
    <row r="7322" spans="10:11">
      <c r="J7322" s="1014"/>
      <c r="K7322" s="1014"/>
    </row>
    <row r="7323" spans="10:11">
      <c r="J7323" s="1014"/>
      <c r="K7323" s="1014"/>
    </row>
    <row r="7324" spans="10:11">
      <c r="J7324" s="1014"/>
      <c r="K7324" s="1014"/>
    </row>
    <row r="7325" spans="10:11">
      <c r="J7325" s="1014"/>
      <c r="K7325" s="1014"/>
    </row>
    <row r="7326" spans="10:11">
      <c r="J7326" s="1014"/>
      <c r="K7326" s="1014"/>
    </row>
    <row r="7327" spans="10:11">
      <c r="J7327" s="1014"/>
      <c r="K7327" s="1014"/>
    </row>
    <row r="7328" spans="10:11">
      <c r="J7328" s="1014"/>
      <c r="K7328" s="1014"/>
    </row>
    <row r="7329" spans="10:11">
      <c r="J7329" s="1014"/>
      <c r="K7329" s="1014"/>
    </row>
    <row r="7330" spans="10:11">
      <c r="J7330" s="1014"/>
      <c r="K7330" s="1014"/>
    </row>
    <row r="7331" spans="10:11">
      <c r="J7331" s="1014"/>
      <c r="K7331" s="1014"/>
    </row>
    <row r="7332" spans="10:11">
      <c r="J7332" s="1014"/>
      <c r="K7332" s="1014"/>
    </row>
    <row r="7333" spans="10:11">
      <c r="J7333" s="1014"/>
      <c r="K7333" s="1014"/>
    </row>
    <row r="7334" spans="10:11">
      <c r="J7334" s="1014"/>
      <c r="K7334" s="1014"/>
    </row>
    <row r="7335" spans="10:11">
      <c r="J7335" s="1014"/>
      <c r="K7335" s="1014"/>
    </row>
    <row r="7336" spans="10:11">
      <c r="J7336" s="1014"/>
      <c r="K7336" s="1014"/>
    </row>
    <row r="7337" spans="10:11">
      <c r="J7337" s="1014"/>
      <c r="K7337" s="1014"/>
    </row>
    <row r="7338" spans="10:11">
      <c r="J7338" s="1014"/>
      <c r="K7338" s="1014"/>
    </row>
    <row r="7339" spans="10:11">
      <c r="J7339" s="1014"/>
      <c r="K7339" s="1014"/>
    </row>
    <row r="7340" spans="10:11">
      <c r="J7340" s="1014"/>
      <c r="K7340" s="1014"/>
    </row>
    <row r="7341" spans="10:11">
      <c r="J7341" s="1014"/>
      <c r="K7341" s="1014"/>
    </row>
    <row r="7342" spans="10:11">
      <c r="J7342" s="1014"/>
      <c r="K7342" s="1014"/>
    </row>
    <row r="7343" spans="10:11">
      <c r="J7343" s="1014"/>
      <c r="K7343" s="1014"/>
    </row>
    <row r="7344" spans="10:11">
      <c r="J7344" s="1014"/>
      <c r="K7344" s="1014"/>
    </row>
    <row r="7345" spans="10:11">
      <c r="J7345" s="1014"/>
      <c r="K7345" s="1014"/>
    </row>
    <row r="7346" spans="10:11">
      <c r="J7346" s="1014"/>
      <c r="K7346" s="1014"/>
    </row>
    <row r="7347" spans="10:11">
      <c r="J7347" s="1014"/>
      <c r="K7347" s="1014"/>
    </row>
    <row r="7348" spans="10:11">
      <c r="J7348" s="1014"/>
      <c r="K7348" s="1014"/>
    </row>
    <row r="7349" spans="10:11">
      <c r="J7349" s="1014"/>
      <c r="K7349" s="1014"/>
    </row>
    <row r="7350" spans="10:11">
      <c r="J7350" s="1014"/>
      <c r="K7350" s="1014"/>
    </row>
    <row r="7351" spans="10:11">
      <c r="J7351" s="1014"/>
      <c r="K7351" s="1014"/>
    </row>
    <row r="7352" spans="10:11">
      <c r="J7352" s="1014"/>
      <c r="K7352" s="1014"/>
    </row>
    <row r="7353" spans="10:11">
      <c r="J7353" s="1014"/>
      <c r="K7353" s="1014"/>
    </row>
    <row r="7354" spans="10:11">
      <c r="J7354" s="1014"/>
      <c r="K7354" s="1014"/>
    </row>
    <row r="7355" spans="10:11">
      <c r="J7355" s="1014"/>
      <c r="K7355" s="1014"/>
    </row>
    <row r="7356" spans="10:11">
      <c r="J7356" s="1014"/>
      <c r="K7356" s="1014"/>
    </row>
    <row r="7357" spans="10:11">
      <c r="J7357" s="1014"/>
      <c r="K7357" s="1014"/>
    </row>
    <row r="7358" spans="10:11">
      <c r="J7358" s="1014"/>
      <c r="K7358" s="1014"/>
    </row>
    <row r="7359" spans="10:11">
      <c r="J7359" s="1014"/>
      <c r="K7359" s="1014"/>
    </row>
    <row r="7360" spans="10:11">
      <c r="J7360" s="1014"/>
      <c r="K7360" s="1014"/>
    </row>
    <row r="7361" spans="10:11">
      <c r="J7361" s="1014"/>
      <c r="K7361" s="1014"/>
    </row>
    <row r="7362" spans="10:11">
      <c r="J7362" s="1014"/>
      <c r="K7362" s="1014"/>
    </row>
    <row r="7363" spans="10:11">
      <c r="J7363" s="1014"/>
      <c r="K7363" s="1014"/>
    </row>
    <row r="7364" spans="10:11">
      <c r="J7364" s="1014"/>
      <c r="K7364" s="1014"/>
    </row>
    <row r="7365" spans="10:11">
      <c r="J7365" s="1014"/>
      <c r="K7365" s="1014"/>
    </row>
    <row r="7366" spans="10:11">
      <c r="J7366" s="1014"/>
      <c r="K7366" s="1014"/>
    </row>
    <row r="7367" spans="10:11">
      <c r="J7367" s="1014"/>
      <c r="K7367" s="1014"/>
    </row>
    <row r="7368" spans="10:11">
      <c r="J7368" s="1014"/>
      <c r="K7368" s="1014"/>
    </row>
    <row r="7369" spans="10:11">
      <c r="J7369" s="1014"/>
      <c r="K7369" s="1014"/>
    </row>
    <row r="7370" spans="10:11">
      <c r="J7370" s="1014"/>
      <c r="K7370" s="1014"/>
    </row>
    <row r="7371" spans="10:11">
      <c r="J7371" s="1014"/>
      <c r="K7371" s="1014"/>
    </row>
    <row r="7372" spans="10:11">
      <c r="J7372" s="1014"/>
      <c r="K7372" s="1014"/>
    </row>
    <row r="7373" spans="10:11">
      <c r="J7373" s="1014"/>
      <c r="K7373" s="1014"/>
    </row>
    <row r="7374" spans="10:11">
      <c r="J7374" s="1014"/>
      <c r="K7374" s="1014"/>
    </row>
    <row r="7375" spans="10:11">
      <c r="J7375" s="1014"/>
      <c r="K7375" s="1014"/>
    </row>
    <row r="7376" spans="10:11">
      <c r="J7376" s="1014"/>
      <c r="K7376" s="1014"/>
    </row>
    <row r="7377" spans="10:11">
      <c r="J7377" s="1014"/>
      <c r="K7377" s="1014"/>
    </row>
    <row r="7378" spans="10:11">
      <c r="J7378" s="1014"/>
      <c r="K7378" s="1014"/>
    </row>
    <row r="7379" spans="10:11">
      <c r="J7379" s="1014"/>
      <c r="K7379" s="1014"/>
    </row>
    <row r="7380" spans="10:11">
      <c r="J7380" s="1014"/>
      <c r="K7380" s="1014"/>
    </row>
    <row r="7381" spans="10:11">
      <c r="J7381" s="1014"/>
      <c r="K7381" s="1014"/>
    </row>
    <row r="7382" spans="10:11">
      <c r="J7382" s="1014"/>
      <c r="K7382" s="1014"/>
    </row>
    <row r="7383" spans="10:11">
      <c r="J7383" s="1014"/>
      <c r="K7383" s="1014"/>
    </row>
    <row r="7384" spans="10:11">
      <c r="J7384" s="1014"/>
      <c r="K7384" s="1014"/>
    </row>
    <row r="7385" spans="10:11">
      <c r="J7385" s="1014"/>
      <c r="K7385" s="1014"/>
    </row>
    <row r="7386" spans="10:11">
      <c r="J7386" s="1014"/>
      <c r="K7386" s="1014"/>
    </row>
    <row r="7387" spans="10:11">
      <c r="J7387" s="1014"/>
      <c r="K7387" s="1014"/>
    </row>
    <row r="7388" spans="10:11">
      <c r="J7388" s="1014"/>
      <c r="K7388" s="1014"/>
    </row>
    <row r="7389" spans="10:11">
      <c r="J7389" s="1014"/>
      <c r="K7389" s="1014"/>
    </row>
    <row r="7390" spans="10:11">
      <c r="J7390" s="1014"/>
      <c r="K7390" s="1014"/>
    </row>
    <row r="7391" spans="10:11">
      <c r="J7391" s="1014"/>
      <c r="K7391" s="1014"/>
    </row>
    <row r="7392" spans="10:11">
      <c r="J7392" s="1014"/>
      <c r="K7392" s="1014"/>
    </row>
    <row r="7393" spans="10:11">
      <c r="J7393" s="1014"/>
      <c r="K7393" s="1014"/>
    </row>
    <row r="7394" spans="10:11">
      <c r="J7394" s="1014"/>
      <c r="K7394" s="1014"/>
    </row>
    <row r="7395" spans="10:11">
      <c r="J7395" s="1014"/>
      <c r="K7395" s="1014"/>
    </row>
    <row r="7396" spans="10:11">
      <c r="J7396" s="1014"/>
      <c r="K7396" s="1014"/>
    </row>
    <row r="7397" spans="10:11">
      <c r="J7397" s="1014"/>
      <c r="K7397" s="1014"/>
    </row>
    <row r="7398" spans="10:11">
      <c r="J7398" s="1014"/>
      <c r="K7398" s="1014"/>
    </row>
    <row r="7399" spans="10:11">
      <c r="J7399" s="1014"/>
      <c r="K7399" s="1014"/>
    </row>
    <row r="7400" spans="10:11">
      <c r="J7400" s="1014"/>
      <c r="K7400" s="1014"/>
    </row>
    <row r="7401" spans="10:11">
      <c r="J7401" s="1014"/>
      <c r="K7401" s="1014"/>
    </row>
    <row r="7402" spans="10:11">
      <c r="J7402" s="1014"/>
      <c r="K7402" s="1014"/>
    </row>
    <row r="7403" spans="10:11">
      <c r="J7403" s="1014"/>
      <c r="K7403" s="1014"/>
    </row>
    <row r="7404" spans="10:11">
      <c r="J7404" s="1014"/>
      <c r="K7404" s="1014"/>
    </row>
    <row r="7405" spans="10:11">
      <c r="J7405" s="1014"/>
      <c r="K7405" s="1014"/>
    </row>
    <row r="7406" spans="10:11">
      <c r="J7406" s="1014"/>
      <c r="K7406" s="1014"/>
    </row>
    <row r="7407" spans="10:11">
      <c r="J7407" s="1014"/>
      <c r="K7407" s="1014"/>
    </row>
    <row r="7408" spans="10:11">
      <c r="J7408" s="1014"/>
      <c r="K7408" s="1014"/>
    </row>
    <row r="7409" spans="10:11">
      <c r="J7409" s="1014"/>
      <c r="K7409" s="1014"/>
    </row>
    <row r="7410" spans="10:11">
      <c r="J7410" s="1014"/>
      <c r="K7410" s="1014"/>
    </row>
    <row r="7411" spans="10:11">
      <c r="J7411" s="1014"/>
      <c r="K7411" s="1014"/>
    </row>
    <row r="7412" spans="10:11">
      <c r="J7412" s="1014"/>
      <c r="K7412" s="1014"/>
    </row>
    <row r="7413" spans="10:11">
      <c r="J7413" s="1014"/>
      <c r="K7413" s="1014"/>
    </row>
    <row r="7414" spans="10:11">
      <c r="J7414" s="1014"/>
      <c r="K7414" s="1014"/>
    </row>
    <row r="7415" spans="10:11">
      <c r="J7415" s="1014"/>
      <c r="K7415" s="1014"/>
    </row>
    <row r="7416" spans="10:11">
      <c r="J7416" s="1014"/>
      <c r="K7416" s="1014"/>
    </row>
    <row r="7417" spans="10:11">
      <c r="J7417" s="1014"/>
      <c r="K7417" s="1014"/>
    </row>
    <row r="7418" spans="10:11">
      <c r="J7418" s="1014"/>
      <c r="K7418" s="1014"/>
    </row>
    <row r="7419" spans="10:11">
      <c r="J7419" s="1014"/>
      <c r="K7419" s="1014"/>
    </row>
    <row r="7420" spans="10:11">
      <c r="J7420" s="1014"/>
      <c r="K7420" s="1014"/>
    </row>
    <row r="7421" spans="10:11">
      <c r="J7421" s="1014"/>
      <c r="K7421" s="1014"/>
    </row>
    <row r="7422" spans="10:11">
      <c r="J7422" s="1014"/>
      <c r="K7422" s="1014"/>
    </row>
    <row r="7423" spans="10:11">
      <c r="J7423" s="1014"/>
      <c r="K7423" s="1014"/>
    </row>
    <row r="7424" spans="10:11">
      <c r="J7424" s="1014"/>
      <c r="K7424" s="1014"/>
    </row>
    <row r="7425" spans="10:11">
      <c r="J7425" s="1014"/>
      <c r="K7425" s="1014"/>
    </row>
    <row r="7426" spans="10:11">
      <c r="J7426" s="1014"/>
      <c r="K7426" s="1014"/>
    </row>
    <row r="7427" spans="10:11">
      <c r="J7427" s="1014"/>
      <c r="K7427" s="1014"/>
    </row>
    <row r="7428" spans="10:11">
      <c r="J7428" s="1014"/>
      <c r="K7428" s="1014"/>
    </row>
    <row r="7429" spans="10:11">
      <c r="J7429" s="1014"/>
      <c r="K7429" s="1014"/>
    </row>
    <row r="7430" spans="10:11">
      <c r="J7430" s="1014"/>
      <c r="K7430" s="1014"/>
    </row>
    <row r="7431" spans="10:11">
      <c r="J7431" s="1014"/>
      <c r="K7431" s="1014"/>
    </row>
    <row r="7432" spans="10:11">
      <c r="J7432" s="1014"/>
      <c r="K7432" s="1014"/>
    </row>
    <row r="7433" spans="10:11">
      <c r="J7433" s="1014"/>
      <c r="K7433" s="1014"/>
    </row>
    <row r="7434" spans="10:11">
      <c r="J7434" s="1014"/>
      <c r="K7434" s="1014"/>
    </row>
    <row r="7435" spans="10:11">
      <c r="J7435" s="1014"/>
      <c r="K7435" s="1014"/>
    </row>
    <row r="7436" spans="10:11">
      <c r="J7436" s="1014"/>
      <c r="K7436" s="1014"/>
    </row>
    <row r="7437" spans="10:11">
      <c r="J7437" s="1014"/>
      <c r="K7437" s="1014"/>
    </row>
    <row r="7438" spans="10:11">
      <c r="J7438" s="1014"/>
      <c r="K7438" s="1014"/>
    </row>
    <row r="7439" spans="10:11">
      <c r="J7439" s="1014"/>
      <c r="K7439" s="1014"/>
    </row>
    <row r="7440" spans="10:11">
      <c r="J7440" s="1014"/>
      <c r="K7440" s="1014"/>
    </row>
    <row r="7441" spans="10:11">
      <c r="J7441" s="1014"/>
      <c r="K7441" s="1014"/>
    </row>
    <row r="7442" spans="10:11">
      <c r="J7442" s="1014"/>
      <c r="K7442" s="1014"/>
    </row>
    <row r="7443" spans="10:11">
      <c r="J7443" s="1014"/>
      <c r="K7443" s="1014"/>
    </row>
    <row r="7444" spans="10:11">
      <c r="J7444" s="1014"/>
      <c r="K7444" s="1014"/>
    </row>
    <row r="7445" spans="10:11">
      <c r="J7445" s="1014"/>
      <c r="K7445" s="1014"/>
    </row>
    <row r="7446" spans="10:11">
      <c r="J7446" s="1014"/>
      <c r="K7446" s="1014"/>
    </row>
    <row r="7447" spans="10:11">
      <c r="J7447" s="1014"/>
      <c r="K7447" s="1014"/>
    </row>
    <row r="7448" spans="10:11">
      <c r="J7448" s="1014"/>
      <c r="K7448" s="1014"/>
    </row>
    <row r="7449" spans="10:11">
      <c r="J7449" s="1014"/>
      <c r="K7449" s="1014"/>
    </row>
    <row r="7450" spans="10:11">
      <c r="J7450" s="1014"/>
      <c r="K7450" s="1014"/>
    </row>
    <row r="7451" spans="10:11">
      <c r="J7451" s="1014"/>
      <c r="K7451" s="1014"/>
    </row>
    <row r="7452" spans="10:11">
      <c r="J7452" s="1014"/>
      <c r="K7452" s="1014"/>
    </row>
    <row r="7453" spans="10:11">
      <c r="J7453" s="1014"/>
      <c r="K7453" s="1014"/>
    </row>
    <row r="7454" spans="10:11">
      <c r="J7454" s="1014"/>
      <c r="K7454" s="1014"/>
    </row>
    <row r="7455" spans="10:11">
      <c r="J7455" s="1014"/>
      <c r="K7455" s="1014"/>
    </row>
    <row r="7456" spans="10:11">
      <c r="J7456" s="1014"/>
      <c r="K7456" s="1014"/>
    </row>
    <row r="7457" spans="10:11">
      <c r="J7457" s="1014"/>
      <c r="K7457" s="1014"/>
    </row>
    <row r="7458" spans="10:11">
      <c r="J7458" s="1014"/>
      <c r="K7458" s="1014"/>
    </row>
    <row r="7459" spans="10:11">
      <c r="J7459" s="1014"/>
      <c r="K7459" s="1014"/>
    </row>
    <row r="7460" spans="10:11">
      <c r="J7460" s="1014"/>
      <c r="K7460" s="1014"/>
    </row>
    <row r="7461" spans="10:11">
      <c r="J7461" s="1014"/>
      <c r="K7461" s="1014"/>
    </row>
    <row r="7462" spans="10:11">
      <c r="J7462" s="1014"/>
      <c r="K7462" s="1014"/>
    </row>
    <row r="7463" spans="10:11">
      <c r="J7463" s="1014"/>
      <c r="K7463" s="1014"/>
    </row>
    <row r="7464" spans="10:11">
      <c r="J7464" s="1014"/>
      <c r="K7464" s="1014"/>
    </row>
    <row r="7465" spans="10:11">
      <c r="J7465" s="1014"/>
      <c r="K7465" s="1014"/>
    </row>
    <row r="7466" spans="10:11">
      <c r="J7466" s="1014"/>
      <c r="K7466" s="1014"/>
    </row>
    <row r="7467" spans="10:11">
      <c r="J7467" s="1014"/>
      <c r="K7467" s="1014"/>
    </row>
    <row r="7468" spans="10:11">
      <c r="J7468" s="1014"/>
      <c r="K7468" s="1014"/>
    </row>
    <row r="7469" spans="10:11">
      <c r="J7469" s="1014"/>
      <c r="K7469" s="1014"/>
    </row>
    <row r="7470" spans="10:11">
      <c r="J7470" s="1014"/>
      <c r="K7470" s="1014"/>
    </row>
    <row r="7471" spans="10:11">
      <c r="J7471" s="1014"/>
      <c r="K7471" s="1014"/>
    </row>
    <row r="7472" spans="10:11">
      <c r="J7472" s="1014"/>
      <c r="K7472" s="1014"/>
    </row>
    <row r="7473" spans="10:11">
      <c r="J7473" s="1014"/>
      <c r="K7473" s="1014"/>
    </row>
    <row r="7474" spans="10:11">
      <c r="J7474" s="1014"/>
      <c r="K7474" s="1014"/>
    </row>
    <row r="7475" spans="10:11">
      <c r="J7475" s="1014"/>
      <c r="K7475" s="1014"/>
    </row>
    <row r="7476" spans="10:11">
      <c r="J7476" s="1014"/>
      <c r="K7476" s="1014"/>
    </row>
    <row r="7477" spans="10:11">
      <c r="J7477" s="1014"/>
      <c r="K7477" s="1014"/>
    </row>
    <row r="7478" spans="10:11">
      <c r="J7478" s="1014"/>
      <c r="K7478" s="1014"/>
    </row>
    <row r="7479" spans="10:11">
      <c r="J7479" s="1014"/>
      <c r="K7479" s="1014"/>
    </row>
    <row r="7480" spans="10:11">
      <c r="J7480" s="1014"/>
      <c r="K7480" s="1014"/>
    </row>
    <row r="7481" spans="10:11">
      <c r="J7481" s="1014"/>
      <c r="K7481" s="1014"/>
    </row>
    <row r="7482" spans="10:11">
      <c r="J7482" s="1014"/>
      <c r="K7482" s="1014"/>
    </row>
    <row r="7483" spans="10:11">
      <c r="J7483" s="1014"/>
      <c r="K7483" s="1014"/>
    </row>
    <row r="7484" spans="10:11">
      <c r="J7484" s="1014"/>
      <c r="K7484" s="1014"/>
    </row>
    <row r="7485" spans="10:11">
      <c r="J7485" s="1014"/>
      <c r="K7485" s="1014"/>
    </row>
    <row r="7486" spans="10:11">
      <c r="J7486" s="1014"/>
      <c r="K7486" s="1014"/>
    </row>
    <row r="7487" spans="10:11">
      <c r="J7487" s="1014"/>
      <c r="K7487" s="1014"/>
    </row>
    <row r="7488" spans="10:11">
      <c r="J7488" s="1014"/>
      <c r="K7488" s="1014"/>
    </row>
    <row r="7489" spans="10:11">
      <c r="J7489" s="1014"/>
      <c r="K7489" s="1014"/>
    </row>
    <row r="7490" spans="10:11">
      <c r="J7490" s="1014"/>
      <c r="K7490" s="1014"/>
    </row>
    <row r="7491" spans="10:11">
      <c r="J7491" s="1014"/>
      <c r="K7491" s="1014"/>
    </row>
    <row r="7492" spans="10:11">
      <c r="J7492" s="1014"/>
      <c r="K7492" s="1014"/>
    </row>
    <row r="7493" spans="10:11">
      <c r="J7493" s="1014"/>
      <c r="K7493" s="1014"/>
    </row>
    <row r="7494" spans="10:11">
      <c r="J7494" s="1014"/>
      <c r="K7494" s="1014"/>
    </row>
    <row r="7495" spans="10:11">
      <c r="J7495" s="1014"/>
      <c r="K7495" s="1014"/>
    </row>
    <row r="7496" spans="10:11">
      <c r="J7496" s="1014"/>
      <c r="K7496" s="1014"/>
    </row>
    <row r="7497" spans="10:11">
      <c r="J7497" s="1014"/>
      <c r="K7497" s="1014"/>
    </row>
    <row r="7498" spans="10:11">
      <c r="J7498" s="1014"/>
      <c r="K7498" s="1014"/>
    </row>
    <row r="7499" spans="10:11">
      <c r="J7499" s="1014"/>
      <c r="K7499" s="1014"/>
    </row>
    <row r="7500" spans="10:11">
      <c r="J7500" s="1014"/>
      <c r="K7500" s="1014"/>
    </row>
    <row r="7501" spans="10:11">
      <c r="J7501" s="1014"/>
      <c r="K7501" s="1014"/>
    </row>
    <row r="7502" spans="10:11">
      <c r="J7502" s="1014"/>
      <c r="K7502" s="1014"/>
    </row>
    <row r="7503" spans="10:11">
      <c r="J7503" s="1014"/>
      <c r="K7503" s="1014"/>
    </row>
    <row r="7504" spans="10:11">
      <c r="J7504" s="1014"/>
      <c r="K7504" s="1014"/>
    </row>
    <row r="7505" spans="10:11">
      <c r="J7505" s="1014"/>
      <c r="K7505" s="1014"/>
    </row>
    <row r="7506" spans="10:11">
      <c r="J7506" s="1014"/>
      <c r="K7506" s="1014"/>
    </row>
    <row r="7507" spans="10:11">
      <c r="J7507" s="1014"/>
      <c r="K7507" s="1014"/>
    </row>
    <row r="7508" spans="10:11">
      <c r="J7508" s="1014"/>
      <c r="K7508" s="1014"/>
    </row>
    <row r="7509" spans="10:11">
      <c r="J7509" s="1014"/>
      <c r="K7509" s="1014"/>
    </row>
    <row r="7510" spans="10:11">
      <c r="J7510" s="1014"/>
      <c r="K7510" s="1014"/>
    </row>
    <row r="7511" spans="10:11">
      <c r="J7511" s="1014"/>
      <c r="K7511" s="1014"/>
    </row>
    <row r="7512" spans="10:11">
      <c r="J7512" s="1014"/>
      <c r="K7512" s="1014"/>
    </row>
    <row r="7513" spans="10:11">
      <c r="J7513" s="1014"/>
      <c r="K7513" s="1014"/>
    </row>
    <row r="7514" spans="10:11">
      <c r="J7514" s="1014"/>
      <c r="K7514" s="1014"/>
    </row>
    <row r="7515" spans="10:11">
      <c r="J7515" s="1014"/>
      <c r="K7515" s="1014"/>
    </row>
    <row r="7516" spans="10:11">
      <c r="J7516" s="1014"/>
      <c r="K7516" s="1014"/>
    </row>
    <row r="7517" spans="10:11">
      <c r="J7517" s="1014"/>
      <c r="K7517" s="1014"/>
    </row>
    <row r="7518" spans="10:11">
      <c r="J7518" s="1014"/>
      <c r="K7518" s="1014"/>
    </row>
    <row r="7519" spans="10:11">
      <c r="J7519" s="1014"/>
      <c r="K7519" s="1014"/>
    </row>
    <row r="7520" spans="10:11">
      <c r="J7520" s="1014"/>
      <c r="K7520" s="1014"/>
    </row>
    <row r="7521" spans="10:11">
      <c r="J7521" s="1014"/>
      <c r="K7521" s="1014"/>
    </row>
    <row r="7522" spans="10:11">
      <c r="J7522" s="1014"/>
      <c r="K7522" s="1014"/>
    </row>
    <row r="7523" spans="10:11">
      <c r="J7523" s="1014"/>
      <c r="K7523" s="1014"/>
    </row>
    <row r="7524" spans="10:11">
      <c r="J7524" s="1014"/>
      <c r="K7524" s="1014"/>
    </row>
    <row r="7525" spans="10:11">
      <c r="J7525" s="1014"/>
      <c r="K7525" s="1014"/>
    </row>
    <row r="7526" spans="10:11">
      <c r="J7526" s="1014"/>
      <c r="K7526" s="1014"/>
    </row>
    <row r="7527" spans="10:11">
      <c r="J7527" s="1014"/>
      <c r="K7527" s="1014"/>
    </row>
    <row r="7528" spans="10:11">
      <c r="J7528" s="1014"/>
      <c r="K7528" s="1014"/>
    </row>
    <row r="7529" spans="10:11">
      <c r="J7529" s="1014"/>
      <c r="K7529" s="1014"/>
    </row>
    <row r="7530" spans="10:11">
      <c r="J7530" s="1014"/>
      <c r="K7530" s="1014"/>
    </row>
    <row r="7531" spans="10:11">
      <c r="J7531" s="1014"/>
      <c r="K7531" s="1014"/>
    </row>
    <row r="7532" spans="10:11">
      <c r="J7532" s="1014"/>
      <c r="K7532" s="1014"/>
    </row>
    <row r="7533" spans="10:11">
      <c r="J7533" s="1014"/>
      <c r="K7533" s="1014"/>
    </row>
    <row r="7534" spans="10:11">
      <c r="J7534" s="1014"/>
      <c r="K7534" s="1014"/>
    </row>
    <row r="7535" spans="10:11">
      <c r="J7535" s="1014"/>
      <c r="K7535" s="1014"/>
    </row>
    <row r="7536" spans="10:11">
      <c r="J7536" s="1014"/>
      <c r="K7536" s="1014"/>
    </row>
    <row r="7537" spans="10:11">
      <c r="J7537" s="1014"/>
      <c r="K7537" s="1014"/>
    </row>
    <row r="7538" spans="10:11">
      <c r="J7538" s="1014"/>
      <c r="K7538" s="1014"/>
    </row>
    <row r="7539" spans="10:11">
      <c r="J7539" s="1014"/>
      <c r="K7539" s="1014"/>
    </row>
    <row r="7540" spans="10:11">
      <c r="J7540" s="1014"/>
      <c r="K7540" s="1014"/>
    </row>
    <row r="7541" spans="10:11">
      <c r="J7541" s="1014"/>
      <c r="K7541" s="1014"/>
    </row>
    <row r="7542" spans="10:11">
      <c r="J7542" s="1014"/>
      <c r="K7542" s="1014"/>
    </row>
    <row r="7543" spans="10:11">
      <c r="J7543" s="1014"/>
      <c r="K7543" s="1014"/>
    </row>
    <row r="7544" spans="10:11">
      <c r="J7544" s="1014"/>
      <c r="K7544" s="1014"/>
    </row>
    <row r="7545" spans="10:11">
      <c r="J7545" s="1014"/>
      <c r="K7545" s="1014"/>
    </row>
    <row r="7546" spans="10:11">
      <c r="J7546" s="1014"/>
      <c r="K7546" s="1014"/>
    </row>
    <row r="7547" spans="10:11">
      <c r="J7547" s="1014"/>
      <c r="K7547" s="1014"/>
    </row>
    <row r="7548" spans="10:11">
      <c r="J7548" s="1014"/>
      <c r="K7548" s="1014"/>
    </row>
    <row r="7549" spans="10:11">
      <c r="J7549" s="1014"/>
      <c r="K7549" s="1014"/>
    </row>
    <row r="7550" spans="10:11">
      <c r="J7550" s="1014"/>
      <c r="K7550" s="1014"/>
    </row>
    <row r="7551" spans="10:11">
      <c r="J7551" s="1014"/>
      <c r="K7551" s="1014"/>
    </row>
    <row r="7552" spans="10:11">
      <c r="J7552" s="1014"/>
      <c r="K7552" s="1014"/>
    </row>
    <row r="7553" spans="10:11">
      <c r="J7553" s="1014"/>
      <c r="K7553" s="1014"/>
    </row>
    <row r="7554" spans="10:11">
      <c r="J7554" s="1014"/>
      <c r="K7554" s="1014"/>
    </row>
    <row r="7555" spans="10:11">
      <c r="J7555" s="1014"/>
      <c r="K7555" s="1014"/>
    </row>
    <row r="7556" spans="10:11">
      <c r="J7556" s="1014"/>
      <c r="K7556" s="1014"/>
    </row>
    <row r="7557" spans="10:11">
      <c r="J7557" s="1014"/>
      <c r="K7557" s="1014"/>
    </row>
    <row r="7558" spans="10:11">
      <c r="J7558" s="1014"/>
      <c r="K7558" s="1014"/>
    </row>
    <row r="7559" spans="10:11">
      <c r="J7559" s="1014"/>
      <c r="K7559" s="1014"/>
    </row>
    <row r="7560" spans="10:11">
      <c r="J7560" s="1014"/>
      <c r="K7560" s="1014"/>
    </row>
    <row r="7561" spans="10:11">
      <c r="J7561" s="1014"/>
      <c r="K7561" s="1014"/>
    </row>
    <row r="7562" spans="10:11">
      <c r="J7562" s="1014"/>
      <c r="K7562" s="1014"/>
    </row>
    <row r="7563" spans="10:11">
      <c r="J7563" s="1014"/>
      <c r="K7563" s="1014"/>
    </row>
    <row r="7564" spans="10:11">
      <c r="J7564" s="1014"/>
      <c r="K7564" s="1014"/>
    </row>
    <row r="7565" spans="10:11">
      <c r="J7565" s="1014"/>
      <c r="K7565" s="1014"/>
    </row>
    <row r="7566" spans="10:11">
      <c r="J7566" s="1014"/>
      <c r="K7566" s="1014"/>
    </row>
    <row r="7567" spans="10:11">
      <c r="J7567" s="1014"/>
      <c r="K7567" s="1014"/>
    </row>
    <row r="7568" spans="10:11">
      <c r="J7568" s="1014"/>
      <c r="K7568" s="1014"/>
    </row>
    <row r="7569" spans="10:11">
      <c r="J7569" s="1014"/>
      <c r="K7569" s="1014"/>
    </row>
    <row r="7570" spans="10:11">
      <c r="J7570" s="1014"/>
      <c r="K7570" s="1014"/>
    </row>
    <row r="7571" spans="10:11">
      <c r="J7571" s="1014"/>
      <c r="K7571" s="1014"/>
    </row>
    <row r="7572" spans="10:11">
      <c r="J7572" s="1014"/>
      <c r="K7572" s="1014"/>
    </row>
    <row r="7573" spans="10:11">
      <c r="J7573" s="1014"/>
      <c r="K7573" s="1014"/>
    </row>
    <row r="7574" spans="10:11">
      <c r="J7574" s="1014"/>
      <c r="K7574" s="1014"/>
    </row>
    <row r="7575" spans="10:11">
      <c r="J7575" s="1014"/>
      <c r="K7575" s="1014"/>
    </row>
    <row r="7576" spans="10:11">
      <c r="J7576" s="1014"/>
      <c r="K7576" s="1014"/>
    </row>
    <row r="7577" spans="10:11">
      <c r="J7577" s="1014"/>
      <c r="K7577" s="1014"/>
    </row>
    <row r="7578" spans="10:11">
      <c r="J7578" s="1014"/>
      <c r="K7578" s="1014"/>
    </row>
    <row r="7579" spans="10:11">
      <c r="J7579" s="1014"/>
      <c r="K7579" s="1014"/>
    </row>
    <row r="7580" spans="10:11">
      <c r="J7580" s="1014"/>
      <c r="K7580" s="1014"/>
    </row>
    <row r="7581" spans="10:11">
      <c r="J7581" s="1014"/>
      <c r="K7581" s="1014"/>
    </row>
    <row r="7582" spans="10:11">
      <c r="J7582" s="1014"/>
      <c r="K7582" s="1014"/>
    </row>
    <row r="7583" spans="10:11">
      <c r="J7583" s="1014"/>
      <c r="K7583" s="1014"/>
    </row>
    <row r="7584" spans="10:11">
      <c r="J7584" s="1014"/>
      <c r="K7584" s="1014"/>
    </row>
    <row r="7585" spans="10:11">
      <c r="J7585" s="1014"/>
      <c r="K7585" s="1014"/>
    </row>
    <row r="7586" spans="10:11">
      <c r="J7586" s="1014"/>
      <c r="K7586" s="1014"/>
    </row>
    <row r="7587" spans="10:11">
      <c r="J7587" s="1014"/>
      <c r="K7587" s="1014"/>
    </row>
    <row r="7588" spans="10:11">
      <c r="J7588" s="1014"/>
      <c r="K7588" s="1014"/>
    </row>
    <row r="7589" spans="10:11">
      <c r="J7589" s="1014"/>
      <c r="K7589" s="1014"/>
    </row>
    <row r="7590" spans="10:11">
      <c r="J7590" s="1014"/>
      <c r="K7590" s="1014"/>
    </row>
    <row r="7591" spans="10:11">
      <c r="J7591" s="1014"/>
      <c r="K7591" s="1014"/>
    </row>
    <row r="7592" spans="10:11">
      <c r="J7592" s="1014"/>
      <c r="K7592" s="1014"/>
    </row>
    <row r="7593" spans="10:11">
      <c r="J7593" s="1014"/>
      <c r="K7593" s="1014"/>
    </row>
    <row r="7594" spans="10:11">
      <c r="J7594" s="1014"/>
      <c r="K7594" s="1014"/>
    </row>
    <row r="7595" spans="10:11">
      <c r="J7595" s="1014"/>
      <c r="K7595" s="1014"/>
    </row>
    <row r="7596" spans="10:11">
      <c r="J7596" s="1014"/>
      <c r="K7596" s="1014"/>
    </row>
    <row r="7597" spans="10:11">
      <c r="J7597" s="1014"/>
      <c r="K7597" s="1014"/>
    </row>
    <row r="7598" spans="10:11">
      <c r="J7598" s="1014"/>
      <c r="K7598" s="1014"/>
    </row>
    <row r="7599" spans="10:11">
      <c r="J7599" s="1014"/>
      <c r="K7599" s="1014"/>
    </row>
    <row r="7600" spans="10:11">
      <c r="J7600" s="1014"/>
      <c r="K7600" s="1014"/>
    </row>
    <row r="7601" spans="10:11">
      <c r="J7601" s="1014"/>
      <c r="K7601" s="1014"/>
    </row>
    <row r="7602" spans="10:11">
      <c r="J7602" s="1014"/>
      <c r="K7602" s="1014"/>
    </row>
    <row r="7603" spans="10:11">
      <c r="J7603" s="1014"/>
      <c r="K7603" s="1014"/>
    </row>
    <row r="7604" spans="10:11">
      <c r="J7604" s="1014"/>
      <c r="K7604" s="1014"/>
    </row>
    <row r="7605" spans="10:11">
      <c r="J7605" s="1014"/>
      <c r="K7605" s="1014"/>
    </row>
    <row r="7606" spans="10:11">
      <c r="J7606" s="1014"/>
      <c r="K7606" s="1014"/>
    </row>
    <row r="7607" spans="10:11">
      <c r="J7607" s="1014"/>
      <c r="K7607" s="1014"/>
    </row>
    <row r="7608" spans="10:11">
      <c r="J7608" s="1014"/>
      <c r="K7608" s="1014"/>
    </row>
    <row r="7609" spans="10:11">
      <c r="J7609" s="1014"/>
      <c r="K7609" s="1014"/>
    </row>
    <row r="7610" spans="10:11">
      <c r="J7610" s="1014"/>
      <c r="K7610" s="1014"/>
    </row>
    <row r="7611" spans="10:11">
      <c r="J7611" s="1014"/>
      <c r="K7611" s="1014"/>
    </row>
    <row r="7612" spans="10:11">
      <c r="J7612" s="1014"/>
      <c r="K7612" s="1014"/>
    </row>
    <row r="7613" spans="10:11">
      <c r="J7613" s="1014"/>
      <c r="K7613" s="1014"/>
    </row>
    <row r="7614" spans="10:11">
      <c r="J7614" s="1014"/>
      <c r="K7614" s="1014"/>
    </row>
    <row r="7615" spans="10:11">
      <c r="J7615" s="1014"/>
      <c r="K7615" s="1014"/>
    </row>
    <row r="7616" spans="10:11">
      <c r="J7616" s="1014"/>
      <c r="K7616" s="1014"/>
    </row>
    <row r="7617" spans="10:11">
      <c r="J7617" s="1014"/>
      <c r="K7617" s="1014"/>
    </row>
    <row r="7618" spans="10:11">
      <c r="J7618" s="1014"/>
      <c r="K7618" s="1014"/>
    </row>
    <row r="7619" spans="10:11">
      <c r="J7619" s="1014"/>
      <c r="K7619" s="1014"/>
    </row>
    <row r="7620" spans="10:11">
      <c r="J7620" s="1014"/>
      <c r="K7620" s="1014"/>
    </row>
    <row r="7621" spans="10:11">
      <c r="J7621" s="1014"/>
      <c r="K7621" s="1014"/>
    </row>
    <row r="7622" spans="10:11">
      <c r="J7622" s="1014"/>
      <c r="K7622" s="1014"/>
    </row>
    <row r="7623" spans="10:11">
      <c r="J7623" s="1014"/>
      <c r="K7623" s="1014"/>
    </row>
    <row r="7624" spans="10:11">
      <c r="J7624" s="1014"/>
      <c r="K7624" s="1014"/>
    </row>
    <row r="7625" spans="10:11">
      <c r="J7625" s="1014"/>
      <c r="K7625" s="1014"/>
    </row>
    <row r="7626" spans="10:11">
      <c r="J7626" s="1014"/>
      <c r="K7626" s="1014"/>
    </row>
    <row r="7627" spans="10:11">
      <c r="J7627" s="1014"/>
      <c r="K7627" s="1014"/>
    </row>
    <row r="7628" spans="10:11">
      <c r="J7628" s="1014"/>
      <c r="K7628" s="1014"/>
    </row>
    <row r="7629" spans="10:11">
      <c r="J7629" s="1014"/>
      <c r="K7629" s="1014"/>
    </row>
    <row r="7630" spans="10:11">
      <c r="J7630" s="1014"/>
      <c r="K7630" s="1014"/>
    </row>
    <row r="7631" spans="10:11">
      <c r="J7631" s="1014"/>
      <c r="K7631" s="1014"/>
    </row>
    <row r="7632" spans="10:11">
      <c r="J7632" s="1014"/>
      <c r="K7632" s="1014"/>
    </row>
    <row r="7633" spans="10:11">
      <c r="J7633" s="1014"/>
      <c r="K7633" s="1014"/>
    </row>
    <row r="7634" spans="10:11">
      <c r="J7634" s="1014"/>
      <c r="K7634" s="1014"/>
    </row>
    <row r="7635" spans="10:11">
      <c r="J7635" s="1014"/>
      <c r="K7635" s="1014"/>
    </row>
    <row r="7636" spans="10:11">
      <c r="J7636" s="1014"/>
      <c r="K7636" s="1014"/>
    </row>
    <row r="7637" spans="10:11">
      <c r="J7637" s="1014"/>
      <c r="K7637" s="1014"/>
    </row>
    <row r="7638" spans="10:11">
      <c r="J7638" s="1014"/>
      <c r="K7638" s="1014"/>
    </row>
    <row r="7639" spans="10:11">
      <c r="J7639" s="1014"/>
      <c r="K7639" s="1014"/>
    </row>
    <row r="7640" spans="10:11">
      <c r="J7640" s="1014"/>
      <c r="K7640" s="1014"/>
    </row>
    <row r="7641" spans="10:11">
      <c r="J7641" s="1014"/>
      <c r="K7641" s="1014"/>
    </row>
    <row r="7642" spans="10:11">
      <c r="J7642" s="1014"/>
      <c r="K7642" s="1014"/>
    </row>
    <row r="7643" spans="10:11">
      <c r="J7643" s="1014"/>
      <c r="K7643" s="1014"/>
    </row>
    <row r="7644" spans="10:11">
      <c r="J7644" s="1014"/>
      <c r="K7644" s="1014"/>
    </row>
    <row r="7645" spans="10:11">
      <c r="J7645" s="1014"/>
      <c r="K7645" s="1014"/>
    </row>
    <row r="7646" spans="10:11">
      <c r="J7646" s="1014"/>
      <c r="K7646" s="1014"/>
    </row>
    <row r="7647" spans="10:11">
      <c r="J7647" s="1014"/>
      <c r="K7647" s="1014"/>
    </row>
    <row r="7648" spans="10:11">
      <c r="J7648" s="1014"/>
      <c r="K7648" s="1014"/>
    </row>
    <row r="7649" spans="10:11">
      <c r="J7649" s="1014"/>
      <c r="K7649" s="1014"/>
    </row>
    <row r="7650" spans="10:11">
      <c r="J7650" s="1014"/>
      <c r="K7650" s="1014"/>
    </row>
    <row r="7651" spans="10:11">
      <c r="J7651" s="1014"/>
      <c r="K7651" s="1014"/>
    </row>
    <row r="7652" spans="10:11">
      <c r="J7652" s="1014"/>
      <c r="K7652" s="1014"/>
    </row>
    <row r="7653" spans="10:11">
      <c r="J7653" s="1014"/>
      <c r="K7653" s="1014"/>
    </row>
    <row r="7654" spans="10:11">
      <c r="J7654" s="1014"/>
      <c r="K7654" s="1014"/>
    </row>
    <row r="7655" spans="10:11">
      <c r="J7655" s="1014"/>
      <c r="K7655" s="1014"/>
    </row>
    <row r="7656" spans="10:11">
      <c r="J7656" s="1014"/>
      <c r="K7656" s="1014"/>
    </row>
    <row r="7657" spans="10:11">
      <c r="J7657" s="1014"/>
      <c r="K7657" s="1014"/>
    </row>
    <row r="7658" spans="10:11">
      <c r="J7658" s="1014"/>
      <c r="K7658" s="1014"/>
    </row>
    <row r="7659" spans="10:11">
      <c r="J7659" s="1014"/>
      <c r="K7659" s="1014"/>
    </row>
    <row r="7660" spans="10:11">
      <c r="J7660" s="1014"/>
      <c r="K7660" s="1014"/>
    </row>
    <row r="7661" spans="10:11">
      <c r="J7661" s="1014"/>
      <c r="K7661" s="1014"/>
    </row>
    <row r="7662" spans="10:11">
      <c r="J7662" s="1014"/>
      <c r="K7662" s="1014"/>
    </row>
    <row r="7663" spans="10:11">
      <c r="J7663" s="1014"/>
      <c r="K7663" s="1014"/>
    </row>
    <row r="7664" spans="10:11">
      <c r="J7664" s="1014"/>
      <c r="K7664" s="1014"/>
    </row>
    <row r="7665" spans="10:11">
      <c r="J7665" s="1014"/>
      <c r="K7665" s="1014"/>
    </row>
    <row r="7666" spans="10:11">
      <c r="J7666" s="1014"/>
      <c r="K7666" s="1014"/>
    </row>
    <row r="7667" spans="10:11">
      <c r="J7667" s="1014"/>
      <c r="K7667" s="1014"/>
    </row>
    <row r="7668" spans="10:11">
      <c r="J7668" s="1014"/>
      <c r="K7668" s="1014"/>
    </row>
    <row r="7669" spans="10:11">
      <c r="J7669" s="1014"/>
      <c r="K7669" s="1014"/>
    </row>
    <row r="7670" spans="10:11">
      <c r="J7670" s="1014"/>
      <c r="K7670" s="1014"/>
    </row>
    <row r="7671" spans="10:11">
      <c r="J7671" s="1014"/>
      <c r="K7671" s="1014"/>
    </row>
    <row r="7672" spans="10:11">
      <c r="J7672" s="1014"/>
      <c r="K7672" s="1014"/>
    </row>
    <row r="7673" spans="10:11">
      <c r="J7673" s="1014"/>
      <c r="K7673" s="1014"/>
    </row>
    <row r="7674" spans="10:11">
      <c r="J7674" s="1014"/>
      <c r="K7674" s="1014"/>
    </row>
    <row r="7675" spans="10:11">
      <c r="J7675" s="1014"/>
      <c r="K7675" s="1014"/>
    </row>
    <row r="7676" spans="10:11">
      <c r="J7676" s="1014"/>
      <c r="K7676" s="1014"/>
    </row>
    <row r="7677" spans="10:11">
      <c r="J7677" s="1014"/>
      <c r="K7677" s="1014"/>
    </row>
    <row r="7678" spans="10:11">
      <c r="J7678" s="1014"/>
      <c r="K7678" s="1014"/>
    </row>
    <row r="7679" spans="10:11">
      <c r="J7679" s="1014"/>
      <c r="K7679" s="1014"/>
    </row>
    <row r="7680" spans="10:11">
      <c r="J7680" s="1014"/>
      <c r="K7680" s="1014"/>
    </row>
    <row r="7681" spans="10:11">
      <c r="J7681" s="1014"/>
      <c r="K7681" s="1014"/>
    </row>
    <row r="7682" spans="10:11">
      <c r="J7682" s="1014"/>
      <c r="K7682" s="1014"/>
    </row>
    <row r="7683" spans="10:11">
      <c r="J7683" s="1014"/>
      <c r="K7683" s="1014"/>
    </row>
    <row r="7684" spans="10:11">
      <c r="J7684" s="1014"/>
      <c r="K7684" s="1014"/>
    </row>
    <row r="7685" spans="10:11">
      <c r="J7685" s="1014"/>
      <c r="K7685" s="1014"/>
    </row>
    <row r="7686" spans="10:11">
      <c r="J7686" s="1014"/>
      <c r="K7686" s="1014"/>
    </row>
    <row r="7687" spans="10:11">
      <c r="J7687" s="1014"/>
      <c r="K7687" s="1014"/>
    </row>
    <row r="7688" spans="10:11">
      <c r="J7688" s="1014"/>
      <c r="K7688" s="1014"/>
    </row>
    <row r="7689" spans="10:11">
      <c r="J7689" s="1014"/>
      <c r="K7689" s="1014"/>
    </row>
    <row r="7690" spans="10:11">
      <c r="J7690" s="1014"/>
      <c r="K7690" s="1014"/>
    </row>
    <row r="7691" spans="10:11">
      <c r="J7691" s="1014"/>
      <c r="K7691" s="1014"/>
    </row>
    <row r="7692" spans="10:11">
      <c r="J7692" s="1014"/>
      <c r="K7692" s="1014"/>
    </row>
    <row r="7693" spans="10:11">
      <c r="J7693" s="1014"/>
      <c r="K7693" s="1014"/>
    </row>
    <row r="7694" spans="10:11">
      <c r="J7694" s="1014"/>
      <c r="K7694" s="1014"/>
    </row>
    <row r="7695" spans="10:11">
      <c r="J7695" s="1014"/>
      <c r="K7695" s="1014"/>
    </row>
    <row r="7696" spans="10:11">
      <c r="J7696" s="1014"/>
      <c r="K7696" s="1014"/>
    </row>
    <row r="7697" spans="10:11">
      <c r="J7697" s="1014"/>
      <c r="K7697" s="1014"/>
    </row>
    <row r="7698" spans="10:11">
      <c r="J7698" s="1014"/>
      <c r="K7698" s="1014"/>
    </row>
    <row r="7699" spans="10:11">
      <c r="J7699" s="1014"/>
      <c r="K7699" s="1014"/>
    </row>
    <row r="7700" spans="10:11">
      <c r="J7700" s="1014"/>
      <c r="K7700" s="1014"/>
    </row>
    <row r="7701" spans="10:11">
      <c r="J7701" s="1014"/>
      <c r="K7701" s="1014"/>
    </row>
    <row r="7702" spans="10:11">
      <c r="J7702" s="1014"/>
      <c r="K7702" s="1014"/>
    </row>
    <row r="7703" spans="10:11">
      <c r="J7703" s="1014"/>
      <c r="K7703" s="1014"/>
    </row>
    <row r="7704" spans="10:11">
      <c r="J7704" s="1014"/>
      <c r="K7704" s="1014"/>
    </row>
    <row r="7705" spans="10:11">
      <c r="J7705" s="1014"/>
      <c r="K7705" s="1014"/>
    </row>
    <row r="7706" spans="10:11">
      <c r="J7706" s="1014"/>
      <c r="K7706" s="1014"/>
    </row>
    <row r="7707" spans="10:11">
      <c r="J7707" s="1014"/>
      <c r="K7707" s="1014"/>
    </row>
    <row r="7708" spans="10:11">
      <c r="J7708" s="1014"/>
      <c r="K7708" s="1014"/>
    </row>
    <row r="7709" spans="10:11">
      <c r="J7709" s="1014"/>
      <c r="K7709" s="1014"/>
    </row>
    <row r="7710" spans="10:11">
      <c r="J7710" s="1014"/>
      <c r="K7710" s="1014"/>
    </row>
    <row r="7711" spans="10:11">
      <c r="J7711" s="1014"/>
      <c r="K7711" s="1014"/>
    </row>
    <row r="7712" spans="10:11">
      <c r="J7712" s="1014"/>
      <c r="K7712" s="1014"/>
    </row>
    <row r="7713" spans="10:11">
      <c r="J7713" s="1014"/>
      <c r="K7713" s="1014"/>
    </row>
    <row r="7714" spans="10:11">
      <c r="J7714" s="1014"/>
      <c r="K7714" s="1014"/>
    </row>
    <row r="7715" spans="10:11">
      <c r="J7715" s="1014"/>
      <c r="K7715" s="1014"/>
    </row>
    <row r="7716" spans="10:11">
      <c r="J7716" s="1014"/>
      <c r="K7716" s="1014"/>
    </row>
    <row r="7717" spans="10:11">
      <c r="J7717" s="1014"/>
      <c r="K7717" s="1014"/>
    </row>
    <row r="7718" spans="10:11">
      <c r="J7718" s="1014"/>
      <c r="K7718" s="1014"/>
    </row>
    <row r="7719" spans="10:11">
      <c r="J7719" s="1014"/>
      <c r="K7719" s="1014"/>
    </row>
    <row r="7720" spans="10:11">
      <c r="J7720" s="1014"/>
      <c r="K7720" s="1014"/>
    </row>
    <row r="7721" spans="10:11">
      <c r="J7721" s="1014"/>
      <c r="K7721" s="1014"/>
    </row>
    <row r="7722" spans="10:11">
      <c r="J7722" s="1014"/>
      <c r="K7722" s="1014"/>
    </row>
    <row r="7723" spans="10:11">
      <c r="J7723" s="1014"/>
      <c r="K7723" s="1014"/>
    </row>
    <row r="7724" spans="10:11">
      <c r="J7724" s="1014"/>
      <c r="K7724" s="1014"/>
    </row>
    <row r="7725" spans="10:11">
      <c r="J7725" s="1014"/>
      <c r="K7725" s="1014"/>
    </row>
    <row r="7726" spans="10:11">
      <c r="J7726" s="1014"/>
      <c r="K7726" s="1014"/>
    </row>
    <row r="7727" spans="10:11">
      <c r="J7727" s="1014"/>
      <c r="K7727" s="1014"/>
    </row>
    <row r="7728" spans="10:11">
      <c r="J7728" s="1014"/>
      <c r="K7728" s="1014"/>
    </row>
    <row r="7729" spans="10:11">
      <c r="J7729" s="1014"/>
      <c r="K7729" s="1014"/>
    </row>
    <row r="7730" spans="10:11">
      <c r="J7730" s="1014"/>
      <c r="K7730" s="1014"/>
    </row>
    <row r="7731" spans="10:11">
      <c r="J7731" s="1014"/>
      <c r="K7731" s="1014"/>
    </row>
    <row r="7732" spans="10:11">
      <c r="J7732" s="1014"/>
      <c r="K7732" s="1014"/>
    </row>
    <row r="7733" spans="10:11">
      <c r="J7733" s="1014"/>
      <c r="K7733" s="1014"/>
    </row>
    <row r="7734" spans="10:11">
      <c r="J7734" s="1014"/>
      <c r="K7734" s="1014"/>
    </row>
    <row r="7735" spans="10:11">
      <c r="J7735" s="1014"/>
      <c r="K7735" s="1014"/>
    </row>
    <row r="7736" spans="10:11">
      <c r="J7736" s="1014"/>
      <c r="K7736" s="1014"/>
    </row>
    <row r="7737" spans="10:11">
      <c r="J7737" s="1014"/>
      <c r="K7737" s="1014"/>
    </row>
    <row r="7738" spans="10:11">
      <c r="J7738" s="1014"/>
      <c r="K7738" s="1014"/>
    </row>
    <row r="7739" spans="10:11">
      <c r="J7739" s="1014"/>
      <c r="K7739" s="1014"/>
    </row>
    <row r="7740" spans="10:11">
      <c r="J7740" s="1014"/>
      <c r="K7740" s="1014"/>
    </row>
    <row r="7741" spans="10:11">
      <c r="J7741" s="1014"/>
      <c r="K7741" s="1014"/>
    </row>
    <row r="7742" spans="10:11">
      <c r="J7742" s="1014"/>
      <c r="K7742" s="1014"/>
    </row>
    <row r="7743" spans="10:11">
      <c r="J7743" s="1014"/>
      <c r="K7743" s="1014"/>
    </row>
    <row r="7744" spans="10:11">
      <c r="J7744" s="1014"/>
      <c r="K7744" s="1014"/>
    </row>
    <row r="7745" spans="10:11">
      <c r="J7745" s="1014"/>
      <c r="K7745" s="1014"/>
    </row>
    <row r="7746" spans="10:11">
      <c r="J7746" s="1014"/>
      <c r="K7746" s="1014"/>
    </row>
    <row r="7747" spans="10:11">
      <c r="J7747" s="1014"/>
      <c r="K7747" s="1014"/>
    </row>
    <row r="7748" spans="10:11">
      <c r="J7748" s="1014"/>
      <c r="K7748" s="1014"/>
    </row>
    <row r="7749" spans="10:11">
      <c r="J7749" s="1014"/>
      <c r="K7749" s="1014"/>
    </row>
    <row r="7750" spans="10:11">
      <c r="J7750" s="1014"/>
      <c r="K7750" s="1014"/>
    </row>
    <row r="7751" spans="10:11">
      <c r="J7751" s="1014"/>
      <c r="K7751" s="1014"/>
    </row>
    <row r="7752" spans="10:11">
      <c r="J7752" s="1014"/>
      <c r="K7752" s="1014"/>
    </row>
    <row r="7753" spans="10:11">
      <c r="J7753" s="1014"/>
      <c r="K7753" s="1014"/>
    </row>
    <row r="7754" spans="10:11">
      <c r="J7754" s="1014"/>
      <c r="K7754" s="1014"/>
    </row>
    <row r="7755" spans="10:11">
      <c r="J7755" s="1014"/>
      <c r="K7755" s="1014"/>
    </row>
    <row r="7756" spans="10:11">
      <c r="J7756" s="1014"/>
      <c r="K7756" s="1014"/>
    </row>
    <row r="7757" spans="10:11">
      <c r="J7757" s="1014"/>
      <c r="K7757" s="1014"/>
    </row>
    <row r="7758" spans="10:11">
      <c r="J7758" s="1014"/>
      <c r="K7758" s="1014"/>
    </row>
    <row r="7759" spans="10:11">
      <c r="J7759" s="1014"/>
      <c r="K7759" s="1014"/>
    </row>
    <row r="7760" spans="10:11">
      <c r="J7760" s="1014"/>
      <c r="K7760" s="1014"/>
    </row>
    <row r="7761" spans="10:11">
      <c r="J7761" s="1014"/>
      <c r="K7761" s="1014"/>
    </row>
    <row r="7762" spans="10:11">
      <c r="J7762" s="1014"/>
      <c r="K7762" s="1014"/>
    </row>
    <row r="7763" spans="10:11">
      <c r="J7763" s="1014"/>
      <c r="K7763" s="1014"/>
    </row>
    <row r="7764" spans="10:11">
      <c r="J7764" s="1014"/>
      <c r="K7764" s="1014"/>
    </row>
    <row r="7765" spans="10:11">
      <c r="J7765" s="1014"/>
      <c r="K7765" s="1014"/>
    </row>
    <row r="7766" spans="10:11">
      <c r="J7766" s="1014"/>
      <c r="K7766" s="1014"/>
    </row>
    <row r="7767" spans="10:11">
      <c r="J7767" s="1014"/>
      <c r="K7767" s="1014"/>
    </row>
    <row r="7768" spans="10:11">
      <c r="J7768" s="1014"/>
      <c r="K7768" s="1014"/>
    </row>
    <row r="7769" spans="10:11">
      <c r="J7769" s="1014"/>
      <c r="K7769" s="1014"/>
    </row>
    <row r="7770" spans="10:11">
      <c r="J7770" s="1014"/>
      <c r="K7770" s="1014"/>
    </row>
    <row r="7771" spans="10:11">
      <c r="J7771" s="1014"/>
      <c r="K7771" s="1014"/>
    </row>
    <row r="7772" spans="10:11">
      <c r="J7772" s="1014"/>
      <c r="K7772" s="1014"/>
    </row>
    <row r="7773" spans="10:11">
      <c r="J7773" s="1014"/>
      <c r="K7773" s="1014"/>
    </row>
    <row r="7774" spans="10:11">
      <c r="J7774" s="1014"/>
      <c r="K7774" s="1014"/>
    </row>
    <row r="7775" spans="10:11">
      <c r="J7775" s="1014"/>
      <c r="K7775" s="1014"/>
    </row>
    <row r="7776" spans="10:11">
      <c r="J7776" s="1014"/>
      <c r="K7776" s="1014"/>
    </row>
    <row r="7777" spans="10:11">
      <c r="J7777" s="1014"/>
      <c r="K7777" s="1014"/>
    </row>
    <row r="7778" spans="10:11">
      <c r="J7778" s="1014"/>
      <c r="K7778" s="1014"/>
    </row>
    <row r="7779" spans="10:11">
      <c r="J7779" s="1014"/>
      <c r="K7779" s="1014"/>
    </row>
    <row r="7780" spans="10:11">
      <c r="J7780" s="1014"/>
      <c r="K7780" s="1014"/>
    </row>
    <row r="7781" spans="10:11">
      <c r="J7781" s="1014"/>
      <c r="K7781" s="1014"/>
    </row>
    <row r="7782" spans="10:11">
      <c r="J7782" s="1014"/>
      <c r="K7782" s="1014"/>
    </row>
    <row r="7783" spans="10:11">
      <c r="J7783" s="1014"/>
      <c r="K7783" s="1014"/>
    </row>
    <row r="7784" spans="10:11">
      <c r="J7784" s="1014"/>
      <c r="K7784" s="1014"/>
    </row>
    <row r="7785" spans="10:11">
      <c r="J7785" s="1014"/>
      <c r="K7785" s="1014"/>
    </row>
    <row r="7786" spans="10:11">
      <c r="J7786" s="1014"/>
      <c r="K7786" s="1014"/>
    </row>
    <row r="7787" spans="10:11">
      <c r="J7787" s="1014"/>
      <c r="K7787" s="1014"/>
    </row>
    <row r="7788" spans="10:11">
      <c r="J7788" s="1014"/>
      <c r="K7788" s="1014"/>
    </row>
    <row r="7789" spans="10:11">
      <c r="J7789" s="1014"/>
      <c r="K7789" s="1014"/>
    </row>
    <row r="7790" spans="10:11">
      <c r="J7790" s="1014"/>
      <c r="K7790" s="1014"/>
    </row>
    <row r="7791" spans="10:11">
      <c r="J7791" s="1014"/>
      <c r="K7791" s="1014"/>
    </row>
    <row r="7792" spans="10:11">
      <c r="J7792" s="1014"/>
      <c r="K7792" s="1014"/>
    </row>
    <row r="7793" spans="10:11">
      <c r="J7793" s="1014"/>
      <c r="K7793" s="1014"/>
    </row>
    <row r="7794" spans="10:11">
      <c r="J7794" s="1014"/>
      <c r="K7794" s="1014"/>
    </row>
    <row r="7795" spans="10:11">
      <c r="J7795" s="1014"/>
      <c r="K7795" s="1014"/>
    </row>
    <row r="7796" spans="10:11">
      <c r="J7796" s="1014"/>
      <c r="K7796" s="1014"/>
    </row>
    <row r="7797" spans="10:11">
      <c r="J7797" s="1014"/>
      <c r="K7797" s="1014"/>
    </row>
    <row r="7798" spans="10:11">
      <c r="J7798" s="1014"/>
      <c r="K7798" s="1014"/>
    </row>
    <row r="7799" spans="10:11">
      <c r="J7799" s="1014"/>
      <c r="K7799" s="1014"/>
    </row>
    <row r="7800" spans="10:11">
      <c r="J7800" s="1014"/>
      <c r="K7800" s="1014"/>
    </row>
    <row r="7801" spans="10:11">
      <c r="J7801" s="1014"/>
      <c r="K7801" s="1014"/>
    </row>
    <row r="7802" spans="10:11">
      <c r="J7802" s="1014"/>
      <c r="K7802" s="1014"/>
    </row>
    <row r="7803" spans="10:11">
      <c r="J7803" s="1014"/>
      <c r="K7803" s="1014"/>
    </row>
    <row r="7804" spans="10:11">
      <c r="J7804" s="1014"/>
      <c r="K7804" s="1014"/>
    </row>
    <row r="7805" spans="10:11">
      <c r="J7805" s="1014"/>
      <c r="K7805" s="1014"/>
    </row>
    <row r="7806" spans="10:11">
      <c r="J7806" s="1014"/>
      <c r="K7806" s="1014"/>
    </row>
    <row r="7807" spans="10:11">
      <c r="J7807" s="1014"/>
      <c r="K7807" s="1014"/>
    </row>
    <row r="7808" spans="10:11">
      <c r="J7808" s="1014"/>
      <c r="K7808" s="1014"/>
    </row>
    <row r="7809" spans="10:11">
      <c r="J7809" s="1014"/>
      <c r="K7809" s="1014"/>
    </row>
    <row r="7810" spans="10:11">
      <c r="J7810" s="1014"/>
      <c r="K7810" s="1014"/>
    </row>
    <row r="7811" spans="10:11">
      <c r="J7811" s="1014"/>
      <c r="K7811" s="1014"/>
    </row>
    <row r="7812" spans="10:11">
      <c r="J7812" s="1014"/>
      <c r="K7812" s="1014"/>
    </row>
    <row r="7813" spans="10:11">
      <c r="J7813" s="1014"/>
      <c r="K7813" s="1014"/>
    </row>
    <row r="7814" spans="10:11">
      <c r="J7814" s="1014"/>
      <c r="K7814" s="1014"/>
    </row>
    <row r="7815" spans="10:11">
      <c r="J7815" s="1014"/>
      <c r="K7815" s="1014"/>
    </row>
    <row r="7816" spans="10:11">
      <c r="J7816" s="1014"/>
      <c r="K7816" s="1014"/>
    </row>
    <row r="7817" spans="10:11">
      <c r="J7817" s="1014"/>
      <c r="K7817" s="1014"/>
    </row>
    <row r="7818" spans="10:11">
      <c r="J7818" s="1014"/>
      <c r="K7818" s="1014"/>
    </row>
    <row r="7819" spans="10:11">
      <c r="J7819" s="1014"/>
      <c r="K7819" s="1014"/>
    </row>
    <row r="7820" spans="10:11">
      <c r="J7820" s="1014"/>
      <c r="K7820" s="1014"/>
    </row>
    <row r="7821" spans="10:11">
      <c r="J7821" s="1014"/>
      <c r="K7821" s="1014"/>
    </row>
    <row r="7822" spans="10:11">
      <c r="J7822" s="1014"/>
      <c r="K7822" s="1014"/>
    </row>
    <row r="7823" spans="10:11">
      <c r="J7823" s="1014"/>
      <c r="K7823" s="1014"/>
    </row>
    <row r="7824" spans="10:11">
      <c r="J7824" s="1014"/>
      <c r="K7824" s="1014"/>
    </row>
    <row r="7825" spans="10:11">
      <c r="J7825" s="1014"/>
      <c r="K7825" s="1014"/>
    </row>
    <row r="7826" spans="10:11">
      <c r="J7826" s="1014"/>
      <c r="K7826" s="1014"/>
    </row>
    <row r="7827" spans="10:11">
      <c r="J7827" s="1014"/>
      <c r="K7827" s="1014"/>
    </row>
    <row r="7828" spans="10:11">
      <c r="J7828" s="1014"/>
      <c r="K7828" s="1014"/>
    </row>
    <row r="7829" spans="10:11">
      <c r="J7829" s="1014"/>
      <c r="K7829" s="1014"/>
    </row>
    <row r="7830" spans="10:11">
      <c r="J7830" s="1014"/>
      <c r="K7830" s="1014"/>
    </row>
    <row r="7831" spans="10:11">
      <c r="J7831" s="1014"/>
      <c r="K7831" s="1014"/>
    </row>
    <row r="7832" spans="10:11">
      <c r="J7832" s="1014"/>
      <c r="K7832" s="1014"/>
    </row>
    <row r="7833" spans="10:11">
      <c r="J7833" s="1014"/>
      <c r="K7833" s="1014"/>
    </row>
    <row r="7834" spans="10:11">
      <c r="J7834" s="1014"/>
      <c r="K7834" s="1014"/>
    </row>
    <row r="7835" spans="10:11">
      <c r="J7835" s="1014"/>
      <c r="K7835" s="1014"/>
    </row>
    <row r="7836" spans="10:11">
      <c r="J7836" s="1014"/>
      <c r="K7836" s="1014"/>
    </row>
    <row r="7837" spans="10:11">
      <c r="J7837" s="1014"/>
      <c r="K7837" s="1014"/>
    </row>
    <row r="7838" spans="10:11">
      <c r="J7838" s="1014"/>
      <c r="K7838" s="1014"/>
    </row>
    <row r="7839" spans="10:11">
      <c r="J7839" s="1014"/>
      <c r="K7839" s="1014"/>
    </row>
    <row r="7840" spans="10:11">
      <c r="J7840" s="1014"/>
      <c r="K7840" s="1014"/>
    </row>
    <row r="7841" spans="10:11">
      <c r="J7841" s="1014"/>
      <c r="K7841" s="1014"/>
    </row>
    <row r="7842" spans="10:11">
      <c r="J7842" s="1014"/>
      <c r="K7842" s="1014"/>
    </row>
    <row r="7843" spans="10:11">
      <c r="J7843" s="1014"/>
      <c r="K7843" s="1014"/>
    </row>
    <row r="7844" spans="10:11">
      <c r="J7844" s="1014"/>
      <c r="K7844" s="1014"/>
    </row>
    <row r="7845" spans="10:11">
      <c r="J7845" s="1014"/>
      <c r="K7845" s="1014"/>
    </row>
    <row r="7846" spans="10:11">
      <c r="J7846" s="1014"/>
      <c r="K7846" s="1014"/>
    </row>
    <row r="7847" spans="10:11">
      <c r="J7847" s="1014"/>
      <c r="K7847" s="1014"/>
    </row>
    <row r="7848" spans="10:11">
      <c r="J7848" s="1014"/>
      <c r="K7848" s="1014"/>
    </row>
    <row r="7849" spans="10:11">
      <c r="J7849" s="1014"/>
      <c r="K7849" s="1014"/>
    </row>
    <row r="7850" spans="10:11">
      <c r="J7850" s="1014"/>
      <c r="K7850" s="1014"/>
    </row>
    <row r="7851" spans="10:11">
      <c r="J7851" s="1014"/>
      <c r="K7851" s="1014"/>
    </row>
    <row r="7852" spans="10:11">
      <c r="J7852" s="1014"/>
      <c r="K7852" s="1014"/>
    </row>
    <row r="7853" spans="10:11">
      <c r="J7853" s="1014"/>
      <c r="K7853" s="1014"/>
    </row>
    <row r="7854" spans="10:11">
      <c r="J7854" s="1014"/>
      <c r="K7854" s="1014"/>
    </row>
    <row r="7855" spans="10:11">
      <c r="J7855" s="1014"/>
      <c r="K7855" s="1014"/>
    </row>
    <row r="7856" spans="10:11">
      <c r="J7856" s="1014"/>
      <c r="K7856" s="1014"/>
    </row>
    <row r="7857" spans="10:11">
      <c r="J7857" s="1014"/>
      <c r="K7857" s="1014"/>
    </row>
    <row r="7858" spans="10:11">
      <c r="J7858" s="1014"/>
      <c r="K7858" s="1014"/>
    </row>
    <row r="7859" spans="10:11">
      <c r="J7859" s="1014"/>
      <c r="K7859" s="1014"/>
    </row>
    <row r="7860" spans="10:11">
      <c r="J7860" s="1014"/>
      <c r="K7860" s="1014"/>
    </row>
    <row r="7861" spans="10:11">
      <c r="J7861" s="1014"/>
      <c r="K7861" s="1014"/>
    </row>
    <row r="7862" spans="10:11">
      <c r="J7862" s="1014"/>
      <c r="K7862" s="1014"/>
    </row>
    <row r="7863" spans="10:11">
      <c r="J7863" s="1014"/>
      <c r="K7863" s="1014"/>
    </row>
    <row r="7864" spans="10:11">
      <c r="J7864" s="1014"/>
      <c r="K7864" s="1014"/>
    </row>
    <row r="7865" spans="10:11">
      <c r="J7865" s="1014"/>
      <c r="K7865" s="1014"/>
    </row>
    <row r="7866" spans="10:11">
      <c r="J7866" s="1014"/>
      <c r="K7866" s="1014"/>
    </row>
    <row r="7867" spans="10:11">
      <c r="J7867" s="1014"/>
      <c r="K7867" s="1014"/>
    </row>
    <row r="7868" spans="10:11">
      <c r="J7868" s="1014"/>
      <c r="K7868" s="1014"/>
    </row>
    <row r="7869" spans="10:11">
      <c r="J7869" s="1014"/>
      <c r="K7869" s="1014"/>
    </row>
    <row r="7870" spans="10:11">
      <c r="J7870" s="1014"/>
      <c r="K7870" s="1014"/>
    </row>
    <row r="7871" spans="10:11">
      <c r="J7871" s="1014"/>
      <c r="K7871" s="1014"/>
    </row>
    <row r="7872" spans="10:11">
      <c r="J7872" s="1014"/>
      <c r="K7872" s="1014"/>
    </row>
    <row r="7873" spans="10:11">
      <c r="J7873" s="1014"/>
      <c r="K7873" s="1014"/>
    </row>
    <row r="7874" spans="10:11">
      <c r="J7874" s="1014"/>
      <c r="K7874" s="1014"/>
    </row>
    <row r="7875" spans="10:11">
      <c r="J7875" s="1014"/>
      <c r="K7875" s="1014"/>
    </row>
    <row r="7876" spans="10:11">
      <c r="J7876" s="1014"/>
      <c r="K7876" s="1014"/>
    </row>
    <row r="7877" spans="10:11">
      <c r="J7877" s="1014"/>
      <c r="K7877" s="1014"/>
    </row>
    <row r="7878" spans="10:11">
      <c r="J7878" s="1014"/>
      <c r="K7878" s="1014"/>
    </row>
    <row r="7879" spans="10:11">
      <c r="J7879" s="1014"/>
      <c r="K7879" s="1014"/>
    </row>
    <row r="7880" spans="10:11">
      <c r="J7880" s="1014"/>
      <c r="K7880" s="1014"/>
    </row>
    <row r="7881" spans="10:11">
      <c r="J7881" s="1014"/>
      <c r="K7881" s="1014"/>
    </row>
    <row r="7882" spans="10:11">
      <c r="J7882" s="1014"/>
      <c r="K7882" s="1014"/>
    </row>
    <row r="7883" spans="10:11">
      <c r="J7883" s="1014"/>
      <c r="K7883" s="1014"/>
    </row>
    <row r="7884" spans="10:11">
      <c r="J7884" s="1014"/>
      <c r="K7884" s="1014"/>
    </row>
    <row r="7885" spans="10:11">
      <c r="J7885" s="1014"/>
      <c r="K7885" s="1014"/>
    </row>
    <row r="7886" spans="10:11">
      <c r="J7886" s="1014"/>
      <c r="K7886" s="1014"/>
    </row>
    <row r="7887" spans="10:11">
      <c r="J7887" s="1014"/>
      <c r="K7887" s="1014"/>
    </row>
    <row r="7888" spans="10:11">
      <c r="J7888" s="1014"/>
      <c r="K7888" s="1014"/>
    </row>
    <row r="7889" spans="10:11">
      <c r="J7889" s="1014"/>
      <c r="K7889" s="1014"/>
    </row>
    <row r="7890" spans="10:11">
      <c r="J7890" s="1014"/>
      <c r="K7890" s="1014"/>
    </row>
    <row r="7891" spans="10:11">
      <c r="J7891" s="1014"/>
      <c r="K7891" s="1014"/>
    </row>
    <row r="7892" spans="10:11">
      <c r="J7892" s="1014"/>
      <c r="K7892" s="1014"/>
    </row>
    <row r="7893" spans="10:11">
      <c r="J7893" s="1014"/>
      <c r="K7893" s="1014"/>
    </row>
    <row r="7894" spans="10:11">
      <c r="J7894" s="1014"/>
      <c r="K7894" s="1014"/>
    </row>
    <row r="7895" spans="10:11">
      <c r="J7895" s="1014"/>
      <c r="K7895" s="1014"/>
    </row>
    <row r="7896" spans="10:11">
      <c r="J7896" s="1014"/>
      <c r="K7896" s="1014"/>
    </row>
    <row r="7897" spans="10:11">
      <c r="J7897" s="1014"/>
      <c r="K7897" s="1014"/>
    </row>
    <row r="7898" spans="10:11">
      <c r="J7898" s="1014"/>
      <c r="K7898" s="1014"/>
    </row>
    <row r="7899" spans="10:11">
      <c r="J7899" s="1014"/>
      <c r="K7899" s="1014"/>
    </row>
    <row r="7900" spans="10:11">
      <c r="J7900" s="1014"/>
      <c r="K7900" s="1014"/>
    </row>
    <row r="7901" spans="10:11">
      <c r="J7901" s="1014"/>
      <c r="K7901" s="1014"/>
    </row>
    <row r="7902" spans="10:11">
      <c r="J7902" s="1014"/>
      <c r="K7902" s="1014"/>
    </row>
    <row r="7903" spans="10:11">
      <c r="J7903" s="1014"/>
      <c r="K7903" s="1014"/>
    </row>
    <row r="7904" spans="10:11">
      <c r="J7904" s="1014"/>
      <c r="K7904" s="1014"/>
    </row>
    <row r="7905" spans="10:11">
      <c r="J7905" s="1014"/>
      <c r="K7905" s="1014"/>
    </row>
    <row r="7906" spans="10:11">
      <c r="J7906" s="1014"/>
      <c r="K7906" s="1014"/>
    </row>
    <row r="7907" spans="10:11">
      <c r="J7907" s="1014"/>
      <c r="K7907" s="1014"/>
    </row>
    <row r="7908" spans="10:11">
      <c r="J7908" s="1014"/>
      <c r="K7908" s="1014"/>
    </row>
    <row r="7909" spans="10:11">
      <c r="J7909" s="1014"/>
      <c r="K7909" s="1014"/>
    </row>
    <row r="7910" spans="10:11">
      <c r="J7910" s="1014"/>
      <c r="K7910" s="1014"/>
    </row>
    <row r="7911" spans="10:11">
      <c r="J7911" s="1014"/>
      <c r="K7911" s="1014"/>
    </row>
    <row r="7912" spans="10:11">
      <c r="J7912" s="1014"/>
      <c r="K7912" s="1014"/>
    </row>
    <row r="7913" spans="10:11">
      <c r="J7913" s="1014"/>
      <c r="K7913" s="1014"/>
    </row>
    <row r="7914" spans="10:11">
      <c r="J7914" s="1014"/>
      <c r="K7914" s="1014"/>
    </row>
    <row r="7915" spans="10:11">
      <c r="J7915" s="1014"/>
      <c r="K7915" s="1014"/>
    </row>
    <row r="7916" spans="10:11">
      <c r="J7916" s="1014"/>
      <c r="K7916" s="1014"/>
    </row>
    <row r="7917" spans="10:11">
      <c r="J7917" s="1014"/>
      <c r="K7917" s="1014"/>
    </row>
    <row r="7918" spans="10:11">
      <c r="J7918" s="1014"/>
      <c r="K7918" s="1014"/>
    </row>
    <row r="7919" spans="10:11">
      <c r="J7919" s="1014"/>
      <c r="K7919" s="1014"/>
    </row>
    <row r="7920" spans="10:11">
      <c r="J7920" s="1014"/>
      <c r="K7920" s="1014"/>
    </row>
    <row r="7921" spans="10:11">
      <c r="J7921" s="1014"/>
      <c r="K7921" s="1014"/>
    </row>
    <row r="7922" spans="10:11">
      <c r="J7922" s="1014"/>
      <c r="K7922" s="1014"/>
    </row>
    <row r="7923" spans="10:11">
      <c r="J7923" s="1014"/>
      <c r="K7923" s="1014"/>
    </row>
    <row r="7924" spans="10:11">
      <c r="J7924" s="1014"/>
      <c r="K7924" s="1014"/>
    </row>
    <row r="7925" spans="10:11">
      <c r="J7925" s="1014"/>
      <c r="K7925" s="1014"/>
    </row>
    <row r="7926" spans="10:11">
      <c r="J7926" s="1014"/>
      <c r="K7926" s="1014"/>
    </row>
    <row r="7927" spans="10:11">
      <c r="J7927" s="1014"/>
      <c r="K7927" s="1014"/>
    </row>
    <row r="7928" spans="10:11">
      <c r="J7928" s="1014"/>
      <c r="K7928" s="1014"/>
    </row>
    <row r="7929" spans="10:11">
      <c r="J7929" s="1014"/>
      <c r="K7929" s="1014"/>
    </row>
    <row r="7930" spans="10:11">
      <c r="J7930" s="1014"/>
      <c r="K7930" s="1014"/>
    </row>
    <row r="7931" spans="10:11">
      <c r="J7931" s="1014"/>
      <c r="K7931" s="1014"/>
    </row>
    <row r="7932" spans="10:11">
      <c r="J7932" s="1014"/>
      <c r="K7932" s="1014"/>
    </row>
    <row r="7933" spans="10:11">
      <c r="J7933" s="1014"/>
      <c r="K7933" s="1014"/>
    </row>
    <row r="7934" spans="10:11">
      <c r="J7934" s="1014"/>
      <c r="K7934" s="1014"/>
    </row>
    <row r="7935" spans="10:11">
      <c r="J7935" s="1014"/>
      <c r="K7935" s="1014"/>
    </row>
    <row r="7936" spans="10:11">
      <c r="J7936" s="1014"/>
      <c r="K7936" s="1014"/>
    </row>
    <row r="7937" spans="10:11">
      <c r="J7937" s="1014"/>
      <c r="K7937" s="1014"/>
    </row>
    <row r="7938" spans="10:11">
      <c r="J7938" s="1014"/>
      <c r="K7938" s="1014"/>
    </row>
    <row r="7939" spans="10:11">
      <c r="J7939" s="1014"/>
      <c r="K7939" s="1014"/>
    </row>
    <row r="7940" spans="10:11">
      <c r="J7940" s="1014"/>
      <c r="K7940" s="1014"/>
    </row>
    <row r="7941" spans="10:11">
      <c r="J7941" s="1014"/>
      <c r="K7941" s="1014"/>
    </row>
    <row r="7942" spans="10:11">
      <c r="J7942" s="1014"/>
      <c r="K7942" s="1014"/>
    </row>
    <row r="7943" spans="10:11">
      <c r="J7943" s="1014"/>
      <c r="K7943" s="1014"/>
    </row>
    <row r="7944" spans="10:11">
      <c r="J7944" s="1014"/>
      <c r="K7944" s="1014"/>
    </row>
    <row r="7945" spans="10:11">
      <c r="J7945" s="1014"/>
      <c r="K7945" s="1014"/>
    </row>
    <row r="7946" spans="10:11">
      <c r="J7946" s="1014"/>
      <c r="K7946" s="1014"/>
    </row>
    <row r="7947" spans="10:11">
      <c r="J7947" s="1014"/>
      <c r="K7947" s="1014"/>
    </row>
    <row r="7948" spans="10:11">
      <c r="J7948" s="1014"/>
      <c r="K7948" s="1014"/>
    </row>
    <row r="7949" spans="10:11">
      <c r="J7949" s="1014"/>
      <c r="K7949" s="1014"/>
    </row>
    <row r="7950" spans="10:11">
      <c r="J7950" s="1014"/>
      <c r="K7950" s="1014"/>
    </row>
    <row r="7951" spans="10:11">
      <c r="J7951" s="1014"/>
      <c r="K7951" s="1014"/>
    </row>
    <row r="7952" spans="10:11">
      <c r="J7952" s="1014"/>
      <c r="K7952" s="1014"/>
    </row>
    <row r="7953" spans="10:11">
      <c r="J7953" s="1014"/>
      <c r="K7953" s="1014"/>
    </row>
    <row r="7954" spans="10:11">
      <c r="J7954" s="1014"/>
      <c r="K7954" s="1014"/>
    </row>
    <row r="7955" spans="10:11">
      <c r="J7955" s="1014"/>
      <c r="K7955" s="1014"/>
    </row>
    <row r="7956" spans="10:11">
      <c r="J7956" s="1014"/>
      <c r="K7956" s="1014"/>
    </row>
    <row r="7957" spans="10:11">
      <c r="J7957" s="1014"/>
      <c r="K7957" s="1014"/>
    </row>
    <row r="7958" spans="10:11">
      <c r="J7958" s="1014"/>
      <c r="K7958" s="1014"/>
    </row>
    <row r="7959" spans="10:11">
      <c r="J7959" s="1014"/>
      <c r="K7959" s="1014"/>
    </row>
    <row r="7960" spans="10:11">
      <c r="J7960" s="1014"/>
      <c r="K7960" s="1014"/>
    </row>
    <row r="7961" spans="10:11">
      <c r="J7961" s="1014"/>
      <c r="K7961" s="1014"/>
    </row>
    <row r="7962" spans="10:11">
      <c r="J7962" s="1014"/>
      <c r="K7962" s="1014"/>
    </row>
    <row r="7963" spans="10:11">
      <c r="J7963" s="1014"/>
      <c r="K7963" s="1014"/>
    </row>
    <row r="7964" spans="10:11">
      <c r="J7964" s="1014"/>
      <c r="K7964" s="1014"/>
    </row>
    <row r="7965" spans="10:11">
      <c r="J7965" s="1014"/>
      <c r="K7965" s="1014"/>
    </row>
    <row r="7966" spans="10:11">
      <c r="J7966" s="1014"/>
      <c r="K7966" s="1014"/>
    </row>
    <row r="7967" spans="10:11">
      <c r="J7967" s="1014"/>
      <c r="K7967" s="1014"/>
    </row>
    <row r="7968" spans="10:11">
      <c r="J7968" s="1014"/>
      <c r="K7968" s="1014"/>
    </row>
    <row r="7969" spans="10:11">
      <c r="J7969" s="1014"/>
      <c r="K7969" s="1014"/>
    </row>
    <row r="7970" spans="10:11">
      <c r="J7970" s="1014"/>
      <c r="K7970" s="1014"/>
    </row>
    <row r="7971" spans="10:11">
      <c r="J7971" s="1014"/>
      <c r="K7971" s="1014"/>
    </row>
    <row r="7972" spans="10:11">
      <c r="J7972" s="1014"/>
      <c r="K7972" s="1014"/>
    </row>
    <row r="7973" spans="10:11">
      <c r="J7973" s="1014"/>
      <c r="K7973" s="1014"/>
    </row>
    <row r="7974" spans="10:11">
      <c r="J7974" s="1014"/>
      <c r="K7974" s="1014"/>
    </row>
    <row r="7975" spans="10:11">
      <c r="J7975" s="1014"/>
      <c r="K7975" s="1014"/>
    </row>
    <row r="7976" spans="10:11">
      <c r="J7976" s="1014"/>
      <c r="K7976" s="1014"/>
    </row>
    <row r="7977" spans="10:11">
      <c r="J7977" s="1014"/>
      <c r="K7977" s="1014"/>
    </row>
    <row r="7978" spans="10:11">
      <c r="J7978" s="1014"/>
      <c r="K7978" s="1014"/>
    </row>
    <row r="7979" spans="10:11">
      <c r="J7979" s="1014"/>
      <c r="K7979" s="1014"/>
    </row>
    <row r="7980" spans="10:11">
      <c r="J7980" s="1014"/>
      <c r="K7980" s="1014"/>
    </row>
    <row r="7981" spans="10:11">
      <c r="J7981" s="1014"/>
      <c r="K7981" s="1014"/>
    </row>
    <row r="7982" spans="10:11">
      <c r="J7982" s="1014"/>
      <c r="K7982" s="1014"/>
    </row>
    <row r="7983" spans="10:11">
      <c r="J7983" s="1014"/>
      <c r="K7983" s="1014"/>
    </row>
    <row r="7984" spans="10:11">
      <c r="J7984" s="1014"/>
      <c r="K7984" s="1014"/>
    </row>
    <row r="7985" spans="10:11">
      <c r="J7985" s="1014"/>
      <c r="K7985" s="1014"/>
    </row>
    <row r="7986" spans="10:11">
      <c r="J7986" s="1014"/>
      <c r="K7986" s="1014"/>
    </row>
    <row r="7987" spans="10:11">
      <c r="J7987" s="1014"/>
      <c r="K7987" s="1014"/>
    </row>
    <row r="7988" spans="10:11">
      <c r="J7988" s="1014"/>
      <c r="K7988" s="1014"/>
    </row>
    <row r="7989" spans="10:11">
      <c r="J7989" s="1014"/>
      <c r="K7989" s="1014"/>
    </row>
    <row r="7990" spans="10:11">
      <c r="J7990" s="1014"/>
      <c r="K7990" s="1014"/>
    </row>
    <row r="7991" spans="10:11">
      <c r="J7991" s="1014"/>
      <c r="K7991" s="1014"/>
    </row>
    <row r="7992" spans="10:11">
      <c r="J7992" s="1014"/>
      <c r="K7992" s="1014"/>
    </row>
    <row r="7993" spans="10:11">
      <c r="J7993" s="1014"/>
      <c r="K7993" s="1014"/>
    </row>
    <row r="7994" spans="10:11">
      <c r="J7994" s="1014"/>
      <c r="K7994" s="1014"/>
    </row>
    <row r="7995" spans="10:11">
      <c r="J7995" s="1014"/>
      <c r="K7995" s="1014"/>
    </row>
    <row r="7996" spans="10:11">
      <c r="J7996" s="1014"/>
      <c r="K7996" s="1014"/>
    </row>
    <row r="7997" spans="10:11">
      <c r="J7997" s="1014"/>
      <c r="K7997" s="1014"/>
    </row>
    <row r="7998" spans="10:11">
      <c r="J7998" s="1014"/>
      <c r="K7998" s="1014"/>
    </row>
    <row r="7999" spans="10:11">
      <c r="J7999" s="1014"/>
      <c r="K7999" s="1014"/>
    </row>
    <row r="8000" spans="10:11">
      <c r="J8000" s="1014"/>
      <c r="K8000" s="1014"/>
    </row>
    <row r="8001" spans="10:11">
      <c r="J8001" s="1014"/>
      <c r="K8001" s="1014"/>
    </row>
    <row r="8002" spans="10:11">
      <c r="J8002" s="1014"/>
      <c r="K8002" s="1014"/>
    </row>
    <row r="8003" spans="10:11">
      <c r="J8003" s="1014"/>
      <c r="K8003" s="1014"/>
    </row>
    <row r="8004" spans="10:11">
      <c r="J8004" s="1014"/>
      <c r="K8004" s="1014"/>
    </row>
    <row r="8005" spans="10:11">
      <c r="J8005" s="1014"/>
      <c r="K8005" s="1014"/>
    </row>
    <row r="8006" spans="10:11">
      <c r="J8006" s="1014"/>
      <c r="K8006" s="1014"/>
    </row>
    <row r="8007" spans="10:11">
      <c r="J8007" s="1014"/>
      <c r="K8007" s="1014"/>
    </row>
    <row r="8008" spans="10:11">
      <c r="J8008" s="1014"/>
      <c r="K8008" s="1014"/>
    </row>
    <row r="8009" spans="10:11">
      <c r="J8009" s="1014"/>
      <c r="K8009" s="1014"/>
    </row>
    <row r="8010" spans="10:11">
      <c r="J8010" s="1014"/>
      <c r="K8010" s="1014"/>
    </row>
    <row r="8011" spans="10:11">
      <c r="J8011" s="1014"/>
      <c r="K8011" s="1014"/>
    </row>
    <row r="8012" spans="10:11">
      <c r="J8012" s="1014"/>
      <c r="K8012" s="1014"/>
    </row>
    <row r="8013" spans="10:11">
      <c r="J8013" s="1014"/>
      <c r="K8013" s="1014"/>
    </row>
    <row r="8014" spans="10:11">
      <c r="J8014" s="1014"/>
      <c r="K8014" s="1014"/>
    </row>
    <row r="8015" spans="10:11">
      <c r="J8015" s="1014"/>
      <c r="K8015" s="1014"/>
    </row>
    <row r="8016" spans="10:11">
      <c r="J8016" s="1014"/>
      <c r="K8016" s="1014"/>
    </row>
    <row r="8017" spans="10:11">
      <c r="J8017" s="1014"/>
      <c r="K8017" s="1014"/>
    </row>
    <row r="8018" spans="10:11">
      <c r="J8018" s="1014"/>
      <c r="K8018" s="1014"/>
    </row>
    <row r="8019" spans="10:11">
      <c r="J8019" s="1014"/>
      <c r="K8019" s="1014"/>
    </row>
    <row r="8020" spans="10:11">
      <c r="J8020" s="1014"/>
      <c r="K8020" s="1014"/>
    </row>
    <row r="8021" spans="10:11">
      <c r="J8021" s="1014"/>
      <c r="K8021" s="1014"/>
    </row>
    <row r="8022" spans="10:11">
      <c r="J8022" s="1014"/>
      <c r="K8022" s="1014"/>
    </row>
    <row r="8023" spans="10:11">
      <c r="J8023" s="1014"/>
      <c r="K8023" s="1014"/>
    </row>
    <row r="8024" spans="10:11">
      <c r="J8024" s="1014"/>
      <c r="K8024" s="1014"/>
    </row>
    <row r="8025" spans="10:11">
      <c r="J8025" s="1014"/>
      <c r="K8025" s="1014"/>
    </row>
    <row r="8026" spans="10:11">
      <c r="J8026" s="1014"/>
      <c r="K8026" s="1014"/>
    </row>
    <row r="8027" spans="10:11">
      <c r="J8027" s="1014"/>
      <c r="K8027" s="1014"/>
    </row>
    <row r="8028" spans="10:11">
      <c r="J8028" s="1014"/>
      <c r="K8028" s="1014"/>
    </row>
    <row r="8029" spans="10:11">
      <c r="J8029" s="1014"/>
      <c r="K8029" s="1014"/>
    </row>
    <row r="8030" spans="10:11">
      <c r="J8030" s="1014"/>
      <c r="K8030" s="1014"/>
    </row>
    <row r="8031" spans="10:11">
      <c r="J8031" s="1014"/>
      <c r="K8031" s="1014"/>
    </row>
    <row r="8032" spans="10:11">
      <c r="J8032" s="1014"/>
      <c r="K8032" s="1014"/>
    </row>
    <row r="8033" spans="10:11">
      <c r="J8033" s="1014"/>
      <c r="K8033" s="1014"/>
    </row>
    <row r="8034" spans="10:11">
      <c r="J8034" s="1014"/>
      <c r="K8034" s="1014"/>
    </row>
    <row r="8035" spans="10:11">
      <c r="J8035" s="1014"/>
      <c r="K8035" s="1014"/>
    </row>
    <row r="8036" spans="10:11">
      <c r="J8036" s="1014"/>
      <c r="K8036" s="1014"/>
    </row>
    <row r="8037" spans="10:11">
      <c r="J8037" s="1014"/>
      <c r="K8037" s="1014"/>
    </row>
    <row r="8038" spans="10:11">
      <c r="J8038" s="1014"/>
      <c r="K8038" s="1014"/>
    </row>
    <row r="8039" spans="10:11">
      <c r="J8039" s="1014"/>
      <c r="K8039" s="1014"/>
    </row>
    <row r="8040" spans="10:11">
      <c r="J8040" s="1014"/>
      <c r="K8040" s="1014"/>
    </row>
    <row r="8041" spans="10:11">
      <c r="J8041" s="1014"/>
      <c r="K8041" s="1014"/>
    </row>
    <row r="8042" spans="10:11">
      <c r="J8042" s="1014"/>
      <c r="K8042" s="1014"/>
    </row>
    <row r="8043" spans="10:11">
      <c r="J8043" s="1014"/>
      <c r="K8043" s="1014"/>
    </row>
    <row r="8044" spans="10:11">
      <c r="J8044" s="1014"/>
      <c r="K8044" s="1014"/>
    </row>
    <row r="8045" spans="10:11">
      <c r="J8045" s="1014"/>
      <c r="K8045" s="1014"/>
    </row>
    <row r="8046" spans="10:11">
      <c r="J8046" s="1014"/>
      <c r="K8046" s="1014"/>
    </row>
    <row r="8047" spans="10:11">
      <c r="J8047" s="1014"/>
      <c r="K8047" s="1014"/>
    </row>
    <row r="8048" spans="10:11">
      <c r="J8048" s="1014"/>
      <c r="K8048" s="1014"/>
    </row>
    <row r="8049" spans="10:11">
      <c r="J8049" s="1014"/>
      <c r="K8049" s="1014"/>
    </row>
    <row r="8050" spans="10:11">
      <c r="J8050" s="1014"/>
      <c r="K8050" s="1014"/>
    </row>
    <row r="8051" spans="10:11">
      <c r="J8051" s="1014"/>
      <c r="K8051" s="1014"/>
    </row>
    <row r="8052" spans="10:11">
      <c r="J8052" s="1014"/>
      <c r="K8052" s="1014"/>
    </row>
    <row r="8053" spans="10:11">
      <c r="J8053" s="1014"/>
      <c r="K8053" s="1014"/>
    </row>
    <row r="8054" spans="10:11">
      <c r="J8054" s="1014"/>
      <c r="K8054" s="1014"/>
    </row>
    <row r="8055" spans="10:11">
      <c r="J8055" s="1014"/>
      <c r="K8055" s="1014"/>
    </row>
    <row r="8056" spans="10:11">
      <c r="J8056" s="1014"/>
      <c r="K8056" s="1014"/>
    </row>
    <row r="8057" spans="10:11">
      <c r="J8057" s="1014"/>
      <c r="K8057" s="1014"/>
    </row>
    <row r="8058" spans="10:11">
      <c r="J8058" s="1014"/>
      <c r="K8058" s="1014"/>
    </row>
    <row r="8059" spans="10:11">
      <c r="J8059" s="1014"/>
      <c r="K8059" s="1014"/>
    </row>
    <row r="8060" spans="10:11">
      <c r="J8060" s="1014"/>
      <c r="K8060" s="1014"/>
    </row>
    <row r="8061" spans="10:11">
      <c r="J8061" s="1014"/>
      <c r="K8061" s="1014"/>
    </row>
    <row r="8062" spans="10:11">
      <c r="J8062" s="1014"/>
      <c r="K8062" s="1014"/>
    </row>
    <row r="8063" spans="10:11">
      <c r="J8063" s="1014"/>
      <c r="K8063" s="1014"/>
    </row>
    <row r="8064" spans="10:11">
      <c r="J8064" s="1014"/>
      <c r="K8064" s="1014"/>
    </row>
    <row r="8065" spans="10:11">
      <c r="J8065" s="1014"/>
      <c r="K8065" s="1014"/>
    </row>
    <row r="8066" spans="10:11">
      <c r="J8066" s="1014"/>
      <c r="K8066" s="1014"/>
    </row>
    <row r="8067" spans="10:11">
      <c r="J8067" s="1014"/>
      <c r="K8067" s="1014"/>
    </row>
    <row r="8068" spans="10:11">
      <c r="J8068" s="1014"/>
      <c r="K8068" s="1014"/>
    </row>
    <row r="8069" spans="10:11">
      <c r="J8069" s="1014"/>
      <c r="K8069" s="1014"/>
    </row>
    <row r="8070" spans="10:11">
      <c r="J8070" s="1014"/>
      <c r="K8070" s="1014"/>
    </row>
    <row r="8071" spans="10:11">
      <c r="J8071" s="1014"/>
      <c r="K8071" s="1014"/>
    </row>
    <row r="8072" spans="10:11">
      <c r="J8072" s="1014"/>
      <c r="K8072" s="1014"/>
    </row>
    <row r="8073" spans="10:11">
      <c r="J8073" s="1014"/>
      <c r="K8073" s="1014"/>
    </row>
    <row r="8074" spans="10:11">
      <c r="J8074" s="1014"/>
      <c r="K8074" s="1014"/>
    </row>
    <row r="8075" spans="10:11">
      <c r="J8075" s="1014"/>
      <c r="K8075" s="1014"/>
    </row>
    <row r="8076" spans="10:11">
      <c r="J8076" s="1014"/>
      <c r="K8076" s="1014"/>
    </row>
    <row r="8077" spans="10:11">
      <c r="J8077" s="1014"/>
      <c r="K8077" s="1014"/>
    </row>
    <row r="8078" spans="10:11">
      <c r="J8078" s="1014"/>
      <c r="K8078" s="1014"/>
    </row>
    <row r="8079" spans="10:11">
      <c r="J8079" s="1014"/>
      <c r="K8079" s="1014"/>
    </row>
    <row r="8080" spans="10:11">
      <c r="J8080" s="1014"/>
      <c r="K8080" s="1014"/>
    </row>
    <row r="8081" spans="10:11">
      <c r="J8081" s="1014"/>
      <c r="K8081" s="1014"/>
    </row>
    <row r="8082" spans="10:11">
      <c r="J8082" s="1014"/>
      <c r="K8082" s="1014"/>
    </row>
    <row r="8083" spans="10:11">
      <c r="J8083" s="1014"/>
      <c r="K8083" s="1014"/>
    </row>
    <row r="8084" spans="10:11">
      <c r="J8084" s="1014"/>
      <c r="K8084" s="1014"/>
    </row>
    <row r="8085" spans="10:11">
      <c r="J8085" s="1014"/>
      <c r="K8085" s="1014"/>
    </row>
    <row r="8086" spans="10:11">
      <c r="J8086" s="1014"/>
      <c r="K8086" s="1014"/>
    </row>
    <row r="8087" spans="10:11">
      <c r="J8087" s="1014"/>
      <c r="K8087" s="1014"/>
    </row>
    <row r="8088" spans="10:11">
      <c r="J8088" s="1014"/>
      <c r="K8088" s="1014"/>
    </row>
    <row r="8089" spans="10:11">
      <c r="J8089" s="1014"/>
      <c r="K8089" s="1014"/>
    </row>
    <row r="8090" spans="10:11">
      <c r="J8090" s="1014"/>
      <c r="K8090" s="1014"/>
    </row>
    <row r="8091" spans="10:11">
      <c r="J8091" s="1014"/>
      <c r="K8091" s="1014"/>
    </row>
    <row r="8092" spans="10:11">
      <c r="J8092" s="1014"/>
      <c r="K8092" s="1014"/>
    </row>
    <row r="8093" spans="10:11">
      <c r="J8093" s="1014"/>
      <c r="K8093" s="1014"/>
    </row>
    <row r="8094" spans="10:11">
      <c r="J8094" s="1014"/>
      <c r="K8094" s="1014"/>
    </row>
    <row r="8095" spans="10:11">
      <c r="J8095" s="1014"/>
      <c r="K8095" s="1014"/>
    </row>
    <row r="8096" spans="10:11">
      <c r="J8096" s="1014"/>
      <c r="K8096" s="1014"/>
    </row>
    <row r="8097" spans="10:11">
      <c r="J8097" s="1014"/>
      <c r="K8097" s="1014"/>
    </row>
    <row r="8098" spans="10:11">
      <c r="J8098" s="1014"/>
      <c r="K8098" s="1014"/>
    </row>
    <row r="8099" spans="10:11">
      <c r="J8099" s="1014"/>
      <c r="K8099" s="1014"/>
    </row>
    <row r="8100" spans="10:11">
      <c r="J8100" s="1014"/>
      <c r="K8100" s="1014"/>
    </row>
    <row r="8101" spans="10:11">
      <c r="J8101" s="1014"/>
      <c r="K8101" s="1014"/>
    </row>
    <row r="8102" spans="10:11">
      <c r="J8102" s="1014"/>
      <c r="K8102" s="1014"/>
    </row>
    <row r="8103" spans="10:11">
      <c r="J8103" s="1014"/>
      <c r="K8103" s="1014"/>
    </row>
    <row r="8104" spans="10:11">
      <c r="J8104" s="1014"/>
      <c r="K8104" s="1014"/>
    </row>
    <row r="8105" spans="10:11">
      <c r="J8105" s="1014"/>
      <c r="K8105" s="1014"/>
    </row>
    <row r="8106" spans="10:11">
      <c r="J8106" s="1014"/>
      <c r="K8106" s="1014"/>
    </row>
    <row r="8107" spans="10:11">
      <c r="J8107" s="1014"/>
      <c r="K8107" s="1014"/>
    </row>
    <row r="8108" spans="10:11">
      <c r="J8108" s="1014"/>
      <c r="K8108" s="1014"/>
    </row>
    <row r="8109" spans="10:11">
      <c r="J8109" s="1014"/>
      <c r="K8109" s="1014"/>
    </row>
    <row r="8110" spans="10:11">
      <c r="J8110" s="1014"/>
      <c r="K8110" s="1014"/>
    </row>
    <row r="8111" spans="10:11">
      <c r="J8111" s="1014"/>
      <c r="K8111" s="1014"/>
    </row>
    <row r="8112" spans="10:11">
      <c r="J8112" s="1014"/>
      <c r="K8112" s="1014"/>
    </row>
    <row r="8113" spans="10:11">
      <c r="J8113" s="1014"/>
      <c r="K8113" s="1014"/>
    </row>
    <row r="8114" spans="10:11">
      <c r="J8114" s="1014"/>
      <c r="K8114" s="1014"/>
    </row>
    <row r="8115" spans="10:11">
      <c r="J8115" s="1014"/>
      <c r="K8115" s="1014"/>
    </row>
    <row r="8116" spans="10:11">
      <c r="J8116" s="1014"/>
      <c r="K8116" s="1014"/>
    </row>
    <row r="8117" spans="10:11">
      <c r="J8117" s="1014"/>
      <c r="K8117" s="1014"/>
    </row>
    <row r="8118" spans="10:11">
      <c r="J8118" s="1014"/>
      <c r="K8118" s="1014"/>
    </row>
    <row r="8119" spans="10:11">
      <c r="J8119" s="1014"/>
      <c r="K8119" s="1014"/>
    </row>
    <row r="8120" spans="10:11">
      <c r="J8120" s="1014"/>
      <c r="K8120" s="1014"/>
    </row>
    <row r="8121" spans="10:11">
      <c r="J8121" s="1014"/>
      <c r="K8121" s="1014"/>
    </row>
    <row r="8122" spans="10:11">
      <c r="J8122" s="1014"/>
      <c r="K8122" s="1014"/>
    </row>
    <row r="8123" spans="10:11">
      <c r="J8123" s="1014"/>
      <c r="K8123" s="1014"/>
    </row>
    <row r="8124" spans="10:11">
      <c r="J8124" s="1014"/>
      <c r="K8124" s="1014"/>
    </row>
    <row r="8125" spans="10:11">
      <c r="J8125" s="1014"/>
      <c r="K8125" s="1014"/>
    </row>
    <row r="8126" spans="10:11">
      <c r="J8126" s="1014"/>
      <c r="K8126" s="1014"/>
    </row>
    <row r="8127" spans="10:11">
      <c r="J8127" s="1014"/>
      <c r="K8127" s="1014"/>
    </row>
    <row r="8128" spans="10:11">
      <c r="J8128" s="1014"/>
      <c r="K8128" s="1014"/>
    </row>
    <row r="8129" spans="10:11">
      <c r="J8129" s="1014"/>
      <c r="K8129" s="1014"/>
    </row>
    <row r="8130" spans="10:11">
      <c r="J8130" s="1014"/>
      <c r="K8130" s="1014"/>
    </row>
    <row r="8131" spans="10:11">
      <c r="J8131" s="1014"/>
      <c r="K8131" s="1014"/>
    </row>
    <row r="8132" spans="10:11">
      <c r="J8132" s="1014"/>
      <c r="K8132" s="1014"/>
    </row>
    <row r="8133" spans="10:11">
      <c r="J8133" s="1014"/>
      <c r="K8133" s="1014"/>
    </row>
    <row r="8134" spans="10:11">
      <c r="J8134" s="1014"/>
      <c r="K8134" s="1014"/>
    </row>
    <row r="8135" spans="10:11">
      <c r="J8135" s="1014"/>
      <c r="K8135" s="1014"/>
    </row>
    <row r="8136" spans="10:11">
      <c r="J8136" s="1014"/>
      <c r="K8136" s="1014"/>
    </row>
    <row r="8137" spans="10:11">
      <c r="J8137" s="1014"/>
      <c r="K8137" s="1014"/>
    </row>
    <row r="8138" spans="10:11">
      <c r="J8138" s="1014"/>
      <c r="K8138" s="1014"/>
    </row>
    <row r="8139" spans="10:11">
      <c r="J8139" s="1014"/>
      <c r="K8139" s="1014"/>
    </row>
    <row r="8140" spans="10:11">
      <c r="J8140" s="1014"/>
      <c r="K8140" s="1014"/>
    </row>
    <row r="8141" spans="10:11">
      <c r="J8141" s="1014"/>
      <c r="K8141" s="1014"/>
    </row>
    <row r="8142" spans="10:11">
      <c r="J8142" s="1014"/>
      <c r="K8142" s="1014"/>
    </row>
    <row r="8143" spans="10:11">
      <c r="J8143" s="1014"/>
      <c r="K8143" s="1014"/>
    </row>
    <row r="8144" spans="10:11">
      <c r="J8144" s="1014"/>
      <c r="K8144" s="1014"/>
    </row>
    <row r="8145" spans="10:11">
      <c r="J8145" s="1014"/>
      <c r="K8145" s="1014"/>
    </row>
    <row r="8146" spans="10:11">
      <c r="J8146" s="1014"/>
      <c r="K8146" s="1014"/>
    </row>
    <row r="8147" spans="10:11">
      <c r="J8147" s="1014"/>
      <c r="K8147" s="1014"/>
    </row>
    <row r="8148" spans="10:11">
      <c r="J8148" s="1014"/>
      <c r="K8148" s="1014"/>
    </row>
    <row r="8149" spans="10:11">
      <c r="J8149" s="1014"/>
      <c r="K8149" s="1014"/>
    </row>
    <row r="8150" spans="10:11">
      <c r="J8150" s="1014"/>
      <c r="K8150" s="1014"/>
    </row>
    <row r="8151" spans="10:11">
      <c r="J8151" s="1014"/>
      <c r="K8151" s="1014"/>
    </row>
    <row r="8152" spans="10:11">
      <c r="J8152" s="1014"/>
      <c r="K8152" s="1014"/>
    </row>
    <row r="8153" spans="10:11">
      <c r="J8153" s="1014"/>
      <c r="K8153" s="1014"/>
    </row>
    <row r="8154" spans="10:11">
      <c r="J8154" s="1014"/>
      <c r="K8154" s="1014"/>
    </row>
    <row r="8155" spans="10:11">
      <c r="J8155" s="1014"/>
      <c r="K8155" s="1014"/>
    </row>
    <row r="8156" spans="10:11">
      <c r="J8156" s="1014"/>
      <c r="K8156" s="1014"/>
    </row>
    <row r="8157" spans="10:11">
      <c r="J8157" s="1014"/>
      <c r="K8157" s="1014"/>
    </row>
    <row r="8158" spans="10:11">
      <c r="J8158" s="1014"/>
      <c r="K8158" s="1014"/>
    </row>
    <row r="8159" spans="10:11">
      <c r="J8159" s="1014"/>
      <c r="K8159" s="1014"/>
    </row>
    <row r="8160" spans="10:11">
      <c r="J8160" s="1014"/>
      <c r="K8160" s="1014"/>
    </row>
    <row r="8161" spans="10:11">
      <c r="J8161" s="1014"/>
      <c r="K8161" s="1014"/>
    </row>
    <row r="8162" spans="10:11">
      <c r="J8162" s="1014"/>
      <c r="K8162" s="1014"/>
    </row>
    <row r="8163" spans="10:11">
      <c r="J8163" s="1014"/>
      <c r="K8163" s="1014"/>
    </row>
    <row r="8164" spans="10:11">
      <c r="J8164" s="1014"/>
      <c r="K8164" s="1014"/>
    </row>
    <row r="8165" spans="10:11">
      <c r="J8165" s="1014"/>
      <c r="K8165" s="1014"/>
    </row>
    <row r="8166" spans="10:11">
      <c r="J8166" s="1014"/>
      <c r="K8166" s="1014"/>
    </row>
    <row r="8167" spans="10:11">
      <c r="J8167" s="1014"/>
      <c r="K8167" s="1014"/>
    </row>
    <row r="8168" spans="10:11">
      <c r="J8168" s="1014"/>
      <c r="K8168" s="1014"/>
    </row>
    <row r="8169" spans="10:11">
      <c r="J8169" s="1014"/>
      <c r="K8169" s="1014"/>
    </row>
    <row r="8170" spans="10:11">
      <c r="J8170" s="1014"/>
      <c r="K8170" s="1014"/>
    </row>
    <row r="8171" spans="10:11">
      <c r="J8171" s="1014"/>
      <c r="K8171" s="1014"/>
    </row>
    <row r="8172" spans="10:11">
      <c r="J8172" s="1014"/>
      <c r="K8172" s="1014"/>
    </row>
    <row r="8173" spans="10:11">
      <c r="J8173" s="1014"/>
      <c r="K8173" s="1014"/>
    </row>
    <row r="8174" spans="10:11">
      <c r="J8174" s="1014"/>
      <c r="K8174" s="1014"/>
    </row>
    <row r="8175" spans="10:11">
      <c r="J8175" s="1014"/>
      <c r="K8175" s="1014"/>
    </row>
    <row r="8176" spans="10:11">
      <c r="J8176" s="1014"/>
      <c r="K8176" s="1014"/>
    </row>
    <row r="8177" spans="10:11">
      <c r="J8177" s="1014"/>
      <c r="K8177" s="1014"/>
    </row>
    <row r="8178" spans="10:11">
      <c r="J8178" s="1014"/>
      <c r="K8178" s="1014"/>
    </row>
    <row r="8179" spans="10:11">
      <c r="J8179" s="1014"/>
      <c r="K8179" s="1014"/>
    </row>
    <row r="8180" spans="10:11">
      <c r="J8180" s="1014"/>
      <c r="K8180" s="1014"/>
    </row>
    <row r="8181" spans="10:11">
      <c r="J8181" s="1014"/>
      <c r="K8181" s="1014"/>
    </row>
    <row r="8182" spans="10:11">
      <c r="J8182" s="1014"/>
      <c r="K8182" s="1014"/>
    </row>
    <row r="8183" spans="10:11">
      <c r="J8183" s="1014"/>
      <c r="K8183" s="1014"/>
    </row>
    <row r="8184" spans="10:11">
      <c r="J8184" s="1014"/>
      <c r="K8184" s="1014"/>
    </row>
    <row r="8185" spans="10:11">
      <c r="J8185" s="1014"/>
      <c r="K8185" s="1014"/>
    </row>
    <row r="8186" spans="10:11">
      <c r="J8186" s="1014"/>
      <c r="K8186" s="1014"/>
    </row>
    <row r="8187" spans="10:11">
      <c r="J8187" s="1014"/>
      <c r="K8187" s="1014"/>
    </row>
    <row r="8188" spans="10:11">
      <c r="J8188" s="1014"/>
      <c r="K8188" s="1014"/>
    </row>
    <row r="8189" spans="10:11">
      <c r="J8189" s="1014"/>
      <c r="K8189" s="1014"/>
    </row>
    <row r="8190" spans="10:11">
      <c r="J8190" s="1014"/>
      <c r="K8190" s="1014"/>
    </row>
    <row r="8191" spans="10:11">
      <c r="J8191" s="1014"/>
      <c r="K8191" s="1014"/>
    </row>
    <row r="8192" spans="10:11">
      <c r="J8192" s="1014"/>
      <c r="K8192" s="1014"/>
    </row>
    <row r="8193" spans="10:11">
      <c r="J8193" s="1014"/>
      <c r="K8193" s="1014"/>
    </row>
    <row r="8194" spans="10:11">
      <c r="J8194" s="1014"/>
      <c r="K8194" s="1014"/>
    </row>
    <row r="8195" spans="10:11">
      <c r="J8195" s="1014"/>
      <c r="K8195" s="1014"/>
    </row>
    <row r="8196" spans="10:11">
      <c r="J8196" s="1014"/>
      <c r="K8196" s="1014"/>
    </row>
    <row r="8197" spans="10:11">
      <c r="J8197" s="1014"/>
      <c r="K8197" s="1014"/>
    </row>
    <row r="8198" spans="10:11">
      <c r="J8198" s="1014"/>
      <c r="K8198" s="1014"/>
    </row>
    <row r="8199" spans="10:11">
      <c r="J8199" s="1014"/>
      <c r="K8199" s="1014"/>
    </row>
    <row r="8200" spans="10:11">
      <c r="J8200" s="1014"/>
      <c r="K8200" s="1014"/>
    </row>
    <row r="8201" spans="10:11">
      <c r="J8201" s="1014"/>
      <c r="K8201" s="1014"/>
    </row>
    <row r="8202" spans="10:11">
      <c r="J8202" s="1014"/>
      <c r="K8202" s="1014"/>
    </row>
    <row r="8203" spans="10:11">
      <c r="J8203" s="1014"/>
      <c r="K8203" s="1014"/>
    </row>
    <row r="8204" spans="10:11">
      <c r="J8204" s="1014"/>
      <c r="K8204" s="1014"/>
    </row>
    <row r="8205" spans="10:11">
      <c r="J8205" s="1014"/>
      <c r="K8205" s="1014"/>
    </row>
    <row r="8206" spans="10:11">
      <c r="J8206" s="1014"/>
      <c r="K8206" s="1014"/>
    </row>
    <row r="8207" spans="10:11">
      <c r="J8207" s="1014"/>
      <c r="K8207" s="1014"/>
    </row>
    <row r="8208" spans="10:11">
      <c r="J8208" s="1014"/>
      <c r="K8208" s="1014"/>
    </row>
    <row r="8209" spans="10:11">
      <c r="J8209" s="1014"/>
      <c r="K8209" s="1014"/>
    </row>
    <row r="8210" spans="10:11">
      <c r="J8210" s="1014"/>
      <c r="K8210" s="1014"/>
    </row>
    <row r="8211" spans="10:11">
      <c r="J8211" s="1014"/>
      <c r="K8211" s="1014"/>
    </row>
    <row r="8212" spans="10:11">
      <c r="J8212" s="1014"/>
      <c r="K8212" s="1014"/>
    </row>
    <row r="8213" spans="10:11">
      <c r="J8213" s="1014"/>
      <c r="K8213" s="1014"/>
    </row>
    <row r="8214" spans="10:11">
      <c r="J8214" s="1014"/>
      <c r="K8214" s="1014"/>
    </row>
    <row r="8215" spans="10:11">
      <c r="J8215" s="1014"/>
      <c r="K8215" s="1014"/>
    </row>
    <row r="8216" spans="10:11">
      <c r="J8216" s="1014"/>
      <c r="K8216" s="1014"/>
    </row>
    <row r="8217" spans="10:11">
      <c r="J8217" s="1014"/>
      <c r="K8217" s="1014"/>
    </row>
    <row r="8218" spans="10:11">
      <c r="J8218" s="1014"/>
      <c r="K8218" s="1014"/>
    </row>
    <row r="8219" spans="10:11">
      <c r="J8219" s="1014"/>
      <c r="K8219" s="1014"/>
    </row>
    <row r="8220" spans="10:11">
      <c r="J8220" s="1014"/>
      <c r="K8220" s="1014"/>
    </row>
    <row r="8221" spans="10:11">
      <c r="J8221" s="1014"/>
      <c r="K8221" s="1014"/>
    </row>
    <row r="8222" spans="10:11">
      <c r="J8222" s="1014"/>
      <c r="K8222" s="1014"/>
    </row>
    <row r="8223" spans="10:11">
      <c r="J8223" s="1014"/>
      <c r="K8223" s="1014"/>
    </row>
    <row r="8224" spans="10:11">
      <c r="J8224" s="1014"/>
      <c r="K8224" s="1014"/>
    </row>
    <row r="8225" spans="10:11">
      <c r="J8225" s="1014"/>
      <c r="K8225" s="1014"/>
    </row>
    <row r="8226" spans="10:11">
      <c r="J8226" s="1014"/>
      <c r="K8226" s="1014"/>
    </row>
    <row r="8227" spans="10:11">
      <c r="J8227" s="1014"/>
      <c r="K8227" s="1014"/>
    </row>
    <row r="8228" spans="10:11">
      <c r="J8228" s="1014"/>
      <c r="K8228" s="1014"/>
    </row>
    <row r="8229" spans="10:11">
      <c r="J8229" s="1014"/>
      <c r="K8229" s="1014"/>
    </row>
    <row r="8230" spans="10:11">
      <c r="J8230" s="1014"/>
      <c r="K8230" s="1014"/>
    </row>
    <row r="8231" spans="10:11">
      <c r="J8231" s="1014"/>
      <c r="K8231" s="1014"/>
    </row>
    <row r="8232" spans="10:11">
      <c r="J8232" s="1014"/>
      <c r="K8232" s="1014"/>
    </row>
    <row r="8233" spans="10:11">
      <c r="J8233" s="1014"/>
      <c r="K8233" s="1014"/>
    </row>
    <row r="8234" spans="10:11">
      <c r="J8234" s="1014"/>
      <c r="K8234" s="1014"/>
    </row>
    <row r="8235" spans="10:11">
      <c r="J8235" s="1014"/>
      <c r="K8235" s="1014"/>
    </row>
    <row r="8236" spans="10:11">
      <c r="J8236" s="1014"/>
      <c r="K8236" s="1014"/>
    </row>
    <row r="8237" spans="10:11">
      <c r="J8237" s="1014"/>
      <c r="K8237" s="1014"/>
    </row>
    <row r="8238" spans="10:11">
      <c r="J8238" s="1014"/>
      <c r="K8238" s="1014"/>
    </row>
    <row r="8239" spans="10:11">
      <c r="J8239" s="1014"/>
      <c r="K8239" s="1014"/>
    </row>
    <row r="8240" spans="10:11">
      <c r="J8240" s="1014"/>
      <c r="K8240" s="1014"/>
    </row>
    <row r="8241" spans="10:11">
      <c r="J8241" s="1014"/>
      <c r="K8241" s="1014"/>
    </row>
    <row r="8242" spans="10:11">
      <c r="J8242" s="1014"/>
      <c r="K8242" s="1014"/>
    </row>
    <row r="8243" spans="10:11">
      <c r="J8243" s="1014"/>
      <c r="K8243" s="1014"/>
    </row>
    <row r="8244" spans="10:11">
      <c r="J8244" s="1014"/>
      <c r="K8244" s="1014"/>
    </row>
    <row r="8245" spans="10:11">
      <c r="J8245" s="1014"/>
      <c r="K8245" s="1014"/>
    </row>
    <row r="8246" spans="10:11">
      <c r="J8246" s="1014"/>
      <c r="K8246" s="1014"/>
    </row>
    <row r="8247" spans="10:11">
      <c r="J8247" s="1014"/>
      <c r="K8247" s="1014"/>
    </row>
    <row r="8248" spans="10:11">
      <c r="J8248" s="1014"/>
      <c r="K8248" s="1014"/>
    </row>
    <row r="8249" spans="10:11">
      <c r="J8249" s="1014"/>
      <c r="K8249" s="1014"/>
    </row>
    <row r="8250" spans="10:11">
      <c r="J8250" s="1014"/>
      <c r="K8250" s="1014"/>
    </row>
    <row r="8251" spans="10:11">
      <c r="J8251" s="1014"/>
      <c r="K8251" s="1014"/>
    </row>
    <row r="8252" spans="10:11">
      <c r="J8252" s="1014"/>
      <c r="K8252" s="1014"/>
    </row>
    <row r="8253" spans="10:11">
      <c r="J8253" s="1014"/>
      <c r="K8253" s="1014"/>
    </row>
    <row r="8254" spans="10:11">
      <c r="J8254" s="1014"/>
      <c r="K8254" s="1014"/>
    </row>
    <row r="8255" spans="10:11">
      <c r="J8255" s="1014"/>
      <c r="K8255" s="1014"/>
    </row>
    <row r="8256" spans="10:11">
      <c r="J8256" s="1014"/>
      <c r="K8256" s="1014"/>
    </row>
    <row r="8257" spans="10:11">
      <c r="J8257" s="1014"/>
      <c r="K8257" s="1014"/>
    </row>
    <row r="8258" spans="10:11">
      <c r="J8258" s="1014"/>
      <c r="K8258" s="1014"/>
    </row>
    <row r="8259" spans="10:11">
      <c r="J8259" s="1014"/>
      <c r="K8259" s="1014"/>
    </row>
    <row r="8260" spans="10:11">
      <c r="J8260" s="1014"/>
      <c r="K8260" s="1014"/>
    </row>
    <row r="8261" spans="10:11">
      <c r="J8261" s="1014"/>
      <c r="K8261" s="1014"/>
    </row>
    <row r="8262" spans="10:11">
      <c r="J8262" s="1014"/>
      <c r="K8262" s="1014"/>
    </row>
    <row r="8263" spans="10:11">
      <c r="J8263" s="1014"/>
      <c r="K8263" s="1014"/>
    </row>
    <row r="8264" spans="10:11">
      <c r="J8264" s="1014"/>
      <c r="K8264" s="1014"/>
    </row>
    <row r="8265" spans="10:11">
      <c r="J8265" s="1014"/>
      <c r="K8265" s="1014"/>
    </row>
    <row r="8266" spans="10:11">
      <c r="J8266" s="1014"/>
      <c r="K8266" s="1014"/>
    </row>
    <row r="8267" spans="10:11">
      <c r="J8267" s="1014"/>
      <c r="K8267" s="1014"/>
    </row>
    <row r="8268" spans="10:11">
      <c r="J8268" s="1014"/>
      <c r="K8268" s="1014"/>
    </row>
    <row r="8269" spans="10:11">
      <c r="J8269" s="1014"/>
      <c r="K8269" s="1014"/>
    </row>
    <row r="8270" spans="10:11">
      <c r="J8270" s="1014"/>
      <c r="K8270" s="1014"/>
    </row>
    <row r="8271" spans="10:11">
      <c r="J8271" s="1014"/>
      <c r="K8271" s="1014"/>
    </row>
    <row r="8272" spans="10:11">
      <c r="J8272" s="1014"/>
      <c r="K8272" s="1014"/>
    </row>
    <row r="8273" spans="10:11">
      <c r="J8273" s="1014"/>
      <c r="K8273" s="1014"/>
    </row>
    <row r="8274" spans="10:11">
      <c r="J8274" s="1014"/>
      <c r="K8274" s="1014"/>
    </row>
    <row r="8275" spans="10:11">
      <c r="J8275" s="1014"/>
      <c r="K8275" s="1014"/>
    </row>
    <row r="8276" spans="10:11">
      <c r="J8276" s="1014"/>
      <c r="K8276" s="1014"/>
    </row>
    <row r="8277" spans="10:11">
      <c r="J8277" s="1014"/>
      <c r="K8277" s="1014"/>
    </row>
    <row r="8278" spans="10:11">
      <c r="J8278" s="1014"/>
      <c r="K8278" s="1014"/>
    </row>
    <row r="8279" spans="10:11">
      <c r="J8279" s="1014"/>
      <c r="K8279" s="1014"/>
    </row>
    <row r="8280" spans="10:11">
      <c r="J8280" s="1014"/>
      <c r="K8280" s="1014"/>
    </row>
    <row r="8281" spans="10:11">
      <c r="J8281" s="1014"/>
      <c r="K8281" s="1014"/>
    </row>
    <row r="8282" spans="10:11">
      <c r="J8282" s="1014"/>
      <c r="K8282" s="1014"/>
    </row>
    <row r="8283" spans="10:11">
      <c r="J8283" s="1014"/>
      <c r="K8283" s="1014"/>
    </row>
    <row r="8284" spans="10:11">
      <c r="J8284" s="1014"/>
      <c r="K8284" s="1014"/>
    </row>
    <row r="8285" spans="10:11">
      <c r="J8285" s="1014"/>
      <c r="K8285" s="1014"/>
    </row>
    <row r="8286" spans="10:11">
      <c r="J8286" s="1014"/>
      <c r="K8286" s="1014"/>
    </row>
    <row r="8287" spans="10:11">
      <c r="J8287" s="1014"/>
      <c r="K8287" s="1014"/>
    </row>
    <row r="8288" spans="10:11">
      <c r="J8288" s="1014"/>
      <c r="K8288" s="1014"/>
    </row>
    <row r="8289" spans="10:11">
      <c r="J8289" s="1014"/>
      <c r="K8289" s="1014"/>
    </row>
    <row r="8290" spans="10:11">
      <c r="J8290" s="1014"/>
      <c r="K8290" s="1014"/>
    </row>
    <row r="8291" spans="10:11">
      <c r="J8291" s="1014"/>
      <c r="K8291" s="1014"/>
    </row>
    <row r="8292" spans="10:11">
      <c r="J8292" s="1014"/>
      <c r="K8292" s="1014"/>
    </row>
    <row r="8293" spans="10:11">
      <c r="J8293" s="1014"/>
      <c r="K8293" s="1014"/>
    </row>
    <row r="8294" spans="10:11">
      <c r="J8294" s="1014"/>
      <c r="K8294" s="1014"/>
    </row>
    <row r="8295" spans="10:11">
      <c r="J8295" s="1014"/>
      <c r="K8295" s="1014"/>
    </row>
    <row r="8296" spans="10:11">
      <c r="J8296" s="1014"/>
      <c r="K8296" s="1014"/>
    </row>
    <row r="8297" spans="10:11">
      <c r="J8297" s="1014"/>
      <c r="K8297" s="1014"/>
    </row>
    <row r="8298" spans="10:11">
      <c r="J8298" s="1014"/>
      <c r="K8298" s="1014"/>
    </row>
    <row r="8299" spans="10:11">
      <c r="J8299" s="1014"/>
      <c r="K8299" s="1014"/>
    </row>
    <row r="8300" spans="10:11">
      <c r="J8300" s="1014"/>
      <c r="K8300" s="1014"/>
    </row>
    <row r="8301" spans="10:11">
      <c r="J8301" s="1014"/>
      <c r="K8301" s="1014"/>
    </row>
    <row r="8302" spans="10:11">
      <c r="J8302" s="1014"/>
      <c r="K8302" s="1014"/>
    </row>
    <row r="8303" spans="10:11">
      <c r="J8303" s="1014"/>
      <c r="K8303" s="1014"/>
    </row>
    <row r="8304" spans="10:11">
      <c r="J8304" s="1014"/>
      <c r="K8304" s="1014"/>
    </row>
    <row r="8305" spans="10:11">
      <c r="J8305" s="1014"/>
      <c r="K8305" s="1014"/>
    </row>
    <row r="8306" spans="10:11">
      <c r="J8306" s="1014"/>
      <c r="K8306" s="1014"/>
    </row>
    <row r="8307" spans="10:11">
      <c r="J8307" s="1014"/>
      <c r="K8307" s="1014"/>
    </row>
    <row r="8308" spans="10:11">
      <c r="J8308" s="1014"/>
      <c r="K8308" s="1014"/>
    </row>
    <row r="8309" spans="10:11">
      <c r="J8309" s="1014"/>
      <c r="K8309" s="1014"/>
    </row>
    <row r="8310" spans="10:11">
      <c r="J8310" s="1014"/>
      <c r="K8310" s="1014"/>
    </row>
    <row r="8311" spans="10:11">
      <c r="J8311" s="1014"/>
      <c r="K8311" s="1014"/>
    </row>
    <row r="8312" spans="10:11">
      <c r="J8312" s="1014"/>
      <c r="K8312" s="1014"/>
    </row>
    <row r="8313" spans="10:11">
      <c r="J8313" s="1014"/>
      <c r="K8313" s="1014"/>
    </row>
    <row r="8314" spans="10:11">
      <c r="J8314" s="1014"/>
      <c r="K8314" s="1014"/>
    </row>
    <row r="8315" spans="10:11">
      <c r="J8315" s="1014"/>
      <c r="K8315" s="1014"/>
    </row>
    <row r="8316" spans="10:11">
      <c r="J8316" s="1014"/>
      <c r="K8316" s="1014"/>
    </row>
    <row r="8317" spans="10:11">
      <c r="J8317" s="1014"/>
      <c r="K8317" s="1014"/>
    </row>
    <row r="8318" spans="10:11">
      <c r="J8318" s="1014"/>
      <c r="K8318" s="1014"/>
    </row>
    <row r="8319" spans="10:11">
      <c r="J8319" s="1014"/>
      <c r="K8319" s="1014"/>
    </row>
    <row r="8320" spans="10:11">
      <c r="J8320" s="1014"/>
      <c r="K8320" s="1014"/>
    </row>
    <row r="8321" spans="10:11">
      <c r="J8321" s="1014"/>
      <c r="K8321" s="1014"/>
    </row>
    <row r="8322" spans="10:11">
      <c r="J8322" s="1014"/>
      <c r="K8322" s="1014"/>
    </row>
    <row r="8323" spans="10:11">
      <c r="J8323" s="1014"/>
      <c r="K8323" s="1014"/>
    </row>
    <row r="8324" spans="10:11">
      <c r="J8324" s="1014"/>
      <c r="K8324" s="1014"/>
    </row>
    <row r="8325" spans="10:11">
      <c r="J8325" s="1014"/>
      <c r="K8325" s="1014"/>
    </row>
    <row r="8326" spans="10:11">
      <c r="J8326" s="1014"/>
      <c r="K8326" s="1014"/>
    </row>
    <row r="8327" spans="10:11">
      <c r="J8327" s="1014"/>
      <c r="K8327" s="1014"/>
    </row>
    <row r="8328" spans="10:11">
      <c r="J8328" s="1014"/>
      <c r="K8328" s="1014"/>
    </row>
    <row r="8329" spans="10:11">
      <c r="J8329" s="1014"/>
      <c r="K8329" s="1014"/>
    </row>
    <row r="8330" spans="10:11">
      <c r="J8330" s="1014"/>
      <c r="K8330" s="1014"/>
    </row>
    <row r="8331" spans="10:11">
      <c r="J8331" s="1014"/>
      <c r="K8331" s="1014"/>
    </row>
    <row r="8332" spans="10:11">
      <c r="J8332" s="1014"/>
      <c r="K8332" s="1014"/>
    </row>
    <row r="8333" spans="10:11">
      <c r="J8333" s="1014"/>
      <c r="K8333" s="1014"/>
    </row>
    <row r="8334" spans="10:11">
      <c r="J8334" s="1014"/>
      <c r="K8334" s="1014"/>
    </row>
    <row r="8335" spans="10:11">
      <c r="J8335" s="1014"/>
      <c r="K8335" s="1014"/>
    </row>
    <row r="8336" spans="10:11">
      <c r="J8336" s="1014"/>
      <c r="K8336" s="1014"/>
    </row>
    <row r="8337" spans="10:11">
      <c r="J8337" s="1014"/>
      <c r="K8337" s="1014"/>
    </row>
    <row r="8338" spans="10:11">
      <c r="J8338" s="1014"/>
      <c r="K8338" s="1014"/>
    </row>
    <row r="8339" spans="10:11">
      <c r="J8339" s="1014"/>
      <c r="K8339" s="1014"/>
    </row>
    <row r="8340" spans="10:11">
      <c r="J8340" s="1014"/>
      <c r="K8340" s="1014"/>
    </row>
    <row r="8341" spans="10:11">
      <c r="J8341" s="1014"/>
      <c r="K8341" s="1014"/>
    </row>
    <row r="8342" spans="10:11">
      <c r="J8342" s="1014"/>
      <c r="K8342" s="1014"/>
    </row>
    <row r="8343" spans="10:11">
      <c r="J8343" s="1014"/>
      <c r="K8343" s="1014"/>
    </row>
    <row r="8344" spans="10:11">
      <c r="J8344" s="1014"/>
      <c r="K8344" s="1014"/>
    </row>
    <row r="8345" spans="10:11">
      <c r="J8345" s="1014"/>
      <c r="K8345" s="1014"/>
    </row>
    <row r="8346" spans="10:11">
      <c r="J8346" s="1014"/>
      <c r="K8346" s="1014"/>
    </row>
    <row r="8347" spans="10:11">
      <c r="J8347" s="1014"/>
      <c r="K8347" s="1014"/>
    </row>
    <row r="8348" spans="10:11">
      <c r="J8348" s="1014"/>
      <c r="K8348" s="1014"/>
    </row>
    <row r="8349" spans="10:11">
      <c r="J8349" s="1014"/>
      <c r="K8349" s="1014"/>
    </row>
    <row r="8350" spans="10:11">
      <c r="J8350" s="1014"/>
      <c r="K8350" s="1014"/>
    </row>
    <row r="8351" spans="10:11">
      <c r="J8351" s="1014"/>
      <c r="K8351" s="1014"/>
    </row>
    <row r="8352" spans="10:11">
      <c r="J8352" s="1014"/>
      <c r="K8352" s="1014"/>
    </row>
    <row r="8353" spans="10:11">
      <c r="J8353" s="1014"/>
      <c r="K8353" s="1014"/>
    </row>
    <row r="8354" spans="10:11">
      <c r="J8354" s="1014"/>
      <c r="K8354" s="1014"/>
    </row>
    <row r="8355" spans="10:11">
      <c r="J8355" s="1014"/>
      <c r="K8355" s="1014"/>
    </row>
    <row r="8356" spans="10:11">
      <c r="J8356" s="1014"/>
      <c r="K8356" s="1014"/>
    </row>
    <row r="8357" spans="10:11">
      <c r="J8357" s="1014"/>
      <c r="K8357" s="1014"/>
    </row>
    <row r="8358" spans="10:11">
      <c r="J8358" s="1014"/>
      <c r="K8358" s="1014"/>
    </row>
    <row r="8359" spans="10:11">
      <c r="J8359" s="1014"/>
      <c r="K8359" s="1014"/>
    </row>
    <row r="8360" spans="10:11">
      <c r="J8360" s="1014"/>
      <c r="K8360" s="1014"/>
    </row>
    <row r="8361" spans="10:11">
      <c r="J8361" s="1014"/>
      <c r="K8361" s="1014"/>
    </row>
    <row r="8362" spans="10:11">
      <c r="J8362" s="1014"/>
      <c r="K8362" s="1014"/>
    </row>
    <row r="8363" spans="10:11">
      <c r="J8363" s="1014"/>
      <c r="K8363" s="1014"/>
    </row>
    <row r="8364" spans="10:11">
      <c r="J8364" s="1014"/>
      <c r="K8364" s="1014"/>
    </row>
    <row r="8365" spans="10:11">
      <c r="J8365" s="1014"/>
      <c r="K8365" s="1014"/>
    </row>
    <row r="8366" spans="10:11">
      <c r="J8366" s="1014"/>
      <c r="K8366" s="1014"/>
    </row>
    <row r="8367" spans="10:11">
      <c r="J8367" s="1014"/>
      <c r="K8367" s="1014"/>
    </row>
    <row r="8368" spans="10:11">
      <c r="J8368" s="1014"/>
      <c r="K8368" s="1014"/>
    </row>
    <row r="8369" spans="10:11">
      <c r="J8369" s="1014"/>
      <c r="K8369" s="1014"/>
    </row>
    <row r="8370" spans="10:11">
      <c r="J8370" s="1014"/>
      <c r="K8370" s="1014"/>
    </row>
    <row r="8371" spans="10:11">
      <c r="J8371" s="1014"/>
      <c r="K8371" s="1014"/>
    </row>
    <row r="8372" spans="10:11">
      <c r="J8372" s="1014"/>
      <c r="K8372" s="1014"/>
    </row>
    <row r="8373" spans="10:11">
      <c r="J8373" s="1014"/>
      <c r="K8373" s="1014"/>
    </row>
    <row r="8374" spans="10:11">
      <c r="J8374" s="1014"/>
      <c r="K8374" s="1014"/>
    </row>
    <row r="8375" spans="10:11">
      <c r="J8375" s="1014"/>
      <c r="K8375" s="1014"/>
    </row>
    <row r="8376" spans="10:11">
      <c r="J8376" s="1014"/>
      <c r="K8376" s="1014"/>
    </row>
    <row r="8377" spans="10:11">
      <c r="J8377" s="1014"/>
      <c r="K8377" s="1014"/>
    </row>
    <row r="8378" spans="10:11">
      <c r="J8378" s="1014"/>
      <c r="K8378" s="1014"/>
    </row>
    <row r="8379" spans="10:11">
      <c r="J8379" s="1014"/>
      <c r="K8379" s="1014"/>
    </row>
    <row r="8380" spans="10:11">
      <c r="J8380" s="1014"/>
      <c r="K8380" s="1014"/>
    </row>
    <row r="8381" spans="10:11">
      <c r="J8381" s="1014"/>
      <c r="K8381" s="1014"/>
    </row>
    <row r="8382" spans="10:11">
      <c r="J8382" s="1014"/>
      <c r="K8382" s="1014"/>
    </row>
    <row r="8383" spans="10:11">
      <c r="J8383" s="1014"/>
      <c r="K8383" s="1014"/>
    </row>
    <row r="8384" spans="10:11">
      <c r="J8384" s="1014"/>
      <c r="K8384" s="1014"/>
    </row>
    <row r="8385" spans="10:11">
      <c r="J8385" s="1014"/>
      <c r="K8385" s="1014"/>
    </row>
    <row r="8386" spans="10:11">
      <c r="J8386" s="1014"/>
      <c r="K8386" s="1014"/>
    </row>
    <row r="8387" spans="10:11">
      <c r="J8387" s="1014"/>
      <c r="K8387" s="1014"/>
    </row>
    <row r="8388" spans="10:11">
      <c r="J8388" s="1014"/>
      <c r="K8388" s="1014"/>
    </row>
    <row r="8389" spans="10:11">
      <c r="J8389" s="1014"/>
      <c r="K8389" s="1014"/>
    </row>
    <row r="8390" spans="10:11">
      <c r="J8390" s="1014"/>
      <c r="K8390" s="1014"/>
    </row>
    <row r="8391" spans="10:11">
      <c r="J8391" s="1014"/>
      <c r="K8391" s="1014"/>
    </row>
    <row r="8392" spans="10:11">
      <c r="J8392" s="1014"/>
      <c r="K8392" s="1014"/>
    </row>
    <row r="8393" spans="10:11">
      <c r="J8393" s="1014"/>
      <c r="K8393" s="1014"/>
    </row>
    <row r="8394" spans="10:11">
      <c r="J8394" s="1014"/>
      <c r="K8394" s="1014"/>
    </row>
    <row r="8395" spans="10:11">
      <c r="J8395" s="1014"/>
      <c r="K8395" s="1014"/>
    </row>
    <row r="8396" spans="10:11">
      <c r="J8396" s="1014"/>
      <c r="K8396" s="1014"/>
    </row>
    <row r="8397" spans="10:11">
      <c r="J8397" s="1014"/>
      <c r="K8397" s="1014"/>
    </row>
    <row r="8398" spans="10:11">
      <c r="J8398" s="1014"/>
      <c r="K8398" s="1014"/>
    </row>
    <row r="8399" spans="10:11">
      <c r="J8399" s="1014"/>
      <c r="K8399" s="1014"/>
    </row>
    <row r="8400" spans="10:11">
      <c r="J8400" s="1014"/>
      <c r="K8400" s="1014"/>
    </row>
    <row r="8401" spans="10:11">
      <c r="J8401" s="1014"/>
      <c r="K8401" s="1014"/>
    </row>
    <row r="8402" spans="10:11">
      <c r="J8402" s="1014"/>
      <c r="K8402" s="1014"/>
    </row>
    <row r="8403" spans="10:11">
      <c r="J8403" s="1014"/>
      <c r="K8403" s="1014"/>
    </row>
    <row r="8404" spans="10:11">
      <c r="J8404" s="1014"/>
      <c r="K8404" s="1014"/>
    </row>
    <row r="8405" spans="10:11">
      <c r="J8405" s="1014"/>
      <c r="K8405" s="1014"/>
    </row>
    <row r="8406" spans="10:11">
      <c r="J8406" s="1014"/>
      <c r="K8406" s="1014"/>
    </row>
    <row r="8407" spans="10:11">
      <c r="J8407" s="1014"/>
      <c r="K8407" s="1014"/>
    </row>
    <row r="8408" spans="10:11">
      <c r="J8408" s="1014"/>
      <c r="K8408" s="1014"/>
    </row>
    <row r="8409" spans="10:11">
      <c r="J8409" s="1014"/>
      <c r="K8409" s="1014"/>
    </row>
    <row r="8410" spans="10:11">
      <c r="J8410" s="1014"/>
      <c r="K8410" s="1014"/>
    </row>
    <row r="8411" spans="10:11">
      <c r="J8411" s="1014"/>
      <c r="K8411" s="1014"/>
    </row>
    <row r="8412" spans="10:11">
      <c r="J8412" s="1014"/>
      <c r="K8412" s="1014"/>
    </row>
    <row r="8413" spans="10:11">
      <c r="J8413" s="1014"/>
      <c r="K8413" s="1014"/>
    </row>
    <row r="8414" spans="10:11">
      <c r="J8414" s="1014"/>
      <c r="K8414" s="1014"/>
    </row>
    <row r="8415" spans="10:11">
      <c r="J8415" s="1014"/>
      <c r="K8415" s="1014"/>
    </row>
    <row r="8416" spans="10:11">
      <c r="J8416" s="1014"/>
      <c r="K8416" s="1014"/>
    </row>
    <row r="8417" spans="10:11">
      <c r="J8417" s="1014"/>
      <c r="K8417" s="1014"/>
    </row>
    <row r="8418" spans="10:11">
      <c r="J8418" s="1014"/>
      <c r="K8418" s="1014"/>
    </row>
    <row r="8419" spans="10:11">
      <c r="J8419" s="1014"/>
      <c r="K8419" s="1014"/>
    </row>
    <row r="8420" spans="10:11">
      <c r="J8420" s="1014"/>
      <c r="K8420" s="1014"/>
    </row>
    <row r="8421" spans="10:11">
      <c r="J8421" s="1014"/>
      <c r="K8421" s="1014"/>
    </row>
    <row r="8422" spans="10:11">
      <c r="J8422" s="1014"/>
      <c r="K8422" s="1014"/>
    </row>
    <row r="8423" spans="10:11">
      <c r="J8423" s="1014"/>
      <c r="K8423" s="1014"/>
    </row>
    <row r="8424" spans="10:11">
      <c r="J8424" s="1014"/>
      <c r="K8424" s="1014"/>
    </row>
    <row r="8425" spans="10:11">
      <c r="J8425" s="1014"/>
      <c r="K8425" s="1014"/>
    </row>
    <row r="8426" spans="10:11">
      <c r="J8426" s="1014"/>
      <c r="K8426" s="1014"/>
    </row>
    <row r="8427" spans="10:11">
      <c r="J8427" s="1014"/>
      <c r="K8427" s="1014"/>
    </row>
    <row r="8428" spans="10:11">
      <c r="J8428" s="1014"/>
      <c r="K8428" s="1014"/>
    </row>
    <row r="8429" spans="10:11">
      <c r="J8429" s="1014"/>
      <c r="K8429" s="1014"/>
    </row>
    <row r="8430" spans="10:11">
      <c r="J8430" s="1014"/>
      <c r="K8430" s="1014"/>
    </row>
    <row r="8431" spans="10:11">
      <c r="J8431" s="1014"/>
      <c r="K8431" s="1014"/>
    </row>
    <row r="8432" spans="10:11">
      <c r="J8432" s="1014"/>
      <c r="K8432" s="1014"/>
    </row>
    <row r="8433" spans="10:11">
      <c r="J8433" s="1014"/>
      <c r="K8433" s="1014"/>
    </row>
    <row r="8434" spans="10:11">
      <c r="J8434" s="1014"/>
      <c r="K8434" s="1014"/>
    </row>
    <row r="8435" spans="10:11">
      <c r="J8435" s="1014"/>
      <c r="K8435" s="1014"/>
    </row>
    <row r="8436" spans="10:11">
      <c r="J8436" s="1014"/>
      <c r="K8436" s="1014"/>
    </row>
    <row r="8437" spans="10:11">
      <c r="J8437" s="1014"/>
      <c r="K8437" s="1014"/>
    </row>
    <row r="8438" spans="10:11">
      <c r="J8438" s="1014"/>
      <c r="K8438" s="1014"/>
    </row>
    <row r="8439" spans="10:11">
      <c r="J8439" s="1014"/>
      <c r="K8439" s="1014"/>
    </row>
    <row r="8440" spans="10:11">
      <c r="J8440" s="1014"/>
      <c r="K8440" s="1014"/>
    </row>
    <row r="8441" spans="10:11">
      <c r="J8441" s="1014"/>
      <c r="K8441" s="1014"/>
    </row>
    <row r="8442" spans="10:11">
      <c r="J8442" s="1014"/>
      <c r="K8442" s="1014"/>
    </row>
    <row r="8443" spans="10:11">
      <c r="J8443" s="1014"/>
      <c r="K8443" s="1014"/>
    </row>
    <row r="8444" spans="10:11">
      <c r="J8444" s="1014"/>
      <c r="K8444" s="1014"/>
    </row>
    <row r="8445" spans="10:11">
      <c r="J8445" s="1014"/>
      <c r="K8445" s="1014"/>
    </row>
    <row r="8446" spans="10:11">
      <c r="J8446" s="1014"/>
      <c r="K8446" s="1014"/>
    </row>
    <row r="8447" spans="10:11">
      <c r="J8447" s="1014"/>
      <c r="K8447" s="1014"/>
    </row>
    <row r="8448" spans="10:11">
      <c r="J8448" s="1014"/>
      <c r="K8448" s="1014"/>
    </row>
    <row r="8449" spans="10:11">
      <c r="J8449" s="1014"/>
      <c r="K8449" s="1014"/>
    </row>
    <row r="8450" spans="10:11">
      <c r="J8450" s="1014"/>
      <c r="K8450" s="1014"/>
    </row>
    <row r="8451" spans="10:11">
      <c r="J8451" s="1014"/>
      <c r="K8451" s="1014"/>
    </row>
    <row r="8452" spans="10:11">
      <c r="J8452" s="1014"/>
      <c r="K8452" s="1014"/>
    </row>
    <row r="8453" spans="10:11">
      <c r="J8453" s="1014"/>
      <c r="K8453" s="1014"/>
    </row>
    <row r="8454" spans="10:11">
      <c r="J8454" s="1014"/>
      <c r="K8454" s="1014"/>
    </row>
    <row r="8455" spans="10:11">
      <c r="J8455" s="1014"/>
      <c r="K8455" s="1014"/>
    </row>
    <row r="8456" spans="10:11">
      <c r="J8456" s="1014"/>
      <c r="K8456" s="1014"/>
    </row>
    <row r="8457" spans="10:11">
      <c r="J8457" s="1014"/>
      <c r="K8457" s="1014"/>
    </row>
    <row r="8458" spans="10:11">
      <c r="J8458" s="1014"/>
      <c r="K8458" s="1014"/>
    </row>
    <row r="8459" spans="10:11">
      <c r="J8459" s="1014"/>
      <c r="K8459" s="1014"/>
    </row>
    <row r="8460" spans="10:11">
      <c r="J8460" s="1014"/>
      <c r="K8460" s="1014"/>
    </row>
    <row r="8461" spans="10:11">
      <c r="J8461" s="1014"/>
      <c r="K8461" s="1014"/>
    </row>
    <row r="8462" spans="10:11">
      <c r="J8462" s="1014"/>
      <c r="K8462" s="1014"/>
    </row>
    <row r="8463" spans="10:11">
      <c r="J8463" s="1014"/>
      <c r="K8463" s="1014"/>
    </row>
    <row r="8464" spans="10:11">
      <c r="J8464" s="1014"/>
      <c r="K8464" s="1014"/>
    </row>
    <row r="8465" spans="10:11">
      <c r="J8465" s="1014"/>
      <c r="K8465" s="1014"/>
    </row>
    <row r="8466" spans="10:11">
      <c r="J8466" s="1014"/>
      <c r="K8466" s="1014"/>
    </row>
    <row r="8467" spans="10:11">
      <c r="J8467" s="1014"/>
      <c r="K8467" s="1014"/>
    </row>
    <row r="8468" spans="10:11">
      <c r="J8468" s="1014"/>
      <c r="K8468" s="1014"/>
    </row>
    <row r="8469" spans="10:11">
      <c r="J8469" s="1014"/>
      <c r="K8469" s="1014"/>
    </row>
    <row r="8470" spans="10:11">
      <c r="J8470" s="1014"/>
      <c r="K8470" s="1014"/>
    </row>
    <row r="8471" spans="10:11">
      <c r="J8471" s="1014"/>
      <c r="K8471" s="1014"/>
    </row>
    <row r="8472" spans="10:11">
      <c r="J8472" s="1014"/>
      <c r="K8472" s="1014"/>
    </row>
    <row r="8473" spans="10:11">
      <c r="J8473" s="1014"/>
      <c r="K8473" s="1014"/>
    </row>
    <row r="8474" spans="10:11">
      <c r="J8474" s="1014"/>
      <c r="K8474" s="1014"/>
    </row>
    <row r="8475" spans="10:11">
      <c r="J8475" s="1014"/>
      <c r="K8475" s="1014"/>
    </row>
    <row r="8476" spans="10:11">
      <c r="J8476" s="1014"/>
      <c r="K8476" s="1014"/>
    </row>
    <row r="8477" spans="10:11">
      <c r="J8477" s="1014"/>
      <c r="K8477" s="1014"/>
    </row>
    <row r="8478" spans="10:11">
      <c r="J8478" s="1014"/>
      <c r="K8478" s="1014"/>
    </row>
    <row r="8479" spans="10:11">
      <c r="J8479" s="1014"/>
      <c r="K8479" s="1014"/>
    </row>
    <row r="8480" spans="10:11">
      <c r="J8480" s="1014"/>
      <c r="K8480" s="1014"/>
    </row>
    <row r="8481" spans="10:11">
      <c r="J8481" s="1014"/>
      <c r="K8481" s="1014"/>
    </row>
    <row r="8482" spans="10:11">
      <c r="J8482" s="1014"/>
      <c r="K8482" s="1014"/>
    </row>
    <row r="8483" spans="10:11">
      <c r="J8483" s="1014"/>
      <c r="K8483" s="1014"/>
    </row>
    <row r="8484" spans="10:11">
      <c r="J8484" s="1014"/>
      <c r="K8484" s="1014"/>
    </row>
    <row r="8485" spans="10:11">
      <c r="J8485" s="1014"/>
      <c r="K8485" s="1014"/>
    </row>
    <row r="8486" spans="10:11">
      <c r="J8486" s="1014"/>
      <c r="K8486" s="1014"/>
    </row>
    <row r="8487" spans="10:11">
      <c r="J8487" s="1014"/>
      <c r="K8487" s="1014"/>
    </row>
    <row r="8488" spans="10:11">
      <c r="J8488" s="1014"/>
      <c r="K8488" s="1014"/>
    </row>
    <row r="8489" spans="10:11">
      <c r="J8489" s="1014"/>
      <c r="K8489" s="1014"/>
    </row>
    <row r="8490" spans="10:11">
      <c r="J8490" s="1014"/>
      <c r="K8490" s="1014"/>
    </row>
    <row r="8491" spans="10:11">
      <c r="J8491" s="1014"/>
      <c r="K8491" s="1014"/>
    </row>
    <row r="8492" spans="10:11">
      <c r="J8492" s="1014"/>
      <c r="K8492" s="1014"/>
    </row>
    <row r="8493" spans="10:11">
      <c r="J8493" s="1014"/>
      <c r="K8493" s="1014"/>
    </row>
    <row r="8494" spans="10:11">
      <c r="J8494" s="1014"/>
      <c r="K8494" s="1014"/>
    </row>
    <row r="8495" spans="10:11">
      <c r="J8495" s="1014"/>
      <c r="K8495" s="1014"/>
    </row>
    <row r="8496" spans="10:11">
      <c r="J8496" s="1014"/>
      <c r="K8496" s="1014"/>
    </row>
    <row r="8497" spans="10:11">
      <c r="J8497" s="1014"/>
      <c r="K8497" s="1014"/>
    </row>
    <row r="8498" spans="10:11">
      <c r="J8498" s="1014"/>
      <c r="K8498" s="1014"/>
    </row>
    <row r="8499" spans="10:11">
      <c r="J8499" s="1014"/>
      <c r="K8499" s="1014"/>
    </row>
    <row r="8500" spans="10:11">
      <c r="J8500" s="1014"/>
      <c r="K8500" s="1014"/>
    </row>
    <row r="8501" spans="10:11">
      <c r="J8501" s="1014"/>
      <c r="K8501" s="1014"/>
    </row>
    <row r="8502" spans="10:11">
      <c r="J8502" s="1014"/>
      <c r="K8502" s="1014"/>
    </row>
    <row r="8503" spans="10:11">
      <c r="J8503" s="1014"/>
      <c r="K8503" s="1014"/>
    </row>
    <row r="8504" spans="10:11">
      <c r="J8504" s="1014"/>
      <c r="K8504" s="1014"/>
    </row>
    <row r="8505" spans="10:11">
      <c r="J8505" s="1014"/>
      <c r="K8505" s="1014"/>
    </row>
    <row r="8506" spans="10:11">
      <c r="J8506" s="1014"/>
      <c r="K8506" s="1014"/>
    </row>
    <row r="8507" spans="10:11">
      <c r="J8507" s="1014"/>
      <c r="K8507" s="1014"/>
    </row>
    <row r="8508" spans="10:11">
      <c r="J8508" s="1014"/>
      <c r="K8508" s="1014"/>
    </row>
    <row r="8509" spans="10:11">
      <c r="J8509" s="1014"/>
      <c r="K8509" s="1014"/>
    </row>
    <row r="8510" spans="10:11">
      <c r="J8510" s="1014"/>
      <c r="K8510" s="1014"/>
    </row>
    <row r="8511" spans="10:11">
      <c r="J8511" s="1014"/>
      <c r="K8511" s="1014"/>
    </row>
    <row r="8512" spans="10:11">
      <c r="J8512" s="1014"/>
      <c r="K8512" s="1014"/>
    </row>
    <row r="8513" spans="10:11">
      <c r="J8513" s="1014"/>
      <c r="K8513" s="1014"/>
    </row>
    <row r="8514" spans="10:11">
      <c r="J8514" s="1014"/>
      <c r="K8514" s="1014"/>
    </row>
    <row r="8515" spans="10:11">
      <c r="J8515" s="1014"/>
      <c r="K8515" s="1014"/>
    </row>
    <row r="8516" spans="10:11">
      <c r="J8516" s="1014"/>
      <c r="K8516" s="1014"/>
    </row>
    <row r="8517" spans="10:11">
      <c r="J8517" s="1014"/>
      <c r="K8517" s="1014"/>
    </row>
    <row r="8518" spans="10:11">
      <c r="J8518" s="1014"/>
      <c r="K8518" s="1014"/>
    </row>
    <row r="8519" spans="10:11">
      <c r="J8519" s="1014"/>
      <c r="K8519" s="1014"/>
    </row>
    <row r="8520" spans="10:11">
      <c r="J8520" s="1014"/>
      <c r="K8520" s="1014"/>
    </row>
    <row r="8521" spans="10:11">
      <c r="J8521" s="1014"/>
      <c r="K8521" s="1014"/>
    </row>
    <row r="8522" spans="10:11">
      <c r="J8522" s="1014"/>
      <c r="K8522" s="1014"/>
    </row>
    <row r="8523" spans="10:11">
      <c r="J8523" s="1014"/>
      <c r="K8523" s="1014"/>
    </row>
    <row r="8524" spans="10:11">
      <c r="J8524" s="1014"/>
      <c r="K8524" s="1014"/>
    </row>
    <row r="8525" spans="10:11">
      <c r="J8525" s="1014"/>
      <c r="K8525" s="1014"/>
    </row>
    <row r="8526" spans="10:11">
      <c r="J8526" s="1014"/>
      <c r="K8526" s="1014"/>
    </row>
    <row r="8527" spans="10:11">
      <c r="J8527" s="1014"/>
      <c r="K8527" s="1014"/>
    </row>
    <row r="8528" spans="10:11">
      <c r="J8528" s="1014"/>
      <c r="K8528" s="1014"/>
    </row>
    <row r="8529" spans="10:11">
      <c r="J8529" s="1014"/>
      <c r="K8529" s="1014"/>
    </row>
    <row r="8530" spans="10:11">
      <c r="J8530" s="1014"/>
      <c r="K8530" s="1014"/>
    </row>
    <row r="8531" spans="10:11">
      <c r="J8531" s="1014"/>
      <c r="K8531" s="1014"/>
    </row>
    <row r="8532" spans="10:11">
      <c r="J8532" s="1014"/>
      <c r="K8532" s="1014"/>
    </row>
    <row r="8533" spans="10:11">
      <c r="J8533" s="1014"/>
      <c r="K8533" s="1014"/>
    </row>
    <row r="8534" spans="10:11">
      <c r="J8534" s="1014"/>
      <c r="K8534" s="1014"/>
    </row>
    <row r="8535" spans="10:11">
      <c r="J8535" s="1014"/>
      <c r="K8535" s="1014"/>
    </row>
    <row r="8536" spans="10:11">
      <c r="J8536" s="1014"/>
      <c r="K8536" s="1014"/>
    </row>
    <row r="8537" spans="10:11">
      <c r="J8537" s="1014"/>
      <c r="K8537" s="1014"/>
    </row>
    <row r="8538" spans="10:11">
      <c r="J8538" s="1014"/>
      <c r="K8538" s="1014"/>
    </row>
    <row r="8539" spans="10:11">
      <c r="J8539" s="1014"/>
      <c r="K8539" s="1014"/>
    </row>
    <row r="8540" spans="10:11">
      <c r="J8540" s="1014"/>
      <c r="K8540" s="1014"/>
    </row>
    <row r="8541" spans="10:11">
      <c r="J8541" s="1014"/>
      <c r="K8541" s="1014"/>
    </row>
    <row r="8542" spans="10:11">
      <c r="J8542" s="1014"/>
      <c r="K8542" s="1014"/>
    </row>
    <row r="8543" spans="10:11">
      <c r="J8543" s="1014"/>
      <c r="K8543" s="1014"/>
    </row>
    <row r="8544" spans="10:11">
      <c r="J8544" s="1014"/>
      <c r="K8544" s="1014"/>
    </row>
    <row r="8545" spans="10:11">
      <c r="J8545" s="1014"/>
      <c r="K8545" s="1014"/>
    </row>
    <row r="8546" spans="10:11">
      <c r="J8546" s="1014"/>
      <c r="K8546" s="1014"/>
    </row>
    <row r="8547" spans="10:11">
      <c r="J8547" s="1014"/>
      <c r="K8547" s="1014"/>
    </row>
    <row r="8548" spans="10:11">
      <c r="J8548" s="1014"/>
      <c r="K8548" s="1014"/>
    </row>
    <row r="8549" spans="10:11">
      <c r="J8549" s="1014"/>
      <c r="K8549" s="1014"/>
    </row>
    <row r="8550" spans="10:11">
      <c r="J8550" s="1014"/>
      <c r="K8550" s="1014"/>
    </row>
    <row r="8551" spans="10:11">
      <c r="J8551" s="1014"/>
      <c r="K8551" s="1014"/>
    </row>
    <row r="8552" spans="10:11">
      <c r="J8552" s="1014"/>
      <c r="K8552" s="1014"/>
    </row>
    <row r="8553" spans="10:11">
      <c r="J8553" s="1014"/>
      <c r="K8553" s="1014"/>
    </row>
    <row r="8554" spans="10:11">
      <c r="J8554" s="1014"/>
      <c r="K8554" s="1014"/>
    </row>
    <row r="8555" spans="10:11">
      <c r="J8555" s="1014"/>
      <c r="K8555" s="1014"/>
    </row>
    <row r="8556" spans="10:11">
      <c r="J8556" s="1014"/>
      <c r="K8556" s="1014"/>
    </row>
    <row r="8557" spans="10:11">
      <c r="J8557" s="1014"/>
      <c r="K8557" s="1014"/>
    </row>
    <row r="8558" spans="10:11">
      <c r="J8558" s="1014"/>
      <c r="K8558" s="1014"/>
    </row>
    <row r="8559" spans="10:11">
      <c r="J8559" s="1014"/>
      <c r="K8559" s="1014"/>
    </row>
    <row r="8560" spans="10:11">
      <c r="J8560" s="1014"/>
      <c r="K8560" s="1014"/>
    </row>
    <row r="8561" spans="10:11">
      <c r="J8561" s="1014"/>
      <c r="K8561" s="1014"/>
    </row>
    <row r="8562" spans="10:11">
      <c r="J8562" s="1014"/>
      <c r="K8562" s="1014"/>
    </row>
    <row r="8563" spans="10:11">
      <c r="J8563" s="1014"/>
      <c r="K8563" s="1014"/>
    </row>
    <row r="8564" spans="10:11">
      <c r="J8564" s="1014"/>
      <c r="K8564" s="1014"/>
    </row>
    <row r="8565" spans="10:11">
      <c r="J8565" s="1014"/>
      <c r="K8565" s="1014"/>
    </row>
    <row r="8566" spans="10:11">
      <c r="J8566" s="1014"/>
      <c r="K8566" s="1014"/>
    </row>
    <row r="8567" spans="10:11">
      <c r="J8567" s="1014"/>
      <c r="K8567" s="1014"/>
    </row>
    <row r="8568" spans="10:11">
      <c r="J8568" s="1014"/>
      <c r="K8568" s="1014"/>
    </row>
    <row r="8569" spans="10:11">
      <c r="J8569" s="1014"/>
      <c r="K8569" s="1014"/>
    </row>
    <row r="8570" spans="10:11">
      <c r="J8570" s="1014"/>
      <c r="K8570" s="1014"/>
    </row>
    <row r="8571" spans="10:11">
      <c r="J8571" s="1014"/>
      <c r="K8571" s="1014"/>
    </row>
    <row r="8572" spans="10:11">
      <c r="J8572" s="1014"/>
      <c r="K8572" s="1014"/>
    </row>
    <row r="8573" spans="10:11">
      <c r="J8573" s="1014"/>
      <c r="K8573" s="1014"/>
    </row>
    <row r="8574" spans="10:11">
      <c r="J8574" s="1014"/>
      <c r="K8574" s="1014"/>
    </row>
    <row r="8575" spans="10:11">
      <c r="J8575" s="1014"/>
      <c r="K8575" s="1014"/>
    </row>
    <row r="8576" spans="10:11">
      <c r="J8576" s="1014"/>
      <c r="K8576" s="1014"/>
    </row>
    <row r="8577" spans="10:11">
      <c r="J8577" s="1014"/>
      <c r="K8577" s="1014"/>
    </row>
    <row r="8578" spans="10:11">
      <c r="J8578" s="1014"/>
      <c r="K8578" s="1014"/>
    </row>
    <row r="8579" spans="10:11">
      <c r="J8579" s="1014"/>
      <c r="K8579" s="1014"/>
    </row>
    <row r="8580" spans="10:11">
      <c r="J8580" s="1014"/>
      <c r="K8580" s="1014"/>
    </row>
    <row r="8581" spans="10:11">
      <c r="J8581" s="1014"/>
      <c r="K8581" s="1014"/>
    </row>
    <row r="8582" spans="10:11">
      <c r="J8582" s="1014"/>
      <c r="K8582" s="1014"/>
    </row>
    <row r="8583" spans="10:11">
      <c r="J8583" s="1014"/>
      <c r="K8583" s="1014"/>
    </row>
    <row r="8584" spans="10:11">
      <c r="J8584" s="1014"/>
      <c r="K8584" s="1014"/>
    </row>
    <row r="8585" spans="10:11">
      <c r="J8585" s="1014"/>
      <c r="K8585" s="1014"/>
    </row>
    <row r="8586" spans="10:11">
      <c r="J8586" s="1014"/>
      <c r="K8586" s="1014"/>
    </row>
    <row r="8587" spans="10:11">
      <c r="J8587" s="1014"/>
      <c r="K8587" s="1014"/>
    </row>
    <row r="8588" spans="10:11">
      <c r="J8588" s="1014"/>
      <c r="K8588" s="1014"/>
    </row>
    <row r="8589" spans="10:11">
      <c r="J8589" s="1014"/>
      <c r="K8589" s="1014"/>
    </row>
    <row r="8590" spans="10:11">
      <c r="J8590" s="1014"/>
      <c r="K8590" s="1014"/>
    </row>
    <row r="8591" spans="10:11">
      <c r="J8591" s="1014"/>
      <c r="K8591" s="1014"/>
    </row>
    <row r="8592" spans="10:11">
      <c r="J8592" s="1014"/>
      <c r="K8592" s="1014"/>
    </row>
    <row r="8593" spans="10:11">
      <c r="J8593" s="1014"/>
      <c r="K8593" s="1014"/>
    </row>
    <row r="8594" spans="10:11">
      <c r="J8594" s="1014"/>
      <c r="K8594" s="1014"/>
    </row>
    <row r="8595" spans="10:11">
      <c r="J8595" s="1014"/>
      <c r="K8595" s="1014"/>
    </row>
    <row r="8596" spans="10:11">
      <c r="J8596" s="1014"/>
      <c r="K8596" s="1014"/>
    </row>
    <row r="8597" spans="10:11">
      <c r="J8597" s="1014"/>
      <c r="K8597" s="1014"/>
    </row>
    <row r="8598" spans="10:11">
      <c r="J8598" s="1014"/>
      <c r="K8598" s="1014"/>
    </row>
    <row r="8599" spans="10:11">
      <c r="J8599" s="1014"/>
      <c r="K8599" s="1014"/>
    </row>
    <row r="8600" spans="10:11">
      <c r="J8600" s="1014"/>
      <c r="K8600" s="1014"/>
    </row>
    <row r="8601" spans="10:11">
      <c r="J8601" s="1014"/>
      <c r="K8601" s="1014"/>
    </row>
    <row r="8602" spans="10:11">
      <c r="J8602" s="1014"/>
      <c r="K8602" s="1014"/>
    </row>
    <row r="8603" spans="10:11">
      <c r="J8603" s="1014"/>
      <c r="K8603" s="1014"/>
    </row>
    <row r="8604" spans="10:11">
      <c r="J8604" s="1014"/>
      <c r="K8604" s="1014"/>
    </row>
    <row r="8605" spans="10:11">
      <c r="J8605" s="1014"/>
      <c r="K8605" s="1014"/>
    </row>
    <row r="8606" spans="10:11">
      <c r="J8606" s="1014"/>
      <c r="K8606" s="1014"/>
    </row>
    <row r="8607" spans="10:11">
      <c r="J8607" s="1014"/>
      <c r="K8607" s="1014"/>
    </row>
    <row r="8608" spans="10:11">
      <c r="J8608" s="1014"/>
      <c r="K8608" s="1014"/>
    </row>
    <row r="8609" spans="10:11">
      <c r="J8609" s="1014"/>
      <c r="K8609" s="1014"/>
    </row>
    <row r="8610" spans="10:11">
      <c r="J8610" s="1014"/>
      <c r="K8610" s="1014"/>
    </row>
    <row r="8611" spans="10:11">
      <c r="J8611" s="1014"/>
      <c r="K8611" s="1014"/>
    </row>
    <row r="8612" spans="10:11">
      <c r="J8612" s="1014"/>
      <c r="K8612" s="1014"/>
    </row>
    <row r="8613" spans="10:11">
      <c r="J8613" s="1014"/>
      <c r="K8613" s="1014"/>
    </row>
    <row r="8614" spans="10:11">
      <c r="J8614" s="1014"/>
      <c r="K8614" s="1014"/>
    </row>
    <row r="8615" spans="10:11">
      <c r="J8615" s="1014"/>
      <c r="K8615" s="1014"/>
    </row>
    <row r="8616" spans="10:11">
      <c r="J8616" s="1014"/>
      <c r="K8616" s="1014"/>
    </row>
    <row r="8617" spans="10:11">
      <c r="J8617" s="1014"/>
      <c r="K8617" s="1014"/>
    </row>
    <row r="8618" spans="10:11">
      <c r="J8618" s="1014"/>
      <c r="K8618" s="1014"/>
    </row>
    <row r="8619" spans="10:11">
      <c r="J8619" s="1014"/>
      <c r="K8619" s="1014"/>
    </row>
    <row r="8620" spans="10:11">
      <c r="J8620" s="1014"/>
      <c r="K8620" s="1014"/>
    </row>
    <row r="8621" spans="10:11">
      <c r="J8621" s="1014"/>
      <c r="K8621" s="1014"/>
    </row>
    <row r="8622" spans="10:11">
      <c r="J8622" s="1014"/>
      <c r="K8622" s="1014"/>
    </row>
    <row r="8623" spans="10:11">
      <c r="J8623" s="1014"/>
      <c r="K8623" s="1014"/>
    </row>
    <row r="8624" spans="10:11">
      <c r="J8624" s="1014"/>
      <c r="K8624" s="1014"/>
    </row>
    <row r="8625" spans="10:11">
      <c r="J8625" s="1014"/>
      <c r="K8625" s="1014"/>
    </row>
    <row r="8626" spans="10:11">
      <c r="J8626" s="1014"/>
      <c r="K8626" s="1014"/>
    </row>
    <row r="8627" spans="10:11">
      <c r="J8627" s="1014"/>
      <c r="K8627" s="1014"/>
    </row>
    <row r="8628" spans="10:11">
      <c r="J8628" s="1014"/>
      <c r="K8628" s="1014"/>
    </row>
    <row r="8629" spans="10:11">
      <c r="J8629" s="1014"/>
      <c r="K8629" s="1014"/>
    </row>
    <row r="8630" spans="10:11">
      <c r="J8630" s="1014"/>
      <c r="K8630" s="1014"/>
    </row>
    <row r="8631" spans="10:11">
      <c r="J8631" s="1014"/>
      <c r="K8631" s="1014"/>
    </row>
    <row r="8632" spans="10:11">
      <c r="J8632" s="1014"/>
      <c r="K8632" s="1014"/>
    </row>
    <row r="8633" spans="10:11">
      <c r="J8633" s="1014"/>
      <c r="K8633" s="1014"/>
    </row>
    <row r="8634" spans="10:11">
      <c r="J8634" s="1014"/>
      <c r="K8634" s="1014"/>
    </row>
    <row r="8635" spans="10:11">
      <c r="J8635" s="1014"/>
      <c r="K8635" s="1014"/>
    </row>
    <row r="8636" spans="10:11">
      <c r="J8636" s="1014"/>
      <c r="K8636" s="1014"/>
    </row>
    <row r="8637" spans="10:11">
      <c r="J8637" s="1014"/>
      <c r="K8637" s="1014"/>
    </row>
    <row r="8638" spans="10:11">
      <c r="J8638" s="1014"/>
      <c r="K8638" s="1014"/>
    </row>
    <row r="8639" spans="10:11">
      <c r="J8639" s="1014"/>
      <c r="K8639" s="1014"/>
    </row>
    <row r="8640" spans="10:11">
      <c r="J8640" s="1014"/>
      <c r="K8640" s="1014"/>
    </row>
    <row r="8641" spans="10:11">
      <c r="J8641" s="1014"/>
      <c r="K8641" s="1014"/>
    </row>
    <row r="8642" spans="10:11">
      <c r="J8642" s="1014"/>
      <c r="K8642" s="1014"/>
    </row>
    <row r="8643" spans="10:11">
      <c r="J8643" s="1014"/>
      <c r="K8643" s="1014"/>
    </row>
    <row r="8644" spans="10:11">
      <c r="J8644" s="1014"/>
      <c r="K8644" s="1014"/>
    </row>
    <row r="8645" spans="10:11">
      <c r="J8645" s="1014"/>
      <c r="K8645" s="1014"/>
    </row>
    <row r="8646" spans="10:11">
      <c r="J8646" s="1014"/>
      <c r="K8646" s="1014"/>
    </row>
    <row r="8647" spans="10:11">
      <c r="J8647" s="1014"/>
      <c r="K8647" s="1014"/>
    </row>
    <row r="8648" spans="10:11">
      <c r="J8648" s="1014"/>
      <c r="K8648" s="1014"/>
    </row>
    <row r="8649" spans="10:11">
      <c r="J8649" s="1014"/>
      <c r="K8649" s="1014"/>
    </row>
    <row r="8650" spans="10:11">
      <c r="J8650" s="1014"/>
      <c r="K8650" s="1014"/>
    </row>
    <row r="8651" spans="10:11">
      <c r="J8651" s="1014"/>
      <c r="K8651" s="1014"/>
    </row>
    <row r="8652" spans="10:11">
      <c r="J8652" s="1014"/>
      <c r="K8652" s="1014"/>
    </row>
    <row r="8653" spans="10:11">
      <c r="J8653" s="1014"/>
      <c r="K8653" s="1014"/>
    </row>
    <row r="8654" spans="10:11">
      <c r="J8654" s="1014"/>
      <c r="K8654" s="1014"/>
    </row>
    <row r="8655" spans="10:11">
      <c r="J8655" s="1014"/>
      <c r="K8655" s="1014"/>
    </row>
    <row r="8656" spans="10:11">
      <c r="J8656" s="1014"/>
      <c r="K8656" s="1014"/>
    </row>
    <row r="8657" spans="10:11">
      <c r="J8657" s="1014"/>
      <c r="K8657" s="1014"/>
    </row>
    <row r="8658" spans="10:11">
      <c r="J8658" s="1014"/>
      <c r="K8658" s="1014"/>
    </row>
    <row r="8659" spans="10:11">
      <c r="J8659" s="1014"/>
      <c r="K8659" s="1014"/>
    </row>
    <row r="8660" spans="10:11">
      <c r="J8660" s="1014"/>
      <c r="K8660" s="1014"/>
    </row>
    <row r="8661" spans="10:11">
      <c r="J8661" s="1014"/>
      <c r="K8661" s="1014"/>
    </row>
    <row r="8662" spans="10:11">
      <c r="J8662" s="1014"/>
      <c r="K8662" s="1014"/>
    </row>
    <row r="8663" spans="10:11">
      <c r="J8663" s="1014"/>
      <c r="K8663" s="1014"/>
    </row>
    <row r="8664" spans="10:11">
      <c r="J8664" s="1014"/>
      <c r="K8664" s="1014"/>
    </row>
    <row r="8665" spans="10:11">
      <c r="J8665" s="1014"/>
      <c r="K8665" s="1014"/>
    </row>
    <row r="8666" spans="10:11">
      <c r="J8666" s="1014"/>
      <c r="K8666" s="1014"/>
    </row>
    <row r="8667" spans="10:11">
      <c r="J8667" s="1014"/>
      <c r="K8667" s="1014"/>
    </row>
    <row r="8668" spans="10:11">
      <c r="J8668" s="1014"/>
      <c r="K8668" s="1014"/>
    </row>
    <row r="8669" spans="10:11">
      <c r="J8669" s="1014"/>
      <c r="K8669" s="1014"/>
    </row>
    <row r="8670" spans="10:11">
      <c r="J8670" s="1014"/>
      <c r="K8670" s="1014"/>
    </row>
    <row r="8671" spans="10:11">
      <c r="J8671" s="1014"/>
      <c r="K8671" s="1014"/>
    </row>
    <row r="8672" spans="10:11">
      <c r="J8672" s="1014"/>
      <c r="K8672" s="1014"/>
    </row>
    <row r="8673" spans="10:11">
      <c r="J8673" s="1014"/>
      <c r="K8673" s="1014"/>
    </row>
    <row r="8674" spans="10:11">
      <c r="J8674" s="1014"/>
      <c r="K8674" s="1014"/>
    </row>
    <row r="8675" spans="10:11">
      <c r="J8675" s="1014"/>
      <c r="K8675" s="1014"/>
    </row>
    <row r="8676" spans="10:11">
      <c r="J8676" s="1014"/>
      <c r="K8676" s="1014"/>
    </row>
    <row r="8677" spans="10:11">
      <c r="J8677" s="1014"/>
      <c r="K8677" s="1014"/>
    </row>
    <row r="8678" spans="10:11">
      <c r="J8678" s="1014"/>
      <c r="K8678" s="1014"/>
    </row>
    <row r="8679" spans="10:11">
      <c r="J8679" s="1014"/>
      <c r="K8679" s="1014"/>
    </row>
    <row r="8680" spans="10:11">
      <c r="J8680" s="1014"/>
      <c r="K8680" s="1014"/>
    </row>
    <row r="8681" spans="10:11">
      <c r="J8681" s="1014"/>
      <c r="K8681" s="1014"/>
    </row>
    <row r="8682" spans="10:11">
      <c r="J8682" s="1014"/>
      <c r="K8682" s="1014"/>
    </row>
    <row r="8683" spans="10:11">
      <c r="J8683" s="1014"/>
      <c r="K8683" s="1014"/>
    </row>
    <row r="8684" spans="10:11">
      <c r="J8684" s="1014"/>
      <c r="K8684" s="1014"/>
    </row>
    <row r="8685" spans="10:11">
      <c r="J8685" s="1014"/>
      <c r="K8685" s="1014"/>
    </row>
    <row r="8686" spans="10:11">
      <c r="J8686" s="1014"/>
      <c r="K8686" s="1014"/>
    </row>
    <row r="8687" spans="10:11">
      <c r="J8687" s="1014"/>
      <c r="K8687" s="1014"/>
    </row>
    <row r="8688" spans="10:11">
      <c r="J8688" s="1014"/>
      <c r="K8688" s="1014"/>
    </row>
    <row r="8689" spans="10:11">
      <c r="J8689" s="1014"/>
      <c r="K8689" s="1014"/>
    </row>
    <row r="8690" spans="10:11">
      <c r="J8690" s="1014"/>
      <c r="K8690" s="1014"/>
    </row>
    <row r="8691" spans="10:11">
      <c r="J8691" s="1014"/>
      <c r="K8691" s="1014"/>
    </row>
    <row r="8692" spans="10:11">
      <c r="J8692" s="1014"/>
      <c r="K8692" s="1014"/>
    </row>
    <row r="8693" spans="10:11">
      <c r="J8693" s="1014"/>
      <c r="K8693" s="1014"/>
    </row>
    <row r="8694" spans="10:11">
      <c r="J8694" s="1014"/>
      <c r="K8694" s="1014"/>
    </row>
    <row r="8695" spans="10:11">
      <c r="J8695" s="1014"/>
      <c r="K8695" s="1014"/>
    </row>
    <row r="8696" spans="10:11">
      <c r="J8696" s="1014"/>
      <c r="K8696" s="1014"/>
    </row>
    <row r="8697" spans="10:11">
      <c r="J8697" s="1014"/>
      <c r="K8697" s="1014"/>
    </row>
    <row r="8698" spans="10:11">
      <c r="J8698" s="1014"/>
      <c r="K8698" s="1014"/>
    </row>
    <row r="8699" spans="10:11">
      <c r="J8699" s="1014"/>
      <c r="K8699" s="1014"/>
    </row>
    <row r="8700" spans="10:11">
      <c r="J8700" s="1014"/>
      <c r="K8700" s="1014"/>
    </row>
    <row r="8701" spans="10:11">
      <c r="J8701" s="1014"/>
      <c r="K8701" s="1014"/>
    </row>
    <row r="8702" spans="10:11">
      <c r="J8702" s="1014"/>
      <c r="K8702" s="1014"/>
    </row>
    <row r="8703" spans="10:11">
      <c r="J8703" s="1014"/>
      <c r="K8703" s="1014"/>
    </row>
    <row r="8704" spans="10:11">
      <c r="J8704" s="1014"/>
      <c r="K8704" s="1014"/>
    </row>
    <row r="8705" spans="10:11">
      <c r="J8705" s="1014"/>
      <c r="K8705" s="1014"/>
    </row>
    <row r="8706" spans="10:11">
      <c r="J8706" s="1014"/>
      <c r="K8706" s="1014"/>
    </row>
    <row r="8707" spans="10:11">
      <c r="J8707" s="1014"/>
      <c r="K8707" s="1014"/>
    </row>
    <row r="8708" spans="10:11">
      <c r="J8708" s="1014"/>
      <c r="K8708" s="1014"/>
    </row>
    <row r="8709" spans="10:11">
      <c r="J8709" s="1014"/>
      <c r="K8709" s="1014"/>
    </row>
    <row r="8710" spans="10:11">
      <c r="J8710" s="1014"/>
      <c r="K8710" s="1014"/>
    </row>
    <row r="8711" spans="10:11">
      <c r="J8711" s="1014"/>
      <c r="K8711" s="1014"/>
    </row>
    <row r="8712" spans="10:11">
      <c r="J8712" s="1014"/>
      <c r="K8712" s="1014"/>
    </row>
    <row r="8713" spans="10:11">
      <c r="J8713" s="1014"/>
      <c r="K8713" s="1014"/>
    </row>
    <row r="8714" spans="10:11">
      <c r="J8714" s="1014"/>
      <c r="K8714" s="1014"/>
    </row>
    <row r="8715" spans="10:11">
      <c r="J8715" s="1014"/>
      <c r="K8715" s="1014"/>
    </row>
    <row r="8716" spans="10:11">
      <c r="J8716" s="1014"/>
      <c r="K8716" s="1014"/>
    </row>
    <row r="8717" spans="10:11">
      <c r="J8717" s="1014"/>
      <c r="K8717" s="1014"/>
    </row>
    <row r="8718" spans="10:11">
      <c r="J8718" s="1014"/>
      <c r="K8718" s="1014"/>
    </row>
    <row r="8719" spans="10:11">
      <c r="J8719" s="1014"/>
      <c r="K8719" s="1014"/>
    </row>
    <row r="8720" spans="10:11">
      <c r="J8720" s="1014"/>
      <c r="K8720" s="1014"/>
    </row>
    <row r="8721" spans="10:11">
      <c r="J8721" s="1014"/>
      <c r="K8721" s="1014"/>
    </row>
    <row r="8722" spans="10:11">
      <c r="J8722" s="1014"/>
      <c r="K8722" s="1014"/>
    </row>
    <row r="8723" spans="10:11">
      <c r="J8723" s="1014"/>
      <c r="K8723" s="1014"/>
    </row>
    <row r="8724" spans="10:11">
      <c r="J8724" s="1014"/>
      <c r="K8724" s="1014"/>
    </row>
    <row r="8725" spans="10:11">
      <c r="J8725" s="1014"/>
      <c r="K8725" s="1014"/>
    </row>
    <row r="8726" spans="10:11">
      <c r="J8726" s="1014"/>
      <c r="K8726" s="1014"/>
    </row>
    <row r="8727" spans="10:11">
      <c r="J8727" s="1014"/>
      <c r="K8727" s="1014"/>
    </row>
    <row r="8728" spans="10:11">
      <c r="J8728" s="1014"/>
      <c r="K8728" s="1014"/>
    </row>
    <row r="8729" spans="10:11">
      <c r="J8729" s="1014"/>
      <c r="K8729" s="1014"/>
    </row>
    <row r="8730" spans="10:11">
      <c r="J8730" s="1014"/>
      <c r="K8730" s="1014"/>
    </row>
    <row r="8731" spans="10:11">
      <c r="J8731" s="1014"/>
      <c r="K8731" s="1014"/>
    </row>
    <row r="8732" spans="10:11">
      <c r="J8732" s="1014"/>
      <c r="K8732" s="1014"/>
    </row>
    <row r="8733" spans="10:11">
      <c r="J8733" s="1014"/>
      <c r="K8733" s="1014"/>
    </row>
    <row r="8734" spans="10:11">
      <c r="J8734" s="1014"/>
      <c r="K8734" s="1014"/>
    </row>
    <row r="8735" spans="10:11">
      <c r="J8735" s="1014"/>
      <c r="K8735" s="1014"/>
    </row>
    <row r="8736" spans="10:11">
      <c r="J8736" s="1014"/>
      <c r="K8736" s="1014"/>
    </row>
    <row r="8737" spans="10:11">
      <c r="J8737" s="1014"/>
      <c r="K8737" s="1014"/>
    </row>
    <row r="8738" spans="10:11">
      <c r="J8738" s="1014"/>
      <c r="K8738" s="1014"/>
    </row>
    <row r="8739" spans="10:11">
      <c r="J8739" s="1014"/>
      <c r="K8739" s="1014"/>
    </row>
    <row r="8740" spans="10:11">
      <c r="J8740" s="1014"/>
      <c r="K8740" s="1014"/>
    </row>
    <row r="8741" spans="10:11">
      <c r="J8741" s="1014"/>
      <c r="K8741" s="1014"/>
    </row>
    <row r="8742" spans="10:11">
      <c r="J8742" s="1014"/>
      <c r="K8742" s="1014"/>
    </row>
    <row r="8743" spans="10:11">
      <c r="J8743" s="1014"/>
      <c r="K8743" s="1014"/>
    </row>
    <row r="8744" spans="10:11">
      <c r="J8744" s="1014"/>
      <c r="K8744" s="1014"/>
    </row>
    <row r="8745" spans="10:11">
      <c r="J8745" s="1014"/>
      <c r="K8745" s="1014"/>
    </row>
    <row r="8746" spans="10:11">
      <c r="J8746" s="1014"/>
      <c r="K8746" s="1014"/>
    </row>
    <row r="8747" spans="10:11">
      <c r="J8747" s="1014"/>
      <c r="K8747" s="1014"/>
    </row>
    <row r="8748" spans="10:11">
      <c r="J8748" s="1014"/>
      <c r="K8748" s="1014"/>
    </row>
    <row r="8749" spans="10:11">
      <c r="J8749" s="1014"/>
      <c r="K8749" s="1014"/>
    </row>
    <row r="8750" spans="10:11">
      <c r="J8750" s="1014"/>
      <c r="K8750" s="1014"/>
    </row>
    <row r="8751" spans="10:11">
      <c r="J8751" s="1014"/>
      <c r="K8751" s="1014"/>
    </row>
    <row r="8752" spans="10:11">
      <c r="J8752" s="1014"/>
      <c r="K8752" s="1014"/>
    </row>
    <row r="8753" spans="10:11">
      <c r="J8753" s="1014"/>
      <c r="K8753" s="1014"/>
    </row>
    <row r="8754" spans="10:11">
      <c r="J8754" s="1014"/>
      <c r="K8754" s="1014"/>
    </row>
    <row r="8755" spans="10:11">
      <c r="J8755" s="1014"/>
      <c r="K8755" s="1014"/>
    </row>
    <row r="8756" spans="10:11">
      <c r="J8756" s="1014"/>
      <c r="K8756" s="1014"/>
    </row>
    <row r="8757" spans="10:11">
      <c r="J8757" s="1014"/>
      <c r="K8757" s="1014"/>
    </row>
    <row r="8758" spans="10:11">
      <c r="J8758" s="1014"/>
      <c r="K8758" s="1014"/>
    </row>
    <row r="8759" spans="10:11">
      <c r="J8759" s="1014"/>
      <c r="K8759" s="1014"/>
    </row>
    <row r="8760" spans="10:11">
      <c r="J8760" s="1014"/>
      <c r="K8760" s="1014"/>
    </row>
    <row r="8761" spans="10:11">
      <c r="J8761" s="1014"/>
      <c r="K8761" s="1014"/>
    </row>
    <row r="8762" spans="10:11">
      <c r="J8762" s="1014"/>
      <c r="K8762" s="1014"/>
    </row>
    <row r="8763" spans="10:11">
      <c r="J8763" s="1014"/>
      <c r="K8763" s="1014"/>
    </row>
    <row r="8764" spans="10:11">
      <c r="J8764" s="1014"/>
      <c r="K8764" s="1014"/>
    </row>
    <row r="8765" spans="10:11">
      <c r="J8765" s="1014"/>
      <c r="K8765" s="1014"/>
    </row>
    <row r="8766" spans="10:11">
      <c r="J8766" s="1014"/>
      <c r="K8766" s="1014"/>
    </row>
    <row r="8767" spans="10:11">
      <c r="J8767" s="1014"/>
      <c r="K8767" s="1014"/>
    </row>
    <row r="8768" spans="10:11">
      <c r="J8768" s="1014"/>
      <c r="K8768" s="1014"/>
    </row>
    <row r="8769" spans="10:11">
      <c r="J8769" s="1014"/>
      <c r="K8769" s="1014"/>
    </row>
    <row r="8770" spans="10:11">
      <c r="J8770" s="1014"/>
      <c r="K8770" s="1014"/>
    </row>
    <row r="8771" spans="10:11">
      <c r="J8771" s="1014"/>
      <c r="K8771" s="1014"/>
    </row>
    <row r="8772" spans="10:11">
      <c r="J8772" s="1014"/>
      <c r="K8772" s="1014"/>
    </row>
    <row r="8773" spans="10:11">
      <c r="J8773" s="1014"/>
      <c r="K8773" s="1014"/>
    </row>
    <row r="8774" spans="10:11">
      <c r="J8774" s="1014"/>
      <c r="K8774" s="1014"/>
    </row>
    <row r="8775" spans="10:11">
      <c r="J8775" s="1014"/>
      <c r="K8775" s="1014"/>
    </row>
    <row r="8776" spans="10:11">
      <c r="J8776" s="1014"/>
      <c r="K8776" s="1014"/>
    </row>
    <row r="8777" spans="10:11">
      <c r="J8777" s="1014"/>
      <c r="K8777" s="1014"/>
    </row>
    <row r="8778" spans="10:11">
      <c r="J8778" s="1014"/>
      <c r="K8778" s="1014"/>
    </row>
    <row r="8779" spans="10:11">
      <c r="J8779" s="1014"/>
      <c r="K8779" s="1014"/>
    </row>
    <row r="8780" spans="10:11">
      <c r="J8780" s="1014"/>
      <c r="K8780" s="1014"/>
    </row>
    <row r="8781" spans="10:11">
      <c r="J8781" s="1014"/>
      <c r="K8781" s="1014"/>
    </row>
    <row r="8782" spans="10:11">
      <c r="J8782" s="1014"/>
      <c r="K8782" s="1014"/>
    </row>
    <row r="8783" spans="10:11">
      <c r="J8783" s="1014"/>
      <c r="K8783" s="1014"/>
    </row>
    <row r="8784" spans="10:11">
      <c r="J8784" s="1014"/>
      <c r="K8784" s="1014"/>
    </row>
    <row r="8785" spans="10:11">
      <c r="J8785" s="1014"/>
      <c r="K8785" s="1014"/>
    </row>
    <row r="8786" spans="10:11">
      <c r="J8786" s="1014"/>
      <c r="K8786" s="1014"/>
    </row>
    <row r="8787" spans="10:11">
      <c r="J8787" s="1014"/>
      <c r="K8787" s="1014"/>
    </row>
    <row r="8788" spans="10:11">
      <c r="J8788" s="1014"/>
      <c r="K8788" s="1014"/>
    </row>
    <row r="8789" spans="10:11">
      <c r="J8789" s="1014"/>
      <c r="K8789" s="1014"/>
    </row>
    <row r="8790" spans="10:11">
      <c r="J8790" s="1014"/>
      <c r="K8790" s="1014"/>
    </row>
    <row r="8791" spans="10:11">
      <c r="J8791" s="1014"/>
      <c r="K8791" s="1014"/>
    </row>
    <row r="8792" spans="10:11">
      <c r="J8792" s="1014"/>
      <c r="K8792" s="1014"/>
    </row>
    <row r="8793" spans="10:11">
      <c r="J8793" s="1014"/>
      <c r="K8793" s="1014"/>
    </row>
    <row r="8794" spans="10:11">
      <c r="J8794" s="1014"/>
      <c r="K8794" s="1014"/>
    </row>
    <row r="8795" spans="10:11">
      <c r="J8795" s="1014"/>
      <c r="K8795" s="1014"/>
    </row>
    <row r="8796" spans="10:11">
      <c r="J8796" s="1014"/>
      <c r="K8796" s="1014"/>
    </row>
    <row r="8797" spans="10:11">
      <c r="J8797" s="1014"/>
      <c r="K8797" s="1014"/>
    </row>
    <row r="8798" spans="10:11">
      <c r="J8798" s="1014"/>
      <c r="K8798" s="1014"/>
    </row>
    <row r="8799" spans="10:11">
      <c r="J8799" s="1014"/>
      <c r="K8799" s="1014"/>
    </row>
    <row r="8800" spans="10:11">
      <c r="J8800" s="1014"/>
      <c r="K8800" s="1014"/>
    </row>
    <row r="8801" spans="10:11">
      <c r="J8801" s="1014"/>
      <c r="K8801" s="1014"/>
    </row>
    <row r="8802" spans="10:11">
      <c r="J8802" s="1014"/>
      <c r="K8802" s="1014"/>
    </row>
    <row r="8803" spans="10:11">
      <c r="J8803" s="1014"/>
      <c r="K8803" s="1014"/>
    </row>
    <row r="8804" spans="10:11">
      <c r="J8804" s="1014"/>
      <c r="K8804" s="1014"/>
    </row>
    <row r="8805" spans="10:11">
      <c r="J8805" s="1014"/>
      <c r="K8805" s="1014"/>
    </row>
    <row r="8806" spans="10:11">
      <c r="J8806" s="1014"/>
      <c r="K8806" s="1014"/>
    </row>
    <row r="8807" spans="10:11">
      <c r="J8807" s="1014"/>
      <c r="K8807" s="1014"/>
    </row>
    <row r="8808" spans="10:11">
      <c r="J8808" s="1014"/>
      <c r="K8808" s="1014"/>
    </row>
    <row r="8809" spans="10:11">
      <c r="J8809" s="1014"/>
      <c r="K8809" s="1014"/>
    </row>
    <row r="8810" spans="10:11">
      <c r="J8810" s="1014"/>
      <c r="K8810" s="1014"/>
    </row>
    <row r="8811" spans="10:11">
      <c r="J8811" s="1014"/>
      <c r="K8811" s="1014"/>
    </row>
    <row r="8812" spans="10:11">
      <c r="J8812" s="1014"/>
      <c r="K8812" s="1014"/>
    </row>
    <row r="8813" spans="10:11">
      <c r="J8813" s="1014"/>
      <c r="K8813" s="1014"/>
    </row>
    <row r="8814" spans="10:11">
      <c r="J8814" s="1014"/>
      <c r="K8814" s="1014"/>
    </row>
    <row r="8815" spans="10:11">
      <c r="J8815" s="1014"/>
      <c r="K8815" s="1014"/>
    </row>
    <row r="8816" spans="10:11">
      <c r="J8816" s="1014"/>
      <c r="K8816" s="1014"/>
    </row>
    <row r="8817" spans="10:11">
      <c r="J8817" s="1014"/>
      <c r="K8817" s="1014"/>
    </row>
    <row r="8818" spans="10:11">
      <c r="J8818" s="1014"/>
      <c r="K8818" s="1014"/>
    </row>
    <row r="8819" spans="10:11">
      <c r="J8819" s="1014"/>
      <c r="K8819" s="1014"/>
    </row>
    <row r="8820" spans="10:11">
      <c r="J8820" s="1014"/>
      <c r="K8820" s="1014"/>
    </row>
    <row r="8821" spans="10:11">
      <c r="J8821" s="1014"/>
      <c r="K8821" s="1014"/>
    </row>
    <row r="8822" spans="10:11">
      <c r="J8822" s="1014"/>
      <c r="K8822" s="1014"/>
    </row>
    <row r="8823" spans="10:11">
      <c r="J8823" s="1014"/>
      <c r="K8823" s="1014"/>
    </row>
    <row r="8824" spans="10:11">
      <c r="J8824" s="1014"/>
      <c r="K8824" s="1014"/>
    </row>
    <row r="8825" spans="10:11">
      <c r="J8825" s="1014"/>
      <c r="K8825" s="1014"/>
    </row>
    <row r="8826" spans="10:11">
      <c r="J8826" s="1014"/>
      <c r="K8826" s="1014"/>
    </row>
    <row r="8827" spans="10:11">
      <c r="J8827" s="1014"/>
      <c r="K8827" s="1014"/>
    </row>
    <row r="8828" spans="10:11">
      <c r="J8828" s="1014"/>
      <c r="K8828" s="1014"/>
    </row>
    <row r="8829" spans="10:11">
      <c r="J8829" s="1014"/>
      <c r="K8829" s="1014"/>
    </row>
    <row r="8830" spans="10:11">
      <c r="J8830" s="1014"/>
      <c r="K8830" s="1014"/>
    </row>
    <row r="8831" spans="10:11">
      <c r="J8831" s="1014"/>
      <c r="K8831" s="1014"/>
    </row>
    <row r="8832" spans="10:11">
      <c r="J8832" s="1014"/>
      <c r="K8832" s="1014"/>
    </row>
    <row r="8833" spans="10:11">
      <c r="J8833" s="1014"/>
      <c r="K8833" s="1014"/>
    </row>
    <row r="8834" spans="10:11">
      <c r="J8834" s="1014"/>
      <c r="K8834" s="1014"/>
    </row>
    <row r="8835" spans="10:11">
      <c r="J8835" s="1014"/>
      <c r="K8835" s="1014"/>
    </row>
    <row r="8836" spans="10:11">
      <c r="J8836" s="1014"/>
      <c r="K8836" s="1014"/>
    </row>
    <row r="8837" spans="10:11">
      <c r="J8837" s="1014"/>
      <c r="K8837" s="1014"/>
    </row>
    <row r="8838" spans="10:11">
      <c r="J8838" s="1014"/>
      <c r="K8838" s="1014"/>
    </row>
    <row r="8839" spans="10:11">
      <c r="J8839" s="1014"/>
      <c r="K8839" s="1014"/>
    </row>
    <row r="8840" spans="10:11">
      <c r="J8840" s="1014"/>
      <c r="K8840" s="1014"/>
    </row>
    <row r="8841" spans="10:11">
      <c r="J8841" s="1014"/>
      <c r="K8841" s="1014"/>
    </row>
    <row r="8842" spans="10:11">
      <c r="J8842" s="1014"/>
      <c r="K8842" s="1014"/>
    </row>
    <row r="8843" spans="10:11">
      <c r="J8843" s="1014"/>
      <c r="K8843" s="1014"/>
    </row>
    <row r="8844" spans="10:11">
      <c r="J8844" s="1014"/>
      <c r="K8844" s="1014"/>
    </row>
    <row r="8845" spans="10:11">
      <c r="J8845" s="1014"/>
      <c r="K8845" s="1014"/>
    </row>
    <row r="8846" spans="10:11">
      <c r="J8846" s="1014"/>
      <c r="K8846" s="1014"/>
    </row>
    <row r="8847" spans="10:11">
      <c r="J8847" s="1014"/>
      <c r="K8847" s="1014"/>
    </row>
    <row r="8848" spans="10:11">
      <c r="J8848" s="1014"/>
      <c r="K8848" s="1014"/>
    </row>
    <row r="8849" spans="10:11">
      <c r="J8849" s="1014"/>
      <c r="K8849" s="1014"/>
    </row>
    <row r="8850" spans="10:11">
      <c r="J8850" s="1014"/>
      <c r="K8850" s="1014"/>
    </row>
    <row r="8851" spans="10:11">
      <c r="J8851" s="1014"/>
      <c r="K8851" s="1014"/>
    </row>
    <row r="8852" spans="10:11">
      <c r="J8852" s="1014"/>
      <c r="K8852" s="1014"/>
    </row>
    <row r="8853" spans="10:11">
      <c r="J8853" s="1014"/>
      <c r="K8853" s="1014"/>
    </row>
    <row r="8854" spans="10:11">
      <c r="J8854" s="1014"/>
      <c r="K8854" s="1014"/>
    </row>
    <row r="8855" spans="10:11">
      <c r="J8855" s="1014"/>
      <c r="K8855" s="1014"/>
    </row>
    <row r="8856" spans="10:11">
      <c r="J8856" s="1014"/>
      <c r="K8856" s="1014"/>
    </row>
    <row r="8857" spans="10:11">
      <c r="J8857" s="1014"/>
      <c r="K8857" s="1014"/>
    </row>
    <row r="8858" spans="10:11">
      <c r="J8858" s="1014"/>
      <c r="K8858" s="1014"/>
    </row>
    <row r="8859" spans="10:11">
      <c r="J8859" s="1014"/>
      <c r="K8859" s="1014"/>
    </row>
    <row r="8860" spans="10:11">
      <c r="J8860" s="1014"/>
      <c r="K8860" s="1014"/>
    </row>
    <row r="8861" spans="10:11">
      <c r="J8861" s="1014"/>
      <c r="K8861" s="1014"/>
    </row>
    <row r="8862" spans="10:11">
      <c r="J8862" s="1014"/>
      <c r="K8862" s="1014"/>
    </row>
    <row r="8863" spans="10:11">
      <c r="J8863" s="1014"/>
      <c r="K8863" s="1014"/>
    </row>
    <row r="8864" spans="10:11">
      <c r="J8864" s="1014"/>
      <c r="K8864" s="1014"/>
    </row>
    <row r="8865" spans="10:11">
      <c r="J8865" s="1014"/>
      <c r="K8865" s="1014"/>
    </row>
    <row r="8866" spans="10:11">
      <c r="J8866" s="1014"/>
      <c r="K8866" s="1014"/>
    </row>
    <row r="8867" spans="10:11">
      <c r="J8867" s="1014"/>
      <c r="K8867" s="1014"/>
    </row>
    <row r="8868" spans="10:11">
      <c r="J8868" s="1014"/>
      <c r="K8868" s="1014"/>
    </row>
    <row r="8869" spans="10:11">
      <c r="J8869" s="1014"/>
      <c r="K8869" s="1014"/>
    </row>
    <row r="8870" spans="10:11">
      <c r="J8870" s="1014"/>
      <c r="K8870" s="1014"/>
    </row>
    <row r="8871" spans="10:11">
      <c r="J8871" s="1014"/>
      <c r="K8871" s="1014"/>
    </row>
    <row r="8872" spans="10:11">
      <c r="J8872" s="1014"/>
      <c r="K8872" s="1014"/>
    </row>
    <row r="8873" spans="10:11">
      <c r="J8873" s="1014"/>
      <c r="K8873" s="1014"/>
    </row>
    <row r="8874" spans="10:11">
      <c r="J8874" s="1014"/>
      <c r="K8874" s="1014"/>
    </row>
    <row r="8875" spans="10:11">
      <c r="J8875" s="1014"/>
      <c r="K8875" s="1014"/>
    </row>
    <row r="8876" spans="10:11">
      <c r="J8876" s="1014"/>
      <c r="K8876" s="1014"/>
    </row>
    <row r="8877" spans="10:11">
      <c r="J8877" s="1014"/>
      <c r="K8877" s="1014"/>
    </row>
    <row r="8878" spans="10:11">
      <c r="J8878" s="1014"/>
      <c r="K8878" s="1014"/>
    </row>
    <row r="8879" spans="10:11">
      <c r="J8879" s="1014"/>
      <c r="K8879" s="1014"/>
    </row>
    <row r="8880" spans="10:11">
      <c r="J8880" s="1014"/>
      <c r="K8880" s="1014"/>
    </row>
    <row r="8881" spans="10:11">
      <c r="J8881" s="1014"/>
      <c r="K8881" s="1014"/>
    </row>
    <row r="8882" spans="10:11">
      <c r="J8882" s="1014"/>
      <c r="K8882" s="1014"/>
    </row>
    <row r="8883" spans="10:11">
      <c r="J8883" s="1014"/>
      <c r="K8883" s="1014"/>
    </row>
    <row r="8884" spans="10:11">
      <c r="J8884" s="1014"/>
      <c r="K8884" s="1014"/>
    </row>
    <row r="8885" spans="10:11">
      <c r="J8885" s="1014"/>
      <c r="K8885" s="1014"/>
    </row>
    <row r="8886" spans="10:11">
      <c r="J8886" s="1014"/>
      <c r="K8886" s="1014"/>
    </row>
    <row r="8887" spans="10:11">
      <c r="J8887" s="1014"/>
      <c r="K8887" s="1014"/>
    </row>
    <row r="8888" spans="10:11">
      <c r="J8888" s="1014"/>
      <c r="K8888" s="1014"/>
    </row>
    <row r="8889" spans="10:11">
      <c r="J8889" s="1014"/>
      <c r="K8889" s="1014"/>
    </row>
    <row r="8890" spans="10:11">
      <c r="J8890" s="1014"/>
      <c r="K8890" s="1014"/>
    </row>
    <row r="8891" spans="10:11">
      <c r="J8891" s="1014"/>
      <c r="K8891" s="1014"/>
    </row>
    <row r="8892" spans="10:11">
      <c r="J8892" s="1014"/>
      <c r="K8892" s="1014"/>
    </row>
    <row r="8893" spans="10:11">
      <c r="J8893" s="1014"/>
      <c r="K8893" s="1014"/>
    </row>
    <row r="8894" spans="10:11">
      <c r="J8894" s="1014"/>
      <c r="K8894" s="1014"/>
    </row>
    <row r="8895" spans="10:11">
      <c r="J8895" s="1014"/>
      <c r="K8895" s="1014"/>
    </row>
    <row r="8896" spans="10:11">
      <c r="J8896" s="1014"/>
      <c r="K8896" s="1014"/>
    </row>
    <row r="8897" spans="10:11">
      <c r="J8897" s="1014"/>
      <c r="K8897" s="1014"/>
    </row>
    <row r="8898" spans="10:11">
      <c r="J8898" s="1014"/>
      <c r="K8898" s="1014"/>
    </row>
    <row r="8899" spans="10:11">
      <c r="J8899" s="1014"/>
      <c r="K8899" s="1014"/>
    </row>
    <row r="8900" spans="10:11">
      <c r="J8900" s="1014"/>
      <c r="K8900" s="1014"/>
    </row>
    <row r="8901" spans="10:11">
      <c r="J8901" s="1014"/>
      <c r="K8901" s="1014"/>
    </row>
    <row r="8902" spans="10:11">
      <c r="J8902" s="1014"/>
      <c r="K8902" s="1014"/>
    </row>
    <row r="8903" spans="10:11">
      <c r="J8903" s="1014"/>
      <c r="K8903" s="1014"/>
    </row>
    <row r="8904" spans="10:11">
      <c r="J8904" s="1014"/>
      <c r="K8904" s="1014"/>
    </row>
    <row r="8905" spans="10:11">
      <c r="J8905" s="1014"/>
      <c r="K8905" s="1014"/>
    </row>
    <row r="8906" spans="10:11">
      <c r="J8906" s="1014"/>
      <c r="K8906" s="1014"/>
    </row>
    <row r="8907" spans="10:11">
      <c r="J8907" s="1014"/>
      <c r="K8907" s="1014"/>
    </row>
    <row r="8908" spans="10:11">
      <c r="J8908" s="1014"/>
      <c r="K8908" s="1014"/>
    </row>
    <row r="8909" spans="10:11">
      <c r="J8909" s="1014"/>
      <c r="K8909" s="1014"/>
    </row>
    <row r="8910" spans="10:11">
      <c r="J8910" s="1014"/>
      <c r="K8910" s="1014"/>
    </row>
    <row r="8911" spans="10:11">
      <c r="J8911" s="1014"/>
      <c r="K8911" s="1014"/>
    </row>
    <row r="8912" spans="10:11">
      <c r="J8912" s="1014"/>
      <c r="K8912" s="1014"/>
    </row>
    <row r="8913" spans="10:11">
      <c r="J8913" s="1014"/>
      <c r="K8913" s="1014"/>
    </row>
    <row r="8914" spans="10:11">
      <c r="J8914" s="1014"/>
      <c r="K8914" s="1014"/>
    </row>
    <row r="8915" spans="10:11">
      <c r="J8915" s="1014"/>
      <c r="K8915" s="1014"/>
    </row>
    <row r="8916" spans="10:11">
      <c r="J8916" s="1014"/>
      <c r="K8916" s="1014"/>
    </row>
    <row r="8917" spans="10:11">
      <c r="J8917" s="1014"/>
      <c r="K8917" s="1014"/>
    </row>
    <row r="8918" spans="10:11">
      <c r="J8918" s="1014"/>
      <c r="K8918" s="1014"/>
    </row>
    <row r="8919" spans="10:11">
      <c r="J8919" s="1014"/>
      <c r="K8919" s="1014"/>
    </row>
    <row r="8920" spans="10:11">
      <c r="J8920" s="1014"/>
      <c r="K8920" s="1014"/>
    </row>
    <row r="8921" spans="10:11">
      <c r="J8921" s="1014"/>
      <c r="K8921" s="1014"/>
    </row>
    <row r="8922" spans="10:11">
      <c r="J8922" s="1014"/>
      <c r="K8922" s="1014"/>
    </row>
    <row r="8923" spans="10:11">
      <c r="J8923" s="1014"/>
      <c r="K8923" s="1014"/>
    </row>
    <row r="8924" spans="10:11">
      <c r="J8924" s="1014"/>
      <c r="K8924" s="1014"/>
    </row>
    <row r="8925" spans="10:11">
      <c r="J8925" s="1014"/>
      <c r="K8925" s="1014"/>
    </row>
    <row r="8926" spans="10:11">
      <c r="J8926" s="1014"/>
      <c r="K8926" s="1014"/>
    </row>
    <row r="8927" spans="10:11">
      <c r="J8927" s="1014"/>
      <c r="K8927" s="1014"/>
    </row>
    <row r="8928" spans="10:11">
      <c r="J8928" s="1014"/>
      <c r="K8928" s="1014"/>
    </row>
    <row r="8929" spans="10:11">
      <c r="J8929" s="1014"/>
      <c r="K8929" s="1014"/>
    </row>
    <row r="8930" spans="10:11">
      <c r="J8930" s="1014"/>
      <c r="K8930" s="1014"/>
    </row>
    <row r="8931" spans="10:11">
      <c r="J8931" s="1014"/>
      <c r="K8931" s="1014"/>
    </row>
    <row r="8932" spans="10:11">
      <c r="J8932" s="1014"/>
      <c r="K8932" s="1014"/>
    </row>
    <row r="8933" spans="10:11">
      <c r="J8933" s="1014"/>
      <c r="K8933" s="1014"/>
    </row>
    <row r="8934" spans="10:11">
      <c r="J8934" s="1014"/>
      <c r="K8934" s="1014"/>
    </row>
    <row r="8935" spans="10:11">
      <c r="J8935" s="1014"/>
      <c r="K8935" s="1014"/>
    </row>
    <row r="8936" spans="10:11">
      <c r="J8936" s="1014"/>
      <c r="K8936" s="1014"/>
    </row>
    <row r="8937" spans="10:11">
      <c r="J8937" s="1014"/>
      <c r="K8937" s="1014"/>
    </row>
    <row r="8938" spans="10:11">
      <c r="J8938" s="1014"/>
      <c r="K8938" s="1014"/>
    </row>
    <row r="8939" spans="10:11">
      <c r="J8939" s="1014"/>
      <c r="K8939" s="1014"/>
    </row>
    <row r="8940" spans="10:11">
      <c r="J8940" s="1014"/>
      <c r="K8940" s="1014"/>
    </row>
    <row r="8941" spans="10:11">
      <c r="J8941" s="1014"/>
      <c r="K8941" s="1014"/>
    </row>
    <row r="8942" spans="10:11">
      <c r="J8942" s="1014"/>
      <c r="K8942" s="1014"/>
    </row>
    <row r="8943" spans="10:11">
      <c r="J8943" s="1014"/>
      <c r="K8943" s="1014"/>
    </row>
    <row r="8944" spans="10:11">
      <c r="J8944" s="1014"/>
      <c r="K8944" s="1014"/>
    </row>
    <row r="8945" spans="10:11">
      <c r="J8945" s="1014"/>
      <c r="K8945" s="1014"/>
    </row>
    <row r="8946" spans="10:11">
      <c r="J8946" s="1014"/>
      <c r="K8946" s="1014"/>
    </row>
    <row r="8947" spans="10:11">
      <c r="J8947" s="1014"/>
      <c r="K8947" s="1014"/>
    </row>
    <row r="8948" spans="10:11">
      <c r="J8948" s="1014"/>
      <c r="K8948" s="1014"/>
    </row>
    <row r="8949" spans="10:11">
      <c r="J8949" s="1014"/>
      <c r="K8949" s="1014"/>
    </row>
    <row r="8950" spans="10:11">
      <c r="J8950" s="1014"/>
      <c r="K8950" s="1014"/>
    </row>
    <row r="8951" spans="10:11">
      <c r="J8951" s="1014"/>
      <c r="K8951" s="1014"/>
    </row>
    <row r="8952" spans="10:11">
      <c r="J8952" s="1014"/>
      <c r="K8952" s="1014"/>
    </row>
    <row r="8953" spans="10:11">
      <c r="J8953" s="1014"/>
      <c r="K8953" s="1014"/>
    </row>
    <row r="8954" spans="10:11">
      <c r="J8954" s="1014"/>
      <c r="K8954" s="1014"/>
    </row>
    <row r="8955" spans="10:11">
      <c r="J8955" s="1014"/>
      <c r="K8955" s="1014"/>
    </row>
    <row r="8956" spans="10:11">
      <c r="J8956" s="1014"/>
      <c r="K8956" s="1014"/>
    </row>
    <row r="8957" spans="10:11">
      <c r="J8957" s="1014"/>
      <c r="K8957" s="1014"/>
    </row>
    <row r="8958" spans="10:11">
      <c r="J8958" s="1014"/>
      <c r="K8958" s="1014"/>
    </row>
    <row r="8959" spans="10:11">
      <c r="J8959" s="1014"/>
      <c r="K8959" s="1014"/>
    </row>
    <row r="8960" spans="10:11">
      <c r="J8960" s="1014"/>
      <c r="K8960" s="1014"/>
    </row>
    <row r="8961" spans="10:11">
      <c r="J8961" s="1014"/>
      <c r="K8961" s="1014"/>
    </row>
    <row r="8962" spans="10:11">
      <c r="J8962" s="1014"/>
      <c r="K8962" s="1014"/>
    </row>
    <row r="8963" spans="10:11">
      <c r="J8963" s="1014"/>
      <c r="K8963" s="1014"/>
    </row>
    <row r="8964" spans="10:11">
      <c r="J8964" s="1014"/>
      <c r="K8964" s="1014"/>
    </row>
    <row r="8965" spans="10:11">
      <c r="J8965" s="1014"/>
      <c r="K8965" s="1014"/>
    </row>
    <row r="8966" spans="10:11">
      <c r="J8966" s="1014"/>
      <c r="K8966" s="1014"/>
    </row>
    <row r="8967" spans="10:11">
      <c r="J8967" s="1014"/>
      <c r="K8967" s="1014"/>
    </row>
    <row r="8968" spans="10:11">
      <c r="J8968" s="1014"/>
      <c r="K8968" s="1014"/>
    </row>
    <row r="8969" spans="10:11">
      <c r="J8969" s="1014"/>
      <c r="K8969" s="1014"/>
    </row>
    <row r="8970" spans="10:11">
      <c r="J8970" s="1014"/>
      <c r="K8970" s="1014"/>
    </row>
    <row r="8971" spans="10:11">
      <c r="J8971" s="1014"/>
      <c r="K8971" s="1014"/>
    </row>
    <row r="8972" spans="10:11">
      <c r="J8972" s="1014"/>
      <c r="K8972" s="1014"/>
    </row>
    <row r="8973" spans="10:11">
      <c r="J8973" s="1014"/>
      <c r="K8973" s="1014"/>
    </row>
    <row r="8974" spans="10:11">
      <c r="J8974" s="1014"/>
      <c r="K8974" s="1014"/>
    </row>
    <row r="8975" spans="10:11">
      <c r="J8975" s="1014"/>
      <c r="K8975" s="1014"/>
    </row>
    <row r="8976" spans="10:11">
      <c r="J8976" s="1014"/>
      <c r="K8976" s="1014"/>
    </row>
    <row r="8977" spans="10:11">
      <c r="J8977" s="1014"/>
      <c r="K8977" s="1014"/>
    </row>
    <row r="8978" spans="10:11">
      <c r="J8978" s="1014"/>
      <c r="K8978" s="1014"/>
    </row>
    <row r="8979" spans="10:11">
      <c r="J8979" s="1014"/>
      <c r="K8979" s="1014"/>
    </row>
    <row r="8980" spans="10:11">
      <c r="J8980" s="1014"/>
      <c r="K8980" s="1014"/>
    </row>
    <row r="8981" spans="10:11">
      <c r="J8981" s="1014"/>
      <c r="K8981" s="1014"/>
    </row>
    <row r="8982" spans="10:11">
      <c r="J8982" s="1014"/>
      <c r="K8982" s="1014"/>
    </row>
    <row r="8983" spans="10:11">
      <c r="J8983" s="1014"/>
      <c r="K8983" s="1014"/>
    </row>
    <row r="8984" spans="10:11">
      <c r="J8984" s="1014"/>
      <c r="K8984" s="1014"/>
    </row>
    <row r="8985" spans="10:11">
      <c r="J8985" s="1014"/>
      <c r="K8985" s="1014"/>
    </row>
    <row r="8986" spans="10:11">
      <c r="J8986" s="1014"/>
      <c r="K8986" s="1014"/>
    </row>
    <row r="8987" spans="10:11">
      <c r="J8987" s="1014"/>
      <c r="K8987" s="1014"/>
    </row>
    <row r="8988" spans="10:11">
      <c r="J8988" s="1014"/>
      <c r="K8988" s="1014"/>
    </row>
    <row r="8989" spans="10:11">
      <c r="J8989" s="1014"/>
      <c r="K8989" s="1014"/>
    </row>
    <row r="8990" spans="10:11">
      <c r="J8990" s="1014"/>
      <c r="K8990" s="1014"/>
    </row>
    <row r="8991" spans="10:11">
      <c r="J8991" s="1014"/>
      <c r="K8991" s="1014"/>
    </row>
    <row r="8992" spans="10:11">
      <c r="J8992" s="1014"/>
      <c r="K8992" s="1014"/>
    </row>
    <row r="8993" spans="10:11">
      <c r="J8993" s="1014"/>
      <c r="K8993" s="1014"/>
    </row>
    <row r="8994" spans="10:11">
      <c r="J8994" s="1014"/>
      <c r="K8994" s="1014"/>
    </row>
    <row r="8995" spans="10:11">
      <c r="J8995" s="1014"/>
      <c r="K8995" s="1014"/>
    </row>
    <row r="8996" spans="10:11">
      <c r="J8996" s="1014"/>
      <c r="K8996" s="1014"/>
    </row>
    <row r="8997" spans="10:11">
      <c r="J8997" s="1014"/>
      <c r="K8997" s="1014"/>
    </row>
    <row r="8998" spans="10:11">
      <c r="J8998" s="1014"/>
      <c r="K8998" s="1014"/>
    </row>
    <row r="8999" spans="10:11">
      <c r="J8999" s="1014"/>
      <c r="K8999" s="1014"/>
    </row>
    <row r="9000" spans="10:11">
      <c r="J9000" s="1014"/>
      <c r="K9000" s="1014"/>
    </row>
    <row r="9001" spans="10:11">
      <c r="J9001" s="1014"/>
      <c r="K9001" s="1014"/>
    </row>
    <row r="9002" spans="10:11">
      <c r="J9002" s="1014"/>
      <c r="K9002" s="1014"/>
    </row>
    <row r="9003" spans="10:11">
      <c r="J9003" s="1014"/>
      <c r="K9003" s="1014"/>
    </row>
    <row r="9004" spans="10:11">
      <c r="J9004" s="1014"/>
      <c r="K9004" s="1014"/>
    </row>
    <row r="9005" spans="10:11">
      <c r="J9005" s="1014"/>
      <c r="K9005" s="1014"/>
    </row>
    <row r="9006" spans="10:11">
      <c r="J9006" s="1014"/>
      <c r="K9006" s="1014"/>
    </row>
    <row r="9007" spans="10:11">
      <c r="J9007" s="1014"/>
      <c r="K9007" s="1014"/>
    </row>
    <row r="9008" spans="10:11">
      <c r="J9008" s="1014"/>
      <c r="K9008" s="1014"/>
    </row>
    <row r="9009" spans="10:11">
      <c r="J9009" s="1014"/>
      <c r="K9009" s="1014"/>
    </row>
    <row r="9010" spans="10:11">
      <c r="J9010" s="1014"/>
      <c r="K9010" s="1014"/>
    </row>
    <row r="9011" spans="10:11">
      <c r="J9011" s="1014"/>
      <c r="K9011" s="1014"/>
    </row>
    <row r="9012" spans="10:11">
      <c r="J9012" s="1014"/>
      <c r="K9012" s="1014"/>
    </row>
    <row r="9013" spans="10:11">
      <c r="J9013" s="1014"/>
      <c r="K9013" s="1014"/>
    </row>
    <row r="9014" spans="10:11">
      <c r="J9014" s="1014"/>
      <c r="K9014" s="1014"/>
    </row>
    <row r="9015" spans="10:11">
      <c r="J9015" s="1014"/>
      <c r="K9015" s="1014"/>
    </row>
    <row r="9016" spans="10:11">
      <c r="J9016" s="1014"/>
      <c r="K9016" s="1014"/>
    </row>
    <row r="9017" spans="10:11">
      <c r="J9017" s="1014"/>
      <c r="K9017" s="1014"/>
    </row>
    <row r="9018" spans="10:11">
      <c r="J9018" s="1014"/>
      <c r="K9018" s="1014"/>
    </row>
    <row r="9019" spans="10:11">
      <c r="J9019" s="1014"/>
      <c r="K9019" s="1014"/>
    </row>
    <row r="9020" spans="10:11">
      <c r="J9020" s="1014"/>
      <c r="K9020" s="1014"/>
    </row>
    <row r="9021" spans="10:11">
      <c r="J9021" s="1014"/>
      <c r="K9021" s="1014"/>
    </row>
    <row r="9022" spans="10:11">
      <c r="J9022" s="1014"/>
      <c r="K9022" s="1014"/>
    </row>
    <row r="9023" spans="10:11">
      <c r="J9023" s="1014"/>
      <c r="K9023" s="1014"/>
    </row>
    <row r="9024" spans="10:11">
      <c r="J9024" s="1014"/>
      <c r="K9024" s="1014"/>
    </row>
    <row r="9025" spans="10:11">
      <c r="J9025" s="1014"/>
      <c r="K9025" s="1014"/>
    </row>
    <row r="9026" spans="10:11">
      <c r="J9026" s="1014"/>
      <c r="K9026" s="1014"/>
    </row>
    <row r="9027" spans="10:11">
      <c r="J9027" s="1014"/>
      <c r="K9027" s="1014"/>
    </row>
    <row r="9028" spans="10:11">
      <c r="J9028" s="1014"/>
      <c r="K9028" s="1014"/>
    </row>
    <row r="9029" spans="10:11">
      <c r="J9029" s="1014"/>
      <c r="K9029" s="1014"/>
    </row>
    <row r="9030" spans="10:11">
      <c r="J9030" s="1014"/>
      <c r="K9030" s="1014"/>
    </row>
    <row r="9031" spans="10:11">
      <c r="J9031" s="1014"/>
      <c r="K9031" s="1014"/>
    </row>
    <row r="9032" spans="10:11">
      <c r="J9032" s="1014"/>
      <c r="K9032" s="1014"/>
    </row>
    <row r="9033" spans="10:11">
      <c r="J9033" s="1014"/>
      <c r="K9033" s="1014"/>
    </row>
    <row r="9034" spans="10:11">
      <c r="J9034" s="1014"/>
      <c r="K9034" s="1014"/>
    </row>
    <row r="9035" spans="10:11">
      <c r="J9035" s="1014"/>
      <c r="K9035" s="1014"/>
    </row>
    <row r="9036" spans="10:11">
      <c r="J9036" s="1014"/>
      <c r="K9036" s="1014"/>
    </row>
    <row r="9037" spans="10:11">
      <c r="J9037" s="1014"/>
      <c r="K9037" s="1014"/>
    </row>
    <row r="9038" spans="10:11">
      <c r="J9038" s="1014"/>
      <c r="K9038" s="1014"/>
    </row>
    <row r="9039" spans="10:11">
      <c r="J9039" s="1014"/>
      <c r="K9039" s="1014"/>
    </row>
    <row r="9040" spans="10:11">
      <c r="J9040" s="1014"/>
      <c r="K9040" s="1014"/>
    </row>
    <row r="9041" spans="10:11">
      <c r="J9041" s="1014"/>
      <c r="K9041" s="1014"/>
    </row>
    <row r="9042" spans="10:11">
      <c r="J9042" s="1014"/>
      <c r="K9042" s="1014"/>
    </row>
    <row r="9043" spans="10:11">
      <c r="J9043" s="1014"/>
      <c r="K9043" s="1014"/>
    </row>
    <row r="9044" spans="10:11">
      <c r="J9044" s="1014"/>
      <c r="K9044" s="1014"/>
    </row>
    <row r="9045" spans="10:11">
      <c r="J9045" s="1014"/>
      <c r="K9045" s="1014"/>
    </row>
    <row r="9046" spans="10:11">
      <c r="J9046" s="1014"/>
      <c r="K9046" s="1014"/>
    </row>
    <row r="9047" spans="10:11">
      <c r="J9047" s="1014"/>
      <c r="K9047" s="1014"/>
    </row>
    <row r="9048" spans="10:11">
      <c r="J9048" s="1014"/>
      <c r="K9048" s="1014"/>
    </row>
    <row r="9049" spans="10:11">
      <c r="J9049" s="1014"/>
      <c r="K9049" s="1014"/>
    </row>
    <row r="9050" spans="10:11">
      <c r="J9050" s="1014"/>
      <c r="K9050" s="1014"/>
    </row>
    <row r="9051" spans="10:11">
      <c r="J9051" s="1014"/>
      <c r="K9051" s="1014"/>
    </row>
    <row r="9052" spans="10:11">
      <c r="J9052" s="1014"/>
      <c r="K9052" s="1014"/>
    </row>
    <row r="9053" spans="10:11">
      <c r="J9053" s="1014"/>
      <c r="K9053" s="1014"/>
    </row>
    <row r="9054" spans="10:11">
      <c r="J9054" s="1014"/>
      <c r="K9054" s="1014"/>
    </row>
    <row r="9055" spans="10:11">
      <c r="J9055" s="1014"/>
      <c r="K9055" s="1014"/>
    </row>
    <row r="9056" spans="10:11">
      <c r="J9056" s="1014"/>
      <c r="K9056" s="1014"/>
    </row>
    <row r="9057" spans="10:11">
      <c r="J9057" s="1014"/>
      <c r="K9057" s="1014"/>
    </row>
    <row r="9058" spans="10:11">
      <c r="J9058" s="1014"/>
      <c r="K9058" s="1014"/>
    </row>
    <row r="9059" spans="10:11">
      <c r="J9059" s="1014"/>
      <c r="K9059" s="1014"/>
    </row>
    <row r="9060" spans="10:11">
      <c r="J9060" s="1014"/>
      <c r="K9060" s="1014"/>
    </row>
    <row r="9061" spans="10:11">
      <c r="J9061" s="1014"/>
      <c r="K9061" s="1014"/>
    </row>
    <row r="9062" spans="10:11">
      <c r="J9062" s="1014"/>
      <c r="K9062" s="1014"/>
    </row>
    <row r="9063" spans="10:11">
      <c r="J9063" s="1014"/>
      <c r="K9063" s="1014"/>
    </row>
    <row r="9064" spans="10:11">
      <c r="J9064" s="1014"/>
      <c r="K9064" s="1014"/>
    </row>
    <row r="9065" spans="10:11">
      <c r="J9065" s="1014"/>
      <c r="K9065" s="1014"/>
    </row>
    <row r="9066" spans="10:11">
      <c r="J9066" s="1014"/>
      <c r="K9066" s="1014"/>
    </row>
    <row r="9067" spans="10:11">
      <c r="J9067" s="1014"/>
      <c r="K9067" s="1014"/>
    </row>
    <row r="9068" spans="10:11">
      <c r="J9068" s="1014"/>
      <c r="K9068" s="1014"/>
    </row>
    <row r="9069" spans="10:11">
      <c r="J9069" s="1014"/>
      <c r="K9069" s="1014"/>
    </row>
    <row r="9070" spans="10:11">
      <c r="J9070" s="1014"/>
      <c r="K9070" s="1014"/>
    </row>
    <row r="9071" spans="10:11">
      <c r="J9071" s="1014"/>
      <c r="K9071" s="1014"/>
    </row>
    <row r="9072" spans="10:11">
      <c r="J9072" s="1014"/>
      <c r="K9072" s="1014"/>
    </row>
    <row r="9073" spans="10:11">
      <c r="J9073" s="1014"/>
      <c r="K9073" s="1014"/>
    </row>
    <row r="9074" spans="10:11">
      <c r="J9074" s="1014"/>
      <c r="K9074" s="1014"/>
    </row>
    <row r="9075" spans="10:11">
      <c r="J9075" s="1014"/>
      <c r="K9075" s="1014"/>
    </row>
    <row r="9076" spans="10:11">
      <c r="J9076" s="1014"/>
      <c r="K9076" s="1014"/>
    </row>
    <row r="9077" spans="10:11">
      <c r="J9077" s="1014"/>
      <c r="K9077" s="1014"/>
    </row>
    <row r="9078" spans="10:11">
      <c r="J9078" s="1014"/>
      <c r="K9078" s="1014"/>
    </row>
    <row r="9079" spans="10:11">
      <c r="J9079" s="1014"/>
      <c r="K9079" s="1014"/>
    </row>
    <row r="9080" spans="10:11">
      <c r="J9080" s="1014"/>
      <c r="K9080" s="1014"/>
    </row>
    <row r="9081" spans="10:11">
      <c r="J9081" s="1014"/>
      <c r="K9081" s="1014"/>
    </row>
    <row r="9082" spans="10:11">
      <c r="J9082" s="1014"/>
      <c r="K9082" s="1014"/>
    </row>
    <row r="9083" spans="10:11">
      <c r="J9083" s="1014"/>
      <c r="K9083" s="1014"/>
    </row>
    <row r="9084" spans="10:11">
      <c r="J9084" s="1014"/>
      <c r="K9084" s="1014"/>
    </row>
    <row r="9085" spans="10:11">
      <c r="J9085" s="1014"/>
      <c r="K9085" s="1014"/>
    </row>
    <row r="9086" spans="10:11">
      <c r="J9086" s="1014"/>
      <c r="K9086" s="1014"/>
    </row>
    <row r="9087" spans="10:11">
      <c r="J9087" s="1014"/>
      <c r="K9087" s="1014"/>
    </row>
    <row r="9088" spans="10:11">
      <c r="J9088" s="1014"/>
      <c r="K9088" s="1014"/>
    </row>
    <row r="9089" spans="10:11">
      <c r="J9089" s="1014"/>
      <c r="K9089" s="1014"/>
    </row>
    <row r="9090" spans="10:11">
      <c r="J9090" s="1014"/>
      <c r="K9090" s="1014"/>
    </row>
    <row r="9091" spans="10:11">
      <c r="J9091" s="1014"/>
      <c r="K9091" s="1014"/>
    </row>
    <row r="9092" spans="10:11">
      <c r="J9092" s="1014"/>
      <c r="K9092" s="1014"/>
    </row>
    <row r="9093" spans="10:11">
      <c r="J9093" s="1014"/>
      <c r="K9093" s="1014"/>
    </row>
    <row r="9094" spans="10:11">
      <c r="J9094" s="1014"/>
      <c r="K9094" s="1014"/>
    </row>
    <row r="9095" spans="10:11">
      <c r="J9095" s="1014"/>
      <c r="K9095" s="1014"/>
    </row>
    <row r="9096" spans="10:11">
      <c r="J9096" s="1014"/>
      <c r="K9096" s="1014"/>
    </row>
    <row r="9097" spans="10:11">
      <c r="J9097" s="1014"/>
      <c r="K9097" s="1014"/>
    </row>
    <row r="9098" spans="10:11">
      <c r="J9098" s="1014"/>
      <c r="K9098" s="1014"/>
    </row>
    <row r="9099" spans="10:11">
      <c r="J9099" s="1014"/>
      <c r="K9099" s="1014"/>
    </row>
    <row r="9100" spans="10:11">
      <c r="J9100" s="1014"/>
      <c r="K9100" s="1014"/>
    </row>
    <row r="9101" spans="10:11">
      <c r="J9101" s="1014"/>
      <c r="K9101" s="1014"/>
    </row>
    <row r="9102" spans="10:11">
      <c r="J9102" s="1014"/>
      <c r="K9102" s="1014"/>
    </row>
    <row r="9103" spans="10:11">
      <c r="J9103" s="1014"/>
      <c r="K9103" s="1014"/>
    </row>
    <row r="9104" spans="10:11">
      <c r="J9104" s="1014"/>
      <c r="K9104" s="1014"/>
    </row>
    <row r="9105" spans="10:11">
      <c r="J9105" s="1014"/>
      <c r="K9105" s="1014"/>
    </row>
    <row r="9106" spans="10:11">
      <c r="J9106" s="1014"/>
      <c r="K9106" s="1014"/>
    </row>
    <row r="9107" spans="10:11">
      <c r="J9107" s="1014"/>
      <c r="K9107" s="1014"/>
    </row>
    <row r="9108" spans="10:11">
      <c r="J9108" s="1014"/>
      <c r="K9108" s="1014"/>
    </row>
    <row r="9109" spans="10:11">
      <c r="J9109" s="1014"/>
      <c r="K9109" s="1014"/>
    </row>
    <row r="9110" spans="10:11">
      <c r="J9110" s="1014"/>
      <c r="K9110" s="1014"/>
    </row>
    <row r="9111" spans="10:11">
      <c r="J9111" s="1014"/>
      <c r="K9111" s="1014"/>
    </row>
    <row r="9112" spans="10:11">
      <c r="J9112" s="1014"/>
      <c r="K9112" s="1014"/>
    </row>
    <row r="9113" spans="10:11">
      <c r="J9113" s="1014"/>
      <c r="K9113" s="1014"/>
    </row>
    <row r="9114" spans="10:11">
      <c r="J9114" s="1014"/>
      <c r="K9114" s="1014"/>
    </row>
    <row r="9115" spans="10:11">
      <c r="J9115" s="1014"/>
      <c r="K9115" s="1014"/>
    </row>
    <row r="9116" spans="10:11">
      <c r="J9116" s="1014"/>
      <c r="K9116" s="1014"/>
    </row>
    <row r="9117" spans="10:11">
      <c r="J9117" s="1014"/>
      <c r="K9117" s="1014"/>
    </row>
    <row r="9118" spans="10:11">
      <c r="J9118" s="1014"/>
      <c r="K9118" s="1014"/>
    </row>
    <row r="9119" spans="10:11">
      <c r="J9119" s="1014"/>
      <c r="K9119" s="1014"/>
    </row>
    <row r="9120" spans="10:11">
      <c r="J9120" s="1014"/>
      <c r="K9120" s="1014"/>
    </row>
    <row r="9121" spans="10:11">
      <c r="J9121" s="1014"/>
      <c r="K9121" s="1014"/>
    </row>
    <row r="9122" spans="10:11">
      <c r="J9122" s="1014"/>
      <c r="K9122" s="1014"/>
    </row>
    <row r="9123" spans="10:11">
      <c r="J9123" s="1014"/>
      <c r="K9123" s="1014"/>
    </row>
    <row r="9124" spans="10:11">
      <c r="J9124" s="1014"/>
      <c r="K9124" s="1014"/>
    </row>
    <row r="9125" spans="10:11">
      <c r="J9125" s="1014"/>
      <c r="K9125" s="1014"/>
    </row>
    <row r="9126" spans="10:11">
      <c r="J9126" s="1014"/>
      <c r="K9126" s="1014"/>
    </row>
    <row r="9127" spans="10:11">
      <c r="J9127" s="1014"/>
      <c r="K9127" s="1014"/>
    </row>
    <row r="9128" spans="10:11">
      <c r="J9128" s="1014"/>
      <c r="K9128" s="1014"/>
    </row>
    <row r="9129" spans="10:11">
      <c r="J9129" s="1014"/>
      <c r="K9129" s="1014"/>
    </row>
    <row r="9130" spans="10:11">
      <c r="J9130" s="1014"/>
      <c r="K9130" s="1014"/>
    </row>
    <row r="9131" spans="10:11">
      <c r="J9131" s="1014"/>
      <c r="K9131" s="1014"/>
    </row>
    <row r="9132" spans="10:11">
      <c r="J9132" s="1014"/>
      <c r="K9132" s="1014"/>
    </row>
    <row r="9133" spans="10:11">
      <c r="J9133" s="1014"/>
      <c r="K9133" s="1014"/>
    </row>
    <row r="9134" spans="10:11">
      <c r="J9134" s="1014"/>
      <c r="K9134" s="1014"/>
    </row>
    <row r="9135" spans="10:11">
      <c r="J9135" s="1014"/>
      <c r="K9135" s="1014"/>
    </row>
    <row r="9136" spans="10:11">
      <c r="J9136" s="1014"/>
      <c r="K9136" s="1014"/>
    </row>
    <row r="9137" spans="10:11">
      <c r="J9137" s="1014"/>
      <c r="K9137" s="1014"/>
    </row>
    <row r="9138" spans="10:11">
      <c r="J9138" s="1014"/>
      <c r="K9138" s="1014"/>
    </row>
    <row r="9139" spans="10:11">
      <c r="J9139" s="1014"/>
      <c r="K9139" s="1014"/>
    </row>
    <row r="9140" spans="10:11">
      <c r="J9140" s="1014"/>
      <c r="K9140" s="1014"/>
    </row>
    <row r="9141" spans="10:11">
      <c r="J9141" s="1014"/>
      <c r="K9141" s="1014"/>
    </row>
    <row r="9142" spans="10:11">
      <c r="J9142" s="1014"/>
      <c r="K9142" s="1014"/>
    </row>
    <row r="9143" spans="10:11">
      <c r="J9143" s="1014"/>
      <c r="K9143" s="1014"/>
    </row>
    <row r="9144" spans="10:11">
      <c r="J9144" s="1014"/>
      <c r="K9144" s="1014"/>
    </row>
    <row r="9145" spans="10:11">
      <c r="J9145" s="1014"/>
      <c r="K9145" s="1014"/>
    </row>
    <row r="9146" spans="10:11">
      <c r="J9146" s="1014"/>
      <c r="K9146" s="1014"/>
    </row>
    <row r="9147" spans="10:11">
      <c r="J9147" s="1014"/>
      <c r="K9147" s="1014"/>
    </row>
    <row r="9148" spans="10:11">
      <c r="J9148" s="1014"/>
      <c r="K9148" s="1014"/>
    </row>
    <row r="9149" spans="10:11">
      <c r="J9149" s="1014"/>
      <c r="K9149" s="1014"/>
    </row>
    <row r="9150" spans="10:11">
      <c r="J9150" s="1014"/>
      <c r="K9150" s="1014"/>
    </row>
    <row r="9151" spans="10:11">
      <c r="J9151" s="1014"/>
      <c r="K9151" s="1014"/>
    </row>
    <row r="9152" spans="10:11">
      <c r="J9152" s="1014"/>
      <c r="K9152" s="1014"/>
    </row>
    <row r="9153" spans="10:11">
      <c r="J9153" s="1014"/>
      <c r="K9153" s="1014"/>
    </row>
    <row r="9154" spans="10:11">
      <c r="J9154" s="1014"/>
      <c r="K9154" s="1014"/>
    </row>
    <row r="9155" spans="10:11">
      <c r="J9155" s="1014"/>
      <c r="K9155" s="1014"/>
    </row>
    <row r="9156" spans="10:11">
      <c r="J9156" s="1014"/>
      <c r="K9156" s="1014"/>
    </row>
    <row r="9157" spans="10:11">
      <c r="J9157" s="1014"/>
      <c r="K9157" s="1014"/>
    </row>
    <row r="9158" spans="10:11">
      <c r="J9158" s="1014"/>
      <c r="K9158" s="1014"/>
    </row>
    <row r="9159" spans="10:11">
      <c r="J9159" s="1014"/>
      <c r="K9159" s="1014"/>
    </row>
    <row r="9160" spans="10:11">
      <c r="J9160" s="1014"/>
      <c r="K9160" s="1014"/>
    </row>
    <row r="9161" spans="10:11">
      <c r="J9161" s="1014"/>
      <c r="K9161" s="1014"/>
    </row>
    <row r="9162" spans="10:11">
      <c r="J9162" s="1014"/>
      <c r="K9162" s="1014"/>
    </row>
    <row r="9163" spans="10:11">
      <c r="J9163" s="1014"/>
      <c r="K9163" s="1014"/>
    </row>
    <row r="9164" spans="10:11">
      <c r="J9164" s="1014"/>
      <c r="K9164" s="1014"/>
    </row>
    <row r="9165" spans="10:11">
      <c r="J9165" s="1014"/>
      <c r="K9165" s="1014"/>
    </row>
    <row r="9166" spans="10:11">
      <c r="J9166" s="1014"/>
      <c r="K9166" s="1014"/>
    </row>
    <row r="9167" spans="10:11">
      <c r="J9167" s="1014"/>
      <c r="K9167" s="1014"/>
    </row>
    <row r="9168" spans="10:11">
      <c r="J9168" s="1014"/>
      <c r="K9168" s="1014"/>
    </row>
    <row r="9169" spans="10:11">
      <c r="J9169" s="1014"/>
      <c r="K9169" s="1014"/>
    </row>
    <row r="9170" spans="10:11">
      <c r="J9170" s="1014"/>
      <c r="K9170" s="1014"/>
    </row>
    <row r="9171" spans="10:11">
      <c r="J9171" s="1014"/>
      <c r="K9171" s="1014"/>
    </row>
    <row r="9172" spans="10:11">
      <c r="J9172" s="1014"/>
      <c r="K9172" s="1014"/>
    </row>
    <row r="9173" spans="10:11">
      <c r="J9173" s="1014"/>
      <c r="K9173" s="1014"/>
    </row>
    <row r="9174" spans="10:11">
      <c r="J9174" s="1014"/>
      <c r="K9174" s="1014"/>
    </row>
    <row r="9175" spans="10:11">
      <c r="J9175" s="1014"/>
      <c r="K9175" s="1014"/>
    </row>
    <row r="9176" spans="10:11">
      <c r="J9176" s="1014"/>
      <c r="K9176" s="1014"/>
    </row>
    <row r="9177" spans="10:11">
      <c r="J9177" s="1014"/>
      <c r="K9177" s="1014"/>
    </row>
    <row r="9178" spans="10:11">
      <c r="J9178" s="1014"/>
      <c r="K9178" s="1014"/>
    </row>
    <row r="9179" spans="10:11">
      <c r="J9179" s="1014"/>
      <c r="K9179" s="1014"/>
    </row>
    <row r="9180" spans="10:11">
      <c r="J9180" s="1014"/>
      <c r="K9180" s="1014"/>
    </row>
    <row r="9181" spans="10:11">
      <c r="J9181" s="1014"/>
      <c r="K9181" s="1014"/>
    </row>
    <row r="9182" spans="10:11">
      <c r="J9182" s="1014"/>
      <c r="K9182" s="1014"/>
    </row>
    <row r="9183" spans="10:11">
      <c r="J9183" s="1014"/>
      <c r="K9183" s="1014"/>
    </row>
    <row r="9184" spans="10:11">
      <c r="J9184" s="1014"/>
      <c r="K9184" s="1014"/>
    </row>
    <row r="9185" spans="10:11">
      <c r="J9185" s="1014"/>
      <c r="K9185" s="1014"/>
    </row>
    <row r="9186" spans="10:11">
      <c r="J9186" s="1014"/>
      <c r="K9186" s="1014"/>
    </row>
    <row r="9187" spans="10:11">
      <c r="J9187" s="1014"/>
      <c r="K9187" s="1014"/>
    </row>
    <row r="9188" spans="10:11">
      <c r="J9188" s="1014"/>
      <c r="K9188" s="1014"/>
    </row>
    <row r="9189" spans="10:11">
      <c r="J9189" s="1014"/>
      <c r="K9189" s="1014"/>
    </row>
    <row r="9190" spans="10:11">
      <c r="J9190" s="1014"/>
      <c r="K9190" s="1014"/>
    </row>
    <row r="9191" spans="10:11">
      <c r="J9191" s="1014"/>
      <c r="K9191" s="1014"/>
    </row>
    <row r="9192" spans="10:11">
      <c r="J9192" s="1014"/>
      <c r="K9192" s="1014"/>
    </row>
    <row r="9193" spans="10:11">
      <c r="J9193" s="1014"/>
      <c r="K9193" s="1014"/>
    </row>
    <row r="9194" spans="10:11">
      <c r="J9194" s="1014"/>
      <c r="K9194" s="1014"/>
    </row>
    <row r="9195" spans="10:11">
      <c r="J9195" s="1014"/>
      <c r="K9195" s="1014"/>
    </row>
    <row r="9196" spans="10:11">
      <c r="J9196" s="1014"/>
      <c r="K9196" s="1014"/>
    </row>
    <row r="9197" spans="10:11">
      <c r="J9197" s="1014"/>
      <c r="K9197" s="1014"/>
    </row>
    <row r="9198" spans="10:11">
      <c r="J9198" s="1014"/>
      <c r="K9198" s="1014"/>
    </row>
    <row r="9199" spans="10:11">
      <c r="J9199" s="1014"/>
      <c r="K9199" s="1014"/>
    </row>
    <row r="9200" spans="10:11">
      <c r="J9200" s="1014"/>
      <c r="K9200" s="1014"/>
    </row>
    <row r="9201" spans="10:11">
      <c r="J9201" s="1014"/>
      <c r="K9201" s="1014"/>
    </row>
    <row r="9202" spans="10:11">
      <c r="J9202" s="1014"/>
      <c r="K9202" s="1014"/>
    </row>
    <row r="9203" spans="10:11">
      <c r="J9203" s="1014"/>
      <c r="K9203" s="1014"/>
    </row>
    <row r="9204" spans="10:11">
      <c r="J9204" s="1014"/>
      <c r="K9204" s="1014"/>
    </row>
    <row r="9205" spans="10:11">
      <c r="J9205" s="1014"/>
      <c r="K9205" s="1014"/>
    </row>
    <row r="9206" spans="10:11">
      <c r="J9206" s="1014"/>
      <c r="K9206" s="1014"/>
    </row>
    <row r="9207" spans="10:11">
      <c r="J9207" s="1014"/>
      <c r="K9207" s="1014"/>
    </row>
    <row r="9208" spans="10:11">
      <c r="J9208" s="1014"/>
      <c r="K9208" s="1014"/>
    </row>
    <row r="9209" spans="10:11">
      <c r="J9209" s="1014"/>
      <c r="K9209" s="1014"/>
    </row>
    <row r="9210" spans="10:11">
      <c r="J9210" s="1014"/>
      <c r="K9210" s="1014"/>
    </row>
    <row r="9211" spans="10:11">
      <c r="J9211" s="1014"/>
      <c r="K9211" s="1014"/>
    </row>
    <row r="9212" spans="10:11">
      <c r="J9212" s="1014"/>
      <c r="K9212" s="1014"/>
    </row>
    <row r="9213" spans="10:11">
      <c r="J9213" s="1014"/>
      <c r="K9213" s="1014"/>
    </row>
    <row r="9214" spans="10:11">
      <c r="J9214" s="1014"/>
      <c r="K9214" s="1014"/>
    </row>
    <row r="9215" spans="10:11">
      <c r="J9215" s="1014"/>
      <c r="K9215" s="1014"/>
    </row>
    <row r="9216" spans="10:11">
      <c r="J9216" s="1014"/>
      <c r="K9216" s="1014"/>
    </row>
    <row r="9217" spans="10:11">
      <c r="J9217" s="1014"/>
      <c r="K9217" s="1014"/>
    </row>
    <row r="9218" spans="10:11">
      <c r="J9218" s="1014"/>
      <c r="K9218" s="1014"/>
    </row>
    <row r="9219" spans="10:11">
      <c r="J9219" s="1014"/>
      <c r="K9219" s="1014"/>
    </row>
    <row r="9220" spans="10:11">
      <c r="J9220" s="1014"/>
      <c r="K9220" s="1014"/>
    </row>
    <row r="9221" spans="10:11">
      <c r="J9221" s="1014"/>
      <c r="K9221" s="1014"/>
    </row>
    <row r="9222" spans="10:11">
      <c r="J9222" s="1014"/>
      <c r="K9222" s="1014"/>
    </row>
    <row r="9223" spans="10:11">
      <c r="J9223" s="1014"/>
      <c r="K9223" s="1014"/>
    </row>
    <row r="9224" spans="10:11">
      <c r="J9224" s="1014"/>
      <c r="K9224" s="1014"/>
    </row>
    <row r="9225" spans="10:11">
      <c r="J9225" s="1014"/>
      <c r="K9225" s="1014"/>
    </row>
    <row r="9226" spans="10:11">
      <c r="J9226" s="1014"/>
      <c r="K9226" s="1014"/>
    </row>
    <row r="9227" spans="10:11">
      <c r="J9227" s="1014"/>
      <c r="K9227" s="1014"/>
    </row>
    <row r="9228" spans="10:11">
      <c r="J9228" s="1014"/>
      <c r="K9228" s="1014"/>
    </row>
    <row r="9229" spans="10:11">
      <c r="J9229" s="1014"/>
      <c r="K9229" s="1014"/>
    </row>
    <row r="9230" spans="10:11">
      <c r="J9230" s="1014"/>
      <c r="K9230" s="1014"/>
    </row>
    <row r="9231" spans="10:11">
      <c r="J9231" s="1014"/>
      <c r="K9231" s="1014"/>
    </row>
    <row r="9232" spans="10:11">
      <c r="J9232" s="1014"/>
      <c r="K9232" s="1014"/>
    </row>
    <row r="9233" spans="10:11">
      <c r="J9233" s="1014"/>
      <c r="K9233" s="1014"/>
    </row>
    <row r="9234" spans="10:11">
      <c r="J9234" s="1014"/>
      <c r="K9234" s="1014"/>
    </row>
    <row r="9235" spans="10:11">
      <c r="J9235" s="1014"/>
      <c r="K9235" s="1014"/>
    </row>
    <row r="9236" spans="10:11">
      <c r="J9236" s="1014"/>
      <c r="K9236" s="1014"/>
    </row>
    <row r="9237" spans="10:11">
      <c r="J9237" s="1014"/>
      <c r="K9237" s="1014"/>
    </row>
    <row r="9238" spans="10:11">
      <c r="J9238" s="1014"/>
      <c r="K9238" s="1014"/>
    </row>
    <row r="9239" spans="10:11">
      <c r="J9239" s="1014"/>
      <c r="K9239" s="1014"/>
    </row>
    <row r="9240" spans="10:11">
      <c r="J9240" s="1014"/>
      <c r="K9240" s="1014"/>
    </row>
    <row r="9241" spans="10:11">
      <c r="J9241" s="1014"/>
      <c r="K9241" s="1014"/>
    </row>
    <row r="9242" spans="10:11">
      <c r="J9242" s="1014"/>
      <c r="K9242" s="1014"/>
    </row>
    <row r="9243" spans="10:11">
      <c r="J9243" s="1014"/>
      <c r="K9243" s="1014"/>
    </row>
    <row r="9244" spans="10:11">
      <c r="J9244" s="1014"/>
      <c r="K9244" s="1014"/>
    </row>
    <row r="9245" spans="10:11">
      <c r="J9245" s="1014"/>
      <c r="K9245" s="1014"/>
    </row>
    <row r="9246" spans="10:11">
      <c r="J9246" s="1014"/>
      <c r="K9246" s="1014"/>
    </row>
    <row r="9247" spans="10:11">
      <c r="J9247" s="1014"/>
      <c r="K9247" s="1014"/>
    </row>
    <row r="9248" spans="10:11">
      <c r="J9248" s="1014"/>
      <c r="K9248" s="1014"/>
    </row>
    <row r="9249" spans="10:11">
      <c r="J9249" s="1014"/>
      <c r="K9249" s="1014"/>
    </row>
    <row r="9250" spans="10:11">
      <c r="J9250" s="1014"/>
      <c r="K9250" s="1014"/>
    </row>
    <row r="9251" spans="10:11">
      <c r="J9251" s="1014"/>
      <c r="K9251" s="1014"/>
    </row>
    <row r="9252" spans="10:11">
      <c r="J9252" s="1014"/>
      <c r="K9252" s="1014"/>
    </row>
    <row r="9253" spans="10:11">
      <c r="J9253" s="1014"/>
      <c r="K9253" s="1014"/>
    </row>
    <row r="9254" spans="10:11">
      <c r="J9254" s="1014"/>
      <c r="K9254" s="1014"/>
    </row>
    <row r="9255" spans="10:11">
      <c r="J9255" s="1014"/>
      <c r="K9255" s="1014"/>
    </row>
    <row r="9256" spans="10:11">
      <c r="J9256" s="1014"/>
      <c r="K9256" s="1014"/>
    </row>
    <row r="9257" spans="10:11">
      <c r="J9257" s="1014"/>
      <c r="K9257" s="1014"/>
    </row>
    <row r="9258" spans="10:11">
      <c r="J9258" s="1014"/>
      <c r="K9258" s="1014"/>
    </row>
    <row r="9259" spans="10:11">
      <c r="J9259" s="1014"/>
      <c r="K9259" s="1014"/>
    </row>
    <row r="9260" spans="10:11">
      <c r="J9260" s="1014"/>
      <c r="K9260" s="1014"/>
    </row>
    <row r="9261" spans="10:11">
      <c r="J9261" s="1014"/>
      <c r="K9261" s="1014"/>
    </row>
    <row r="9262" spans="10:11">
      <c r="J9262" s="1014"/>
      <c r="K9262" s="1014"/>
    </row>
    <row r="9263" spans="10:11">
      <c r="J9263" s="1014"/>
      <c r="K9263" s="1014"/>
    </row>
    <row r="9264" spans="10:11">
      <c r="J9264" s="1014"/>
      <c r="K9264" s="1014"/>
    </row>
    <row r="9265" spans="10:11">
      <c r="J9265" s="1014"/>
      <c r="K9265" s="1014"/>
    </row>
    <row r="9266" spans="10:11">
      <c r="J9266" s="1014"/>
      <c r="K9266" s="1014"/>
    </row>
    <row r="9267" spans="10:11">
      <c r="J9267" s="1014"/>
      <c r="K9267" s="1014"/>
    </row>
    <row r="9268" spans="10:11">
      <c r="J9268" s="1014"/>
      <c r="K9268" s="1014"/>
    </row>
    <row r="9269" spans="10:11">
      <c r="J9269" s="1014"/>
      <c r="K9269" s="1014"/>
    </row>
    <row r="9270" spans="10:11">
      <c r="J9270" s="1014"/>
      <c r="K9270" s="1014"/>
    </row>
    <row r="9271" spans="10:11">
      <c r="J9271" s="1014"/>
      <c r="K9271" s="1014"/>
    </row>
    <row r="9272" spans="10:11">
      <c r="J9272" s="1014"/>
      <c r="K9272" s="1014"/>
    </row>
    <row r="9273" spans="10:11">
      <c r="J9273" s="1014"/>
      <c r="K9273" s="1014"/>
    </row>
    <row r="9274" spans="10:11">
      <c r="J9274" s="1014"/>
      <c r="K9274" s="1014"/>
    </row>
    <row r="9275" spans="10:11">
      <c r="J9275" s="1014"/>
      <c r="K9275" s="1014"/>
    </row>
    <row r="9276" spans="10:11">
      <c r="J9276" s="1014"/>
      <c r="K9276" s="1014"/>
    </row>
    <row r="9277" spans="10:11">
      <c r="J9277" s="1014"/>
      <c r="K9277" s="1014"/>
    </row>
    <row r="9278" spans="10:11">
      <c r="J9278" s="1014"/>
      <c r="K9278" s="1014"/>
    </row>
    <row r="9279" spans="10:11">
      <c r="J9279" s="1014"/>
      <c r="K9279" s="1014"/>
    </row>
    <row r="9280" spans="10:11">
      <c r="J9280" s="1014"/>
      <c r="K9280" s="1014"/>
    </row>
    <row r="9281" spans="10:11">
      <c r="J9281" s="1014"/>
      <c r="K9281" s="1014"/>
    </row>
    <row r="9282" spans="10:11">
      <c r="J9282" s="1014"/>
      <c r="K9282" s="1014"/>
    </row>
    <row r="9283" spans="10:11">
      <c r="J9283" s="1014"/>
      <c r="K9283" s="1014"/>
    </row>
    <row r="9284" spans="10:11">
      <c r="J9284" s="1014"/>
      <c r="K9284" s="1014"/>
    </row>
    <row r="9285" spans="10:11">
      <c r="J9285" s="1014"/>
      <c r="K9285" s="1014"/>
    </row>
    <row r="9286" spans="10:11">
      <c r="J9286" s="1014"/>
      <c r="K9286" s="1014"/>
    </row>
    <row r="9287" spans="10:11">
      <c r="J9287" s="1014"/>
      <c r="K9287" s="1014"/>
    </row>
    <row r="9288" spans="10:11">
      <c r="J9288" s="1014"/>
      <c r="K9288" s="1014"/>
    </row>
    <row r="9289" spans="10:11">
      <c r="J9289" s="1014"/>
      <c r="K9289" s="1014"/>
    </row>
    <row r="9290" spans="10:11">
      <c r="J9290" s="1014"/>
      <c r="K9290" s="1014"/>
    </row>
    <row r="9291" spans="10:11">
      <c r="J9291" s="1014"/>
      <c r="K9291" s="1014"/>
    </row>
    <row r="9292" spans="10:11">
      <c r="J9292" s="1014"/>
      <c r="K9292" s="1014"/>
    </row>
    <row r="9293" spans="10:11">
      <c r="J9293" s="1014"/>
      <c r="K9293" s="1014"/>
    </row>
    <row r="9294" spans="10:11">
      <c r="J9294" s="1014"/>
      <c r="K9294" s="1014"/>
    </row>
    <row r="9295" spans="10:11">
      <c r="J9295" s="1014"/>
      <c r="K9295" s="1014"/>
    </row>
    <row r="9296" spans="10:11">
      <c r="J9296" s="1014"/>
      <c r="K9296" s="1014"/>
    </row>
    <row r="9297" spans="10:11">
      <c r="J9297" s="1014"/>
      <c r="K9297" s="1014"/>
    </row>
    <row r="9298" spans="10:11">
      <c r="J9298" s="1014"/>
      <c r="K9298" s="1014"/>
    </row>
    <row r="9299" spans="10:11">
      <c r="J9299" s="1014"/>
      <c r="K9299" s="1014"/>
    </row>
    <row r="9300" spans="10:11">
      <c r="J9300" s="1014"/>
      <c r="K9300" s="1014"/>
    </row>
    <row r="9301" spans="10:11">
      <c r="J9301" s="1014"/>
      <c r="K9301" s="1014"/>
    </row>
    <row r="9302" spans="10:11">
      <c r="J9302" s="1014"/>
      <c r="K9302" s="1014"/>
    </row>
    <row r="9303" spans="10:11">
      <c r="J9303" s="1014"/>
      <c r="K9303" s="1014"/>
    </row>
    <row r="9304" spans="10:11">
      <c r="J9304" s="1014"/>
      <c r="K9304" s="1014"/>
    </row>
    <row r="9305" spans="10:11">
      <c r="J9305" s="1014"/>
      <c r="K9305" s="1014"/>
    </row>
    <row r="9306" spans="10:11">
      <c r="J9306" s="1014"/>
      <c r="K9306" s="1014"/>
    </row>
    <row r="9307" spans="10:11">
      <c r="J9307" s="1014"/>
      <c r="K9307" s="1014"/>
    </row>
    <row r="9308" spans="10:11">
      <c r="J9308" s="1014"/>
      <c r="K9308" s="1014"/>
    </row>
    <row r="9309" spans="10:11">
      <c r="J9309" s="1014"/>
      <c r="K9309" s="1014"/>
    </row>
    <row r="9310" spans="10:11">
      <c r="J9310" s="1014"/>
      <c r="K9310" s="1014"/>
    </row>
    <row r="9311" spans="10:11">
      <c r="J9311" s="1014"/>
      <c r="K9311" s="1014"/>
    </row>
    <row r="9312" spans="10:11">
      <c r="J9312" s="1014"/>
      <c r="K9312" s="1014"/>
    </row>
    <row r="9313" spans="10:11">
      <c r="J9313" s="1014"/>
      <c r="K9313" s="1014"/>
    </row>
    <row r="9314" spans="10:11">
      <c r="J9314" s="1014"/>
      <c r="K9314" s="1014"/>
    </row>
    <row r="9315" spans="10:11">
      <c r="J9315" s="1014"/>
      <c r="K9315" s="1014"/>
    </row>
    <row r="9316" spans="10:11">
      <c r="J9316" s="1014"/>
      <c r="K9316" s="1014"/>
    </row>
    <row r="9317" spans="10:11">
      <c r="J9317" s="1014"/>
      <c r="K9317" s="1014"/>
    </row>
    <row r="9318" spans="10:11">
      <c r="J9318" s="1014"/>
      <c r="K9318" s="1014"/>
    </row>
    <row r="9319" spans="10:11">
      <c r="J9319" s="1014"/>
      <c r="K9319" s="1014"/>
    </row>
    <row r="9320" spans="10:11">
      <c r="J9320" s="1014"/>
      <c r="K9320" s="1014"/>
    </row>
    <row r="9321" spans="10:11">
      <c r="J9321" s="1014"/>
      <c r="K9321" s="1014"/>
    </row>
    <row r="9322" spans="10:11">
      <c r="J9322" s="1014"/>
      <c r="K9322" s="1014"/>
    </row>
    <row r="9323" spans="10:11">
      <c r="J9323" s="1014"/>
      <c r="K9323" s="1014"/>
    </row>
    <row r="9324" spans="10:11">
      <c r="J9324" s="1014"/>
      <c r="K9324" s="1014"/>
    </row>
    <row r="9325" spans="10:11">
      <c r="J9325" s="1014"/>
      <c r="K9325" s="1014"/>
    </row>
    <row r="9326" spans="10:11">
      <c r="J9326" s="1014"/>
      <c r="K9326" s="1014"/>
    </row>
    <row r="9327" spans="10:11">
      <c r="J9327" s="1014"/>
      <c r="K9327" s="1014"/>
    </row>
    <row r="9328" spans="10:11">
      <c r="J9328" s="1014"/>
      <c r="K9328" s="1014"/>
    </row>
    <row r="9329" spans="10:11">
      <c r="J9329" s="1014"/>
      <c r="K9329" s="1014"/>
    </row>
    <row r="9330" spans="10:11">
      <c r="J9330" s="1014"/>
      <c r="K9330" s="1014"/>
    </row>
    <row r="9331" spans="10:11">
      <c r="J9331" s="1014"/>
      <c r="K9331" s="1014"/>
    </row>
    <row r="9332" spans="10:11">
      <c r="J9332" s="1014"/>
      <c r="K9332" s="1014"/>
    </row>
    <row r="9333" spans="10:11">
      <c r="J9333" s="1014"/>
      <c r="K9333" s="1014"/>
    </row>
    <row r="9334" spans="10:11">
      <c r="J9334" s="1014"/>
      <c r="K9334" s="1014"/>
    </row>
    <row r="9335" spans="10:11">
      <c r="J9335" s="1014"/>
      <c r="K9335" s="1014"/>
    </row>
    <row r="9336" spans="10:11">
      <c r="J9336" s="1014"/>
      <c r="K9336" s="1014"/>
    </row>
    <row r="9337" spans="10:11">
      <c r="J9337" s="1014"/>
      <c r="K9337" s="1014"/>
    </row>
    <row r="9338" spans="10:11">
      <c r="J9338" s="1014"/>
      <c r="K9338" s="1014"/>
    </row>
    <row r="9339" spans="10:11">
      <c r="J9339" s="1014"/>
      <c r="K9339" s="1014"/>
    </row>
    <row r="9340" spans="10:11">
      <c r="J9340" s="1014"/>
      <c r="K9340" s="1014"/>
    </row>
    <row r="9341" spans="10:11">
      <c r="J9341" s="1014"/>
      <c r="K9341" s="1014"/>
    </row>
    <row r="9342" spans="10:11">
      <c r="J9342" s="1014"/>
      <c r="K9342" s="1014"/>
    </row>
    <row r="9343" spans="10:11">
      <c r="J9343" s="1014"/>
      <c r="K9343" s="1014"/>
    </row>
    <row r="9344" spans="10:11">
      <c r="J9344" s="1014"/>
      <c r="K9344" s="1014"/>
    </row>
    <row r="9345" spans="10:11">
      <c r="J9345" s="1014"/>
      <c r="K9345" s="1014"/>
    </row>
    <row r="9346" spans="10:11">
      <c r="J9346" s="1014"/>
      <c r="K9346" s="1014"/>
    </row>
    <row r="9347" spans="10:11">
      <c r="J9347" s="1014"/>
      <c r="K9347" s="1014"/>
    </row>
    <row r="9348" spans="10:11">
      <c r="J9348" s="1014"/>
      <c r="K9348" s="1014"/>
    </row>
    <row r="9349" spans="10:11">
      <c r="J9349" s="1014"/>
      <c r="K9349" s="1014"/>
    </row>
    <row r="9350" spans="10:11">
      <c r="J9350" s="1014"/>
      <c r="K9350" s="1014"/>
    </row>
    <row r="9351" spans="10:11">
      <c r="J9351" s="1014"/>
      <c r="K9351" s="1014"/>
    </row>
    <row r="9352" spans="10:11">
      <c r="J9352" s="1014"/>
      <c r="K9352" s="1014"/>
    </row>
    <row r="9353" spans="10:11">
      <c r="J9353" s="1014"/>
      <c r="K9353" s="1014"/>
    </row>
    <row r="9354" spans="10:11">
      <c r="J9354" s="1014"/>
      <c r="K9354" s="1014"/>
    </row>
    <row r="9355" spans="10:11">
      <c r="J9355" s="1014"/>
      <c r="K9355" s="1014"/>
    </row>
    <row r="9356" spans="10:11">
      <c r="J9356" s="1014"/>
      <c r="K9356" s="1014"/>
    </row>
    <row r="9357" spans="10:11">
      <c r="J9357" s="1014"/>
      <c r="K9357" s="1014"/>
    </row>
    <row r="9358" spans="10:11">
      <c r="J9358" s="1014"/>
      <c r="K9358" s="1014"/>
    </row>
    <row r="9359" spans="10:11">
      <c r="J9359" s="1014"/>
      <c r="K9359" s="1014"/>
    </row>
    <row r="9360" spans="10:11">
      <c r="J9360" s="1014"/>
      <c r="K9360" s="1014"/>
    </row>
    <row r="9361" spans="10:11">
      <c r="J9361" s="1014"/>
      <c r="K9361" s="1014"/>
    </row>
    <row r="9362" spans="10:11">
      <c r="J9362" s="1014"/>
      <c r="K9362" s="1014"/>
    </row>
    <row r="9363" spans="10:11">
      <c r="J9363" s="1014"/>
      <c r="K9363" s="1014"/>
    </row>
    <row r="9364" spans="10:11">
      <c r="J9364" s="1014"/>
      <c r="K9364" s="1014"/>
    </row>
    <row r="9365" spans="10:11">
      <c r="J9365" s="1014"/>
      <c r="K9365" s="1014"/>
    </row>
    <row r="9366" spans="10:11">
      <c r="J9366" s="1014"/>
      <c r="K9366" s="1014"/>
    </row>
    <row r="9367" spans="10:11">
      <c r="J9367" s="1014"/>
      <c r="K9367" s="1014"/>
    </row>
    <row r="9368" spans="10:11">
      <c r="J9368" s="1014"/>
      <c r="K9368" s="1014"/>
    </row>
    <row r="9369" spans="10:11">
      <c r="J9369" s="1014"/>
      <c r="K9369" s="1014"/>
    </row>
    <row r="9370" spans="10:11">
      <c r="J9370" s="1014"/>
      <c r="K9370" s="1014"/>
    </row>
    <row r="9371" spans="10:11">
      <c r="J9371" s="1014"/>
      <c r="K9371" s="1014"/>
    </row>
    <row r="9372" spans="10:11">
      <c r="J9372" s="1014"/>
      <c r="K9372" s="1014"/>
    </row>
    <row r="9373" spans="10:11">
      <c r="J9373" s="1014"/>
      <c r="K9373" s="1014"/>
    </row>
    <row r="9374" spans="10:11">
      <c r="J9374" s="1014"/>
      <c r="K9374" s="1014"/>
    </row>
    <row r="9375" spans="10:11">
      <c r="J9375" s="1014"/>
      <c r="K9375" s="1014"/>
    </row>
    <row r="9376" spans="10:11">
      <c r="J9376" s="1014"/>
      <c r="K9376" s="1014"/>
    </row>
    <row r="9377" spans="10:11">
      <c r="J9377" s="1014"/>
      <c r="K9377" s="1014"/>
    </row>
    <row r="9378" spans="10:11">
      <c r="J9378" s="1014"/>
      <c r="K9378" s="1014"/>
    </row>
    <row r="9379" spans="10:11">
      <c r="J9379" s="1014"/>
      <c r="K9379" s="1014"/>
    </row>
    <row r="9380" spans="10:11">
      <c r="J9380" s="1014"/>
      <c r="K9380" s="1014"/>
    </row>
    <row r="9381" spans="10:11">
      <c r="J9381" s="1014"/>
      <c r="K9381" s="1014"/>
    </row>
    <row r="9382" spans="10:11">
      <c r="J9382" s="1014"/>
      <c r="K9382" s="1014"/>
    </row>
    <row r="9383" spans="10:11">
      <c r="J9383" s="1014"/>
      <c r="K9383" s="1014"/>
    </row>
    <row r="9384" spans="10:11">
      <c r="J9384" s="1014"/>
      <c r="K9384" s="1014"/>
    </row>
    <row r="9385" spans="10:11">
      <c r="J9385" s="1014"/>
      <c r="K9385" s="1014"/>
    </row>
    <row r="9386" spans="10:11">
      <c r="J9386" s="1014"/>
      <c r="K9386" s="1014"/>
    </row>
    <row r="9387" spans="10:11">
      <c r="J9387" s="1014"/>
      <c r="K9387" s="1014"/>
    </row>
    <row r="9388" spans="10:11">
      <c r="J9388" s="1014"/>
      <c r="K9388" s="1014"/>
    </row>
    <row r="9389" spans="10:11">
      <c r="J9389" s="1014"/>
      <c r="K9389" s="1014"/>
    </row>
    <row r="9390" spans="10:11">
      <c r="J9390" s="1014"/>
      <c r="K9390" s="1014"/>
    </row>
    <row r="9391" spans="10:11">
      <c r="J9391" s="1014"/>
      <c r="K9391" s="1014"/>
    </row>
    <row r="9392" spans="10:11">
      <c r="J9392" s="1014"/>
      <c r="K9392" s="1014"/>
    </row>
    <row r="9393" spans="10:11">
      <c r="J9393" s="1014"/>
      <c r="K9393" s="1014"/>
    </row>
    <row r="9394" spans="10:11">
      <c r="J9394" s="1014"/>
      <c r="K9394" s="1014"/>
    </row>
    <row r="9395" spans="10:11">
      <c r="J9395" s="1014"/>
      <c r="K9395" s="1014"/>
    </row>
    <row r="9396" spans="10:11">
      <c r="J9396" s="1014"/>
      <c r="K9396" s="1014"/>
    </row>
    <row r="9397" spans="10:11">
      <c r="J9397" s="1014"/>
      <c r="K9397" s="1014"/>
    </row>
    <row r="9398" spans="10:11">
      <c r="J9398" s="1014"/>
      <c r="K9398" s="1014"/>
    </row>
    <row r="9399" spans="10:11">
      <c r="J9399" s="1014"/>
      <c r="K9399" s="1014"/>
    </row>
    <row r="9400" spans="10:11">
      <c r="J9400" s="1014"/>
      <c r="K9400" s="1014"/>
    </row>
    <row r="9401" spans="10:11">
      <c r="J9401" s="1014"/>
      <c r="K9401" s="1014"/>
    </row>
    <row r="9402" spans="10:11">
      <c r="J9402" s="1014"/>
      <c r="K9402" s="1014"/>
    </row>
    <row r="9403" spans="10:11">
      <c r="J9403" s="1014"/>
      <c r="K9403" s="1014"/>
    </row>
    <row r="9404" spans="10:11">
      <c r="J9404" s="1014"/>
      <c r="K9404" s="1014"/>
    </row>
    <row r="9405" spans="10:11">
      <c r="J9405" s="1014"/>
      <c r="K9405" s="1014"/>
    </row>
    <row r="9406" spans="10:11">
      <c r="J9406" s="1014"/>
      <c r="K9406" s="1014"/>
    </row>
    <row r="9407" spans="10:11">
      <c r="J9407" s="1014"/>
      <c r="K9407" s="1014"/>
    </row>
    <row r="9408" spans="10:11">
      <c r="J9408" s="1014"/>
      <c r="K9408" s="1014"/>
    </row>
    <row r="9409" spans="10:11">
      <c r="J9409" s="1014"/>
      <c r="K9409" s="1014"/>
    </row>
    <row r="9410" spans="10:11">
      <c r="J9410" s="1014"/>
      <c r="K9410" s="1014"/>
    </row>
    <row r="9411" spans="10:11">
      <c r="J9411" s="1014"/>
      <c r="K9411" s="1014"/>
    </row>
    <row r="9412" spans="10:11">
      <c r="J9412" s="1014"/>
      <c r="K9412" s="1014"/>
    </row>
    <row r="9413" spans="10:11">
      <c r="J9413" s="1014"/>
      <c r="K9413" s="1014"/>
    </row>
    <row r="9414" spans="10:11">
      <c r="J9414" s="1014"/>
      <c r="K9414" s="1014"/>
    </row>
    <row r="9415" spans="10:11">
      <c r="J9415" s="1014"/>
      <c r="K9415" s="1014"/>
    </row>
    <row r="9416" spans="10:11">
      <c r="J9416" s="1014"/>
      <c r="K9416" s="1014"/>
    </row>
    <row r="9417" spans="10:11">
      <c r="J9417" s="1014"/>
      <c r="K9417" s="1014"/>
    </row>
    <row r="9418" spans="10:11">
      <c r="J9418" s="1014"/>
      <c r="K9418" s="1014"/>
    </row>
    <row r="9419" spans="10:11">
      <c r="J9419" s="1014"/>
      <c r="K9419" s="1014"/>
    </row>
    <row r="9420" spans="10:11">
      <c r="J9420" s="1014"/>
      <c r="K9420" s="1014"/>
    </row>
    <row r="9421" spans="10:11">
      <c r="J9421" s="1014"/>
      <c r="K9421" s="1014"/>
    </row>
    <row r="9422" spans="10:11">
      <c r="J9422" s="1014"/>
      <c r="K9422" s="1014"/>
    </row>
    <row r="9423" spans="10:11">
      <c r="J9423" s="1014"/>
      <c r="K9423" s="1014"/>
    </row>
    <row r="9424" spans="10:11">
      <c r="J9424" s="1014"/>
      <c r="K9424" s="1014"/>
    </row>
    <row r="9425" spans="10:11">
      <c r="J9425" s="1014"/>
      <c r="K9425" s="1014"/>
    </row>
    <row r="9426" spans="10:11">
      <c r="J9426" s="1014"/>
      <c r="K9426" s="1014"/>
    </row>
    <row r="9427" spans="10:11">
      <c r="J9427" s="1014"/>
      <c r="K9427" s="1014"/>
    </row>
    <row r="9428" spans="10:11">
      <c r="J9428" s="1014"/>
      <c r="K9428" s="1014"/>
    </row>
    <row r="9429" spans="10:11">
      <c r="J9429" s="1014"/>
      <c r="K9429" s="1014"/>
    </row>
    <row r="9430" spans="10:11">
      <c r="J9430" s="1014"/>
      <c r="K9430" s="1014"/>
    </row>
    <row r="9431" spans="10:11">
      <c r="J9431" s="1014"/>
      <c r="K9431" s="1014"/>
    </row>
    <row r="9432" spans="10:11">
      <c r="J9432" s="1014"/>
      <c r="K9432" s="1014"/>
    </row>
    <row r="9433" spans="10:11">
      <c r="J9433" s="1014"/>
      <c r="K9433" s="1014"/>
    </row>
    <row r="9434" spans="10:11">
      <c r="J9434" s="1014"/>
      <c r="K9434" s="1014"/>
    </row>
    <row r="9435" spans="10:11">
      <c r="J9435" s="1014"/>
      <c r="K9435" s="1014"/>
    </row>
    <row r="9436" spans="10:11">
      <c r="J9436" s="1014"/>
      <c r="K9436" s="1014"/>
    </row>
    <row r="9437" spans="10:11">
      <c r="J9437" s="1014"/>
      <c r="K9437" s="1014"/>
    </row>
    <row r="9438" spans="10:11">
      <c r="J9438" s="1014"/>
      <c r="K9438" s="1014"/>
    </row>
    <row r="9439" spans="10:11">
      <c r="J9439" s="1014"/>
      <c r="K9439" s="1014"/>
    </row>
    <row r="9440" spans="10:11">
      <c r="J9440" s="1014"/>
      <c r="K9440" s="1014"/>
    </row>
    <row r="9441" spans="10:11">
      <c r="J9441" s="1014"/>
      <c r="K9441" s="1014"/>
    </row>
    <row r="9442" spans="10:11">
      <c r="J9442" s="1014"/>
      <c r="K9442" s="1014"/>
    </row>
    <row r="9443" spans="10:11">
      <c r="J9443" s="1014"/>
      <c r="K9443" s="1014"/>
    </row>
    <row r="9444" spans="10:11">
      <c r="J9444" s="1014"/>
      <c r="K9444" s="1014"/>
    </row>
    <row r="9445" spans="10:11">
      <c r="J9445" s="1014"/>
      <c r="K9445" s="1014"/>
    </row>
    <row r="9446" spans="10:11">
      <c r="J9446" s="1014"/>
      <c r="K9446" s="1014"/>
    </row>
    <row r="9447" spans="10:11">
      <c r="J9447" s="1014"/>
      <c r="K9447" s="1014"/>
    </row>
    <row r="9448" spans="10:11">
      <c r="J9448" s="1014"/>
      <c r="K9448" s="1014"/>
    </row>
    <row r="9449" spans="10:11">
      <c r="J9449" s="1014"/>
      <c r="K9449" s="1014"/>
    </row>
    <row r="9450" spans="10:11">
      <c r="J9450" s="1014"/>
      <c r="K9450" s="1014"/>
    </row>
    <row r="9451" spans="10:11">
      <c r="J9451" s="1014"/>
      <c r="K9451" s="1014"/>
    </row>
    <row r="9452" spans="10:11">
      <c r="J9452" s="1014"/>
      <c r="K9452" s="1014"/>
    </row>
    <row r="9453" spans="10:11">
      <c r="J9453" s="1014"/>
      <c r="K9453" s="1014"/>
    </row>
    <row r="9454" spans="10:11">
      <c r="J9454" s="1014"/>
      <c r="K9454" s="1014"/>
    </row>
    <row r="9455" spans="10:11">
      <c r="J9455" s="1014"/>
      <c r="K9455" s="1014"/>
    </row>
    <row r="9456" spans="10:11">
      <c r="J9456" s="1014"/>
      <c r="K9456" s="1014"/>
    </row>
    <row r="9457" spans="10:11">
      <c r="J9457" s="1014"/>
      <c r="K9457" s="1014"/>
    </row>
    <row r="9458" spans="10:11">
      <c r="J9458" s="1014"/>
      <c r="K9458" s="1014"/>
    </row>
    <row r="9459" spans="10:11">
      <c r="J9459" s="1014"/>
      <c r="K9459" s="1014"/>
    </row>
    <row r="9460" spans="10:11">
      <c r="J9460" s="1014"/>
      <c r="K9460" s="1014"/>
    </row>
    <row r="9461" spans="10:11">
      <c r="J9461" s="1014"/>
      <c r="K9461" s="1014"/>
    </row>
    <row r="9462" spans="10:11">
      <c r="J9462" s="1014"/>
      <c r="K9462" s="1014"/>
    </row>
    <row r="9463" spans="10:11">
      <c r="J9463" s="1014"/>
      <c r="K9463" s="1014"/>
    </row>
    <row r="9464" spans="10:11">
      <c r="J9464" s="1014"/>
      <c r="K9464" s="1014"/>
    </row>
    <row r="9465" spans="10:11">
      <c r="J9465" s="1014"/>
      <c r="K9465" s="1014"/>
    </row>
    <row r="9466" spans="10:11">
      <c r="J9466" s="1014"/>
      <c r="K9466" s="1014"/>
    </row>
    <row r="9467" spans="10:11">
      <c r="J9467" s="1014"/>
      <c r="K9467" s="1014"/>
    </row>
    <row r="9468" spans="10:11">
      <c r="J9468" s="1014"/>
      <c r="K9468" s="1014"/>
    </row>
    <row r="9469" spans="10:11">
      <c r="J9469" s="1014"/>
      <c r="K9469" s="1014"/>
    </row>
    <row r="9470" spans="10:11">
      <c r="J9470" s="1014"/>
      <c r="K9470" s="1014"/>
    </row>
    <row r="9471" spans="10:11">
      <c r="J9471" s="1014"/>
      <c r="K9471" s="1014"/>
    </row>
    <row r="9472" spans="10:11">
      <c r="J9472" s="1014"/>
      <c r="K9472" s="1014"/>
    </row>
    <row r="9473" spans="10:11">
      <c r="J9473" s="1014"/>
      <c r="K9473" s="1014"/>
    </row>
    <row r="9474" spans="10:11">
      <c r="J9474" s="1014"/>
      <c r="K9474" s="1014"/>
    </row>
    <row r="9475" spans="10:11">
      <c r="J9475" s="1014"/>
      <c r="K9475" s="1014"/>
    </row>
    <row r="9476" spans="10:11">
      <c r="J9476" s="1014"/>
      <c r="K9476" s="1014"/>
    </row>
    <row r="9477" spans="10:11">
      <c r="J9477" s="1014"/>
      <c r="K9477" s="1014"/>
    </row>
    <row r="9478" spans="10:11">
      <c r="J9478" s="1014"/>
      <c r="K9478" s="1014"/>
    </row>
    <row r="9479" spans="10:11">
      <c r="J9479" s="1014"/>
      <c r="K9479" s="1014"/>
    </row>
    <row r="9480" spans="10:11">
      <c r="J9480" s="1014"/>
      <c r="K9480" s="1014"/>
    </row>
    <row r="9481" spans="10:11">
      <c r="J9481" s="1014"/>
      <c r="K9481" s="1014"/>
    </row>
    <row r="9482" spans="10:11">
      <c r="J9482" s="1014"/>
      <c r="K9482" s="1014"/>
    </row>
    <row r="9483" spans="10:11">
      <c r="J9483" s="1014"/>
      <c r="K9483" s="1014"/>
    </row>
    <row r="9484" spans="10:11">
      <c r="J9484" s="1014"/>
      <c r="K9484" s="1014"/>
    </row>
    <row r="9485" spans="10:11">
      <c r="J9485" s="1014"/>
      <c r="K9485" s="1014"/>
    </row>
    <row r="9486" spans="10:11">
      <c r="J9486" s="1014"/>
      <c r="K9486" s="1014"/>
    </row>
    <row r="9487" spans="10:11">
      <c r="J9487" s="1014"/>
      <c r="K9487" s="1014"/>
    </row>
    <row r="9488" spans="10:11">
      <c r="J9488" s="1014"/>
      <c r="K9488" s="1014"/>
    </row>
    <row r="9489" spans="10:11">
      <c r="J9489" s="1014"/>
      <c r="K9489" s="1014"/>
    </row>
    <row r="9490" spans="10:11">
      <c r="J9490" s="1014"/>
      <c r="K9490" s="1014"/>
    </row>
    <row r="9491" spans="10:11">
      <c r="J9491" s="1014"/>
      <c r="K9491" s="1014"/>
    </row>
    <row r="9492" spans="10:11">
      <c r="J9492" s="1014"/>
      <c r="K9492" s="1014"/>
    </row>
    <row r="9493" spans="10:11">
      <c r="J9493" s="1014"/>
      <c r="K9493" s="1014"/>
    </row>
    <row r="9494" spans="10:11">
      <c r="J9494" s="1014"/>
      <c r="K9494" s="1014"/>
    </row>
    <row r="9495" spans="10:11">
      <c r="J9495" s="1014"/>
      <c r="K9495" s="1014"/>
    </row>
    <row r="9496" spans="10:11">
      <c r="J9496" s="1014"/>
      <c r="K9496" s="1014"/>
    </row>
    <row r="9497" spans="10:11">
      <c r="J9497" s="1014"/>
      <c r="K9497" s="1014"/>
    </row>
    <row r="9498" spans="10:11">
      <c r="J9498" s="1014"/>
      <c r="K9498" s="1014"/>
    </row>
    <row r="9499" spans="10:11">
      <c r="J9499" s="1014"/>
      <c r="K9499" s="1014"/>
    </row>
    <row r="9500" spans="10:11">
      <c r="J9500" s="1014"/>
      <c r="K9500" s="1014"/>
    </row>
    <row r="9501" spans="10:11">
      <c r="J9501" s="1014"/>
      <c r="K9501" s="1014"/>
    </row>
    <row r="9502" spans="10:11">
      <c r="J9502" s="1014"/>
      <c r="K9502" s="1014"/>
    </row>
    <row r="9503" spans="10:11">
      <c r="J9503" s="1014"/>
      <c r="K9503" s="1014"/>
    </row>
    <row r="9504" spans="10:11">
      <c r="J9504" s="1014"/>
      <c r="K9504" s="1014"/>
    </row>
    <row r="9505" spans="10:11">
      <c r="J9505" s="1014"/>
      <c r="K9505" s="1014"/>
    </row>
    <row r="9506" spans="10:11">
      <c r="J9506" s="1014"/>
      <c r="K9506" s="1014"/>
    </row>
    <row r="9507" spans="10:11">
      <c r="J9507" s="1014"/>
      <c r="K9507" s="1014"/>
    </row>
    <row r="9508" spans="10:11">
      <c r="J9508" s="1014"/>
      <c r="K9508" s="1014"/>
    </row>
    <row r="9509" spans="10:11">
      <c r="J9509" s="1014"/>
      <c r="K9509" s="1014"/>
    </row>
    <row r="9510" spans="10:11">
      <c r="J9510" s="1014"/>
      <c r="K9510" s="1014"/>
    </row>
    <row r="9511" spans="10:11">
      <c r="J9511" s="1014"/>
      <c r="K9511" s="1014"/>
    </row>
    <row r="9512" spans="10:11">
      <c r="J9512" s="1014"/>
      <c r="K9512" s="1014"/>
    </row>
    <row r="9513" spans="10:11">
      <c r="J9513" s="1014"/>
      <c r="K9513" s="1014"/>
    </row>
    <row r="9514" spans="10:11">
      <c r="J9514" s="1014"/>
      <c r="K9514" s="1014"/>
    </row>
    <row r="9515" spans="10:11">
      <c r="J9515" s="1014"/>
      <c r="K9515" s="1014"/>
    </row>
    <row r="9516" spans="10:11">
      <c r="J9516" s="1014"/>
      <c r="K9516" s="1014"/>
    </row>
    <row r="9517" spans="10:11">
      <c r="J9517" s="1014"/>
      <c r="K9517" s="1014"/>
    </row>
    <row r="9518" spans="10:11">
      <c r="J9518" s="1014"/>
      <c r="K9518" s="1014"/>
    </row>
    <row r="9519" spans="10:11">
      <c r="J9519" s="1014"/>
      <c r="K9519" s="1014"/>
    </row>
    <row r="9520" spans="10:11">
      <c r="J9520" s="1014"/>
      <c r="K9520" s="1014"/>
    </row>
    <row r="9521" spans="10:11">
      <c r="J9521" s="1014"/>
      <c r="K9521" s="1014"/>
    </row>
    <row r="9522" spans="10:11">
      <c r="J9522" s="1014"/>
      <c r="K9522" s="1014"/>
    </row>
    <row r="9523" spans="10:11">
      <c r="J9523" s="1014"/>
      <c r="K9523" s="1014"/>
    </row>
    <row r="9524" spans="10:11">
      <c r="J9524" s="1014"/>
      <c r="K9524" s="1014"/>
    </row>
    <row r="9525" spans="10:11">
      <c r="J9525" s="1014"/>
      <c r="K9525" s="1014"/>
    </row>
    <row r="9526" spans="10:11">
      <c r="J9526" s="1014"/>
      <c r="K9526" s="1014"/>
    </row>
    <row r="9527" spans="10:11">
      <c r="J9527" s="1014"/>
      <c r="K9527" s="1014"/>
    </row>
    <row r="9528" spans="10:11">
      <c r="J9528" s="1014"/>
      <c r="K9528" s="1014"/>
    </row>
    <row r="9529" spans="10:11">
      <c r="J9529" s="1014"/>
      <c r="K9529" s="1014"/>
    </row>
    <row r="9530" spans="10:11">
      <c r="J9530" s="1014"/>
      <c r="K9530" s="1014"/>
    </row>
    <row r="9531" spans="10:11">
      <c r="J9531" s="1014"/>
      <c r="K9531" s="1014"/>
    </row>
    <row r="9532" spans="10:11">
      <c r="J9532" s="1014"/>
      <c r="K9532" s="1014"/>
    </row>
    <row r="9533" spans="10:11">
      <c r="J9533" s="1014"/>
      <c r="K9533" s="1014"/>
    </row>
    <row r="9534" spans="10:11">
      <c r="J9534" s="1014"/>
      <c r="K9534" s="1014"/>
    </row>
    <row r="9535" spans="10:11">
      <c r="J9535" s="1014"/>
      <c r="K9535" s="1014"/>
    </row>
    <row r="9536" spans="10:11">
      <c r="J9536" s="1014"/>
      <c r="K9536" s="1014"/>
    </row>
    <row r="9537" spans="10:11">
      <c r="J9537" s="1014"/>
      <c r="K9537" s="1014"/>
    </row>
    <row r="9538" spans="10:11">
      <c r="J9538" s="1014"/>
      <c r="K9538" s="1014"/>
    </row>
    <row r="9539" spans="10:11">
      <c r="J9539" s="1014"/>
      <c r="K9539" s="1014"/>
    </row>
    <row r="9540" spans="10:11">
      <c r="J9540" s="1014"/>
      <c r="K9540" s="1014"/>
    </row>
    <row r="9541" spans="10:11">
      <c r="J9541" s="1014"/>
      <c r="K9541" s="1014"/>
    </row>
    <row r="9542" spans="10:11">
      <c r="J9542" s="1014"/>
      <c r="K9542" s="1014"/>
    </row>
    <row r="9543" spans="10:11">
      <c r="J9543" s="1014"/>
      <c r="K9543" s="1014"/>
    </row>
    <row r="9544" spans="10:11">
      <c r="J9544" s="1014"/>
      <c r="K9544" s="1014"/>
    </row>
    <row r="9545" spans="10:11">
      <c r="J9545" s="1014"/>
      <c r="K9545" s="1014"/>
    </row>
    <row r="9546" spans="10:11">
      <c r="J9546" s="1014"/>
      <c r="K9546" s="1014"/>
    </row>
    <row r="9547" spans="10:11">
      <c r="J9547" s="1014"/>
      <c r="K9547" s="1014"/>
    </row>
    <row r="9548" spans="10:11">
      <c r="J9548" s="1014"/>
      <c r="K9548" s="1014"/>
    </row>
    <row r="9549" spans="10:11">
      <c r="J9549" s="1014"/>
      <c r="K9549" s="1014"/>
    </row>
    <row r="9550" spans="10:11">
      <c r="J9550" s="1014"/>
      <c r="K9550" s="1014"/>
    </row>
    <row r="9551" spans="10:11">
      <c r="J9551" s="1014"/>
      <c r="K9551" s="1014"/>
    </row>
    <row r="9552" spans="10:11">
      <c r="J9552" s="1014"/>
      <c r="K9552" s="1014"/>
    </row>
    <row r="9553" spans="10:11">
      <c r="J9553" s="1014"/>
      <c r="K9553" s="1014"/>
    </row>
    <row r="9554" spans="10:11">
      <c r="J9554" s="1014"/>
      <c r="K9554" s="1014"/>
    </row>
    <row r="9555" spans="10:11">
      <c r="J9555" s="1014"/>
      <c r="K9555" s="1014"/>
    </row>
    <row r="9556" spans="10:11">
      <c r="J9556" s="1014"/>
      <c r="K9556" s="1014"/>
    </row>
    <row r="9557" spans="10:11">
      <c r="J9557" s="1014"/>
      <c r="K9557" s="1014"/>
    </row>
    <row r="9558" spans="10:11">
      <c r="J9558" s="1014"/>
      <c r="K9558" s="1014"/>
    </row>
    <row r="9559" spans="10:11">
      <c r="J9559" s="1014"/>
      <c r="K9559" s="1014"/>
    </row>
    <row r="9560" spans="10:11">
      <c r="J9560" s="1014"/>
      <c r="K9560" s="1014"/>
    </row>
    <row r="9561" spans="10:11">
      <c r="J9561" s="1014"/>
      <c r="K9561" s="1014"/>
    </row>
    <row r="9562" spans="10:11">
      <c r="J9562" s="1014"/>
      <c r="K9562" s="1014"/>
    </row>
    <row r="9563" spans="10:11">
      <c r="J9563" s="1014"/>
      <c r="K9563" s="1014"/>
    </row>
    <row r="9564" spans="10:11">
      <c r="J9564" s="1014"/>
      <c r="K9564" s="1014"/>
    </row>
    <row r="9565" spans="10:11">
      <c r="J9565" s="1014"/>
      <c r="K9565" s="1014"/>
    </row>
    <row r="9566" spans="10:11">
      <c r="J9566" s="1014"/>
      <c r="K9566" s="1014"/>
    </row>
    <row r="9567" spans="10:11">
      <c r="J9567" s="1014"/>
      <c r="K9567" s="1014"/>
    </row>
    <row r="9568" spans="10:11">
      <c r="J9568" s="1014"/>
      <c r="K9568" s="1014"/>
    </row>
    <row r="9569" spans="10:11">
      <c r="J9569" s="1014"/>
      <c r="K9569" s="1014"/>
    </row>
    <row r="9570" spans="10:11">
      <c r="J9570" s="1014"/>
      <c r="K9570" s="1014"/>
    </row>
    <row r="9571" spans="10:11">
      <c r="J9571" s="1014"/>
      <c r="K9571" s="1014"/>
    </row>
    <row r="9572" spans="10:11">
      <c r="J9572" s="1014"/>
      <c r="K9572" s="1014"/>
    </row>
    <row r="9573" spans="10:11">
      <c r="J9573" s="1014"/>
      <c r="K9573" s="1014"/>
    </row>
    <row r="9574" spans="10:11">
      <c r="J9574" s="1014"/>
      <c r="K9574" s="1014"/>
    </row>
    <row r="9575" spans="10:11">
      <c r="J9575" s="1014"/>
      <c r="K9575" s="1014"/>
    </row>
    <row r="9576" spans="10:11">
      <c r="J9576" s="1014"/>
      <c r="K9576" s="1014"/>
    </row>
    <row r="9577" spans="10:11">
      <c r="J9577" s="1014"/>
      <c r="K9577" s="1014"/>
    </row>
    <row r="9578" spans="10:11">
      <c r="J9578" s="1014"/>
      <c r="K9578" s="1014"/>
    </row>
    <row r="9579" spans="10:11">
      <c r="J9579" s="1014"/>
      <c r="K9579" s="1014"/>
    </row>
    <row r="9580" spans="10:11">
      <c r="J9580" s="1014"/>
      <c r="K9580" s="1014"/>
    </row>
    <row r="9581" spans="10:11">
      <c r="J9581" s="1014"/>
      <c r="K9581" s="1014"/>
    </row>
    <row r="9582" spans="10:11">
      <c r="J9582" s="1014"/>
      <c r="K9582" s="1014"/>
    </row>
    <row r="9583" spans="10:11">
      <c r="J9583" s="1014"/>
      <c r="K9583" s="1014"/>
    </row>
    <row r="9584" spans="10:11">
      <c r="J9584" s="1014"/>
      <c r="K9584" s="1014"/>
    </row>
    <row r="9585" spans="10:11">
      <c r="J9585" s="1014"/>
      <c r="K9585" s="1014"/>
    </row>
    <row r="9586" spans="10:11">
      <c r="J9586" s="1014"/>
      <c r="K9586" s="1014"/>
    </row>
    <row r="9587" spans="10:11">
      <c r="J9587" s="1014"/>
      <c r="K9587" s="1014"/>
    </row>
    <row r="9588" spans="10:11">
      <c r="J9588" s="1014"/>
      <c r="K9588" s="1014"/>
    </row>
    <row r="9589" spans="10:11">
      <c r="J9589" s="1014"/>
      <c r="K9589" s="1014"/>
    </row>
    <row r="9590" spans="10:11">
      <c r="J9590" s="1014"/>
      <c r="K9590" s="1014"/>
    </row>
    <row r="9591" spans="10:11">
      <c r="J9591" s="1014"/>
      <c r="K9591" s="1014"/>
    </row>
    <row r="9592" spans="10:11">
      <c r="J9592" s="1014"/>
      <c r="K9592" s="1014"/>
    </row>
    <row r="9593" spans="10:11">
      <c r="J9593" s="1014"/>
      <c r="K9593" s="1014"/>
    </row>
    <row r="9594" spans="10:11">
      <c r="J9594" s="1014"/>
      <c r="K9594" s="1014"/>
    </row>
    <row r="9595" spans="10:11">
      <c r="J9595" s="1014"/>
      <c r="K9595" s="1014"/>
    </row>
    <row r="9596" spans="10:11">
      <c r="J9596" s="1014"/>
      <c r="K9596" s="1014"/>
    </row>
    <row r="9597" spans="10:11">
      <c r="J9597" s="1014"/>
      <c r="K9597" s="1014"/>
    </row>
    <row r="9598" spans="10:11">
      <c r="J9598" s="1014"/>
      <c r="K9598" s="1014"/>
    </row>
    <row r="9599" spans="10:11">
      <c r="J9599" s="1014"/>
      <c r="K9599" s="1014"/>
    </row>
    <row r="9600" spans="10:11">
      <c r="J9600" s="1014"/>
      <c r="K9600" s="1014"/>
    </row>
    <row r="9601" spans="10:11">
      <c r="J9601" s="1014"/>
      <c r="K9601" s="1014"/>
    </row>
    <row r="9602" spans="10:11">
      <c r="J9602" s="1014"/>
      <c r="K9602" s="1014"/>
    </row>
    <row r="9603" spans="10:11">
      <c r="J9603" s="1014"/>
      <c r="K9603" s="1014"/>
    </row>
    <row r="9604" spans="10:11">
      <c r="J9604" s="1014"/>
      <c r="K9604" s="1014"/>
    </row>
    <row r="9605" spans="10:11">
      <c r="J9605" s="1014"/>
      <c r="K9605" s="1014"/>
    </row>
    <row r="9606" spans="10:11">
      <c r="J9606" s="1014"/>
      <c r="K9606" s="1014"/>
    </row>
    <row r="9607" spans="10:11">
      <c r="J9607" s="1014"/>
      <c r="K9607" s="1014"/>
    </row>
    <row r="9608" spans="10:11">
      <c r="J9608" s="1014"/>
      <c r="K9608" s="1014"/>
    </row>
    <row r="9609" spans="10:11">
      <c r="J9609" s="1014"/>
      <c r="K9609" s="1014"/>
    </row>
    <row r="9610" spans="10:11">
      <c r="J9610" s="1014"/>
      <c r="K9610" s="1014"/>
    </row>
    <row r="9611" spans="10:11">
      <c r="J9611" s="1014"/>
      <c r="K9611" s="1014"/>
    </row>
    <row r="9612" spans="10:11">
      <c r="J9612" s="1014"/>
      <c r="K9612" s="1014"/>
    </row>
    <row r="9613" spans="10:11">
      <c r="J9613" s="1014"/>
      <c r="K9613" s="1014"/>
    </row>
    <row r="9614" spans="10:11">
      <c r="J9614" s="1014"/>
      <c r="K9614" s="1014"/>
    </row>
    <row r="9615" spans="10:11">
      <c r="J9615" s="1014"/>
      <c r="K9615" s="1014"/>
    </row>
    <row r="9616" spans="10:11">
      <c r="J9616" s="1014"/>
      <c r="K9616" s="1014"/>
    </row>
    <row r="9617" spans="10:11">
      <c r="J9617" s="1014"/>
      <c r="K9617" s="1014"/>
    </row>
    <row r="9618" spans="10:11">
      <c r="J9618" s="1014"/>
      <c r="K9618" s="1014"/>
    </row>
    <row r="9619" spans="10:11">
      <c r="J9619" s="1014"/>
      <c r="K9619" s="1014"/>
    </row>
    <row r="9620" spans="10:11">
      <c r="J9620" s="1014"/>
      <c r="K9620" s="1014"/>
    </row>
    <row r="9621" spans="10:11">
      <c r="J9621" s="1014"/>
      <c r="K9621" s="1014"/>
    </row>
    <row r="9622" spans="10:11">
      <c r="J9622" s="1014"/>
      <c r="K9622" s="1014"/>
    </row>
    <row r="9623" spans="10:11">
      <c r="J9623" s="1014"/>
      <c r="K9623" s="1014"/>
    </row>
    <row r="9624" spans="10:11">
      <c r="J9624" s="1014"/>
      <c r="K9624" s="1014"/>
    </row>
    <row r="9625" spans="10:11">
      <c r="J9625" s="1014"/>
      <c r="K9625" s="1014"/>
    </row>
    <row r="9626" spans="10:11">
      <c r="J9626" s="1014"/>
      <c r="K9626" s="1014"/>
    </row>
    <row r="9627" spans="10:11">
      <c r="J9627" s="1014"/>
      <c r="K9627" s="1014"/>
    </row>
    <row r="9628" spans="10:11">
      <c r="J9628" s="1014"/>
      <c r="K9628" s="1014"/>
    </row>
    <row r="9629" spans="10:11">
      <c r="J9629" s="1014"/>
      <c r="K9629" s="1014"/>
    </row>
    <row r="9630" spans="10:11">
      <c r="J9630" s="1014"/>
      <c r="K9630" s="1014"/>
    </row>
    <row r="9631" spans="10:11">
      <c r="J9631" s="1014"/>
      <c r="K9631" s="1014"/>
    </row>
    <row r="9632" spans="10:11">
      <c r="J9632" s="1014"/>
      <c r="K9632" s="1014"/>
    </row>
    <row r="9633" spans="10:11">
      <c r="J9633" s="1014"/>
      <c r="K9633" s="1014"/>
    </row>
    <row r="9634" spans="10:11">
      <c r="J9634" s="1014"/>
      <c r="K9634" s="1014"/>
    </row>
    <row r="9635" spans="10:11">
      <c r="J9635" s="1014"/>
      <c r="K9635" s="1014"/>
    </row>
    <row r="9636" spans="10:11">
      <c r="J9636" s="1014"/>
      <c r="K9636" s="1014"/>
    </row>
    <row r="9637" spans="10:11">
      <c r="J9637" s="1014"/>
      <c r="K9637" s="1014"/>
    </row>
    <row r="9638" spans="10:11">
      <c r="J9638" s="1014"/>
      <c r="K9638" s="1014"/>
    </row>
    <row r="9639" spans="10:11">
      <c r="J9639" s="1014"/>
      <c r="K9639" s="1014"/>
    </row>
    <row r="9640" spans="10:11">
      <c r="J9640" s="1014"/>
      <c r="K9640" s="1014"/>
    </row>
    <row r="9641" spans="10:11">
      <c r="J9641" s="1014"/>
      <c r="K9641" s="1014"/>
    </row>
    <row r="9642" spans="10:11">
      <c r="J9642" s="1014"/>
      <c r="K9642" s="1014"/>
    </row>
    <row r="9643" spans="10:11">
      <c r="J9643" s="1014"/>
      <c r="K9643" s="1014"/>
    </row>
    <row r="9644" spans="10:11">
      <c r="J9644" s="1014"/>
      <c r="K9644" s="1014"/>
    </row>
    <row r="9645" spans="10:11">
      <c r="J9645" s="1014"/>
      <c r="K9645" s="1014"/>
    </row>
    <row r="9646" spans="10:11">
      <c r="J9646" s="1014"/>
      <c r="K9646" s="1014"/>
    </row>
    <row r="9647" spans="10:11">
      <c r="J9647" s="1014"/>
      <c r="K9647" s="1014"/>
    </row>
    <row r="9648" spans="10:11">
      <c r="J9648" s="1014"/>
      <c r="K9648" s="1014"/>
    </row>
    <row r="9649" spans="10:11">
      <c r="J9649" s="1014"/>
      <c r="K9649" s="1014"/>
    </row>
    <row r="9650" spans="10:11">
      <c r="J9650" s="1014"/>
      <c r="K9650" s="1014"/>
    </row>
    <row r="9651" spans="10:11">
      <c r="J9651" s="1014"/>
      <c r="K9651" s="1014"/>
    </row>
    <row r="9652" spans="10:11">
      <c r="J9652" s="1014"/>
      <c r="K9652" s="1014"/>
    </row>
    <row r="9653" spans="10:11">
      <c r="J9653" s="1014"/>
      <c r="K9653" s="1014"/>
    </row>
    <row r="9654" spans="10:11">
      <c r="J9654" s="1014"/>
      <c r="K9654" s="1014"/>
    </row>
    <row r="9655" spans="10:11">
      <c r="J9655" s="1014"/>
      <c r="K9655" s="1014"/>
    </row>
    <row r="9656" spans="10:11">
      <c r="J9656" s="1014"/>
      <c r="K9656" s="1014"/>
    </row>
    <row r="9657" spans="10:11">
      <c r="J9657" s="1014"/>
      <c r="K9657" s="1014"/>
    </row>
    <row r="9658" spans="10:11">
      <c r="J9658" s="1014"/>
      <c r="K9658" s="1014"/>
    </row>
    <row r="9659" spans="10:11">
      <c r="J9659" s="1014"/>
      <c r="K9659" s="1014"/>
    </row>
    <row r="9660" spans="10:11">
      <c r="J9660" s="1014"/>
      <c r="K9660" s="1014"/>
    </row>
    <row r="9661" spans="10:11">
      <c r="J9661" s="1014"/>
      <c r="K9661" s="1014"/>
    </row>
    <row r="9662" spans="10:11">
      <c r="J9662" s="1014"/>
      <c r="K9662" s="1014"/>
    </row>
    <row r="9663" spans="10:11">
      <c r="J9663" s="1014"/>
      <c r="K9663" s="1014"/>
    </row>
    <row r="9664" spans="10:11">
      <c r="J9664" s="1014"/>
      <c r="K9664" s="1014"/>
    </row>
    <row r="9665" spans="10:11">
      <c r="J9665" s="1014"/>
      <c r="K9665" s="1014"/>
    </row>
    <row r="9666" spans="10:11">
      <c r="J9666" s="1014"/>
      <c r="K9666" s="1014"/>
    </row>
    <row r="9667" spans="10:11">
      <c r="J9667" s="1014"/>
      <c r="K9667" s="1014"/>
    </row>
    <row r="9668" spans="10:11">
      <c r="J9668" s="1014"/>
      <c r="K9668" s="1014"/>
    </row>
    <row r="9669" spans="10:11">
      <c r="J9669" s="1014"/>
      <c r="K9669" s="1014"/>
    </row>
    <row r="9670" spans="10:11">
      <c r="J9670" s="1014"/>
      <c r="K9670" s="1014"/>
    </row>
    <row r="9671" spans="10:11">
      <c r="J9671" s="1014"/>
      <c r="K9671" s="1014"/>
    </row>
    <row r="9672" spans="10:11">
      <c r="J9672" s="1014"/>
      <c r="K9672" s="1014"/>
    </row>
    <row r="9673" spans="10:11">
      <c r="J9673" s="1014"/>
      <c r="K9673" s="1014"/>
    </row>
    <row r="9674" spans="10:11">
      <c r="J9674" s="1014"/>
      <c r="K9674" s="1014"/>
    </row>
    <row r="9675" spans="10:11">
      <c r="J9675" s="1014"/>
      <c r="K9675" s="1014"/>
    </row>
    <row r="9676" spans="10:11">
      <c r="J9676" s="1014"/>
      <c r="K9676" s="1014"/>
    </row>
    <row r="9677" spans="10:11">
      <c r="J9677" s="1014"/>
      <c r="K9677" s="1014"/>
    </row>
    <row r="9678" spans="10:11">
      <c r="J9678" s="1014"/>
      <c r="K9678" s="1014"/>
    </row>
    <row r="9679" spans="10:11">
      <c r="J9679" s="1014"/>
      <c r="K9679" s="1014"/>
    </row>
    <row r="9680" spans="10:11">
      <c r="J9680" s="1014"/>
      <c r="K9680" s="1014"/>
    </row>
    <row r="9681" spans="10:11">
      <c r="J9681" s="1014"/>
      <c r="K9681" s="1014"/>
    </row>
    <row r="9682" spans="10:11">
      <c r="J9682" s="1014"/>
      <c r="K9682" s="1014"/>
    </row>
    <row r="9683" spans="10:11">
      <c r="J9683" s="1014"/>
      <c r="K9683" s="1014"/>
    </row>
    <row r="9684" spans="10:11">
      <c r="J9684" s="1014"/>
      <c r="K9684" s="1014"/>
    </row>
    <row r="9685" spans="10:11">
      <c r="J9685" s="1014"/>
      <c r="K9685" s="1014"/>
    </row>
    <row r="9686" spans="10:11">
      <c r="J9686" s="1014"/>
      <c r="K9686" s="1014"/>
    </row>
    <row r="9687" spans="10:11">
      <c r="J9687" s="1014"/>
      <c r="K9687" s="1014"/>
    </row>
    <row r="9688" spans="10:11">
      <c r="J9688" s="1014"/>
      <c r="K9688" s="1014"/>
    </row>
    <row r="9689" spans="10:11">
      <c r="J9689" s="1014"/>
      <c r="K9689" s="1014"/>
    </row>
    <row r="9690" spans="10:11">
      <c r="J9690" s="1014"/>
      <c r="K9690" s="1014"/>
    </row>
    <row r="9691" spans="10:11">
      <c r="J9691" s="1014"/>
      <c r="K9691" s="1014"/>
    </row>
    <row r="9692" spans="10:11">
      <c r="J9692" s="1014"/>
      <c r="K9692" s="1014"/>
    </row>
    <row r="9693" spans="10:11">
      <c r="J9693" s="1014"/>
      <c r="K9693" s="1014"/>
    </row>
    <row r="9694" spans="10:11">
      <c r="J9694" s="1014"/>
      <c r="K9694" s="1014"/>
    </row>
    <row r="9695" spans="10:11">
      <c r="J9695" s="1014"/>
      <c r="K9695" s="1014"/>
    </row>
    <row r="9696" spans="10:11">
      <c r="J9696" s="1014"/>
      <c r="K9696" s="1014"/>
    </row>
    <row r="9697" spans="10:11">
      <c r="J9697" s="1014"/>
      <c r="K9697" s="1014"/>
    </row>
    <row r="9698" spans="10:11">
      <c r="J9698" s="1014"/>
      <c r="K9698" s="1014"/>
    </row>
    <row r="9699" spans="10:11">
      <c r="J9699" s="1014"/>
      <c r="K9699" s="1014"/>
    </row>
    <row r="9700" spans="10:11">
      <c r="J9700" s="1014"/>
      <c r="K9700" s="1014"/>
    </row>
    <row r="9701" spans="10:11">
      <c r="J9701" s="1014"/>
      <c r="K9701" s="1014"/>
    </row>
    <row r="9702" spans="10:11">
      <c r="J9702" s="1014"/>
      <c r="K9702" s="1014"/>
    </row>
    <row r="9703" spans="10:11">
      <c r="J9703" s="1014"/>
      <c r="K9703" s="1014"/>
    </row>
    <row r="9704" spans="10:11">
      <c r="J9704" s="1014"/>
      <c r="K9704" s="1014"/>
    </row>
    <row r="9705" spans="10:11">
      <c r="J9705" s="1014"/>
      <c r="K9705" s="1014"/>
    </row>
    <row r="9706" spans="10:11">
      <c r="J9706" s="1014"/>
      <c r="K9706" s="1014"/>
    </row>
    <row r="9707" spans="10:11">
      <c r="J9707" s="1014"/>
      <c r="K9707" s="1014"/>
    </row>
    <row r="9708" spans="10:11">
      <c r="J9708" s="1014"/>
      <c r="K9708" s="1014"/>
    </row>
    <row r="9709" spans="10:11">
      <c r="J9709" s="1014"/>
      <c r="K9709" s="1014"/>
    </row>
    <row r="9710" spans="10:11">
      <c r="J9710" s="1014"/>
      <c r="K9710" s="1014"/>
    </row>
    <row r="9711" spans="10:11">
      <c r="J9711" s="1014"/>
      <c r="K9711" s="1014"/>
    </row>
    <row r="9712" spans="10:11">
      <c r="J9712" s="1014"/>
      <c r="K9712" s="1014"/>
    </row>
    <row r="9713" spans="10:11">
      <c r="J9713" s="1014"/>
      <c r="K9713" s="1014"/>
    </row>
    <row r="9714" spans="10:11">
      <c r="J9714" s="1014"/>
      <c r="K9714" s="1014"/>
    </row>
    <row r="9715" spans="10:11">
      <c r="J9715" s="1014"/>
      <c r="K9715" s="1014"/>
    </row>
    <row r="9716" spans="10:11">
      <c r="J9716" s="1014"/>
      <c r="K9716" s="1014"/>
    </row>
    <row r="9717" spans="10:11">
      <c r="J9717" s="1014"/>
      <c r="K9717" s="1014"/>
    </row>
    <row r="9718" spans="10:11">
      <c r="J9718" s="1014"/>
      <c r="K9718" s="1014"/>
    </row>
    <row r="9719" spans="10:11">
      <c r="J9719" s="1014"/>
      <c r="K9719" s="1014"/>
    </row>
    <row r="9720" spans="10:11">
      <c r="J9720" s="1014"/>
      <c r="K9720" s="1014"/>
    </row>
    <row r="9721" spans="10:11">
      <c r="J9721" s="1014"/>
      <c r="K9721" s="1014"/>
    </row>
    <row r="9722" spans="10:11">
      <c r="J9722" s="1014"/>
      <c r="K9722" s="1014"/>
    </row>
    <row r="9723" spans="10:11">
      <c r="J9723" s="1014"/>
      <c r="K9723" s="1014"/>
    </row>
    <row r="9724" spans="10:11">
      <c r="J9724" s="1014"/>
      <c r="K9724" s="1014"/>
    </row>
    <row r="9725" spans="10:11">
      <c r="J9725" s="1014"/>
      <c r="K9725" s="1014"/>
    </row>
    <row r="9726" spans="10:11">
      <c r="J9726" s="1014"/>
      <c r="K9726" s="1014"/>
    </row>
    <row r="9727" spans="10:11">
      <c r="J9727" s="1014"/>
      <c r="K9727" s="1014"/>
    </row>
    <row r="9728" spans="10:11">
      <c r="J9728" s="1014"/>
      <c r="K9728" s="1014"/>
    </row>
    <row r="9729" spans="10:11">
      <c r="J9729" s="1014"/>
      <c r="K9729" s="1014"/>
    </row>
    <row r="9730" spans="10:11">
      <c r="J9730" s="1014"/>
      <c r="K9730" s="1014"/>
    </row>
    <row r="9731" spans="10:11">
      <c r="J9731" s="1014"/>
      <c r="K9731" s="1014"/>
    </row>
    <row r="9732" spans="10:11">
      <c r="J9732" s="1014"/>
      <c r="K9732" s="1014"/>
    </row>
    <row r="9733" spans="10:11">
      <c r="J9733" s="1014"/>
      <c r="K9733" s="1014"/>
    </row>
    <row r="9734" spans="10:11">
      <c r="J9734" s="1014"/>
      <c r="K9734" s="1014"/>
    </row>
    <row r="9735" spans="10:11">
      <c r="J9735" s="1014"/>
      <c r="K9735" s="1014"/>
    </row>
    <row r="9736" spans="10:11">
      <c r="J9736" s="1014"/>
      <c r="K9736" s="1014"/>
    </row>
    <row r="9737" spans="10:11">
      <c r="J9737" s="1014"/>
      <c r="K9737" s="1014"/>
    </row>
    <row r="9738" spans="10:11">
      <c r="J9738" s="1014"/>
      <c r="K9738" s="1014"/>
    </row>
    <row r="9739" spans="10:11">
      <c r="J9739" s="1014"/>
      <c r="K9739" s="1014"/>
    </row>
    <row r="9740" spans="10:11">
      <c r="J9740" s="1014"/>
      <c r="K9740" s="1014"/>
    </row>
    <row r="9741" spans="10:11">
      <c r="J9741" s="1014"/>
      <c r="K9741" s="1014"/>
    </row>
    <row r="9742" spans="10:11">
      <c r="J9742" s="1014"/>
      <c r="K9742" s="1014"/>
    </row>
    <row r="9743" spans="10:11">
      <c r="J9743" s="1014"/>
      <c r="K9743" s="1014"/>
    </row>
    <row r="9744" spans="10:11">
      <c r="J9744" s="1014"/>
      <c r="K9744" s="1014"/>
    </row>
    <row r="9745" spans="10:11">
      <c r="J9745" s="1014"/>
      <c r="K9745" s="1014"/>
    </row>
    <row r="9746" spans="10:11">
      <c r="J9746" s="1014"/>
      <c r="K9746" s="1014"/>
    </row>
    <row r="9747" spans="10:11">
      <c r="J9747" s="1014"/>
      <c r="K9747" s="1014"/>
    </row>
    <row r="9748" spans="10:11">
      <c r="J9748" s="1014"/>
      <c r="K9748" s="1014"/>
    </row>
    <row r="9749" spans="10:11">
      <c r="J9749" s="1014"/>
      <c r="K9749" s="1014"/>
    </row>
    <row r="9750" spans="10:11">
      <c r="J9750" s="1014"/>
      <c r="K9750" s="1014"/>
    </row>
    <row r="9751" spans="10:11">
      <c r="J9751" s="1014"/>
      <c r="K9751" s="1014"/>
    </row>
    <row r="9752" spans="10:11">
      <c r="J9752" s="1014"/>
      <c r="K9752" s="1014"/>
    </row>
    <row r="9753" spans="10:11">
      <c r="J9753" s="1014"/>
      <c r="K9753" s="1014"/>
    </row>
    <row r="9754" spans="10:11">
      <c r="J9754" s="1014"/>
      <c r="K9754" s="1014"/>
    </row>
    <row r="9755" spans="10:11">
      <c r="J9755" s="1014"/>
      <c r="K9755" s="1014"/>
    </row>
    <row r="9756" spans="10:11">
      <c r="J9756" s="1014"/>
      <c r="K9756" s="1014"/>
    </row>
    <row r="9757" spans="10:11">
      <c r="J9757" s="1014"/>
      <c r="K9757" s="1014"/>
    </row>
    <row r="9758" spans="10:11">
      <c r="J9758" s="1014"/>
      <c r="K9758" s="1014"/>
    </row>
    <row r="9759" spans="10:11">
      <c r="J9759" s="1014"/>
      <c r="K9759" s="1014"/>
    </row>
    <row r="9760" spans="10:11">
      <c r="J9760" s="1014"/>
      <c r="K9760" s="1014"/>
    </row>
    <row r="9761" spans="10:11">
      <c r="J9761" s="1014"/>
      <c r="K9761" s="1014"/>
    </row>
    <row r="9762" spans="10:11">
      <c r="J9762" s="1014"/>
      <c r="K9762" s="1014"/>
    </row>
    <row r="9763" spans="10:11">
      <c r="J9763" s="1014"/>
      <c r="K9763" s="1014"/>
    </row>
    <row r="9764" spans="10:11">
      <c r="J9764" s="1014"/>
      <c r="K9764" s="1014"/>
    </row>
    <row r="9765" spans="10:11">
      <c r="J9765" s="1014"/>
      <c r="K9765" s="1014"/>
    </row>
    <row r="9766" spans="10:11">
      <c r="J9766" s="1014"/>
      <c r="K9766" s="1014"/>
    </row>
    <row r="9767" spans="10:11">
      <c r="J9767" s="1014"/>
      <c r="K9767" s="1014"/>
    </row>
    <row r="9768" spans="10:11">
      <c r="J9768" s="1014"/>
      <c r="K9768" s="1014"/>
    </row>
    <row r="9769" spans="10:11">
      <c r="J9769" s="1014"/>
      <c r="K9769" s="1014"/>
    </row>
    <row r="9770" spans="10:11">
      <c r="J9770" s="1014"/>
      <c r="K9770" s="1014"/>
    </row>
    <row r="9771" spans="10:11">
      <c r="J9771" s="1014"/>
      <c r="K9771" s="1014"/>
    </row>
    <row r="9772" spans="10:11">
      <c r="J9772" s="1014"/>
      <c r="K9772" s="1014"/>
    </row>
    <row r="9773" spans="10:11">
      <c r="J9773" s="1014"/>
      <c r="K9773" s="1014"/>
    </row>
    <row r="9774" spans="10:11">
      <c r="J9774" s="1014"/>
      <c r="K9774" s="1014"/>
    </row>
    <row r="9775" spans="10:11">
      <c r="J9775" s="1014"/>
      <c r="K9775" s="1014"/>
    </row>
    <row r="9776" spans="10:11">
      <c r="J9776" s="1014"/>
      <c r="K9776" s="1014"/>
    </row>
    <row r="9777" spans="10:11">
      <c r="J9777" s="1014"/>
      <c r="K9777" s="1014"/>
    </row>
    <row r="9778" spans="10:11">
      <c r="J9778" s="1014"/>
      <c r="K9778" s="1014"/>
    </row>
    <row r="9779" spans="10:11">
      <c r="J9779" s="1014"/>
      <c r="K9779" s="1014"/>
    </row>
    <row r="9780" spans="10:11">
      <c r="J9780" s="1014"/>
      <c r="K9780" s="1014"/>
    </row>
    <row r="9781" spans="10:11">
      <c r="J9781" s="1014"/>
      <c r="K9781" s="1014"/>
    </row>
    <row r="9782" spans="10:11">
      <c r="J9782" s="1014"/>
      <c r="K9782" s="1014"/>
    </row>
    <row r="9783" spans="10:11">
      <c r="J9783" s="1014"/>
      <c r="K9783" s="1014"/>
    </row>
    <row r="9784" spans="10:11">
      <c r="J9784" s="1014"/>
      <c r="K9784" s="1014"/>
    </row>
    <row r="9785" spans="10:11">
      <c r="J9785" s="1014"/>
      <c r="K9785" s="1014"/>
    </row>
    <row r="9786" spans="10:11">
      <c r="J9786" s="1014"/>
      <c r="K9786" s="1014"/>
    </row>
    <row r="9787" spans="10:11">
      <c r="J9787" s="1014"/>
      <c r="K9787" s="1014"/>
    </row>
    <row r="9788" spans="10:11">
      <c r="J9788" s="1014"/>
      <c r="K9788" s="1014"/>
    </row>
    <row r="9789" spans="10:11">
      <c r="J9789" s="1014"/>
      <c r="K9789" s="1014"/>
    </row>
    <row r="9790" spans="10:11">
      <c r="J9790" s="1014"/>
      <c r="K9790" s="1014"/>
    </row>
    <row r="9791" spans="10:11">
      <c r="J9791" s="1014"/>
      <c r="K9791" s="1014"/>
    </row>
    <row r="9792" spans="10:11">
      <c r="J9792" s="1014"/>
      <c r="K9792" s="1014"/>
    </row>
    <row r="9793" spans="10:11">
      <c r="J9793" s="1014"/>
      <c r="K9793" s="1014"/>
    </row>
    <row r="9794" spans="10:11">
      <c r="J9794" s="1014"/>
      <c r="K9794" s="1014"/>
    </row>
    <row r="9795" spans="10:11">
      <c r="J9795" s="1014"/>
      <c r="K9795" s="1014"/>
    </row>
    <row r="9796" spans="10:11">
      <c r="J9796" s="1014"/>
      <c r="K9796" s="1014"/>
    </row>
    <row r="9797" spans="10:11">
      <c r="J9797" s="1014"/>
      <c r="K9797" s="1014"/>
    </row>
    <row r="9798" spans="10:11">
      <c r="J9798" s="1014"/>
      <c r="K9798" s="1014"/>
    </row>
    <row r="9799" spans="10:11">
      <c r="J9799" s="1014"/>
      <c r="K9799" s="1014"/>
    </row>
    <row r="9800" spans="10:11">
      <c r="J9800" s="1014"/>
      <c r="K9800" s="1014"/>
    </row>
    <row r="9801" spans="10:11">
      <c r="J9801" s="1014"/>
      <c r="K9801" s="1014"/>
    </row>
    <row r="9802" spans="10:11">
      <c r="J9802" s="1014"/>
      <c r="K9802" s="1014"/>
    </row>
    <row r="9803" spans="10:11">
      <c r="J9803" s="1014"/>
      <c r="K9803" s="1014"/>
    </row>
    <row r="9804" spans="10:11">
      <c r="J9804" s="1014"/>
      <c r="K9804" s="1014"/>
    </row>
    <row r="9805" spans="10:11">
      <c r="J9805" s="1014"/>
      <c r="K9805" s="1014"/>
    </row>
    <row r="9806" spans="10:11">
      <c r="J9806" s="1014"/>
      <c r="K9806" s="1014"/>
    </row>
    <row r="9807" spans="10:11">
      <c r="J9807" s="1014"/>
      <c r="K9807" s="1014"/>
    </row>
    <row r="9808" spans="10:11">
      <c r="J9808" s="1014"/>
      <c r="K9808" s="1014"/>
    </row>
    <row r="9809" spans="10:11">
      <c r="J9809" s="1014"/>
      <c r="K9809" s="1014"/>
    </row>
    <row r="9810" spans="10:11">
      <c r="J9810" s="1014"/>
      <c r="K9810" s="1014"/>
    </row>
    <row r="9811" spans="10:11">
      <c r="J9811" s="1014"/>
      <c r="K9811" s="1014"/>
    </row>
    <row r="9812" spans="10:11">
      <c r="J9812" s="1014"/>
      <c r="K9812" s="1014"/>
    </row>
    <row r="9813" spans="10:11">
      <c r="J9813" s="1014"/>
      <c r="K9813" s="1014"/>
    </row>
    <row r="9814" spans="10:11">
      <c r="J9814" s="1014"/>
      <c r="K9814" s="1014"/>
    </row>
    <row r="9815" spans="10:11">
      <c r="J9815" s="1014"/>
      <c r="K9815" s="1014"/>
    </row>
    <row r="9816" spans="10:11">
      <c r="J9816" s="1014"/>
      <c r="K9816" s="1014"/>
    </row>
    <row r="9817" spans="10:11">
      <c r="J9817" s="1014"/>
      <c r="K9817" s="1014"/>
    </row>
    <row r="9818" spans="10:11">
      <c r="J9818" s="1014"/>
      <c r="K9818" s="1014"/>
    </row>
    <row r="9819" spans="10:11">
      <c r="J9819" s="1014"/>
      <c r="K9819" s="1014"/>
    </row>
    <row r="9820" spans="10:11">
      <c r="J9820" s="1014"/>
      <c r="K9820" s="1014"/>
    </row>
    <row r="9821" spans="10:11">
      <c r="J9821" s="1014"/>
      <c r="K9821" s="1014"/>
    </row>
    <row r="9822" spans="10:11">
      <c r="J9822" s="1014"/>
      <c r="K9822" s="1014"/>
    </row>
    <row r="9823" spans="10:11">
      <c r="J9823" s="1014"/>
      <c r="K9823" s="1014"/>
    </row>
    <row r="9824" spans="10:11">
      <c r="J9824" s="1014"/>
      <c r="K9824" s="1014"/>
    </row>
    <row r="9825" spans="10:11">
      <c r="J9825" s="1014"/>
      <c r="K9825" s="1014"/>
    </row>
    <row r="9826" spans="10:11">
      <c r="J9826" s="1014"/>
      <c r="K9826" s="1014"/>
    </row>
    <row r="9827" spans="10:11">
      <c r="J9827" s="1014"/>
      <c r="K9827" s="1014"/>
    </row>
    <row r="9828" spans="10:11">
      <c r="J9828" s="1014"/>
      <c r="K9828" s="1014"/>
    </row>
    <row r="9829" spans="10:11">
      <c r="J9829" s="1014"/>
      <c r="K9829" s="1014"/>
    </row>
    <row r="9830" spans="10:11">
      <c r="J9830" s="1014"/>
      <c r="K9830" s="1014"/>
    </row>
    <row r="9831" spans="10:11">
      <c r="J9831" s="1014"/>
      <c r="K9831" s="1014"/>
    </row>
    <row r="9832" spans="10:11">
      <c r="J9832" s="1014"/>
      <c r="K9832" s="1014"/>
    </row>
    <row r="9833" spans="10:11">
      <c r="J9833" s="1014"/>
      <c r="K9833" s="1014"/>
    </row>
    <row r="9834" spans="10:11">
      <c r="J9834" s="1014"/>
      <c r="K9834" s="1014"/>
    </row>
    <row r="9835" spans="10:11">
      <c r="J9835" s="1014"/>
      <c r="K9835" s="1014"/>
    </row>
    <row r="9836" spans="10:11">
      <c r="J9836" s="1014"/>
      <c r="K9836" s="1014"/>
    </row>
    <row r="9837" spans="10:11">
      <c r="J9837" s="1014"/>
      <c r="K9837" s="1014"/>
    </row>
    <row r="9838" spans="10:11">
      <c r="J9838" s="1014"/>
      <c r="K9838" s="1014"/>
    </row>
    <row r="9839" spans="10:11">
      <c r="J9839" s="1014"/>
      <c r="K9839" s="1014"/>
    </row>
    <row r="9840" spans="10:11">
      <c r="J9840" s="1014"/>
      <c r="K9840" s="1014"/>
    </row>
    <row r="9841" spans="10:11">
      <c r="J9841" s="1014"/>
      <c r="K9841" s="1014"/>
    </row>
    <row r="9842" spans="10:11">
      <c r="J9842" s="1014"/>
      <c r="K9842" s="1014"/>
    </row>
    <row r="9843" spans="10:11">
      <c r="J9843" s="1014"/>
      <c r="K9843" s="1014"/>
    </row>
    <row r="9844" spans="10:11">
      <c r="J9844" s="1014"/>
      <c r="K9844" s="1014"/>
    </row>
    <row r="9845" spans="10:11">
      <c r="J9845" s="1014"/>
      <c r="K9845" s="1014"/>
    </row>
    <row r="9846" spans="10:11">
      <c r="J9846" s="1014"/>
      <c r="K9846" s="1014"/>
    </row>
    <row r="9847" spans="10:11">
      <c r="J9847" s="1014"/>
      <c r="K9847" s="1014"/>
    </row>
    <row r="9848" spans="10:11">
      <c r="J9848" s="1014"/>
      <c r="K9848" s="1014"/>
    </row>
    <row r="9849" spans="10:11">
      <c r="J9849" s="1014"/>
      <c r="K9849" s="1014"/>
    </row>
    <row r="9850" spans="10:11">
      <c r="J9850" s="1014"/>
      <c r="K9850" s="1014"/>
    </row>
    <row r="9851" spans="10:11">
      <c r="J9851" s="1014"/>
      <c r="K9851" s="1014"/>
    </row>
    <row r="9852" spans="10:11">
      <c r="J9852" s="1014"/>
      <c r="K9852" s="1014"/>
    </row>
    <row r="9853" spans="10:11">
      <c r="J9853" s="1014"/>
      <c r="K9853" s="1014"/>
    </row>
    <row r="9854" spans="10:11">
      <c r="J9854" s="1014"/>
      <c r="K9854" s="1014"/>
    </row>
    <row r="9855" spans="10:11">
      <c r="J9855" s="1014"/>
      <c r="K9855" s="1014"/>
    </row>
    <row r="9856" spans="10:11">
      <c r="J9856" s="1014"/>
      <c r="K9856" s="1014"/>
    </row>
    <row r="9857" spans="10:11">
      <c r="J9857" s="1014"/>
      <c r="K9857" s="1014"/>
    </row>
    <row r="9858" spans="10:11">
      <c r="J9858" s="1014"/>
      <c r="K9858" s="1014"/>
    </row>
    <row r="9859" spans="10:11">
      <c r="J9859" s="1014"/>
      <c r="K9859" s="1014"/>
    </row>
    <row r="9860" spans="10:11">
      <c r="J9860" s="1014"/>
      <c r="K9860" s="1014"/>
    </row>
    <row r="9861" spans="10:11">
      <c r="J9861" s="1014"/>
      <c r="K9861" s="1014"/>
    </row>
    <row r="9862" spans="10:11">
      <c r="J9862" s="1014"/>
      <c r="K9862" s="1014"/>
    </row>
    <row r="9863" spans="10:11">
      <c r="J9863" s="1014"/>
      <c r="K9863" s="1014"/>
    </row>
    <row r="9864" spans="10:11">
      <c r="J9864" s="1014"/>
      <c r="K9864" s="1014"/>
    </row>
    <row r="9865" spans="10:11">
      <c r="J9865" s="1014"/>
      <c r="K9865" s="1014"/>
    </row>
    <row r="9866" spans="10:11">
      <c r="J9866" s="1014"/>
      <c r="K9866" s="1014"/>
    </row>
    <row r="9867" spans="10:11">
      <c r="J9867" s="1014"/>
      <c r="K9867" s="1014"/>
    </row>
    <row r="9868" spans="10:11">
      <c r="J9868" s="1014"/>
      <c r="K9868" s="1014"/>
    </row>
    <row r="9869" spans="10:11">
      <c r="J9869" s="1014"/>
      <c r="K9869" s="1014"/>
    </row>
    <row r="9870" spans="10:11">
      <c r="J9870" s="1014"/>
      <c r="K9870" s="1014"/>
    </row>
    <row r="9871" spans="10:11">
      <c r="J9871" s="1014"/>
      <c r="K9871" s="1014"/>
    </row>
    <row r="9872" spans="10:11">
      <c r="J9872" s="1014"/>
      <c r="K9872" s="1014"/>
    </row>
    <row r="9873" spans="10:11">
      <c r="J9873" s="1014"/>
      <c r="K9873" s="1014"/>
    </row>
    <row r="9874" spans="10:11">
      <c r="J9874" s="1014"/>
      <c r="K9874" s="1014"/>
    </row>
    <row r="9875" spans="10:11">
      <c r="J9875" s="1014"/>
      <c r="K9875" s="1014"/>
    </row>
    <row r="9876" spans="10:11">
      <c r="J9876" s="1014"/>
      <c r="K9876" s="1014"/>
    </row>
    <row r="9877" spans="10:11">
      <c r="J9877" s="1014"/>
      <c r="K9877" s="1014"/>
    </row>
    <row r="9878" spans="10:11">
      <c r="J9878" s="1014"/>
      <c r="K9878" s="1014"/>
    </row>
    <row r="9879" spans="10:11">
      <c r="J9879" s="1014"/>
      <c r="K9879" s="1014"/>
    </row>
    <row r="9880" spans="10:11">
      <c r="J9880" s="1014"/>
      <c r="K9880" s="1014"/>
    </row>
    <row r="9881" spans="10:11">
      <c r="J9881" s="1014"/>
      <c r="K9881" s="1014"/>
    </row>
    <row r="9882" spans="10:11">
      <c r="J9882" s="1014"/>
      <c r="K9882" s="1014"/>
    </row>
    <row r="9883" spans="10:11">
      <c r="J9883" s="1014"/>
      <c r="K9883" s="1014"/>
    </row>
    <row r="9884" spans="10:11">
      <c r="J9884" s="1014"/>
      <c r="K9884" s="1014"/>
    </row>
    <row r="9885" spans="10:11">
      <c r="J9885" s="1014"/>
      <c r="K9885" s="1014"/>
    </row>
    <row r="9886" spans="10:11">
      <c r="J9886" s="1014"/>
      <c r="K9886" s="1014"/>
    </row>
    <row r="9887" spans="10:11">
      <c r="J9887" s="1014"/>
      <c r="K9887" s="1014"/>
    </row>
    <row r="9888" spans="10:11">
      <c r="J9888" s="1014"/>
      <c r="K9888" s="1014"/>
    </row>
    <row r="9889" spans="10:11">
      <c r="J9889" s="1014"/>
      <c r="K9889" s="1014"/>
    </row>
    <row r="9890" spans="10:11">
      <c r="J9890" s="1014"/>
      <c r="K9890" s="1014"/>
    </row>
    <row r="9891" spans="10:11">
      <c r="J9891" s="1014"/>
      <c r="K9891" s="1014"/>
    </row>
    <row r="9892" spans="10:11">
      <c r="J9892" s="1014"/>
      <c r="K9892" s="1014"/>
    </row>
    <row r="9893" spans="10:11">
      <c r="J9893" s="1014"/>
      <c r="K9893" s="1014"/>
    </row>
    <row r="9894" spans="10:11">
      <c r="J9894" s="1014"/>
      <c r="K9894" s="1014"/>
    </row>
    <row r="9895" spans="10:11">
      <c r="J9895" s="1014"/>
      <c r="K9895" s="1014"/>
    </row>
    <row r="9896" spans="10:11">
      <c r="J9896" s="1014"/>
      <c r="K9896" s="1014"/>
    </row>
    <row r="9897" spans="10:11">
      <c r="J9897" s="1014"/>
      <c r="K9897" s="1014"/>
    </row>
    <row r="9898" spans="10:11">
      <c r="J9898" s="1014"/>
      <c r="K9898" s="1014"/>
    </row>
    <row r="9899" spans="10:11">
      <c r="J9899" s="1014"/>
      <c r="K9899" s="1014"/>
    </row>
    <row r="9900" spans="10:11">
      <c r="J9900" s="1014"/>
      <c r="K9900" s="1014"/>
    </row>
    <row r="9901" spans="10:11">
      <c r="J9901" s="1014"/>
      <c r="K9901" s="1014"/>
    </row>
    <row r="9902" spans="10:11">
      <c r="J9902" s="1014"/>
      <c r="K9902" s="1014"/>
    </row>
    <row r="9903" spans="10:11">
      <c r="J9903" s="1014"/>
      <c r="K9903" s="1014"/>
    </row>
    <row r="9904" spans="10:11">
      <c r="J9904" s="1014"/>
      <c r="K9904" s="1014"/>
    </row>
    <row r="9905" spans="10:11">
      <c r="J9905" s="1014"/>
      <c r="K9905" s="1014"/>
    </row>
    <row r="9906" spans="10:11">
      <c r="J9906" s="1014"/>
      <c r="K9906" s="1014"/>
    </row>
    <row r="9907" spans="10:11">
      <c r="J9907" s="1014"/>
      <c r="K9907" s="1014"/>
    </row>
    <row r="9908" spans="10:11">
      <c r="J9908" s="1014"/>
      <c r="K9908" s="1014"/>
    </row>
    <row r="9909" spans="10:11">
      <c r="J9909" s="1014"/>
      <c r="K9909" s="1014"/>
    </row>
    <row r="9910" spans="10:11">
      <c r="J9910" s="1014"/>
      <c r="K9910" s="1014"/>
    </row>
    <row r="9911" spans="10:11">
      <c r="J9911" s="1014"/>
      <c r="K9911" s="1014"/>
    </row>
    <row r="9912" spans="10:11">
      <c r="J9912" s="1014"/>
      <c r="K9912" s="1014"/>
    </row>
    <row r="9913" spans="10:11">
      <c r="J9913" s="1014"/>
      <c r="K9913" s="1014"/>
    </row>
    <row r="9914" spans="10:11">
      <c r="J9914" s="1014"/>
      <c r="K9914" s="1014"/>
    </row>
    <row r="9915" spans="10:11">
      <c r="J9915" s="1014"/>
      <c r="K9915" s="1014"/>
    </row>
    <row r="9916" spans="10:11">
      <c r="J9916" s="1014"/>
      <c r="K9916" s="1014"/>
    </row>
    <row r="9917" spans="10:11">
      <c r="J9917" s="1014"/>
      <c r="K9917" s="1014"/>
    </row>
    <row r="9918" spans="10:11">
      <c r="J9918" s="1014"/>
      <c r="K9918" s="1014"/>
    </row>
    <row r="9919" spans="10:11">
      <c r="J9919" s="1014"/>
      <c r="K9919" s="1014"/>
    </row>
    <row r="9920" spans="10:11">
      <c r="J9920" s="1014"/>
      <c r="K9920" s="1014"/>
    </row>
    <row r="9921" spans="10:11">
      <c r="J9921" s="1014"/>
      <c r="K9921" s="1014"/>
    </row>
    <row r="9922" spans="10:11">
      <c r="J9922" s="1014"/>
      <c r="K9922" s="1014"/>
    </row>
    <row r="9923" spans="10:11">
      <c r="J9923" s="1014"/>
      <c r="K9923" s="1014"/>
    </row>
    <row r="9924" spans="10:11">
      <c r="J9924" s="1014"/>
      <c r="K9924" s="1014"/>
    </row>
    <row r="9925" spans="10:11">
      <c r="J9925" s="1014"/>
      <c r="K9925" s="1014"/>
    </row>
    <row r="9926" spans="10:11">
      <c r="J9926" s="1014"/>
      <c r="K9926" s="1014"/>
    </row>
    <row r="9927" spans="10:11">
      <c r="J9927" s="1014"/>
      <c r="K9927" s="1014"/>
    </row>
    <row r="9928" spans="10:11">
      <c r="J9928" s="1014"/>
      <c r="K9928" s="1014"/>
    </row>
    <row r="9929" spans="10:11">
      <c r="J9929" s="1014"/>
      <c r="K9929" s="1014"/>
    </row>
    <row r="9930" spans="10:11">
      <c r="J9930" s="1014"/>
      <c r="K9930" s="1014"/>
    </row>
    <row r="9931" spans="10:11">
      <c r="J9931" s="1014"/>
      <c r="K9931" s="1014"/>
    </row>
    <row r="9932" spans="10:11">
      <c r="J9932" s="1014"/>
      <c r="K9932" s="1014"/>
    </row>
    <row r="9933" spans="10:11">
      <c r="J9933" s="1014"/>
      <c r="K9933" s="1014"/>
    </row>
    <row r="9934" spans="10:11">
      <c r="J9934" s="1014"/>
      <c r="K9934" s="1014"/>
    </row>
    <row r="9935" spans="10:11">
      <c r="J9935" s="1014"/>
      <c r="K9935" s="1014"/>
    </row>
    <row r="9936" spans="10:11">
      <c r="J9936" s="1014"/>
      <c r="K9936" s="1014"/>
    </row>
    <row r="9937" spans="10:11">
      <c r="J9937" s="1014"/>
      <c r="K9937" s="1014"/>
    </row>
    <row r="9938" spans="10:11">
      <c r="J9938" s="1014"/>
      <c r="K9938" s="1014"/>
    </row>
    <row r="9939" spans="10:11">
      <c r="J9939" s="1014"/>
      <c r="K9939" s="1014"/>
    </row>
    <row r="9940" spans="10:11">
      <c r="J9940" s="1014"/>
      <c r="K9940" s="1014"/>
    </row>
    <row r="9941" spans="10:11">
      <c r="J9941" s="1014"/>
      <c r="K9941" s="1014"/>
    </row>
    <row r="9942" spans="10:11">
      <c r="J9942" s="1014"/>
      <c r="K9942" s="1014"/>
    </row>
    <row r="9943" spans="10:11">
      <c r="J9943" s="1014"/>
      <c r="K9943" s="1014"/>
    </row>
    <row r="9944" spans="10:11">
      <c r="J9944" s="1014"/>
      <c r="K9944" s="1014"/>
    </row>
    <row r="9945" spans="10:11">
      <c r="J9945" s="1014"/>
      <c r="K9945" s="1014"/>
    </row>
    <row r="9946" spans="10:11">
      <c r="J9946" s="1014"/>
      <c r="K9946" s="1014"/>
    </row>
    <row r="9947" spans="10:11">
      <c r="J9947" s="1014"/>
      <c r="K9947" s="1014"/>
    </row>
    <row r="9948" spans="10:11">
      <c r="J9948" s="1014"/>
      <c r="K9948" s="1014"/>
    </row>
    <row r="9949" spans="10:11">
      <c r="J9949" s="1014"/>
      <c r="K9949" s="1014"/>
    </row>
    <row r="9950" spans="10:11">
      <c r="J9950" s="1014"/>
      <c r="K9950" s="1014"/>
    </row>
    <row r="9951" spans="10:11">
      <c r="J9951" s="1014"/>
      <c r="K9951" s="1014"/>
    </row>
    <row r="9952" spans="10:11">
      <c r="J9952" s="1014"/>
      <c r="K9952" s="1014"/>
    </row>
    <row r="9953" spans="10:11">
      <c r="J9953" s="1014"/>
      <c r="K9953" s="1014"/>
    </row>
    <row r="9954" spans="10:11">
      <c r="J9954" s="1014"/>
      <c r="K9954" s="1014"/>
    </row>
    <row r="9955" spans="10:11">
      <c r="J9955" s="1014"/>
      <c r="K9955" s="1014"/>
    </row>
    <row r="9956" spans="10:11">
      <c r="J9956" s="1014"/>
      <c r="K9956" s="1014"/>
    </row>
    <row r="9957" spans="10:11">
      <c r="J9957" s="1014"/>
      <c r="K9957" s="1014"/>
    </row>
    <row r="9958" spans="10:11">
      <c r="J9958" s="1014"/>
      <c r="K9958" s="1014"/>
    </row>
    <row r="9959" spans="10:11">
      <c r="J9959" s="1014"/>
      <c r="K9959" s="1014"/>
    </row>
    <row r="9960" spans="10:11">
      <c r="J9960" s="1014"/>
      <c r="K9960" s="1014"/>
    </row>
    <row r="9961" spans="10:11">
      <c r="J9961" s="1014"/>
      <c r="K9961" s="1014"/>
    </row>
    <row r="9962" spans="10:11">
      <c r="J9962" s="1014"/>
      <c r="K9962" s="1014"/>
    </row>
    <row r="9963" spans="10:11">
      <c r="J9963" s="1014"/>
      <c r="K9963" s="1014"/>
    </row>
    <row r="9964" spans="10:11">
      <c r="J9964" s="1014"/>
      <c r="K9964" s="1014"/>
    </row>
    <row r="9965" spans="10:11">
      <c r="J9965" s="1014"/>
      <c r="K9965" s="1014"/>
    </row>
    <row r="9966" spans="10:11">
      <c r="J9966" s="1014"/>
      <c r="K9966" s="1014"/>
    </row>
    <row r="9967" spans="10:11">
      <c r="J9967" s="1014"/>
      <c r="K9967" s="1014"/>
    </row>
    <row r="9968" spans="10:11">
      <c r="J9968" s="1014"/>
      <c r="K9968" s="1014"/>
    </row>
    <row r="9969" spans="10:11">
      <c r="J9969" s="1014"/>
      <c r="K9969" s="1014"/>
    </row>
    <row r="9970" spans="10:11">
      <c r="J9970" s="1014"/>
      <c r="K9970" s="1014"/>
    </row>
    <row r="9971" spans="10:11">
      <c r="J9971" s="1014"/>
      <c r="K9971" s="1014"/>
    </row>
    <row r="9972" spans="10:11">
      <c r="J9972" s="1014"/>
      <c r="K9972" s="1014"/>
    </row>
    <row r="9973" spans="10:11">
      <c r="J9973" s="1014"/>
      <c r="K9973" s="1014"/>
    </row>
    <row r="9974" spans="10:11">
      <c r="J9974" s="1014"/>
      <c r="K9974" s="1014"/>
    </row>
    <row r="9975" spans="10:11">
      <c r="J9975" s="1014"/>
      <c r="K9975" s="1014"/>
    </row>
    <row r="9976" spans="10:11">
      <c r="J9976" s="1014"/>
      <c r="K9976" s="1014"/>
    </row>
    <row r="9977" spans="10:11">
      <c r="J9977" s="1014"/>
      <c r="K9977" s="1014"/>
    </row>
    <row r="9978" spans="10:11">
      <c r="J9978" s="1014"/>
      <c r="K9978" s="1014"/>
    </row>
    <row r="9979" spans="10:11">
      <c r="J9979" s="1014"/>
      <c r="K9979" s="1014"/>
    </row>
    <row r="9980" spans="10:11">
      <c r="J9980" s="1014"/>
      <c r="K9980" s="1014"/>
    </row>
    <row r="9981" spans="10:11">
      <c r="J9981" s="1014"/>
      <c r="K9981" s="1014"/>
    </row>
    <row r="9982" spans="10:11">
      <c r="J9982" s="1014"/>
      <c r="K9982" s="1014"/>
    </row>
    <row r="9983" spans="10:11">
      <c r="J9983" s="1014"/>
      <c r="K9983" s="1014"/>
    </row>
    <row r="9984" spans="10:11">
      <c r="J9984" s="1014"/>
      <c r="K9984" s="1014"/>
    </row>
    <row r="9985" spans="10:11">
      <c r="J9985" s="1014"/>
      <c r="K9985" s="1014"/>
    </row>
    <row r="9986" spans="10:11">
      <c r="J9986" s="1014"/>
      <c r="K9986" s="1014"/>
    </row>
    <row r="9987" spans="10:11">
      <c r="J9987" s="1014"/>
      <c r="K9987" s="1014"/>
    </row>
    <row r="9988" spans="10:11">
      <c r="J9988" s="1014"/>
      <c r="K9988" s="1014"/>
    </row>
    <row r="9989" spans="10:11">
      <c r="J9989" s="1014"/>
      <c r="K9989" s="1014"/>
    </row>
    <row r="9990" spans="10:11">
      <c r="J9990" s="1014"/>
      <c r="K9990" s="1014"/>
    </row>
    <row r="9991" spans="10:11">
      <c r="J9991" s="1014"/>
      <c r="K9991" s="1014"/>
    </row>
    <row r="9992" spans="10:11">
      <c r="J9992" s="1014"/>
      <c r="K9992" s="1014"/>
    </row>
    <row r="9993" spans="10:11">
      <c r="J9993" s="1014"/>
      <c r="K9993" s="1014"/>
    </row>
    <row r="9994" spans="10:11">
      <c r="J9994" s="1014"/>
      <c r="K9994" s="1014"/>
    </row>
    <row r="9995" spans="10:11">
      <c r="J9995" s="1014"/>
      <c r="K9995" s="1014"/>
    </row>
    <row r="9996" spans="10:11">
      <c r="J9996" s="1014"/>
      <c r="K9996" s="1014"/>
    </row>
    <row r="9997" spans="10:11">
      <c r="J9997" s="1014"/>
      <c r="K9997" s="1014"/>
    </row>
    <row r="9998" spans="10:11">
      <c r="J9998" s="1014"/>
      <c r="K9998" s="1014"/>
    </row>
    <row r="9999" spans="10:11">
      <c r="J9999" s="1014"/>
      <c r="K9999" s="1014"/>
    </row>
    <row r="10000" spans="10:11">
      <c r="J10000" s="1014"/>
      <c r="K10000" s="1014"/>
    </row>
    <row r="10001" spans="10:11">
      <c r="J10001" s="1014"/>
      <c r="K10001" s="1014"/>
    </row>
    <row r="10002" spans="10:11">
      <c r="J10002" s="1014"/>
      <c r="K10002" s="1014"/>
    </row>
    <row r="10003" spans="10:11">
      <c r="J10003" s="1014"/>
      <c r="K10003" s="1014"/>
    </row>
    <row r="10004" spans="10:11">
      <c r="J10004" s="1014"/>
      <c r="K10004" s="1014"/>
    </row>
    <row r="10005" spans="10:11">
      <c r="J10005" s="1014"/>
      <c r="K10005" s="1014"/>
    </row>
    <row r="10006" spans="10:11">
      <c r="J10006" s="1014"/>
      <c r="K10006" s="1014"/>
    </row>
    <row r="10007" spans="10:11">
      <c r="J10007" s="1014"/>
      <c r="K10007" s="1014"/>
    </row>
    <row r="10008" spans="10:11">
      <c r="J10008" s="1014"/>
      <c r="K10008" s="1014"/>
    </row>
    <row r="10009" spans="10:11">
      <c r="J10009" s="1014"/>
      <c r="K10009" s="1014"/>
    </row>
    <row r="10010" spans="10:11">
      <c r="J10010" s="1014"/>
      <c r="K10010" s="1014"/>
    </row>
    <row r="10011" spans="10:11">
      <c r="J10011" s="1014"/>
      <c r="K10011" s="1014"/>
    </row>
    <row r="10012" spans="10:11">
      <c r="J10012" s="1014"/>
      <c r="K10012" s="1014"/>
    </row>
    <row r="10013" spans="10:11">
      <c r="J10013" s="1014"/>
      <c r="K10013" s="1014"/>
    </row>
    <row r="10014" spans="10:11">
      <c r="J10014" s="1014"/>
      <c r="K10014" s="1014"/>
    </row>
    <row r="10015" spans="10:11">
      <c r="J10015" s="1014"/>
      <c r="K10015" s="1014"/>
    </row>
    <row r="10016" spans="10:11">
      <c r="J10016" s="1014"/>
      <c r="K10016" s="1014"/>
    </row>
    <row r="10017" spans="10:11">
      <c r="J10017" s="1014"/>
      <c r="K10017" s="1014"/>
    </row>
    <row r="10018" spans="10:11">
      <c r="J10018" s="1014"/>
      <c r="K10018" s="1014"/>
    </row>
    <row r="10019" spans="10:11">
      <c r="J10019" s="1014"/>
      <c r="K10019" s="1014"/>
    </row>
    <row r="10020" spans="10:11">
      <c r="J10020" s="1014"/>
      <c r="K10020" s="1014"/>
    </row>
    <row r="10021" spans="10:11">
      <c r="J10021" s="1014"/>
      <c r="K10021" s="1014"/>
    </row>
    <row r="10022" spans="10:11">
      <c r="J10022" s="1014"/>
      <c r="K10022" s="1014"/>
    </row>
    <row r="10023" spans="10:11">
      <c r="J10023" s="1014"/>
      <c r="K10023" s="1014"/>
    </row>
    <row r="10024" spans="10:11">
      <c r="J10024" s="1014"/>
      <c r="K10024" s="1014"/>
    </row>
    <row r="10025" spans="10:11">
      <c r="J10025" s="1014"/>
      <c r="K10025" s="1014"/>
    </row>
    <row r="10026" spans="10:11">
      <c r="J10026" s="1014"/>
      <c r="K10026" s="1014"/>
    </row>
    <row r="10027" spans="10:11">
      <c r="J10027" s="1014"/>
      <c r="K10027" s="1014"/>
    </row>
    <row r="10028" spans="10:11">
      <c r="J10028" s="1014"/>
      <c r="K10028" s="1014"/>
    </row>
    <row r="10029" spans="10:11">
      <c r="J10029" s="1014"/>
      <c r="K10029" s="1014"/>
    </row>
    <row r="10030" spans="10:11">
      <c r="J10030" s="1014"/>
      <c r="K10030" s="1014"/>
    </row>
    <row r="10031" spans="10:11">
      <c r="J10031" s="1014"/>
      <c r="K10031" s="1014"/>
    </row>
    <row r="10032" spans="10:11">
      <c r="J10032" s="1014"/>
      <c r="K10032" s="1014"/>
    </row>
    <row r="10033" spans="10:11">
      <c r="J10033" s="1014"/>
      <c r="K10033" s="1014"/>
    </row>
    <row r="10034" spans="10:11">
      <c r="J10034" s="1014"/>
      <c r="K10034" s="1014"/>
    </row>
    <row r="10035" spans="10:11">
      <c r="J10035" s="1014"/>
      <c r="K10035" s="1014"/>
    </row>
    <row r="10036" spans="10:11">
      <c r="J10036" s="1014"/>
      <c r="K10036" s="1014"/>
    </row>
    <row r="10037" spans="10:11">
      <c r="J10037" s="1014"/>
      <c r="K10037" s="1014"/>
    </row>
    <row r="10038" spans="10:11">
      <c r="J10038" s="1014"/>
      <c r="K10038" s="1014"/>
    </row>
    <row r="10039" spans="10:11">
      <c r="J10039" s="1014"/>
      <c r="K10039" s="1014"/>
    </row>
    <row r="10040" spans="10:11">
      <c r="J10040" s="1014"/>
      <c r="K10040" s="1014"/>
    </row>
    <row r="10041" spans="10:11">
      <c r="J10041" s="1014"/>
      <c r="K10041" s="1014"/>
    </row>
    <row r="10042" spans="10:11">
      <c r="J10042" s="1014"/>
      <c r="K10042" s="1014"/>
    </row>
    <row r="10043" spans="10:11">
      <c r="J10043" s="1014"/>
      <c r="K10043" s="1014"/>
    </row>
    <row r="10044" spans="10:11">
      <c r="J10044" s="1014"/>
      <c r="K10044" s="1014"/>
    </row>
    <row r="10045" spans="10:11">
      <c r="J10045" s="1014"/>
      <c r="K10045" s="1014"/>
    </row>
    <row r="10046" spans="10:11">
      <c r="J10046" s="1014"/>
      <c r="K10046" s="1014"/>
    </row>
    <row r="10047" spans="10:11">
      <c r="J10047" s="1014"/>
      <c r="K10047" s="1014"/>
    </row>
    <row r="10048" spans="10:11">
      <c r="J10048" s="1014"/>
      <c r="K10048" s="1014"/>
    </row>
    <row r="10049" spans="10:11">
      <c r="J10049" s="1014"/>
      <c r="K10049" s="1014"/>
    </row>
    <row r="10050" spans="10:11">
      <c r="J10050" s="1014"/>
      <c r="K10050" s="1014"/>
    </row>
    <row r="10051" spans="10:11">
      <c r="J10051" s="1014"/>
      <c r="K10051" s="1014"/>
    </row>
    <row r="10052" spans="10:11">
      <c r="J10052" s="1014"/>
      <c r="K10052" s="1014"/>
    </row>
    <row r="10053" spans="10:11">
      <c r="J10053" s="1014"/>
      <c r="K10053" s="1014"/>
    </row>
    <row r="10054" spans="10:11">
      <c r="J10054" s="1014"/>
      <c r="K10054" s="1014"/>
    </row>
    <row r="10055" spans="10:11">
      <c r="J10055" s="1014"/>
      <c r="K10055" s="1014"/>
    </row>
    <row r="10056" spans="10:11">
      <c r="J10056" s="1014"/>
      <c r="K10056" s="1014"/>
    </row>
    <row r="10057" spans="10:11">
      <c r="J10057" s="1014"/>
      <c r="K10057" s="1014"/>
    </row>
    <row r="10058" spans="10:11">
      <c r="J10058" s="1014"/>
      <c r="K10058" s="1014"/>
    </row>
    <row r="10059" spans="10:11">
      <c r="J10059" s="1014"/>
      <c r="K10059" s="1014"/>
    </row>
    <row r="10060" spans="10:11">
      <c r="J10060" s="1014"/>
      <c r="K10060" s="1014"/>
    </row>
    <row r="10061" spans="10:11">
      <c r="J10061" s="1014"/>
      <c r="K10061" s="1014"/>
    </row>
    <row r="10062" spans="10:11">
      <c r="J10062" s="1014"/>
      <c r="K10062" s="1014"/>
    </row>
    <row r="10063" spans="10:11">
      <c r="J10063" s="1014"/>
      <c r="K10063" s="1014"/>
    </row>
    <row r="10064" spans="10:11">
      <c r="J10064" s="1014"/>
      <c r="K10064" s="1014"/>
    </row>
    <row r="10065" spans="10:11">
      <c r="J10065" s="1014"/>
      <c r="K10065" s="1014"/>
    </row>
    <row r="10066" spans="10:11">
      <c r="J10066" s="1014"/>
      <c r="K10066" s="1014"/>
    </row>
    <row r="10067" spans="10:11">
      <c r="J10067" s="1014"/>
      <c r="K10067" s="1014"/>
    </row>
    <row r="10068" spans="10:11">
      <c r="J10068" s="1014"/>
      <c r="K10068" s="1014"/>
    </row>
    <row r="10069" spans="10:11">
      <c r="J10069" s="1014"/>
      <c r="K10069" s="1014"/>
    </row>
    <row r="10070" spans="10:11">
      <c r="J10070" s="1014"/>
      <c r="K10070" s="1014"/>
    </row>
    <row r="10071" spans="10:11">
      <c r="J10071" s="1014"/>
      <c r="K10071" s="1014"/>
    </row>
    <row r="10072" spans="10:11">
      <c r="J10072" s="1014"/>
      <c r="K10072" s="1014"/>
    </row>
    <row r="10073" spans="10:11">
      <c r="J10073" s="1014"/>
      <c r="K10073" s="1014"/>
    </row>
    <row r="10074" spans="10:11">
      <c r="J10074" s="1014"/>
      <c r="K10074" s="1014"/>
    </row>
    <row r="10075" spans="10:11">
      <c r="J10075" s="1014"/>
      <c r="K10075" s="1014"/>
    </row>
    <row r="10076" spans="10:11">
      <c r="J10076" s="1014"/>
      <c r="K10076" s="1014"/>
    </row>
    <row r="10077" spans="10:11">
      <c r="J10077" s="1014"/>
      <c r="K10077" s="1014"/>
    </row>
    <row r="10078" spans="10:11">
      <c r="J10078" s="1014"/>
      <c r="K10078" s="1014"/>
    </row>
    <row r="10079" spans="10:11">
      <c r="J10079" s="1014"/>
      <c r="K10079" s="1014"/>
    </row>
    <row r="10080" spans="10:11">
      <c r="J10080" s="1014"/>
      <c r="K10080" s="1014"/>
    </row>
    <row r="10081" spans="10:11">
      <c r="J10081" s="1014"/>
      <c r="K10081" s="1014"/>
    </row>
    <row r="10082" spans="10:11">
      <c r="J10082" s="1014"/>
      <c r="K10082" s="1014"/>
    </row>
    <row r="10083" spans="10:11">
      <c r="J10083" s="1014"/>
      <c r="K10083" s="1014"/>
    </row>
    <row r="10084" spans="10:11">
      <c r="J10084" s="1014"/>
      <c r="K10084" s="1014"/>
    </row>
    <row r="10085" spans="10:11">
      <c r="J10085" s="1014"/>
      <c r="K10085" s="1014"/>
    </row>
    <row r="10086" spans="10:11">
      <c r="J10086" s="1014"/>
      <c r="K10086" s="1014"/>
    </row>
    <row r="10087" spans="10:11">
      <c r="J10087" s="1014"/>
      <c r="K10087" s="1014"/>
    </row>
    <row r="10088" spans="10:11">
      <c r="J10088" s="1014"/>
      <c r="K10088" s="1014"/>
    </row>
    <row r="10089" spans="10:11">
      <c r="J10089" s="1014"/>
      <c r="K10089" s="1014"/>
    </row>
    <row r="10090" spans="10:11">
      <c r="J10090" s="1014"/>
      <c r="K10090" s="1014"/>
    </row>
    <row r="10091" spans="10:11">
      <c r="J10091" s="1014"/>
      <c r="K10091" s="1014"/>
    </row>
    <row r="10092" spans="10:11">
      <c r="J10092" s="1014"/>
      <c r="K10092" s="1014"/>
    </row>
    <row r="10093" spans="10:11">
      <c r="J10093" s="1014"/>
      <c r="K10093" s="1014"/>
    </row>
    <row r="10094" spans="10:11">
      <c r="J10094" s="1014"/>
      <c r="K10094" s="1014"/>
    </row>
    <row r="10095" spans="10:11">
      <c r="J10095" s="1014"/>
      <c r="K10095" s="1014"/>
    </row>
    <row r="10096" spans="10:11">
      <c r="J10096" s="1014"/>
      <c r="K10096" s="1014"/>
    </row>
    <row r="10097" spans="10:11">
      <c r="J10097" s="1014"/>
      <c r="K10097" s="1014"/>
    </row>
    <row r="10098" spans="10:11">
      <c r="J10098" s="1014"/>
      <c r="K10098" s="1014"/>
    </row>
    <row r="10099" spans="10:11">
      <c r="J10099" s="1014"/>
      <c r="K10099" s="1014"/>
    </row>
    <row r="10100" spans="10:11">
      <c r="J10100" s="1014"/>
      <c r="K10100" s="1014"/>
    </row>
    <row r="10101" spans="10:11">
      <c r="J10101" s="1014"/>
      <c r="K10101" s="1014"/>
    </row>
    <row r="10102" spans="10:11">
      <c r="J10102" s="1014"/>
      <c r="K10102" s="1014"/>
    </row>
    <row r="10103" spans="10:11">
      <c r="J10103" s="1014"/>
      <c r="K10103" s="1014"/>
    </row>
    <row r="10104" spans="10:11">
      <c r="J10104" s="1014"/>
      <c r="K10104" s="1014"/>
    </row>
    <row r="10105" spans="10:11">
      <c r="J10105" s="1014"/>
      <c r="K10105" s="1014"/>
    </row>
    <row r="10106" spans="10:11">
      <c r="J10106" s="1014"/>
      <c r="K10106" s="1014"/>
    </row>
    <row r="10107" spans="10:11">
      <c r="J10107" s="1014"/>
      <c r="K10107" s="1014"/>
    </row>
    <row r="10108" spans="10:11">
      <c r="J10108" s="1014"/>
      <c r="K10108" s="1014"/>
    </row>
    <row r="10109" spans="10:11">
      <c r="J10109" s="1014"/>
      <c r="K10109" s="1014"/>
    </row>
    <row r="10110" spans="10:11">
      <c r="J10110" s="1014"/>
      <c r="K10110" s="1014"/>
    </row>
    <row r="10111" spans="10:11">
      <c r="J10111" s="1014"/>
      <c r="K10111" s="1014"/>
    </row>
    <row r="10112" spans="10:11">
      <c r="J10112" s="1014"/>
      <c r="K10112" s="1014"/>
    </row>
    <row r="10113" spans="10:11">
      <c r="J10113" s="1014"/>
      <c r="K10113" s="1014"/>
    </row>
    <row r="10114" spans="10:11">
      <c r="J10114" s="1014"/>
      <c r="K10114" s="1014"/>
    </row>
    <row r="10115" spans="10:11">
      <c r="J10115" s="1014"/>
      <c r="K10115" s="1014"/>
    </row>
    <row r="10116" spans="10:11">
      <c r="J10116" s="1014"/>
      <c r="K10116" s="1014"/>
    </row>
    <row r="10117" spans="10:11">
      <c r="J10117" s="1014"/>
      <c r="K10117" s="1014"/>
    </row>
    <row r="10118" spans="10:11">
      <c r="J10118" s="1014"/>
      <c r="K10118" s="1014"/>
    </row>
    <row r="10119" spans="10:11">
      <c r="J10119" s="1014"/>
      <c r="K10119" s="1014"/>
    </row>
    <row r="10120" spans="10:11">
      <c r="J10120" s="1014"/>
      <c r="K10120" s="1014"/>
    </row>
    <row r="10121" spans="10:11">
      <c r="J10121" s="1014"/>
      <c r="K10121" s="1014"/>
    </row>
    <row r="10122" spans="10:11">
      <c r="J10122" s="1014"/>
      <c r="K10122" s="1014"/>
    </row>
    <row r="10123" spans="10:11">
      <c r="J10123" s="1014"/>
      <c r="K10123" s="1014"/>
    </row>
    <row r="10124" spans="10:11">
      <c r="J10124" s="1014"/>
      <c r="K10124" s="1014"/>
    </row>
    <row r="10125" spans="10:11">
      <c r="J10125" s="1014"/>
      <c r="K10125" s="1014"/>
    </row>
    <row r="10126" spans="10:11">
      <c r="J10126" s="1014"/>
      <c r="K10126" s="1014"/>
    </row>
    <row r="10127" spans="10:11">
      <c r="J10127" s="1014"/>
      <c r="K10127" s="1014"/>
    </row>
    <row r="10128" spans="10:11">
      <c r="J10128" s="1014"/>
      <c r="K10128" s="1014"/>
    </row>
    <row r="10129" spans="10:11">
      <c r="J10129" s="1014"/>
      <c r="K10129" s="1014"/>
    </row>
    <row r="10130" spans="10:11">
      <c r="J10130" s="1014"/>
      <c r="K10130" s="1014"/>
    </row>
    <row r="10131" spans="10:11">
      <c r="J10131" s="1014"/>
      <c r="K10131" s="1014"/>
    </row>
    <row r="10132" spans="10:11">
      <c r="J10132" s="1014"/>
      <c r="K10132" s="1014"/>
    </row>
    <row r="10133" spans="10:11">
      <c r="J10133" s="1014"/>
      <c r="K10133" s="1014"/>
    </row>
    <row r="10134" spans="10:11">
      <c r="J10134" s="1014"/>
      <c r="K10134" s="1014"/>
    </row>
    <row r="10135" spans="10:11">
      <c r="J10135" s="1014"/>
      <c r="K10135" s="1014"/>
    </row>
    <row r="10136" spans="10:11">
      <c r="J10136" s="1014"/>
      <c r="K10136" s="1014"/>
    </row>
    <row r="10137" spans="10:11">
      <c r="J10137" s="1014"/>
      <c r="K10137" s="1014"/>
    </row>
    <row r="10138" spans="10:11">
      <c r="J10138" s="1014"/>
      <c r="K10138" s="1014"/>
    </row>
    <row r="10139" spans="10:11">
      <c r="J10139" s="1014"/>
      <c r="K10139" s="1014"/>
    </row>
    <row r="10140" spans="10:11">
      <c r="J10140" s="1014"/>
      <c r="K10140" s="1014"/>
    </row>
    <row r="10141" spans="10:11">
      <c r="J10141" s="1014"/>
      <c r="K10141" s="1014"/>
    </row>
    <row r="10142" spans="10:11">
      <c r="J10142" s="1014"/>
      <c r="K10142" s="1014"/>
    </row>
    <row r="10143" spans="10:11">
      <c r="J10143" s="1014"/>
      <c r="K10143" s="1014"/>
    </row>
    <row r="10144" spans="10:11">
      <c r="J10144" s="1014"/>
      <c r="K10144" s="1014"/>
    </row>
    <row r="10145" spans="10:11">
      <c r="J10145" s="1014"/>
      <c r="K10145" s="1014"/>
    </row>
    <row r="10146" spans="10:11">
      <c r="J10146" s="1014"/>
      <c r="K10146" s="1014"/>
    </row>
    <row r="10147" spans="10:11">
      <c r="J10147" s="1014"/>
      <c r="K10147" s="1014"/>
    </row>
    <row r="10148" spans="10:11">
      <c r="J10148" s="1014"/>
      <c r="K10148" s="1014"/>
    </row>
    <row r="10149" spans="10:11">
      <c r="J10149" s="1014"/>
      <c r="K10149" s="1014"/>
    </row>
    <row r="10150" spans="10:11">
      <c r="J10150" s="1014"/>
      <c r="K10150" s="1014"/>
    </row>
    <row r="10151" spans="10:11">
      <c r="J10151" s="1014"/>
      <c r="K10151" s="1014"/>
    </row>
    <row r="10152" spans="10:11">
      <c r="J10152" s="1014"/>
      <c r="K10152" s="1014"/>
    </row>
    <row r="10153" spans="10:11">
      <c r="J10153" s="1014"/>
      <c r="K10153" s="1014"/>
    </row>
    <row r="10154" spans="10:11">
      <c r="J10154" s="1014"/>
      <c r="K10154" s="1014"/>
    </row>
    <row r="10155" spans="10:11">
      <c r="J10155" s="1014"/>
      <c r="K10155" s="1014"/>
    </row>
    <row r="10156" spans="10:11">
      <c r="J10156" s="1014"/>
      <c r="K10156" s="1014"/>
    </row>
    <row r="10157" spans="10:11">
      <c r="J10157" s="1014"/>
      <c r="K10157" s="1014"/>
    </row>
    <row r="10158" spans="10:11">
      <c r="J10158" s="1014"/>
      <c r="K10158" s="1014"/>
    </row>
    <row r="10159" spans="10:11">
      <c r="J10159" s="1014"/>
      <c r="K10159" s="1014"/>
    </row>
    <row r="10160" spans="10:11">
      <c r="J10160" s="1014"/>
      <c r="K10160" s="1014"/>
    </row>
    <row r="10161" spans="10:11">
      <c r="J10161" s="1014"/>
      <c r="K10161" s="1014"/>
    </row>
    <row r="10162" spans="10:11">
      <c r="J10162" s="1014"/>
      <c r="K10162" s="1014"/>
    </row>
    <row r="10163" spans="10:11">
      <c r="J10163" s="1014"/>
      <c r="K10163" s="1014"/>
    </row>
    <row r="10164" spans="10:11">
      <c r="J10164" s="1014"/>
      <c r="K10164" s="1014"/>
    </row>
    <row r="10165" spans="10:11">
      <c r="J10165" s="1014"/>
      <c r="K10165" s="1014"/>
    </row>
    <row r="10166" spans="10:11">
      <c r="J10166" s="1014"/>
      <c r="K10166" s="1014"/>
    </row>
    <row r="10167" spans="10:11">
      <c r="J10167" s="1014"/>
      <c r="K10167" s="1014"/>
    </row>
    <row r="10168" spans="10:11">
      <c r="J10168" s="1014"/>
      <c r="K10168" s="1014"/>
    </row>
    <row r="10169" spans="10:11">
      <c r="J10169" s="1014"/>
      <c r="K10169" s="1014"/>
    </row>
    <row r="10170" spans="10:11">
      <c r="J10170" s="1014"/>
      <c r="K10170" s="1014"/>
    </row>
    <row r="10171" spans="10:11">
      <c r="J10171" s="1014"/>
      <c r="K10171" s="1014"/>
    </row>
    <row r="10172" spans="10:11">
      <c r="J10172" s="1014"/>
      <c r="K10172" s="1014"/>
    </row>
    <row r="10173" spans="10:11">
      <c r="J10173" s="1014"/>
      <c r="K10173" s="1014"/>
    </row>
    <row r="10174" spans="10:11">
      <c r="J10174" s="1014"/>
      <c r="K10174" s="1014"/>
    </row>
    <row r="10175" spans="10:11">
      <c r="J10175" s="1014"/>
      <c r="K10175" s="1014"/>
    </row>
    <row r="10176" spans="10:11">
      <c r="J10176" s="1014"/>
      <c r="K10176" s="1014"/>
    </row>
    <row r="10177" spans="10:11">
      <c r="J10177" s="1014"/>
      <c r="K10177" s="1014"/>
    </row>
    <row r="10178" spans="10:11">
      <c r="J10178" s="1014"/>
      <c r="K10178" s="1014"/>
    </row>
    <row r="10179" spans="10:11">
      <c r="J10179" s="1014"/>
      <c r="K10179" s="1014"/>
    </row>
    <row r="10180" spans="10:11">
      <c r="J10180" s="1014"/>
      <c r="K10180" s="1014"/>
    </row>
    <row r="10181" spans="10:11">
      <c r="J10181" s="1014"/>
      <c r="K10181" s="1014"/>
    </row>
    <row r="10182" spans="10:11">
      <c r="J10182" s="1014"/>
      <c r="K10182" s="1014"/>
    </row>
    <row r="10183" spans="10:11">
      <c r="J10183" s="1014"/>
      <c r="K10183" s="1014"/>
    </row>
    <row r="10184" spans="10:11">
      <c r="J10184" s="1014"/>
      <c r="K10184" s="1014"/>
    </row>
    <row r="10185" spans="10:11">
      <c r="J10185" s="1014"/>
      <c r="K10185" s="1014"/>
    </row>
    <row r="10186" spans="10:11">
      <c r="J10186" s="1014"/>
      <c r="K10186" s="1014"/>
    </row>
    <row r="10187" spans="10:11">
      <c r="J10187" s="1014"/>
      <c r="K10187" s="1014"/>
    </row>
    <row r="10188" spans="10:11">
      <c r="J10188" s="1014"/>
      <c r="K10188" s="1014"/>
    </row>
    <row r="10189" spans="10:11">
      <c r="J10189" s="1014"/>
      <c r="K10189" s="1014"/>
    </row>
    <row r="10190" spans="10:11">
      <c r="J10190" s="1014"/>
      <c r="K10190" s="1014"/>
    </row>
    <row r="10191" spans="10:11">
      <c r="J10191" s="1014"/>
      <c r="K10191" s="1014"/>
    </row>
    <row r="10192" spans="10:11">
      <c r="J10192" s="1014"/>
      <c r="K10192" s="1014"/>
    </row>
    <row r="10193" spans="10:11">
      <c r="J10193" s="1014"/>
      <c r="K10193" s="1014"/>
    </row>
    <row r="10194" spans="10:11">
      <c r="J10194" s="1014"/>
      <c r="K10194" s="1014"/>
    </row>
    <row r="10195" spans="10:11">
      <c r="J10195" s="1014"/>
      <c r="K10195" s="1014"/>
    </row>
    <row r="10196" spans="10:11">
      <c r="J10196" s="1014"/>
      <c r="K10196" s="1014"/>
    </row>
    <row r="10197" spans="10:11">
      <c r="J10197" s="1014"/>
      <c r="K10197" s="1014"/>
    </row>
    <row r="10198" spans="10:11">
      <c r="J10198" s="1014"/>
      <c r="K10198" s="1014"/>
    </row>
    <row r="10199" spans="10:11">
      <c r="J10199" s="1014"/>
      <c r="K10199" s="1014"/>
    </row>
    <row r="10200" spans="10:11">
      <c r="J10200" s="1014"/>
      <c r="K10200" s="1014"/>
    </row>
    <row r="10201" spans="10:11">
      <c r="J10201" s="1014"/>
      <c r="K10201" s="1014"/>
    </row>
    <row r="10202" spans="10:11">
      <c r="J10202" s="1014"/>
      <c r="K10202" s="1014"/>
    </row>
    <row r="10203" spans="10:11">
      <c r="J10203" s="1014"/>
      <c r="K10203" s="1014"/>
    </row>
    <row r="10204" spans="10:11">
      <c r="J10204" s="1014"/>
      <c r="K10204" s="1014"/>
    </row>
    <row r="10205" spans="10:11">
      <c r="J10205" s="1014"/>
      <c r="K10205" s="1014"/>
    </row>
    <row r="10206" spans="10:11">
      <c r="J10206" s="1014"/>
      <c r="K10206" s="1014"/>
    </row>
    <row r="10207" spans="10:11">
      <c r="J10207" s="1014"/>
      <c r="K10207" s="1014"/>
    </row>
    <row r="10208" spans="10:11">
      <c r="J10208" s="1014"/>
      <c r="K10208" s="1014"/>
    </row>
    <row r="10209" spans="10:11">
      <c r="J10209" s="1014"/>
      <c r="K10209" s="1014"/>
    </row>
    <row r="10210" spans="10:11">
      <c r="J10210" s="1014"/>
      <c r="K10210" s="1014"/>
    </row>
    <row r="10211" spans="10:11">
      <c r="J10211" s="1014"/>
      <c r="K10211" s="1014"/>
    </row>
    <row r="10212" spans="10:11">
      <c r="J10212" s="1014"/>
      <c r="K10212" s="1014"/>
    </row>
    <row r="10213" spans="10:11">
      <c r="J10213" s="1014"/>
      <c r="K10213" s="1014"/>
    </row>
    <row r="10214" spans="10:11">
      <c r="J10214" s="1014"/>
      <c r="K10214" s="1014"/>
    </row>
    <row r="10215" spans="10:11">
      <c r="J10215" s="1014"/>
      <c r="K10215" s="1014"/>
    </row>
    <row r="10216" spans="10:11">
      <c r="J10216" s="1014"/>
      <c r="K10216" s="1014"/>
    </row>
    <row r="10217" spans="10:11">
      <c r="J10217" s="1014"/>
      <c r="K10217" s="1014"/>
    </row>
    <row r="10218" spans="10:11">
      <c r="J10218" s="1014"/>
      <c r="K10218" s="1014"/>
    </row>
    <row r="10219" spans="10:11">
      <c r="J10219" s="1014"/>
      <c r="K10219" s="1014"/>
    </row>
    <row r="10220" spans="10:11">
      <c r="J10220" s="1014"/>
      <c r="K10220" s="1014"/>
    </row>
    <row r="10221" spans="10:11">
      <c r="J10221" s="1014"/>
      <c r="K10221" s="1014"/>
    </row>
    <row r="10222" spans="10:11">
      <c r="J10222" s="1014"/>
      <c r="K10222" s="1014"/>
    </row>
    <row r="10223" spans="10:11">
      <c r="J10223" s="1014"/>
      <c r="K10223" s="1014"/>
    </row>
    <row r="10224" spans="10:11">
      <c r="J10224" s="1014"/>
      <c r="K10224" s="1014"/>
    </row>
    <row r="10225" spans="10:11">
      <c r="J10225" s="1014"/>
      <c r="K10225" s="1014"/>
    </row>
    <row r="10226" spans="10:11">
      <c r="J10226" s="1014"/>
      <c r="K10226" s="1014"/>
    </row>
    <row r="10227" spans="10:11">
      <c r="J10227" s="1014"/>
      <c r="K10227" s="1014"/>
    </row>
    <row r="10228" spans="10:11">
      <c r="J10228" s="1014"/>
      <c r="K10228" s="1014"/>
    </row>
    <row r="10229" spans="10:11">
      <c r="J10229" s="1014"/>
      <c r="K10229" s="1014"/>
    </row>
    <row r="10230" spans="10:11">
      <c r="J10230" s="1014"/>
      <c r="K10230" s="1014"/>
    </row>
    <row r="10231" spans="10:11">
      <c r="J10231" s="1014"/>
      <c r="K10231" s="1014"/>
    </row>
    <row r="10232" spans="10:11">
      <c r="J10232" s="1014"/>
      <c r="K10232" s="1014"/>
    </row>
    <row r="10233" spans="10:11">
      <c r="J10233" s="1014"/>
      <c r="K10233" s="1014"/>
    </row>
    <row r="10234" spans="10:11">
      <c r="J10234" s="1014"/>
      <c r="K10234" s="1014"/>
    </row>
    <row r="10235" spans="10:11">
      <c r="J10235" s="1014"/>
      <c r="K10235" s="1014"/>
    </row>
    <row r="10236" spans="10:11">
      <c r="J10236" s="1014"/>
      <c r="K10236" s="1014"/>
    </row>
    <row r="10237" spans="10:11">
      <c r="J10237" s="1014"/>
      <c r="K10237" s="1014"/>
    </row>
    <row r="10238" spans="10:11">
      <c r="J10238" s="1014"/>
      <c r="K10238" s="1014"/>
    </row>
    <row r="10239" spans="10:11">
      <c r="J10239" s="1014"/>
      <c r="K10239" s="1014"/>
    </row>
    <row r="10240" spans="10:11">
      <c r="J10240" s="1014"/>
      <c r="K10240" s="1014"/>
    </row>
    <row r="10241" spans="10:11">
      <c r="J10241" s="1014"/>
      <c r="K10241" s="1014"/>
    </row>
    <row r="10242" spans="10:11">
      <c r="J10242" s="1014"/>
      <c r="K10242" s="1014"/>
    </row>
    <row r="10243" spans="10:11">
      <c r="J10243" s="1014"/>
      <c r="K10243" s="1014"/>
    </row>
    <row r="10244" spans="10:11">
      <c r="J10244" s="1014"/>
      <c r="K10244" s="1014"/>
    </row>
    <row r="10245" spans="10:11">
      <c r="J10245" s="1014"/>
      <c r="K10245" s="1014"/>
    </row>
    <row r="10246" spans="10:11">
      <c r="J10246" s="1014"/>
      <c r="K10246" s="1014"/>
    </row>
    <row r="10247" spans="10:11">
      <c r="J10247" s="1014"/>
      <c r="K10247" s="1014"/>
    </row>
    <row r="10248" spans="10:11">
      <c r="J10248" s="1014"/>
      <c r="K10248" s="1014"/>
    </row>
    <row r="10249" spans="10:11">
      <c r="J10249" s="1014"/>
      <c r="K10249" s="1014"/>
    </row>
    <row r="10250" spans="10:11">
      <c r="J10250" s="1014"/>
      <c r="K10250" s="1014"/>
    </row>
    <row r="10251" spans="10:11">
      <c r="J10251" s="1014"/>
      <c r="K10251" s="1014"/>
    </row>
    <row r="10252" spans="10:11">
      <c r="J10252" s="1014"/>
      <c r="K10252" s="1014"/>
    </row>
    <row r="10253" spans="10:11">
      <c r="J10253" s="1014"/>
      <c r="K10253" s="1014"/>
    </row>
    <row r="10254" spans="10:11">
      <c r="J10254" s="1014"/>
      <c r="K10254" s="1014"/>
    </row>
    <row r="10255" spans="10:11">
      <c r="J10255" s="1014"/>
      <c r="K10255" s="1014"/>
    </row>
    <row r="10256" spans="10:11">
      <c r="J10256" s="1014"/>
      <c r="K10256" s="1014"/>
    </row>
    <row r="10257" spans="10:11">
      <c r="J10257" s="1014"/>
      <c r="K10257" s="1014"/>
    </row>
    <row r="10258" spans="10:11">
      <c r="J10258" s="1014"/>
      <c r="K10258" s="1014"/>
    </row>
    <row r="10259" spans="10:11">
      <c r="J10259" s="1014"/>
      <c r="K10259" s="1014"/>
    </row>
    <row r="10260" spans="10:11">
      <c r="J10260" s="1014"/>
      <c r="K10260" s="1014"/>
    </row>
    <row r="10261" spans="10:11">
      <c r="J10261" s="1014"/>
      <c r="K10261" s="1014"/>
    </row>
    <row r="10262" spans="10:11">
      <c r="J10262" s="1014"/>
      <c r="K10262" s="1014"/>
    </row>
    <row r="10263" spans="10:11">
      <c r="J10263" s="1014"/>
      <c r="K10263" s="1014"/>
    </row>
    <row r="10264" spans="10:11">
      <c r="J10264" s="1014"/>
      <c r="K10264" s="1014"/>
    </row>
    <row r="10265" spans="10:11">
      <c r="J10265" s="1014"/>
      <c r="K10265" s="1014"/>
    </row>
    <row r="10266" spans="10:11">
      <c r="J10266" s="1014"/>
      <c r="K10266" s="1014"/>
    </row>
    <row r="10267" spans="10:11">
      <c r="J10267" s="1014"/>
      <c r="K10267" s="1014"/>
    </row>
    <row r="10268" spans="10:11">
      <c r="J10268" s="1014"/>
      <c r="K10268" s="1014"/>
    </row>
    <row r="10269" spans="10:11">
      <c r="J10269" s="1014"/>
      <c r="K10269" s="1014"/>
    </row>
    <row r="10270" spans="10:11">
      <c r="J10270" s="1014"/>
      <c r="K10270" s="1014"/>
    </row>
    <row r="10271" spans="10:11">
      <c r="J10271" s="1014"/>
      <c r="K10271" s="1014"/>
    </row>
    <row r="10272" spans="10:11">
      <c r="J10272" s="1014"/>
      <c r="K10272" s="1014"/>
    </row>
    <row r="10273" spans="10:11">
      <c r="J10273" s="1014"/>
      <c r="K10273" s="1014"/>
    </row>
    <row r="10274" spans="10:11">
      <c r="J10274" s="1014"/>
      <c r="K10274" s="1014"/>
    </row>
    <row r="10275" spans="10:11">
      <c r="J10275" s="1014"/>
      <c r="K10275" s="1014"/>
    </row>
    <row r="10276" spans="10:11">
      <c r="J10276" s="1014"/>
      <c r="K10276" s="1014"/>
    </row>
    <row r="10277" spans="10:11">
      <c r="J10277" s="1014"/>
      <c r="K10277" s="1014"/>
    </row>
    <row r="10278" spans="10:11">
      <c r="J10278" s="1014"/>
      <c r="K10278" s="1014"/>
    </row>
    <row r="10279" spans="10:11">
      <c r="J10279" s="1014"/>
      <c r="K10279" s="1014"/>
    </row>
    <row r="10280" spans="10:11">
      <c r="J10280" s="1014"/>
      <c r="K10280" s="1014"/>
    </row>
    <row r="10281" spans="10:11">
      <c r="J10281" s="1014"/>
      <c r="K10281" s="1014"/>
    </row>
    <row r="10282" spans="10:11">
      <c r="J10282" s="1014"/>
      <c r="K10282" s="1014"/>
    </row>
    <row r="10283" spans="10:11">
      <c r="J10283" s="1014"/>
      <c r="K10283" s="1014"/>
    </row>
    <row r="10284" spans="10:11">
      <c r="J10284" s="1014"/>
      <c r="K10284" s="1014"/>
    </row>
    <row r="10285" spans="10:11">
      <c r="J10285" s="1014"/>
      <c r="K10285" s="1014"/>
    </row>
    <row r="10286" spans="10:11">
      <c r="J10286" s="1014"/>
      <c r="K10286" s="1014"/>
    </row>
    <row r="10287" spans="10:11">
      <c r="J10287" s="1014"/>
      <c r="K10287" s="1014"/>
    </row>
    <row r="10288" spans="10:11">
      <c r="J10288" s="1014"/>
      <c r="K10288" s="1014"/>
    </row>
    <row r="10289" spans="10:11">
      <c r="J10289" s="1014"/>
      <c r="K10289" s="1014"/>
    </row>
    <row r="10290" spans="10:11">
      <c r="J10290" s="1014"/>
      <c r="K10290" s="1014"/>
    </row>
    <row r="10291" spans="10:11">
      <c r="J10291" s="1014"/>
      <c r="K10291" s="1014"/>
    </row>
    <row r="10292" spans="10:11">
      <c r="J10292" s="1014"/>
      <c r="K10292" s="1014"/>
    </row>
    <row r="10293" spans="10:11">
      <c r="J10293" s="1014"/>
      <c r="K10293" s="1014"/>
    </row>
    <row r="10294" spans="10:11">
      <c r="J10294" s="1014"/>
      <c r="K10294" s="1014"/>
    </row>
    <row r="10295" spans="10:11">
      <c r="J10295" s="1014"/>
      <c r="K10295" s="1014"/>
    </row>
    <row r="10296" spans="10:11">
      <c r="J10296" s="1014"/>
      <c r="K10296" s="1014"/>
    </row>
    <row r="10297" spans="10:11">
      <c r="J10297" s="1014"/>
      <c r="K10297" s="1014"/>
    </row>
    <row r="10298" spans="10:11">
      <c r="J10298" s="1014"/>
      <c r="K10298" s="1014"/>
    </row>
    <row r="10299" spans="10:11">
      <c r="J10299" s="1014"/>
      <c r="K10299" s="1014"/>
    </row>
    <row r="10300" spans="10:11">
      <c r="J10300" s="1014"/>
      <c r="K10300" s="1014"/>
    </row>
    <row r="10301" spans="10:11">
      <c r="J10301" s="1014"/>
      <c r="K10301" s="1014"/>
    </row>
    <row r="10302" spans="10:11">
      <c r="J10302" s="1014"/>
      <c r="K10302" s="1014"/>
    </row>
    <row r="10303" spans="10:11">
      <c r="J10303" s="1014"/>
      <c r="K10303" s="1014"/>
    </row>
    <row r="10304" spans="10:11">
      <c r="J10304" s="1014"/>
      <c r="K10304" s="1014"/>
    </row>
    <row r="10305" spans="10:11">
      <c r="J10305" s="1014"/>
      <c r="K10305" s="1014"/>
    </row>
    <row r="10306" spans="10:11">
      <c r="J10306" s="1014"/>
      <c r="K10306" s="1014"/>
    </row>
    <row r="10307" spans="10:11">
      <c r="J10307" s="1014"/>
      <c r="K10307" s="1014"/>
    </row>
    <row r="10308" spans="10:11">
      <c r="J10308" s="1014"/>
      <c r="K10308" s="1014"/>
    </row>
    <row r="10309" spans="10:11">
      <c r="J10309" s="1014"/>
      <c r="K10309" s="1014"/>
    </row>
    <row r="10310" spans="10:11">
      <c r="J10310" s="1014"/>
      <c r="K10310" s="1014"/>
    </row>
    <row r="10311" spans="10:11">
      <c r="J10311" s="1014"/>
      <c r="K10311" s="1014"/>
    </row>
    <row r="10312" spans="10:11">
      <c r="J10312" s="1014"/>
      <c r="K10312" s="1014"/>
    </row>
    <row r="10313" spans="10:11">
      <c r="J10313" s="1014"/>
      <c r="K10313" s="1014"/>
    </row>
    <row r="10314" spans="10:11">
      <c r="J10314" s="1014"/>
      <c r="K10314" s="1014"/>
    </row>
    <row r="10315" spans="10:11">
      <c r="J10315" s="1014"/>
      <c r="K10315" s="1014"/>
    </row>
    <row r="10316" spans="10:11">
      <c r="J10316" s="1014"/>
      <c r="K10316" s="1014"/>
    </row>
    <row r="10317" spans="10:11">
      <c r="J10317" s="1014"/>
      <c r="K10317" s="1014"/>
    </row>
    <row r="10318" spans="10:11">
      <c r="J10318" s="1014"/>
      <c r="K10318" s="1014"/>
    </row>
    <row r="10319" spans="10:11">
      <c r="J10319" s="1014"/>
      <c r="K10319" s="1014"/>
    </row>
    <row r="10320" spans="10:11">
      <c r="J10320" s="1014"/>
      <c r="K10320" s="1014"/>
    </row>
    <row r="10321" spans="10:11">
      <c r="J10321" s="1014"/>
      <c r="K10321" s="1014"/>
    </row>
    <row r="10322" spans="10:11">
      <c r="J10322" s="1014"/>
      <c r="K10322" s="1014"/>
    </row>
    <row r="10323" spans="10:11">
      <c r="J10323" s="1014"/>
      <c r="K10323" s="1014"/>
    </row>
    <row r="10324" spans="10:11">
      <c r="J10324" s="1014"/>
      <c r="K10324" s="1014"/>
    </row>
    <row r="10325" spans="10:11">
      <c r="J10325" s="1014"/>
      <c r="K10325" s="1014"/>
    </row>
    <row r="10326" spans="10:11">
      <c r="J10326" s="1014"/>
      <c r="K10326" s="1014"/>
    </row>
    <row r="10327" spans="10:11">
      <c r="J10327" s="1014"/>
      <c r="K10327" s="1014"/>
    </row>
    <row r="10328" spans="10:11">
      <c r="J10328" s="1014"/>
      <c r="K10328" s="1014"/>
    </row>
    <row r="10329" spans="10:11">
      <c r="J10329" s="1014"/>
      <c r="K10329" s="1014"/>
    </row>
    <row r="10330" spans="10:11">
      <c r="J10330" s="1014"/>
      <c r="K10330" s="1014"/>
    </row>
    <row r="10331" spans="10:11">
      <c r="J10331" s="1014"/>
      <c r="K10331" s="1014"/>
    </row>
    <row r="10332" spans="10:11">
      <c r="J10332" s="1014"/>
      <c r="K10332" s="1014"/>
    </row>
    <row r="10333" spans="10:11">
      <c r="J10333" s="1014"/>
      <c r="K10333" s="1014"/>
    </row>
    <row r="10334" spans="10:11">
      <c r="J10334" s="1014"/>
      <c r="K10334" s="1014"/>
    </row>
    <row r="10335" spans="10:11">
      <c r="J10335" s="1014"/>
      <c r="K10335" s="1014"/>
    </row>
    <row r="10336" spans="10:11">
      <c r="J10336" s="1014"/>
      <c r="K10336" s="1014"/>
    </row>
    <row r="10337" spans="10:11">
      <c r="J10337" s="1014"/>
      <c r="K10337" s="1014"/>
    </row>
    <row r="10338" spans="10:11">
      <c r="J10338" s="1014"/>
      <c r="K10338" s="1014"/>
    </row>
    <row r="10339" spans="10:11">
      <c r="J10339" s="1014"/>
      <c r="K10339" s="1014"/>
    </row>
    <row r="10340" spans="10:11">
      <c r="J10340" s="1014"/>
      <c r="K10340" s="1014"/>
    </row>
    <row r="10341" spans="10:11">
      <c r="J10341" s="1014"/>
      <c r="K10341" s="1014"/>
    </row>
    <row r="10342" spans="10:11">
      <c r="J10342" s="1014"/>
      <c r="K10342" s="1014"/>
    </row>
    <row r="10343" spans="10:11">
      <c r="J10343" s="1014"/>
      <c r="K10343" s="1014"/>
    </row>
    <row r="10344" spans="10:11">
      <c r="J10344" s="1014"/>
      <c r="K10344" s="1014"/>
    </row>
    <row r="10345" spans="10:11">
      <c r="J10345" s="1014"/>
      <c r="K10345" s="1014"/>
    </row>
    <row r="10346" spans="10:11">
      <c r="J10346" s="1014"/>
      <c r="K10346" s="1014"/>
    </row>
    <row r="10347" spans="10:11">
      <c r="J10347" s="1014"/>
      <c r="K10347" s="1014"/>
    </row>
    <row r="10348" spans="10:11">
      <c r="J10348" s="1014"/>
      <c r="K10348" s="1014"/>
    </row>
    <row r="10349" spans="10:11">
      <c r="J10349" s="1014"/>
      <c r="K10349" s="1014"/>
    </row>
    <row r="10350" spans="10:11">
      <c r="J10350" s="1014"/>
      <c r="K10350" s="1014"/>
    </row>
    <row r="10351" spans="10:11">
      <c r="J10351" s="1014"/>
      <c r="K10351" s="1014"/>
    </row>
    <row r="10352" spans="10:11">
      <c r="J10352" s="1014"/>
      <c r="K10352" s="1014"/>
    </row>
    <row r="10353" spans="10:11">
      <c r="J10353" s="1014"/>
      <c r="K10353" s="1014"/>
    </row>
    <row r="10354" spans="10:11">
      <c r="J10354" s="1014"/>
      <c r="K10354" s="1014"/>
    </row>
    <row r="10355" spans="10:11">
      <c r="J10355" s="1014"/>
      <c r="K10355" s="1014"/>
    </row>
    <row r="10356" spans="10:11">
      <c r="J10356" s="1014"/>
      <c r="K10356" s="1014"/>
    </row>
    <row r="10357" spans="10:11">
      <c r="J10357" s="1014"/>
      <c r="K10357" s="1014"/>
    </row>
    <row r="10358" spans="10:11">
      <c r="J10358" s="1014"/>
      <c r="K10358" s="1014"/>
    </row>
    <row r="10359" spans="10:11">
      <c r="J10359" s="1014"/>
      <c r="K10359" s="1014"/>
    </row>
    <row r="10360" spans="10:11">
      <c r="J10360" s="1014"/>
      <c r="K10360" s="1014"/>
    </row>
    <row r="10361" spans="10:11">
      <c r="J10361" s="1014"/>
      <c r="K10361" s="1014"/>
    </row>
    <row r="10362" spans="10:11">
      <c r="J10362" s="1014"/>
      <c r="K10362" s="1014"/>
    </row>
    <row r="10363" spans="10:11">
      <c r="J10363" s="1014"/>
      <c r="K10363" s="1014"/>
    </row>
    <row r="10364" spans="10:11">
      <c r="J10364" s="1014"/>
      <c r="K10364" s="1014"/>
    </row>
    <row r="10365" spans="10:11">
      <c r="J10365" s="1014"/>
      <c r="K10365" s="1014"/>
    </row>
    <row r="10366" spans="10:11">
      <c r="J10366" s="1014"/>
      <c r="K10366" s="1014"/>
    </row>
    <row r="10367" spans="10:11">
      <c r="J10367" s="1014"/>
      <c r="K10367" s="1014"/>
    </row>
    <row r="10368" spans="10:11">
      <c r="J10368" s="1014"/>
      <c r="K10368" s="1014"/>
    </row>
    <row r="10369" spans="10:11">
      <c r="J10369" s="1014"/>
      <c r="K10369" s="1014"/>
    </row>
    <row r="10370" spans="10:11">
      <c r="J10370" s="1014"/>
      <c r="K10370" s="1014"/>
    </row>
    <row r="10371" spans="10:11">
      <c r="J10371" s="1014"/>
      <c r="K10371" s="1014"/>
    </row>
    <row r="10372" spans="10:11">
      <c r="J10372" s="1014"/>
      <c r="K10372" s="1014"/>
    </row>
    <row r="10373" spans="10:11">
      <c r="J10373" s="1014"/>
      <c r="K10373" s="1014"/>
    </row>
    <row r="10374" spans="10:11">
      <c r="J10374" s="1014"/>
      <c r="K10374" s="1014"/>
    </row>
    <row r="10375" spans="10:11">
      <c r="J10375" s="1014"/>
      <c r="K10375" s="1014"/>
    </row>
    <row r="10376" spans="10:11">
      <c r="J10376" s="1014"/>
      <c r="K10376" s="1014"/>
    </row>
    <row r="10377" spans="10:11">
      <c r="J10377" s="1014"/>
      <c r="K10377" s="1014"/>
    </row>
    <row r="10378" spans="10:11">
      <c r="J10378" s="1014"/>
      <c r="K10378" s="1014"/>
    </row>
    <row r="10379" spans="10:11">
      <c r="J10379" s="1014"/>
      <c r="K10379" s="1014"/>
    </row>
    <row r="10380" spans="10:11">
      <c r="J10380" s="1014"/>
      <c r="K10380" s="1014"/>
    </row>
    <row r="10381" spans="10:11">
      <c r="J10381" s="1014"/>
      <c r="K10381" s="1014"/>
    </row>
    <row r="10382" spans="10:11">
      <c r="J10382" s="1014"/>
      <c r="K10382" s="1014"/>
    </row>
    <row r="10383" spans="10:11">
      <c r="J10383" s="1014"/>
      <c r="K10383" s="1014"/>
    </row>
    <row r="10384" spans="10:11">
      <c r="J10384" s="1014"/>
      <c r="K10384" s="1014"/>
    </row>
    <row r="10385" spans="10:11">
      <c r="J10385" s="1014"/>
      <c r="K10385" s="1014"/>
    </row>
    <row r="10386" spans="10:11">
      <c r="J10386" s="1014"/>
      <c r="K10386" s="1014"/>
    </row>
    <row r="10387" spans="10:11">
      <c r="J10387" s="1014"/>
      <c r="K10387" s="1014"/>
    </row>
    <row r="10388" spans="10:11">
      <c r="J10388" s="1014"/>
      <c r="K10388" s="1014"/>
    </row>
    <row r="10389" spans="10:11">
      <c r="J10389" s="1014"/>
      <c r="K10389" s="1014"/>
    </row>
    <row r="10390" spans="10:11">
      <c r="J10390" s="1014"/>
      <c r="K10390" s="1014"/>
    </row>
    <row r="10391" spans="10:11">
      <c r="J10391" s="1014"/>
      <c r="K10391" s="1014"/>
    </row>
    <row r="10392" spans="10:11">
      <c r="J10392" s="1014"/>
      <c r="K10392" s="1014"/>
    </row>
    <row r="10393" spans="10:11">
      <c r="J10393" s="1014"/>
      <c r="K10393" s="1014"/>
    </row>
    <row r="10394" spans="10:11">
      <c r="J10394" s="1014"/>
      <c r="K10394" s="1014"/>
    </row>
    <row r="10395" spans="10:11">
      <c r="J10395" s="1014"/>
      <c r="K10395" s="1014"/>
    </row>
    <row r="10396" spans="10:11">
      <c r="J10396" s="1014"/>
      <c r="K10396" s="1014"/>
    </row>
    <row r="10397" spans="10:11">
      <c r="J10397" s="1014"/>
      <c r="K10397" s="1014"/>
    </row>
    <row r="10398" spans="10:11">
      <c r="J10398" s="1014"/>
      <c r="K10398" s="1014"/>
    </row>
    <row r="10399" spans="10:11">
      <c r="J10399" s="1014"/>
      <c r="K10399" s="1014"/>
    </row>
    <row r="10400" spans="10:11">
      <c r="J10400" s="1014"/>
      <c r="K10400" s="1014"/>
    </row>
    <row r="10401" spans="10:11">
      <c r="J10401" s="1014"/>
      <c r="K10401" s="1014"/>
    </row>
    <row r="10402" spans="10:11">
      <c r="J10402" s="1014"/>
      <c r="K10402" s="1014"/>
    </row>
    <row r="10403" spans="10:11">
      <c r="J10403" s="1014"/>
      <c r="K10403" s="1014"/>
    </row>
    <row r="10404" spans="10:11">
      <c r="J10404" s="1014"/>
      <c r="K10404" s="1014"/>
    </row>
    <row r="10405" spans="10:11">
      <c r="J10405" s="1014"/>
      <c r="K10405" s="1014"/>
    </row>
    <row r="10406" spans="10:11">
      <c r="J10406" s="1014"/>
      <c r="K10406" s="1014"/>
    </row>
    <row r="10407" spans="10:11">
      <c r="J10407" s="1014"/>
      <c r="K10407" s="1014"/>
    </row>
    <row r="10408" spans="10:11">
      <c r="J10408" s="1014"/>
      <c r="K10408" s="1014"/>
    </row>
    <row r="10409" spans="10:11">
      <c r="J10409" s="1014"/>
      <c r="K10409" s="1014"/>
    </row>
    <row r="10410" spans="10:11">
      <c r="J10410" s="1014"/>
      <c r="K10410" s="1014"/>
    </row>
    <row r="10411" spans="10:11">
      <c r="J10411" s="1014"/>
      <c r="K10411" s="1014"/>
    </row>
    <row r="10412" spans="10:11">
      <c r="J10412" s="1014"/>
      <c r="K10412" s="1014"/>
    </row>
    <row r="10413" spans="10:11">
      <c r="J10413" s="1014"/>
      <c r="K10413" s="1014"/>
    </row>
    <row r="10414" spans="10:11">
      <c r="J10414" s="1014"/>
      <c r="K10414" s="1014"/>
    </row>
    <row r="10415" spans="10:11">
      <c r="J10415" s="1014"/>
      <c r="K10415" s="1014"/>
    </row>
    <row r="10416" spans="10:11">
      <c r="J10416" s="1014"/>
      <c r="K10416" s="1014"/>
    </row>
    <row r="10417" spans="10:11">
      <c r="J10417" s="1014"/>
      <c r="K10417" s="1014"/>
    </row>
    <row r="10418" spans="10:11">
      <c r="J10418" s="1014"/>
      <c r="K10418" s="1014"/>
    </row>
    <row r="10419" spans="10:11">
      <c r="J10419" s="1014"/>
      <c r="K10419" s="1014"/>
    </row>
    <row r="10420" spans="10:11">
      <c r="J10420" s="1014"/>
      <c r="K10420" s="1014"/>
    </row>
    <row r="10421" spans="10:11">
      <c r="J10421" s="1014"/>
      <c r="K10421" s="1014"/>
    </row>
    <row r="10422" spans="10:11">
      <c r="J10422" s="1014"/>
      <c r="K10422" s="1014"/>
    </row>
    <row r="10423" spans="10:11">
      <c r="J10423" s="1014"/>
      <c r="K10423" s="1014"/>
    </row>
    <row r="10424" spans="10:11">
      <c r="J10424" s="1014"/>
      <c r="K10424" s="1014"/>
    </row>
    <row r="10425" spans="10:11">
      <c r="J10425" s="1014"/>
      <c r="K10425" s="1014"/>
    </row>
    <row r="10426" spans="10:11">
      <c r="J10426" s="1014"/>
      <c r="K10426" s="1014"/>
    </row>
    <row r="10427" spans="10:11">
      <c r="J10427" s="1014"/>
      <c r="K10427" s="1014"/>
    </row>
    <row r="10428" spans="10:11">
      <c r="J10428" s="1014"/>
      <c r="K10428" s="1014"/>
    </row>
    <row r="10429" spans="10:11">
      <c r="J10429" s="1014"/>
      <c r="K10429" s="1014"/>
    </row>
    <row r="10430" spans="10:11">
      <c r="J10430" s="1014"/>
      <c r="K10430" s="1014"/>
    </row>
    <row r="10431" spans="10:11">
      <c r="J10431" s="1014"/>
      <c r="K10431" s="1014"/>
    </row>
    <row r="10432" spans="10:11">
      <c r="J10432" s="1014"/>
      <c r="K10432" s="1014"/>
    </row>
    <row r="10433" spans="10:11">
      <c r="J10433" s="1014"/>
      <c r="K10433" s="1014"/>
    </row>
    <row r="10434" spans="10:11">
      <c r="J10434" s="1014"/>
      <c r="K10434" s="1014"/>
    </row>
    <row r="10435" spans="10:11">
      <c r="J10435" s="1014"/>
      <c r="K10435" s="1014"/>
    </row>
    <row r="10436" spans="10:11">
      <c r="J10436" s="1014"/>
      <c r="K10436" s="1014"/>
    </row>
    <row r="10437" spans="10:11">
      <c r="J10437" s="1014"/>
      <c r="K10437" s="1014"/>
    </row>
    <row r="10438" spans="10:11">
      <c r="J10438" s="1014"/>
      <c r="K10438" s="1014"/>
    </row>
    <row r="10439" spans="10:11">
      <c r="J10439" s="1014"/>
      <c r="K10439" s="1014"/>
    </row>
    <row r="10440" spans="10:11">
      <c r="J10440" s="1014"/>
      <c r="K10440" s="1014"/>
    </row>
    <row r="10441" spans="10:11">
      <c r="J10441" s="1014"/>
      <c r="K10441" s="1014"/>
    </row>
    <row r="10442" spans="10:11">
      <c r="J10442" s="1014"/>
      <c r="K10442" s="1014"/>
    </row>
    <row r="10443" spans="10:11">
      <c r="J10443" s="1014"/>
      <c r="K10443" s="1014"/>
    </row>
    <row r="10444" spans="10:11">
      <c r="J10444" s="1014"/>
      <c r="K10444" s="1014"/>
    </row>
    <row r="10445" spans="10:11">
      <c r="J10445" s="1014"/>
      <c r="K10445" s="1014"/>
    </row>
    <row r="10446" spans="10:11">
      <c r="J10446" s="1014"/>
      <c r="K10446" s="1014"/>
    </row>
    <row r="10447" spans="10:11">
      <c r="J10447" s="1014"/>
      <c r="K10447" s="1014"/>
    </row>
    <row r="10448" spans="10:11">
      <c r="J10448" s="1014"/>
      <c r="K10448" s="1014"/>
    </row>
    <row r="10449" spans="10:11">
      <c r="J10449" s="1014"/>
      <c r="K10449" s="1014"/>
    </row>
    <row r="10450" spans="10:11">
      <c r="J10450" s="1014"/>
      <c r="K10450" s="1014"/>
    </row>
    <row r="10451" spans="10:11">
      <c r="J10451" s="1014"/>
      <c r="K10451" s="1014"/>
    </row>
    <row r="10452" spans="10:11">
      <c r="J10452" s="1014"/>
      <c r="K10452" s="1014"/>
    </row>
    <row r="10453" spans="10:11">
      <c r="J10453" s="1014"/>
      <c r="K10453" s="1014"/>
    </row>
    <row r="10454" spans="10:11">
      <c r="J10454" s="1014"/>
      <c r="K10454" s="1014"/>
    </row>
    <row r="10455" spans="10:11">
      <c r="J10455" s="1014"/>
      <c r="K10455" s="1014"/>
    </row>
    <row r="10456" spans="10:11">
      <c r="J10456" s="1014"/>
      <c r="K10456" s="1014"/>
    </row>
    <row r="10457" spans="10:11">
      <c r="J10457" s="1014"/>
      <c r="K10457" s="1014"/>
    </row>
    <row r="10458" spans="10:11">
      <c r="J10458" s="1014"/>
      <c r="K10458" s="1014"/>
    </row>
    <row r="10459" spans="10:11">
      <c r="J10459" s="1014"/>
      <c r="K10459" s="1014"/>
    </row>
    <row r="10460" spans="10:11">
      <c r="J10460" s="1014"/>
      <c r="K10460" s="1014"/>
    </row>
    <row r="10461" spans="10:11">
      <c r="J10461" s="1014"/>
      <c r="K10461" s="1014"/>
    </row>
    <row r="10462" spans="10:11">
      <c r="J10462" s="1014"/>
      <c r="K10462" s="1014"/>
    </row>
    <row r="10463" spans="10:11">
      <c r="J10463" s="1014"/>
      <c r="K10463" s="1014"/>
    </row>
    <row r="10464" spans="10:11">
      <c r="J10464" s="1014"/>
      <c r="K10464" s="1014"/>
    </row>
    <row r="10465" spans="10:11">
      <c r="J10465" s="1014"/>
      <c r="K10465" s="1014"/>
    </row>
    <row r="10466" spans="10:11">
      <c r="J10466" s="1014"/>
      <c r="K10466" s="1014"/>
    </row>
    <row r="10467" spans="10:11">
      <c r="J10467" s="1014"/>
      <c r="K10467" s="1014"/>
    </row>
    <row r="10468" spans="10:11">
      <c r="J10468" s="1014"/>
      <c r="K10468" s="1014"/>
    </row>
    <row r="10469" spans="10:11">
      <c r="J10469" s="1014"/>
      <c r="K10469" s="1014"/>
    </row>
    <row r="10470" spans="10:11">
      <c r="J10470" s="1014"/>
      <c r="K10470" s="1014"/>
    </row>
    <row r="10471" spans="10:11">
      <c r="J10471" s="1014"/>
      <c r="K10471" s="1014"/>
    </row>
    <row r="10472" spans="10:11">
      <c r="J10472" s="1014"/>
      <c r="K10472" s="1014"/>
    </row>
    <row r="10473" spans="10:11">
      <c r="J10473" s="1014"/>
      <c r="K10473" s="1014"/>
    </row>
    <row r="10474" spans="10:11">
      <c r="J10474" s="1014"/>
      <c r="K10474" s="1014"/>
    </row>
    <row r="10475" spans="10:11">
      <c r="J10475" s="1014"/>
      <c r="K10475" s="1014"/>
    </row>
    <row r="10476" spans="10:11">
      <c r="J10476" s="1014"/>
      <c r="K10476" s="1014"/>
    </row>
    <row r="10477" spans="10:11">
      <c r="J10477" s="1014"/>
      <c r="K10477" s="1014"/>
    </row>
    <row r="10478" spans="10:11">
      <c r="J10478" s="1014"/>
      <c r="K10478" s="1014"/>
    </row>
    <row r="10479" spans="10:11">
      <c r="J10479" s="1014"/>
      <c r="K10479" s="1014"/>
    </row>
    <row r="10480" spans="10:11">
      <c r="J10480" s="1014"/>
      <c r="K10480" s="1014"/>
    </row>
    <row r="10481" spans="10:11">
      <c r="J10481" s="1014"/>
      <c r="K10481" s="1014"/>
    </row>
    <row r="10482" spans="10:11">
      <c r="J10482" s="1014"/>
      <c r="K10482" s="1014"/>
    </row>
    <row r="10483" spans="10:11">
      <c r="J10483" s="1014"/>
      <c r="K10483" s="1014"/>
    </row>
    <row r="10484" spans="10:11">
      <c r="J10484" s="1014"/>
      <c r="K10484" s="1014"/>
    </row>
    <row r="10485" spans="10:11">
      <c r="J10485" s="1014"/>
      <c r="K10485" s="1014"/>
    </row>
    <row r="10486" spans="10:11">
      <c r="J10486" s="1014"/>
      <c r="K10486" s="1014"/>
    </row>
    <row r="10487" spans="10:11">
      <c r="J10487" s="1014"/>
      <c r="K10487" s="1014"/>
    </row>
    <row r="10488" spans="10:11">
      <c r="J10488" s="1014"/>
      <c r="K10488" s="1014"/>
    </row>
    <row r="10489" spans="10:11">
      <c r="J10489" s="1014"/>
      <c r="K10489" s="1014"/>
    </row>
    <row r="10490" spans="10:11">
      <c r="J10490" s="1014"/>
      <c r="K10490" s="1014"/>
    </row>
    <row r="10491" spans="10:11">
      <c r="J10491" s="1014"/>
      <c r="K10491" s="1014"/>
    </row>
    <row r="10492" spans="10:11">
      <c r="J10492" s="1014"/>
      <c r="K10492" s="1014"/>
    </row>
    <row r="10493" spans="10:11">
      <c r="J10493" s="1014"/>
      <c r="K10493" s="1014"/>
    </row>
    <row r="10494" spans="10:11">
      <c r="J10494" s="1014"/>
      <c r="K10494" s="1014"/>
    </row>
    <row r="10495" spans="10:11">
      <c r="J10495" s="1014"/>
      <c r="K10495" s="1014"/>
    </row>
    <row r="10496" spans="10:11">
      <c r="J10496" s="1014"/>
      <c r="K10496" s="1014"/>
    </row>
    <row r="10497" spans="10:11">
      <c r="J10497" s="1014"/>
      <c r="K10497" s="1014"/>
    </row>
    <row r="10498" spans="10:11">
      <c r="J10498" s="1014"/>
      <c r="K10498" s="1014"/>
    </row>
    <row r="10499" spans="10:11">
      <c r="J10499" s="1014"/>
      <c r="K10499" s="1014"/>
    </row>
    <row r="10500" spans="10:11">
      <c r="J10500" s="1014"/>
      <c r="K10500" s="1014"/>
    </row>
    <row r="10501" spans="10:11">
      <c r="J10501" s="1014"/>
      <c r="K10501" s="1014"/>
    </row>
    <row r="10502" spans="10:11">
      <c r="J10502" s="1014"/>
      <c r="K10502" s="1014"/>
    </row>
    <row r="10503" spans="10:11">
      <c r="J10503" s="1014"/>
      <c r="K10503" s="1014"/>
    </row>
    <row r="10504" spans="10:11">
      <c r="J10504" s="1014"/>
      <c r="K10504" s="1014"/>
    </row>
    <row r="10505" spans="10:11">
      <c r="J10505" s="1014"/>
      <c r="K10505" s="1014"/>
    </row>
    <row r="10506" spans="10:11">
      <c r="J10506" s="1014"/>
      <c r="K10506" s="1014"/>
    </row>
    <row r="10507" spans="10:11">
      <c r="J10507" s="1014"/>
      <c r="K10507" s="1014"/>
    </row>
    <row r="10508" spans="10:11">
      <c r="J10508" s="1014"/>
      <c r="K10508" s="1014"/>
    </row>
    <row r="10509" spans="10:11">
      <c r="J10509" s="1014"/>
      <c r="K10509" s="1014"/>
    </row>
    <row r="10510" spans="10:11">
      <c r="J10510" s="1014"/>
      <c r="K10510" s="1014"/>
    </row>
    <row r="10511" spans="10:11">
      <c r="J10511" s="1014"/>
      <c r="K10511" s="1014"/>
    </row>
    <row r="10512" spans="10:11">
      <c r="J10512" s="1014"/>
      <c r="K10512" s="1014"/>
    </row>
    <row r="10513" spans="10:11">
      <c r="J10513" s="1014"/>
      <c r="K10513" s="1014"/>
    </row>
    <row r="10514" spans="10:11">
      <c r="J10514" s="1014"/>
      <c r="K10514" s="1014"/>
    </row>
    <row r="10515" spans="10:11">
      <c r="J10515" s="1014"/>
      <c r="K10515" s="1014"/>
    </row>
    <row r="10516" spans="10:11">
      <c r="J10516" s="1014"/>
      <c r="K10516" s="1014"/>
    </row>
    <row r="10517" spans="10:11">
      <c r="J10517" s="1014"/>
      <c r="K10517" s="1014"/>
    </row>
    <row r="10518" spans="10:11">
      <c r="J10518" s="1014"/>
      <c r="K10518" s="1014"/>
    </row>
    <row r="10519" spans="10:11">
      <c r="J10519" s="1014"/>
      <c r="K10519" s="1014"/>
    </row>
    <row r="10520" spans="10:11">
      <c r="J10520" s="1014"/>
      <c r="K10520" s="1014"/>
    </row>
    <row r="10521" spans="10:11">
      <c r="J10521" s="1014"/>
      <c r="K10521" s="1014"/>
    </row>
    <row r="10522" spans="10:11">
      <c r="J10522" s="1014"/>
      <c r="K10522" s="1014"/>
    </row>
    <row r="10523" spans="10:11">
      <c r="J10523" s="1014"/>
      <c r="K10523" s="1014"/>
    </row>
    <row r="10524" spans="10:11">
      <c r="J10524" s="1014"/>
      <c r="K10524" s="1014"/>
    </row>
    <row r="10525" spans="10:11">
      <c r="J10525" s="1014"/>
      <c r="K10525" s="1014"/>
    </row>
    <row r="10526" spans="10:11">
      <c r="J10526" s="1014"/>
      <c r="K10526" s="1014"/>
    </row>
    <row r="10527" spans="10:11">
      <c r="J10527" s="1014"/>
      <c r="K10527" s="1014"/>
    </row>
    <row r="10528" spans="10:11">
      <c r="J10528" s="1014"/>
      <c r="K10528" s="1014"/>
    </row>
    <row r="10529" spans="10:11">
      <c r="J10529" s="1014"/>
      <c r="K10529" s="1014"/>
    </row>
    <row r="10530" spans="10:11">
      <c r="J10530" s="1014"/>
      <c r="K10530" s="1014"/>
    </row>
    <row r="10531" spans="10:11">
      <c r="J10531" s="1014"/>
      <c r="K10531" s="1014"/>
    </row>
    <row r="10532" spans="10:11">
      <c r="J10532" s="1014"/>
      <c r="K10532" s="1014"/>
    </row>
    <row r="10533" spans="10:11">
      <c r="J10533" s="1014"/>
      <c r="K10533" s="1014"/>
    </row>
    <row r="10534" spans="10:11">
      <c r="J10534" s="1014"/>
      <c r="K10534" s="1014"/>
    </row>
    <row r="10535" spans="10:11">
      <c r="J10535" s="1014"/>
      <c r="K10535" s="1014"/>
    </row>
    <row r="10536" spans="10:11">
      <c r="J10536" s="1014"/>
      <c r="K10536" s="1014"/>
    </row>
    <row r="10537" spans="10:11">
      <c r="J10537" s="1014"/>
      <c r="K10537" s="1014"/>
    </row>
    <row r="10538" spans="10:11">
      <c r="J10538" s="1014"/>
      <c r="K10538" s="1014"/>
    </row>
    <row r="10539" spans="10:11">
      <c r="J10539" s="1014"/>
      <c r="K10539" s="1014"/>
    </row>
    <row r="10540" spans="10:11">
      <c r="J10540" s="1014"/>
      <c r="K10540" s="1014"/>
    </row>
    <row r="10541" spans="10:11">
      <c r="J10541" s="1014"/>
      <c r="K10541" s="1014"/>
    </row>
    <row r="10542" spans="10:11">
      <c r="J10542" s="1014"/>
      <c r="K10542" s="1014"/>
    </row>
    <row r="10543" spans="10:11">
      <c r="J10543" s="1014"/>
      <c r="K10543" s="1014"/>
    </row>
    <row r="10544" spans="10:11">
      <c r="J10544" s="1014"/>
      <c r="K10544" s="1014"/>
    </row>
    <row r="10545" spans="10:11">
      <c r="J10545" s="1014"/>
      <c r="K10545" s="1014"/>
    </row>
    <row r="10546" spans="10:11">
      <c r="J10546" s="1014"/>
      <c r="K10546" s="1014"/>
    </row>
    <row r="10547" spans="10:11">
      <c r="J10547" s="1014"/>
      <c r="K10547" s="1014"/>
    </row>
    <row r="10548" spans="10:11">
      <c r="J10548" s="1014"/>
      <c r="K10548" s="1014"/>
    </row>
    <row r="10549" spans="10:11">
      <c r="J10549" s="1014"/>
      <c r="K10549" s="1014"/>
    </row>
    <row r="10550" spans="10:11">
      <c r="J10550" s="1014"/>
      <c r="K10550" s="1014"/>
    </row>
    <row r="10551" spans="10:11">
      <c r="J10551" s="1014"/>
      <c r="K10551" s="1014"/>
    </row>
    <row r="10552" spans="10:11">
      <c r="J10552" s="1014"/>
      <c r="K10552" s="1014"/>
    </row>
    <row r="10553" spans="10:11">
      <c r="J10553" s="1014"/>
      <c r="K10553" s="1014"/>
    </row>
    <row r="10554" spans="10:11">
      <c r="J10554" s="1014"/>
      <c r="K10554" s="1014"/>
    </row>
    <row r="10555" spans="10:11">
      <c r="J10555" s="1014"/>
      <c r="K10555" s="1014"/>
    </row>
    <row r="10556" spans="10:11">
      <c r="J10556" s="1014"/>
      <c r="K10556" s="1014"/>
    </row>
    <row r="10557" spans="10:11">
      <c r="J10557" s="1014"/>
      <c r="K10557" s="1014"/>
    </row>
    <row r="10558" spans="10:11">
      <c r="J10558" s="1014"/>
      <c r="K10558" s="1014"/>
    </row>
    <row r="10559" spans="10:11">
      <c r="J10559" s="1014"/>
      <c r="K10559" s="1014"/>
    </row>
    <row r="10560" spans="10:11">
      <c r="J10560" s="1014"/>
      <c r="K10560" s="1014"/>
    </row>
    <row r="10561" spans="10:11">
      <c r="J10561" s="1014"/>
      <c r="K10561" s="1014"/>
    </row>
    <row r="10562" spans="10:11">
      <c r="J10562" s="1014"/>
      <c r="K10562" s="1014"/>
    </row>
    <row r="10563" spans="10:11">
      <c r="J10563" s="1014"/>
      <c r="K10563" s="1014"/>
    </row>
    <row r="10564" spans="10:11">
      <c r="J10564" s="1014"/>
      <c r="K10564" s="1014"/>
    </row>
    <row r="10565" spans="10:11">
      <c r="J10565" s="1014"/>
      <c r="K10565" s="1014"/>
    </row>
    <row r="10566" spans="10:11">
      <c r="J10566" s="1014"/>
      <c r="K10566" s="1014"/>
    </row>
    <row r="10567" spans="10:11">
      <c r="J10567" s="1014"/>
      <c r="K10567" s="1014"/>
    </row>
    <row r="10568" spans="10:11">
      <c r="J10568" s="1014"/>
      <c r="K10568" s="1014"/>
    </row>
    <row r="10569" spans="10:11">
      <c r="J10569" s="1014"/>
      <c r="K10569" s="1014"/>
    </row>
    <row r="10570" spans="10:11">
      <c r="J10570" s="1014"/>
      <c r="K10570" s="1014"/>
    </row>
    <row r="10571" spans="10:11">
      <c r="J10571" s="1014"/>
      <c r="K10571" s="1014"/>
    </row>
    <row r="10572" spans="10:11">
      <c r="J10572" s="1014"/>
      <c r="K10572" s="1014"/>
    </row>
    <row r="10573" spans="10:11">
      <c r="J10573" s="1014"/>
      <c r="K10573" s="1014"/>
    </row>
    <row r="10574" spans="10:11">
      <c r="J10574" s="1014"/>
      <c r="K10574" s="1014"/>
    </row>
    <row r="10575" spans="10:11">
      <c r="J10575" s="1014"/>
      <c r="K10575" s="1014"/>
    </row>
    <row r="10576" spans="10:11">
      <c r="J10576" s="1014"/>
      <c r="K10576" s="1014"/>
    </row>
    <row r="10577" spans="10:11">
      <c r="J10577" s="1014"/>
      <c r="K10577" s="1014"/>
    </row>
    <row r="10578" spans="10:11">
      <c r="J10578" s="1014"/>
      <c r="K10578" s="1014"/>
    </row>
    <row r="10579" spans="10:11">
      <c r="J10579" s="1014"/>
      <c r="K10579" s="1014"/>
    </row>
    <row r="10580" spans="10:11">
      <c r="J10580" s="1014"/>
      <c r="K10580" s="1014"/>
    </row>
    <row r="10581" spans="10:11">
      <c r="J10581" s="1014"/>
      <c r="K10581" s="1014"/>
    </row>
    <row r="10582" spans="10:11">
      <c r="J10582" s="1014"/>
      <c r="K10582" s="1014"/>
    </row>
    <row r="10583" spans="10:11">
      <c r="J10583" s="1014"/>
      <c r="K10583" s="1014"/>
    </row>
    <row r="10584" spans="10:11">
      <c r="J10584" s="1014"/>
      <c r="K10584" s="1014"/>
    </row>
    <row r="10585" spans="10:11">
      <c r="J10585" s="1014"/>
      <c r="K10585" s="1014"/>
    </row>
    <row r="10586" spans="10:11">
      <c r="J10586" s="1014"/>
      <c r="K10586" s="1014"/>
    </row>
    <row r="10587" spans="10:11">
      <c r="J10587" s="1014"/>
      <c r="K10587" s="1014"/>
    </row>
    <row r="10588" spans="10:11">
      <c r="J10588" s="1014"/>
      <c r="K10588" s="1014"/>
    </row>
    <row r="10589" spans="10:11">
      <c r="J10589" s="1014"/>
      <c r="K10589" s="1014"/>
    </row>
    <row r="10590" spans="10:11">
      <c r="J10590" s="1014"/>
      <c r="K10590" s="1014"/>
    </row>
    <row r="10591" spans="10:11">
      <c r="J10591" s="1014"/>
      <c r="K10591" s="1014"/>
    </row>
    <row r="10592" spans="10:11">
      <c r="J10592" s="1014"/>
      <c r="K10592" s="1014"/>
    </row>
    <row r="10593" spans="10:11">
      <c r="J10593" s="1014"/>
      <c r="K10593" s="1014"/>
    </row>
    <row r="10594" spans="10:11">
      <c r="J10594" s="1014"/>
      <c r="K10594" s="1014"/>
    </row>
    <row r="10595" spans="10:11">
      <c r="J10595" s="1014"/>
      <c r="K10595" s="1014"/>
    </row>
    <row r="10596" spans="10:11">
      <c r="J10596" s="1014"/>
      <c r="K10596" s="1014"/>
    </row>
    <row r="10597" spans="10:11">
      <c r="J10597" s="1014"/>
      <c r="K10597" s="1014"/>
    </row>
    <row r="10598" spans="10:11">
      <c r="J10598" s="1014"/>
      <c r="K10598" s="1014"/>
    </row>
    <row r="10599" spans="10:11">
      <c r="J10599" s="1014"/>
      <c r="K10599" s="1014"/>
    </row>
    <row r="10600" spans="10:11">
      <c r="J10600" s="1014"/>
      <c r="K10600" s="1014"/>
    </row>
    <row r="10601" spans="10:11">
      <c r="J10601" s="1014"/>
      <c r="K10601" s="1014"/>
    </row>
    <row r="10602" spans="10:11">
      <c r="J10602" s="1014"/>
      <c r="K10602" s="1014"/>
    </row>
    <row r="10603" spans="10:11">
      <c r="J10603" s="1014"/>
      <c r="K10603" s="1014"/>
    </row>
    <row r="10604" spans="10:11">
      <c r="J10604" s="1014"/>
      <c r="K10604" s="1014"/>
    </row>
    <row r="10605" spans="10:11">
      <c r="J10605" s="1014"/>
      <c r="K10605" s="1014"/>
    </row>
    <row r="10606" spans="10:11">
      <c r="J10606" s="1014"/>
      <c r="K10606" s="1014"/>
    </row>
    <row r="10607" spans="10:11">
      <c r="J10607" s="1014"/>
      <c r="K10607" s="1014"/>
    </row>
    <row r="10608" spans="10:11">
      <c r="J10608" s="1014"/>
      <c r="K10608" s="1014"/>
    </row>
    <row r="10609" spans="10:11">
      <c r="J10609" s="1014"/>
      <c r="K10609" s="1014"/>
    </row>
    <row r="10610" spans="10:11">
      <c r="J10610" s="1014"/>
      <c r="K10610" s="1014"/>
    </row>
    <row r="10611" spans="10:11">
      <c r="J10611" s="1014"/>
      <c r="K10611" s="1014"/>
    </row>
    <row r="10612" spans="10:11">
      <c r="J10612" s="1014"/>
      <c r="K10612" s="1014"/>
    </row>
    <row r="10613" spans="10:11">
      <c r="J10613" s="1014"/>
      <c r="K10613" s="1014"/>
    </row>
    <row r="10614" spans="10:11">
      <c r="J10614" s="1014"/>
      <c r="K10614" s="1014"/>
    </row>
    <row r="10615" spans="10:11">
      <c r="J10615" s="1014"/>
      <c r="K10615" s="1014"/>
    </row>
    <row r="10616" spans="10:11">
      <c r="J10616" s="1014"/>
      <c r="K10616" s="1014"/>
    </row>
    <row r="10617" spans="10:11">
      <c r="J10617" s="1014"/>
      <c r="K10617" s="1014"/>
    </row>
    <row r="10618" spans="10:11">
      <c r="J10618" s="1014"/>
      <c r="K10618" s="1014"/>
    </row>
    <row r="10619" spans="10:11">
      <c r="J10619" s="1014"/>
      <c r="K10619" s="1014"/>
    </row>
    <row r="10620" spans="10:11">
      <c r="J10620" s="1014"/>
      <c r="K10620" s="1014"/>
    </row>
    <row r="10621" spans="10:11">
      <c r="J10621" s="1014"/>
      <c r="K10621" s="1014"/>
    </row>
    <row r="10622" spans="10:11">
      <c r="J10622" s="1014"/>
      <c r="K10622" s="1014"/>
    </row>
    <row r="10623" spans="10:11">
      <c r="J10623" s="1014"/>
      <c r="K10623" s="1014"/>
    </row>
    <row r="10624" spans="10:11">
      <c r="J10624" s="1014"/>
      <c r="K10624" s="1014"/>
    </row>
    <row r="10625" spans="10:11">
      <c r="J10625" s="1014"/>
      <c r="K10625" s="1014"/>
    </row>
    <row r="10626" spans="10:11">
      <c r="J10626" s="1014"/>
      <c r="K10626" s="1014"/>
    </row>
    <row r="10627" spans="10:11">
      <c r="J10627" s="1014"/>
      <c r="K10627" s="1014"/>
    </row>
    <row r="10628" spans="10:11">
      <c r="J10628" s="1014"/>
      <c r="K10628" s="1014"/>
    </row>
    <row r="10629" spans="10:11">
      <c r="J10629" s="1014"/>
      <c r="K10629" s="1014"/>
    </row>
    <row r="10630" spans="10:11">
      <c r="J10630" s="1014"/>
      <c r="K10630" s="1014"/>
    </row>
    <row r="10631" spans="10:11">
      <c r="J10631" s="1014"/>
      <c r="K10631" s="1014"/>
    </row>
    <row r="10632" spans="10:11">
      <c r="J10632" s="1014"/>
      <c r="K10632" s="1014"/>
    </row>
    <row r="10633" spans="10:11">
      <c r="J10633" s="1014"/>
      <c r="K10633" s="1014"/>
    </row>
    <row r="10634" spans="10:11">
      <c r="J10634" s="1014"/>
      <c r="K10634" s="1014"/>
    </row>
    <row r="10635" spans="10:11">
      <c r="J10635" s="1014"/>
      <c r="K10635" s="1014"/>
    </row>
    <row r="10636" spans="10:11">
      <c r="J10636" s="1014"/>
      <c r="K10636" s="1014"/>
    </row>
    <row r="10637" spans="10:11">
      <c r="J10637" s="1014"/>
      <c r="K10637" s="1014"/>
    </row>
    <row r="10638" spans="10:11">
      <c r="J10638" s="1014"/>
      <c r="K10638" s="1014"/>
    </row>
    <row r="10639" spans="10:11">
      <c r="J10639" s="1014"/>
      <c r="K10639" s="1014"/>
    </row>
    <row r="10640" spans="10:11">
      <c r="J10640" s="1014"/>
      <c r="K10640" s="1014"/>
    </row>
    <row r="10641" spans="10:11">
      <c r="J10641" s="1014"/>
      <c r="K10641" s="1014"/>
    </row>
    <row r="10642" spans="10:11">
      <c r="J10642" s="1014"/>
      <c r="K10642" s="1014"/>
    </row>
    <row r="10643" spans="10:11">
      <c r="J10643" s="1014"/>
      <c r="K10643" s="1014"/>
    </row>
    <row r="10644" spans="10:11">
      <c r="J10644" s="1014"/>
      <c r="K10644" s="1014"/>
    </row>
    <row r="10645" spans="10:11">
      <c r="J10645" s="1014"/>
      <c r="K10645" s="1014"/>
    </row>
    <row r="10646" spans="10:11">
      <c r="J10646" s="1014"/>
      <c r="K10646" s="1014"/>
    </row>
    <row r="10647" spans="10:11">
      <c r="J10647" s="1014"/>
      <c r="K10647" s="1014"/>
    </row>
    <row r="10648" spans="10:11">
      <c r="J10648" s="1014"/>
      <c r="K10648" s="1014"/>
    </row>
    <row r="10649" spans="10:11">
      <c r="J10649" s="1014"/>
      <c r="K10649" s="1014"/>
    </row>
    <row r="10650" spans="10:11">
      <c r="J10650" s="1014"/>
      <c r="K10650" s="1014"/>
    </row>
    <row r="10651" spans="10:11">
      <c r="J10651" s="1014"/>
      <c r="K10651" s="1014"/>
    </row>
    <row r="10652" spans="10:11">
      <c r="J10652" s="1014"/>
      <c r="K10652" s="1014"/>
    </row>
    <row r="10653" spans="10:11">
      <c r="J10653" s="1014"/>
      <c r="K10653" s="1014"/>
    </row>
    <row r="10654" spans="10:11">
      <c r="J10654" s="1014"/>
      <c r="K10654" s="1014"/>
    </row>
    <row r="10655" spans="10:11">
      <c r="J10655" s="1014"/>
      <c r="K10655" s="1014"/>
    </row>
    <row r="10656" spans="10:11">
      <c r="J10656" s="1014"/>
      <c r="K10656" s="1014"/>
    </row>
    <row r="10657" spans="10:11">
      <c r="J10657" s="1014"/>
      <c r="K10657" s="1014"/>
    </row>
    <row r="10658" spans="10:11">
      <c r="J10658" s="1014"/>
      <c r="K10658" s="1014"/>
    </row>
    <row r="10659" spans="10:11">
      <c r="J10659" s="1014"/>
      <c r="K10659" s="1014"/>
    </row>
    <row r="10660" spans="10:11">
      <c r="J10660" s="1014"/>
      <c r="K10660" s="1014"/>
    </row>
    <row r="10661" spans="10:11">
      <c r="J10661" s="1014"/>
      <c r="K10661" s="1014"/>
    </row>
    <row r="10662" spans="10:11">
      <c r="J10662" s="1014"/>
      <c r="K10662" s="1014"/>
    </row>
    <row r="10663" spans="10:11">
      <c r="J10663" s="1014"/>
      <c r="K10663" s="1014"/>
    </row>
    <row r="10664" spans="10:11">
      <c r="J10664" s="1014"/>
      <c r="K10664" s="1014"/>
    </row>
    <row r="10665" spans="10:11">
      <c r="J10665" s="1014"/>
      <c r="K10665" s="1014"/>
    </row>
    <row r="10666" spans="10:11">
      <c r="J10666" s="1014"/>
      <c r="K10666" s="1014"/>
    </row>
    <row r="10667" spans="10:11">
      <c r="J10667" s="1014"/>
      <c r="K10667" s="1014"/>
    </row>
    <row r="10668" spans="10:11">
      <c r="J10668" s="1014"/>
      <c r="K10668" s="1014"/>
    </row>
    <row r="10669" spans="10:11">
      <c r="J10669" s="1014"/>
      <c r="K10669" s="1014"/>
    </row>
    <row r="10670" spans="10:11">
      <c r="J10670" s="1014"/>
      <c r="K10670" s="1014"/>
    </row>
    <row r="10671" spans="10:11">
      <c r="J10671" s="1014"/>
      <c r="K10671" s="1014"/>
    </row>
    <row r="10672" spans="10:11">
      <c r="J10672" s="1014"/>
      <c r="K10672" s="1014"/>
    </row>
    <row r="10673" spans="10:11">
      <c r="J10673" s="1014"/>
      <c r="K10673" s="1014"/>
    </row>
    <row r="10674" spans="10:11">
      <c r="J10674" s="1014"/>
      <c r="K10674" s="1014"/>
    </row>
    <row r="10675" spans="10:11">
      <c r="J10675" s="1014"/>
      <c r="K10675" s="1014"/>
    </row>
    <row r="10676" spans="10:11">
      <c r="J10676" s="1014"/>
      <c r="K10676" s="1014"/>
    </row>
    <row r="10677" spans="10:11">
      <c r="J10677" s="1014"/>
      <c r="K10677" s="1014"/>
    </row>
    <row r="10678" spans="10:11">
      <c r="J10678" s="1014"/>
      <c r="K10678" s="1014"/>
    </row>
    <row r="10679" spans="10:11">
      <c r="J10679" s="1014"/>
      <c r="K10679" s="1014"/>
    </row>
    <row r="10680" spans="10:11">
      <c r="J10680" s="1014"/>
      <c r="K10680" s="1014"/>
    </row>
    <row r="10681" spans="10:11">
      <c r="J10681" s="1014"/>
      <c r="K10681" s="1014"/>
    </row>
    <row r="10682" spans="10:11">
      <c r="J10682" s="1014"/>
      <c r="K10682" s="1014"/>
    </row>
    <row r="10683" spans="10:11">
      <c r="J10683" s="1014"/>
      <c r="K10683" s="1014"/>
    </row>
    <row r="10684" spans="10:11">
      <c r="J10684" s="1014"/>
      <c r="K10684" s="1014"/>
    </row>
    <row r="10685" spans="10:11">
      <c r="J10685" s="1014"/>
      <c r="K10685" s="1014"/>
    </row>
    <row r="10686" spans="10:11">
      <c r="J10686" s="1014"/>
      <c r="K10686" s="1014"/>
    </row>
    <row r="10687" spans="10:11">
      <c r="J10687" s="1014"/>
      <c r="K10687" s="1014"/>
    </row>
    <row r="10688" spans="10:11">
      <c r="J10688" s="1014"/>
      <c r="K10688" s="1014"/>
    </row>
    <row r="10689" spans="10:11">
      <c r="J10689" s="1014"/>
      <c r="K10689" s="1014"/>
    </row>
    <row r="10690" spans="10:11">
      <c r="J10690" s="1014"/>
      <c r="K10690" s="1014"/>
    </row>
    <row r="10691" spans="10:11">
      <c r="J10691" s="1014"/>
      <c r="K10691" s="1014"/>
    </row>
    <row r="10692" spans="10:11">
      <c r="J10692" s="1014"/>
      <c r="K10692" s="1014"/>
    </row>
    <row r="10693" spans="10:11">
      <c r="J10693" s="1014"/>
      <c r="K10693" s="1014"/>
    </row>
    <row r="10694" spans="10:11">
      <c r="J10694" s="1014"/>
      <c r="K10694" s="1014"/>
    </row>
    <row r="10695" spans="10:11">
      <c r="J10695" s="1014"/>
      <c r="K10695" s="1014"/>
    </row>
    <row r="10696" spans="10:11">
      <c r="J10696" s="1014"/>
      <c r="K10696" s="1014"/>
    </row>
    <row r="10697" spans="10:11">
      <c r="J10697" s="1014"/>
      <c r="K10697" s="1014"/>
    </row>
    <row r="10698" spans="10:11">
      <c r="J10698" s="1014"/>
      <c r="K10698" s="1014"/>
    </row>
    <row r="10699" spans="10:11">
      <c r="J10699" s="1014"/>
      <c r="K10699" s="1014"/>
    </row>
    <row r="10700" spans="10:11">
      <c r="J10700" s="1014"/>
      <c r="K10700" s="1014"/>
    </row>
    <row r="10701" spans="10:11">
      <c r="J10701" s="1014"/>
      <c r="K10701" s="1014"/>
    </row>
    <row r="10702" spans="10:11">
      <c r="J10702" s="1014"/>
      <c r="K10702" s="1014"/>
    </row>
    <row r="10703" spans="10:11">
      <c r="J10703" s="1014"/>
      <c r="K10703" s="1014"/>
    </row>
    <row r="10704" spans="10:11">
      <c r="J10704" s="1014"/>
      <c r="K10704" s="1014"/>
    </row>
    <row r="10705" spans="10:11">
      <c r="J10705" s="1014"/>
      <c r="K10705" s="1014"/>
    </row>
    <row r="10706" spans="10:11">
      <c r="J10706" s="1014"/>
      <c r="K10706" s="1014"/>
    </row>
    <row r="10707" spans="10:11">
      <c r="J10707" s="1014"/>
      <c r="K10707" s="1014"/>
    </row>
    <row r="10708" spans="10:11">
      <c r="J10708" s="1014"/>
      <c r="K10708" s="1014"/>
    </row>
    <row r="10709" spans="10:11">
      <c r="J10709" s="1014"/>
      <c r="K10709" s="1014"/>
    </row>
    <row r="10710" spans="10:11">
      <c r="J10710" s="1014"/>
      <c r="K10710" s="1014"/>
    </row>
    <row r="10711" spans="10:11">
      <c r="J10711" s="1014"/>
      <c r="K10711" s="1014"/>
    </row>
    <row r="10712" spans="10:11">
      <c r="J10712" s="1014"/>
      <c r="K10712" s="1014"/>
    </row>
    <row r="10713" spans="10:11">
      <c r="J10713" s="1014"/>
      <c r="K10713" s="1014"/>
    </row>
    <row r="10714" spans="10:11">
      <c r="J10714" s="1014"/>
      <c r="K10714" s="1014"/>
    </row>
    <row r="10715" spans="10:11">
      <c r="J10715" s="1014"/>
      <c r="K10715" s="1014"/>
    </row>
    <row r="10716" spans="10:11">
      <c r="J10716" s="1014"/>
      <c r="K10716" s="1014"/>
    </row>
    <row r="10717" spans="10:11">
      <c r="J10717" s="1014"/>
      <c r="K10717" s="1014"/>
    </row>
    <row r="10718" spans="10:11">
      <c r="J10718" s="1014"/>
      <c r="K10718" s="1014"/>
    </row>
    <row r="10719" spans="10:11">
      <c r="J10719" s="1014"/>
      <c r="K10719" s="1014"/>
    </row>
    <row r="10720" spans="10:11">
      <c r="J10720" s="1014"/>
      <c r="K10720" s="1014"/>
    </row>
    <row r="10721" spans="10:11">
      <c r="J10721" s="1014"/>
      <c r="K10721" s="1014"/>
    </row>
    <row r="10722" spans="10:11">
      <c r="J10722" s="1014"/>
      <c r="K10722" s="1014"/>
    </row>
    <row r="10723" spans="10:11">
      <c r="J10723" s="1014"/>
      <c r="K10723" s="1014"/>
    </row>
    <row r="10724" spans="10:11">
      <c r="J10724" s="1014"/>
      <c r="K10724" s="1014"/>
    </row>
    <row r="10725" spans="10:11">
      <c r="J10725" s="1014"/>
      <c r="K10725" s="1014"/>
    </row>
    <row r="10726" spans="10:11">
      <c r="J10726" s="1014"/>
      <c r="K10726" s="1014"/>
    </row>
    <row r="10727" spans="10:11">
      <c r="J10727" s="1014"/>
      <c r="K10727" s="1014"/>
    </row>
    <row r="10728" spans="10:11">
      <c r="J10728" s="1014"/>
      <c r="K10728" s="1014"/>
    </row>
    <row r="10729" spans="10:11">
      <c r="J10729" s="1014"/>
      <c r="K10729" s="1014"/>
    </row>
    <row r="10730" spans="10:11">
      <c r="J10730" s="1014"/>
      <c r="K10730" s="1014"/>
    </row>
    <row r="10731" spans="10:11">
      <c r="J10731" s="1014"/>
      <c r="K10731" s="1014"/>
    </row>
    <row r="10732" spans="10:11">
      <c r="J10732" s="1014"/>
      <c r="K10732" s="1014"/>
    </row>
    <row r="10733" spans="10:11">
      <c r="J10733" s="1014"/>
      <c r="K10733" s="1014"/>
    </row>
    <row r="10734" spans="10:11">
      <c r="J10734" s="1014"/>
      <c r="K10734" s="1014"/>
    </row>
    <row r="10735" spans="10:11">
      <c r="J10735" s="1014"/>
      <c r="K10735" s="1014"/>
    </row>
    <row r="10736" spans="10:11">
      <c r="J10736" s="1014"/>
      <c r="K10736" s="1014"/>
    </row>
    <row r="10737" spans="10:11">
      <c r="J10737" s="1014"/>
      <c r="K10737" s="1014"/>
    </row>
    <row r="10738" spans="10:11">
      <c r="J10738" s="1014"/>
      <c r="K10738" s="1014"/>
    </row>
    <row r="10739" spans="10:11">
      <c r="J10739" s="1014"/>
      <c r="K10739" s="1014"/>
    </row>
    <row r="10740" spans="10:11">
      <c r="J10740" s="1014"/>
      <c r="K10740" s="1014"/>
    </row>
    <row r="10741" spans="10:11">
      <c r="J10741" s="1014"/>
      <c r="K10741" s="1014"/>
    </row>
    <row r="10742" spans="10:11">
      <c r="J10742" s="1014"/>
      <c r="K10742" s="1014"/>
    </row>
    <row r="10743" spans="10:11">
      <c r="J10743" s="1014"/>
      <c r="K10743" s="1014"/>
    </row>
    <row r="10744" spans="10:11">
      <c r="J10744" s="1014"/>
      <c r="K10744" s="1014"/>
    </row>
    <row r="10745" spans="10:11">
      <c r="J10745" s="1014"/>
      <c r="K10745" s="1014"/>
    </row>
    <row r="10746" spans="10:11">
      <c r="J10746" s="1014"/>
      <c r="K10746" s="1014"/>
    </row>
    <row r="10747" spans="10:11">
      <c r="J10747" s="1014"/>
      <c r="K10747" s="1014"/>
    </row>
    <row r="10748" spans="10:11">
      <c r="J10748" s="1014"/>
      <c r="K10748" s="1014"/>
    </row>
    <row r="10749" spans="10:11">
      <c r="J10749" s="1014"/>
      <c r="K10749" s="1014"/>
    </row>
    <row r="10750" spans="10:11">
      <c r="J10750" s="1014"/>
      <c r="K10750" s="1014"/>
    </row>
    <row r="10751" spans="10:11">
      <c r="J10751" s="1014"/>
      <c r="K10751" s="1014"/>
    </row>
    <row r="10752" spans="10:11">
      <c r="J10752" s="1014"/>
      <c r="K10752" s="1014"/>
    </row>
    <row r="10753" spans="10:11">
      <c r="J10753" s="1014"/>
      <c r="K10753" s="1014"/>
    </row>
    <row r="10754" spans="10:11">
      <c r="J10754" s="1014"/>
      <c r="K10754" s="1014"/>
    </row>
    <row r="10755" spans="10:11">
      <c r="J10755" s="1014"/>
      <c r="K10755" s="1014"/>
    </row>
    <row r="10756" spans="10:11">
      <c r="J10756" s="1014"/>
      <c r="K10756" s="1014"/>
    </row>
    <row r="10757" spans="10:11">
      <c r="J10757" s="1014"/>
      <c r="K10757" s="1014"/>
    </row>
    <row r="10758" spans="10:11">
      <c r="J10758" s="1014"/>
      <c r="K10758" s="1014"/>
    </row>
    <row r="10759" spans="10:11">
      <c r="J10759" s="1014"/>
      <c r="K10759" s="1014"/>
    </row>
    <row r="10760" spans="10:11">
      <c r="J10760" s="1014"/>
      <c r="K10760" s="1014"/>
    </row>
    <row r="10761" spans="10:11">
      <c r="J10761" s="1014"/>
      <c r="K10761" s="1014"/>
    </row>
    <row r="10762" spans="10:11">
      <c r="J10762" s="1014"/>
      <c r="K10762" s="1014"/>
    </row>
    <row r="10763" spans="10:11">
      <c r="J10763" s="1014"/>
      <c r="K10763" s="1014"/>
    </row>
    <row r="10764" spans="10:11">
      <c r="J10764" s="1014"/>
      <c r="K10764" s="1014"/>
    </row>
    <row r="10765" spans="10:11">
      <c r="J10765" s="1014"/>
      <c r="K10765" s="1014"/>
    </row>
    <row r="10766" spans="10:11">
      <c r="J10766" s="1014"/>
      <c r="K10766" s="1014"/>
    </row>
    <row r="10767" spans="10:11">
      <c r="J10767" s="1014"/>
      <c r="K10767" s="1014"/>
    </row>
    <row r="10768" spans="10:11">
      <c r="J10768" s="1014"/>
      <c r="K10768" s="1014"/>
    </row>
    <row r="10769" spans="10:11">
      <c r="J10769" s="1014"/>
      <c r="K10769" s="1014"/>
    </row>
    <row r="10770" spans="10:11">
      <c r="J10770" s="1014"/>
      <c r="K10770" s="1014"/>
    </row>
    <row r="10771" spans="10:11">
      <c r="J10771" s="1014"/>
      <c r="K10771" s="1014"/>
    </row>
    <row r="10772" spans="10:11">
      <c r="J10772" s="1014"/>
      <c r="K10772" s="1014"/>
    </row>
    <row r="10773" spans="10:11">
      <c r="J10773" s="1014"/>
      <c r="K10773" s="1014"/>
    </row>
    <row r="10774" spans="10:11">
      <c r="J10774" s="1014"/>
      <c r="K10774" s="1014"/>
    </row>
    <row r="10775" spans="10:11">
      <c r="J10775" s="1014"/>
      <c r="K10775" s="1014"/>
    </row>
    <row r="10776" spans="10:11">
      <c r="J10776" s="1014"/>
      <c r="K10776" s="1014"/>
    </row>
    <row r="10777" spans="10:11">
      <c r="J10777" s="1014"/>
      <c r="K10777" s="1014"/>
    </row>
    <row r="10778" spans="10:11">
      <c r="J10778" s="1014"/>
      <c r="K10778" s="1014"/>
    </row>
    <row r="10779" spans="10:11">
      <c r="J10779" s="1014"/>
      <c r="K10779" s="1014"/>
    </row>
    <row r="10780" spans="10:11">
      <c r="J10780" s="1014"/>
      <c r="K10780" s="1014"/>
    </row>
    <row r="10781" spans="10:11">
      <c r="J10781" s="1014"/>
      <c r="K10781" s="1014"/>
    </row>
    <row r="10782" spans="10:11">
      <c r="J10782" s="1014"/>
      <c r="K10782" s="1014"/>
    </row>
    <row r="10783" spans="10:11">
      <c r="J10783" s="1014"/>
      <c r="K10783" s="1014"/>
    </row>
    <row r="10784" spans="10:11">
      <c r="J10784" s="1014"/>
      <c r="K10784" s="1014"/>
    </row>
    <row r="10785" spans="10:11">
      <c r="J10785" s="1014"/>
      <c r="K10785" s="1014"/>
    </row>
    <row r="10786" spans="10:11">
      <c r="J10786" s="1014"/>
      <c r="K10786" s="1014"/>
    </row>
    <row r="10787" spans="10:11">
      <c r="J10787" s="1014"/>
      <c r="K10787" s="1014"/>
    </row>
    <row r="10788" spans="10:11">
      <c r="J10788" s="1014"/>
      <c r="K10788" s="1014"/>
    </row>
    <row r="10789" spans="10:11">
      <c r="J10789" s="1014"/>
      <c r="K10789" s="1014"/>
    </row>
    <row r="10790" spans="10:11">
      <c r="J10790" s="1014"/>
      <c r="K10790" s="1014"/>
    </row>
    <row r="10791" spans="10:11">
      <c r="J10791" s="1014"/>
      <c r="K10791" s="1014"/>
    </row>
    <row r="10792" spans="10:11">
      <c r="J10792" s="1014"/>
      <c r="K10792" s="1014"/>
    </row>
    <row r="10793" spans="10:11">
      <c r="J10793" s="1014"/>
      <c r="K10793" s="1014"/>
    </row>
    <row r="10794" spans="10:11">
      <c r="J10794" s="1014"/>
      <c r="K10794" s="1014"/>
    </row>
    <row r="10795" spans="10:11">
      <c r="J10795" s="1014"/>
      <c r="K10795" s="1014"/>
    </row>
    <row r="10796" spans="10:11">
      <c r="J10796" s="1014"/>
      <c r="K10796" s="1014"/>
    </row>
    <row r="10797" spans="10:11">
      <c r="J10797" s="1014"/>
      <c r="K10797" s="1014"/>
    </row>
    <row r="10798" spans="10:11">
      <c r="J10798" s="1014"/>
      <c r="K10798" s="1014"/>
    </row>
    <row r="10799" spans="10:11">
      <c r="J10799" s="1014"/>
      <c r="K10799" s="1014"/>
    </row>
    <row r="10800" spans="10:11">
      <c r="J10800" s="1014"/>
      <c r="K10800" s="1014"/>
    </row>
    <row r="10801" spans="10:11">
      <c r="J10801" s="1014"/>
      <c r="K10801" s="1014"/>
    </row>
    <row r="10802" spans="10:11">
      <c r="J10802" s="1014"/>
      <c r="K10802" s="1014"/>
    </row>
    <row r="10803" spans="10:11">
      <c r="J10803" s="1014"/>
      <c r="K10803" s="1014"/>
    </row>
    <row r="10804" spans="10:11">
      <c r="J10804" s="1014"/>
      <c r="K10804" s="1014"/>
    </row>
    <row r="10805" spans="10:11">
      <c r="J10805" s="1014"/>
      <c r="K10805" s="1014"/>
    </row>
    <row r="10806" spans="10:11">
      <c r="J10806" s="1014"/>
      <c r="K10806" s="1014"/>
    </row>
    <row r="10807" spans="10:11">
      <c r="J10807" s="1014"/>
      <c r="K10807" s="1014"/>
    </row>
    <row r="10808" spans="10:11">
      <c r="J10808" s="1014"/>
      <c r="K10808" s="1014"/>
    </row>
    <row r="10809" spans="10:11">
      <c r="J10809" s="1014"/>
      <c r="K10809" s="1014"/>
    </row>
    <row r="10810" spans="10:11">
      <c r="J10810" s="1014"/>
      <c r="K10810" s="1014"/>
    </row>
    <row r="10811" spans="10:11">
      <c r="J10811" s="1014"/>
      <c r="K10811" s="1014"/>
    </row>
    <row r="10812" spans="10:11">
      <c r="J10812" s="1014"/>
      <c r="K10812" s="1014"/>
    </row>
    <row r="10813" spans="10:11">
      <c r="J10813" s="1014"/>
      <c r="K10813" s="1014"/>
    </row>
    <row r="10814" spans="10:11">
      <c r="J10814" s="1014"/>
      <c r="K10814" s="1014"/>
    </row>
    <row r="10815" spans="10:11">
      <c r="J10815" s="1014"/>
      <c r="K10815" s="1014"/>
    </row>
    <row r="10816" spans="10:11">
      <c r="J10816" s="1014"/>
      <c r="K10816" s="1014"/>
    </row>
    <row r="10817" spans="10:11">
      <c r="J10817" s="1014"/>
      <c r="K10817" s="1014"/>
    </row>
    <row r="10818" spans="10:11">
      <c r="J10818" s="1014"/>
      <c r="K10818" s="1014"/>
    </row>
    <row r="10819" spans="10:11">
      <c r="J10819" s="1014"/>
      <c r="K10819" s="1014"/>
    </row>
    <row r="10820" spans="10:11">
      <c r="J10820" s="1014"/>
      <c r="K10820" s="1014"/>
    </row>
    <row r="10821" spans="10:11">
      <c r="J10821" s="1014"/>
      <c r="K10821" s="1014"/>
    </row>
    <row r="10822" spans="10:11">
      <c r="J10822" s="1014"/>
      <c r="K10822" s="1014"/>
    </row>
    <row r="10823" spans="10:11">
      <c r="J10823" s="1014"/>
      <c r="K10823" s="1014"/>
    </row>
    <row r="10824" spans="10:11">
      <c r="J10824" s="1014"/>
      <c r="K10824" s="1014"/>
    </row>
    <row r="10825" spans="10:11">
      <c r="J10825" s="1014"/>
      <c r="K10825" s="1014"/>
    </row>
    <row r="10826" spans="10:11">
      <c r="J10826" s="1014"/>
      <c r="K10826" s="1014"/>
    </row>
    <row r="10827" spans="10:11">
      <c r="J10827" s="1014"/>
      <c r="K10827" s="1014"/>
    </row>
    <row r="10828" spans="10:11">
      <c r="J10828" s="1014"/>
      <c r="K10828" s="1014"/>
    </row>
    <row r="10829" spans="10:11">
      <c r="J10829" s="1014"/>
      <c r="K10829" s="1014"/>
    </row>
    <row r="10830" spans="10:11">
      <c r="J10830" s="1014"/>
      <c r="K10830" s="1014"/>
    </row>
    <row r="10831" spans="10:11">
      <c r="J10831" s="1014"/>
      <c r="K10831" s="1014"/>
    </row>
    <row r="10832" spans="10:11">
      <c r="J10832" s="1014"/>
      <c r="K10832" s="1014"/>
    </row>
    <row r="10833" spans="10:11">
      <c r="J10833" s="1014"/>
      <c r="K10833" s="1014"/>
    </row>
    <row r="10834" spans="10:11">
      <c r="J10834" s="1014"/>
      <c r="K10834" s="1014"/>
    </row>
    <row r="10835" spans="10:11">
      <c r="J10835" s="1014"/>
      <c r="K10835" s="1014"/>
    </row>
    <row r="10836" spans="10:11">
      <c r="J10836" s="1014"/>
      <c r="K10836" s="1014"/>
    </row>
    <row r="10837" spans="10:11">
      <c r="J10837" s="1014"/>
      <c r="K10837" s="1014"/>
    </row>
    <row r="10838" spans="10:11">
      <c r="J10838" s="1014"/>
      <c r="K10838" s="1014"/>
    </row>
    <row r="10839" spans="10:11">
      <c r="J10839" s="1014"/>
      <c r="K10839" s="1014"/>
    </row>
    <row r="10840" spans="10:11">
      <c r="J10840" s="1014"/>
      <c r="K10840" s="1014"/>
    </row>
    <row r="10841" spans="10:11">
      <c r="J10841" s="1014"/>
      <c r="K10841" s="1014"/>
    </row>
    <row r="10842" spans="10:11">
      <c r="J10842" s="1014"/>
      <c r="K10842" s="1014"/>
    </row>
    <row r="10843" spans="10:11">
      <c r="J10843" s="1014"/>
      <c r="K10843" s="1014"/>
    </row>
    <row r="10844" spans="10:11">
      <c r="J10844" s="1014"/>
      <c r="K10844" s="1014"/>
    </row>
    <row r="10845" spans="10:11">
      <c r="J10845" s="1014"/>
      <c r="K10845" s="1014"/>
    </row>
    <row r="10846" spans="10:11">
      <c r="J10846" s="1014"/>
      <c r="K10846" s="1014"/>
    </row>
    <row r="10847" spans="10:11">
      <c r="J10847" s="1014"/>
      <c r="K10847" s="1014"/>
    </row>
    <row r="10848" spans="10:11">
      <c r="J10848" s="1014"/>
      <c r="K10848" s="1014"/>
    </row>
    <row r="10849" spans="10:11">
      <c r="J10849" s="1014"/>
      <c r="K10849" s="1014"/>
    </row>
    <row r="10850" spans="10:11">
      <c r="J10850" s="1014"/>
      <c r="K10850" s="1014"/>
    </row>
    <row r="10851" spans="10:11">
      <c r="J10851" s="1014"/>
      <c r="K10851" s="1014"/>
    </row>
    <row r="10852" spans="10:11">
      <c r="J10852" s="1014"/>
      <c r="K10852" s="1014"/>
    </row>
    <row r="10853" spans="10:11">
      <c r="J10853" s="1014"/>
      <c r="K10853" s="1014"/>
    </row>
    <row r="10854" spans="10:11">
      <c r="J10854" s="1014"/>
      <c r="K10854" s="1014"/>
    </row>
    <row r="10855" spans="10:11">
      <c r="J10855" s="1014"/>
      <c r="K10855" s="1014"/>
    </row>
    <row r="10856" spans="10:11">
      <c r="J10856" s="1014"/>
      <c r="K10856" s="1014"/>
    </row>
    <row r="10857" spans="10:11">
      <c r="J10857" s="1014"/>
      <c r="K10857" s="1014"/>
    </row>
    <row r="10858" spans="10:11">
      <c r="J10858" s="1014"/>
      <c r="K10858" s="1014"/>
    </row>
    <row r="10859" spans="10:11">
      <c r="J10859" s="1014"/>
      <c r="K10859" s="1014"/>
    </row>
    <row r="10860" spans="10:11">
      <c r="J10860" s="1014"/>
      <c r="K10860" s="1014"/>
    </row>
    <row r="10861" spans="10:11">
      <c r="J10861" s="1014"/>
      <c r="K10861" s="1014"/>
    </row>
    <row r="10862" spans="10:11">
      <c r="J10862" s="1014"/>
      <c r="K10862" s="1014"/>
    </row>
    <row r="10863" spans="10:11">
      <c r="J10863" s="1014"/>
      <c r="K10863" s="1014"/>
    </row>
    <row r="10864" spans="10:11">
      <c r="J10864" s="1014"/>
      <c r="K10864" s="1014"/>
    </row>
    <row r="10865" spans="10:11">
      <c r="J10865" s="1014"/>
      <c r="K10865" s="1014"/>
    </row>
    <row r="10866" spans="10:11">
      <c r="J10866" s="1014"/>
      <c r="K10866" s="1014"/>
    </row>
    <row r="10867" spans="10:11">
      <c r="J10867" s="1014"/>
      <c r="K10867" s="1014"/>
    </row>
    <row r="10868" spans="10:11">
      <c r="J10868" s="1014"/>
      <c r="K10868" s="1014"/>
    </row>
    <row r="10869" spans="10:11">
      <c r="J10869" s="1014"/>
      <c r="K10869" s="1014"/>
    </row>
    <row r="10870" spans="10:11">
      <c r="J10870" s="1014"/>
      <c r="K10870" s="1014"/>
    </row>
    <row r="10871" spans="10:11">
      <c r="J10871" s="1014"/>
      <c r="K10871" s="1014"/>
    </row>
    <row r="10872" spans="10:11">
      <c r="J10872" s="1014"/>
      <c r="K10872" s="1014"/>
    </row>
    <row r="10873" spans="10:11">
      <c r="J10873" s="1014"/>
      <c r="K10873" s="1014"/>
    </row>
    <row r="10874" spans="10:11">
      <c r="J10874" s="1014"/>
      <c r="K10874" s="1014"/>
    </row>
    <row r="10875" spans="10:11">
      <c r="J10875" s="1014"/>
      <c r="K10875" s="1014"/>
    </row>
    <row r="10876" spans="10:11">
      <c r="J10876" s="1014"/>
      <c r="K10876" s="1014"/>
    </row>
    <row r="10877" spans="10:11">
      <c r="J10877" s="1014"/>
      <c r="K10877" s="1014"/>
    </row>
    <row r="10878" spans="10:11">
      <c r="J10878" s="1014"/>
      <c r="K10878" s="1014"/>
    </row>
    <row r="10879" spans="10:11">
      <c r="J10879" s="1014"/>
      <c r="K10879" s="1014"/>
    </row>
    <row r="10880" spans="10:11">
      <c r="J10880" s="1014"/>
      <c r="K10880" s="1014"/>
    </row>
    <row r="10881" spans="10:11">
      <c r="J10881" s="1014"/>
      <c r="K10881" s="1014"/>
    </row>
    <row r="10882" spans="10:11">
      <c r="J10882" s="1014"/>
      <c r="K10882" s="1014"/>
    </row>
    <row r="10883" spans="10:11">
      <c r="J10883" s="1014"/>
      <c r="K10883" s="1014"/>
    </row>
    <row r="10884" spans="10:11">
      <c r="J10884" s="1014"/>
      <c r="K10884" s="1014"/>
    </row>
    <row r="10885" spans="10:11">
      <c r="J10885" s="1014"/>
      <c r="K10885" s="1014"/>
    </row>
    <row r="10886" spans="10:11">
      <c r="J10886" s="1014"/>
      <c r="K10886" s="1014"/>
    </row>
    <row r="10887" spans="10:11">
      <c r="J10887" s="1014"/>
      <c r="K10887" s="1014"/>
    </row>
    <row r="10888" spans="10:11">
      <c r="J10888" s="1014"/>
      <c r="K10888" s="1014"/>
    </row>
    <row r="10889" spans="10:11">
      <c r="J10889" s="1014"/>
      <c r="K10889" s="1014"/>
    </row>
    <row r="10890" spans="10:11">
      <c r="J10890" s="1014"/>
      <c r="K10890" s="1014"/>
    </row>
    <row r="10891" spans="10:11">
      <c r="J10891" s="1014"/>
      <c r="K10891" s="1014"/>
    </row>
    <row r="10892" spans="10:11">
      <c r="J10892" s="1014"/>
      <c r="K10892" s="1014"/>
    </row>
    <row r="10893" spans="10:11">
      <c r="J10893" s="1014"/>
      <c r="K10893" s="1014"/>
    </row>
    <row r="10894" spans="10:11">
      <c r="J10894" s="1014"/>
      <c r="K10894" s="1014"/>
    </row>
    <row r="10895" spans="10:11">
      <c r="J10895" s="1014"/>
      <c r="K10895" s="1014"/>
    </row>
    <row r="10896" spans="10:11">
      <c r="J10896" s="1014"/>
      <c r="K10896" s="1014"/>
    </row>
    <row r="10897" spans="10:11">
      <c r="J10897" s="1014"/>
      <c r="K10897" s="1014"/>
    </row>
    <row r="10898" spans="10:11">
      <c r="J10898" s="1014"/>
      <c r="K10898" s="1014"/>
    </row>
    <row r="10899" spans="10:11">
      <c r="J10899" s="1014"/>
      <c r="K10899" s="1014"/>
    </row>
    <row r="10900" spans="10:11">
      <c r="J10900" s="1014"/>
      <c r="K10900" s="1014"/>
    </row>
    <row r="10901" spans="10:11">
      <c r="J10901" s="1014"/>
      <c r="K10901" s="1014"/>
    </row>
    <row r="10902" spans="10:11">
      <c r="J10902" s="1014"/>
      <c r="K10902" s="1014"/>
    </row>
    <row r="10903" spans="10:11">
      <c r="J10903" s="1014"/>
      <c r="K10903" s="1014"/>
    </row>
    <row r="10904" spans="10:11">
      <c r="J10904" s="1014"/>
      <c r="K10904" s="1014"/>
    </row>
    <row r="10905" spans="10:11">
      <c r="J10905" s="1014"/>
      <c r="K10905" s="1014"/>
    </row>
    <row r="10906" spans="10:11">
      <c r="J10906" s="1014"/>
      <c r="K10906" s="1014"/>
    </row>
    <row r="10907" spans="10:11">
      <c r="J10907" s="1014"/>
      <c r="K10907" s="1014"/>
    </row>
    <row r="10908" spans="10:11">
      <c r="J10908" s="1014"/>
      <c r="K10908" s="1014"/>
    </row>
    <row r="10909" spans="10:11">
      <c r="J10909" s="1014"/>
      <c r="K10909" s="1014"/>
    </row>
    <row r="10910" spans="10:11">
      <c r="J10910" s="1014"/>
      <c r="K10910" s="1014"/>
    </row>
    <row r="10911" spans="10:11">
      <c r="J10911" s="1014"/>
      <c r="K10911" s="1014"/>
    </row>
    <row r="10912" spans="10:11">
      <c r="J10912" s="1014"/>
      <c r="K10912" s="1014"/>
    </row>
    <row r="10913" spans="10:11">
      <c r="J10913" s="1014"/>
      <c r="K10913" s="1014"/>
    </row>
    <row r="10914" spans="10:11">
      <c r="J10914" s="1014"/>
      <c r="K10914" s="1014"/>
    </row>
    <row r="10915" spans="10:11">
      <c r="J10915" s="1014"/>
      <c r="K10915" s="1014"/>
    </row>
    <row r="10916" spans="10:11">
      <c r="J10916" s="1014"/>
      <c r="K10916" s="1014"/>
    </row>
    <row r="10917" spans="10:11">
      <c r="J10917" s="1014"/>
      <c r="K10917" s="1014"/>
    </row>
    <row r="10918" spans="10:11">
      <c r="J10918" s="1014"/>
      <c r="K10918" s="1014"/>
    </row>
    <row r="10919" spans="10:11">
      <c r="J10919" s="1014"/>
      <c r="K10919" s="1014"/>
    </row>
    <row r="10920" spans="10:11">
      <c r="J10920" s="1014"/>
      <c r="K10920" s="1014"/>
    </row>
    <row r="10921" spans="10:11">
      <c r="J10921" s="1014"/>
      <c r="K10921" s="1014"/>
    </row>
    <row r="10922" spans="10:11">
      <c r="J10922" s="1014"/>
      <c r="K10922" s="1014"/>
    </row>
    <row r="10923" spans="10:11">
      <c r="J10923" s="1014"/>
      <c r="K10923" s="1014"/>
    </row>
    <row r="10924" spans="10:11">
      <c r="J10924" s="1014"/>
      <c r="K10924" s="1014"/>
    </row>
    <row r="10925" spans="10:11">
      <c r="J10925" s="1014"/>
      <c r="K10925" s="1014"/>
    </row>
    <row r="10926" spans="10:11">
      <c r="J10926" s="1014"/>
      <c r="K10926" s="1014"/>
    </row>
    <row r="10927" spans="10:11">
      <c r="J10927" s="1014"/>
      <c r="K10927" s="1014"/>
    </row>
    <row r="10928" spans="10:11">
      <c r="J10928" s="1014"/>
      <c r="K10928" s="1014"/>
    </row>
    <row r="10929" spans="10:11">
      <c r="J10929" s="1014"/>
      <c r="K10929" s="1014"/>
    </row>
    <row r="10930" spans="10:11">
      <c r="J10930" s="1014"/>
      <c r="K10930" s="1014"/>
    </row>
    <row r="10931" spans="10:11">
      <c r="J10931" s="1014"/>
      <c r="K10931" s="1014"/>
    </row>
    <row r="10932" spans="10:11">
      <c r="J10932" s="1014"/>
      <c r="K10932" s="1014"/>
    </row>
    <row r="10933" spans="10:11">
      <c r="J10933" s="1014"/>
      <c r="K10933" s="1014"/>
    </row>
    <row r="10934" spans="10:11">
      <c r="J10934" s="1014"/>
      <c r="K10934" s="1014"/>
    </row>
    <row r="10935" spans="10:11">
      <c r="J10935" s="1014"/>
      <c r="K10935" s="1014"/>
    </row>
    <row r="10936" spans="10:11">
      <c r="J10936" s="1014"/>
      <c r="K10936" s="1014"/>
    </row>
    <row r="10937" spans="10:11">
      <c r="J10937" s="1014"/>
      <c r="K10937" s="1014"/>
    </row>
    <row r="10938" spans="10:11">
      <c r="J10938" s="1014"/>
      <c r="K10938" s="1014"/>
    </row>
    <row r="10939" spans="10:11">
      <c r="J10939" s="1014"/>
      <c r="K10939" s="1014"/>
    </row>
    <row r="10940" spans="10:11">
      <c r="J10940" s="1014"/>
      <c r="K10940" s="1014"/>
    </row>
    <row r="10941" spans="10:11">
      <c r="J10941" s="1014"/>
      <c r="K10941" s="1014"/>
    </row>
    <row r="10942" spans="10:11">
      <c r="J10942" s="1014"/>
      <c r="K10942" s="1014"/>
    </row>
    <row r="10943" spans="10:11">
      <c r="J10943" s="1014"/>
      <c r="K10943" s="1014"/>
    </row>
    <row r="10944" spans="10:11">
      <c r="J10944" s="1014"/>
      <c r="K10944" s="1014"/>
    </row>
    <row r="10945" spans="10:11">
      <c r="J10945" s="1014"/>
      <c r="K10945" s="1014"/>
    </row>
    <row r="10946" spans="10:11">
      <c r="J10946" s="1014"/>
      <c r="K10946" s="1014"/>
    </row>
    <row r="10947" spans="10:11">
      <c r="J10947" s="1014"/>
      <c r="K10947" s="1014"/>
    </row>
    <row r="10948" spans="10:11">
      <c r="J10948" s="1014"/>
      <c r="K10948" s="1014"/>
    </row>
    <row r="10949" spans="10:11">
      <c r="J10949" s="1014"/>
      <c r="K10949" s="1014"/>
    </row>
    <row r="10950" spans="10:11">
      <c r="J10950" s="1014"/>
      <c r="K10950" s="1014"/>
    </row>
    <row r="10951" spans="10:11">
      <c r="J10951" s="1014"/>
      <c r="K10951" s="1014"/>
    </row>
    <row r="10952" spans="10:11">
      <c r="J10952" s="1014"/>
      <c r="K10952" s="1014"/>
    </row>
    <row r="10953" spans="10:11">
      <c r="J10953" s="1014"/>
      <c r="K10953" s="1014"/>
    </row>
    <row r="10954" spans="10:11">
      <c r="J10954" s="1014"/>
      <c r="K10954" s="1014"/>
    </row>
    <row r="10955" spans="10:11">
      <c r="J10955" s="1014"/>
      <c r="K10955" s="1014"/>
    </row>
    <row r="10956" spans="10:11">
      <c r="J10956" s="1014"/>
      <c r="K10956" s="1014"/>
    </row>
    <row r="10957" spans="10:11">
      <c r="J10957" s="1014"/>
      <c r="K10957" s="1014"/>
    </row>
    <row r="10958" spans="10:11">
      <c r="J10958" s="1014"/>
      <c r="K10958" s="1014"/>
    </row>
    <row r="10959" spans="10:11">
      <c r="J10959" s="1014"/>
      <c r="K10959" s="1014"/>
    </row>
    <row r="10960" spans="10:11">
      <c r="J10960" s="1014"/>
      <c r="K10960" s="1014"/>
    </row>
    <row r="10961" spans="10:11">
      <c r="J10961" s="1014"/>
      <c r="K10961" s="1014"/>
    </row>
    <row r="10962" spans="10:11">
      <c r="J10962" s="1014"/>
      <c r="K10962" s="1014"/>
    </row>
    <row r="10963" spans="10:11">
      <c r="J10963" s="1014"/>
      <c r="K10963" s="1014"/>
    </row>
    <row r="10964" spans="10:11">
      <c r="J10964" s="1014"/>
      <c r="K10964" s="1014"/>
    </row>
    <row r="10965" spans="10:11">
      <c r="J10965" s="1014"/>
      <c r="K10965" s="1014"/>
    </row>
    <row r="10966" spans="10:11">
      <c r="J10966" s="1014"/>
      <c r="K10966" s="1014"/>
    </row>
    <row r="10967" spans="10:11">
      <c r="J10967" s="1014"/>
      <c r="K10967" s="1014"/>
    </row>
    <row r="10968" spans="10:11">
      <c r="J10968" s="1014"/>
      <c r="K10968" s="1014"/>
    </row>
    <row r="10969" spans="10:11">
      <c r="J10969" s="1014"/>
      <c r="K10969" s="1014"/>
    </row>
    <row r="10970" spans="10:11">
      <c r="J10970" s="1014"/>
      <c r="K10970" s="1014"/>
    </row>
    <row r="10971" spans="10:11">
      <c r="J10971" s="1014"/>
      <c r="K10971" s="1014"/>
    </row>
    <row r="10972" spans="10:11">
      <c r="J10972" s="1014"/>
      <c r="K10972" s="1014"/>
    </row>
    <row r="10973" spans="10:11">
      <c r="J10973" s="1014"/>
      <c r="K10973" s="1014"/>
    </row>
    <row r="10974" spans="10:11">
      <c r="J10974" s="1014"/>
      <c r="K10974" s="1014"/>
    </row>
    <row r="10975" spans="10:11">
      <c r="J10975" s="1014"/>
      <c r="K10975" s="1014"/>
    </row>
    <row r="10976" spans="10:11">
      <c r="J10976" s="1014"/>
      <c r="K10976" s="1014"/>
    </row>
    <row r="10977" spans="10:11">
      <c r="J10977" s="1014"/>
      <c r="K10977" s="1014"/>
    </row>
    <row r="10978" spans="10:11">
      <c r="J10978" s="1014"/>
      <c r="K10978" s="1014"/>
    </row>
    <row r="10979" spans="10:11">
      <c r="J10979" s="1014"/>
      <c r="K10979" s="1014"/>
    </row>
    <row r="10980" spans="10:11">
      <c r="J10980" s="1014"/>
      <c r="K10980" s="1014"/>
    </row>
    <row r="10981" spans="10:11">
      <c r="J10981" s="1014"/>
      <c r="K10981" s="1014"/>
    </row>
    <row r="10982" spans="10:11">
      <c r="J10982" s="1014"/>
      <c r="K10982" s="1014"/>
    </row>
    <row r="10983" spans="10:11">
      <c r="J10983" s="1014"/>
      <c r="K10983" s="1014"/>
    </row>
    <row r="10984" spans="10:11">
      <c r="J10984" s="1014"/>
      <c r="K10984" s="1014"/>
    </row>
    <row r="10985" spans="10:11">
      <c r="J10985" s="1014"/>
      <c r="K10985" s="1014"/>
    </row>
    <row r="10986" spans="10:11">
      <c r="J10986" s="1014"/>
      <c r="K10986" s="1014"/>
    </row>
    <row r="10987" spans="10:11">
      <c r="J10987" s="1014"/>
      <c r="K10987" s="1014"/>
    </row>
    <row r="10988" spans="10:11">
      <c r="J10988" s="1014"/>
      <c r="K10988" s="1014"/>
    </row>
    <row r="10989" spans="10:11">
      <c r="J10989" s="1014"/>
      <c r="K10989" s="1014"/>
    </row>
    <row r="10990" spans="10:11">
      <c r="J10990" s="1014"/>
      <c r="K10990" s="1014"/>
    </row>
    <row r="10991" spans="10:11">
      <c r="J10991" s="1014"/>
      <c r="K10991" s="1014"/>
    </row>
    <row r="10992" spans="10:11">
      <c r="J10992" s="1014"/>
      <c r="K10992" s="1014"/>
    </row>
    <row r="10993" spans="10:11">
      <c r="J10993" s="1014"/>
      <c r="K10993" s="1014"/>
    </row>
    <row r="10994" spans="10:11">
      <c r="J10994" s="1014"/>
      <c r="K10994" s="1014"/>
    </row>
    <row r="10995" spans="10:11">
      <c r="J10995" s="1014"/>
      <c r="K10995" s="1014"/>
    </row>
    <row r="10996" spans="10:11">
      <c r="J10996" s="1014"/>
      <c r="K10996" s="1014"/>
    </row>
    <row r="10997" spans="10:11">
      <c r="J10997" s="1014"/>
      <c r="K10997" s="1014"/>
    </row>
    <row r="10998" spans="10:11">
      <c r="J10998" s="1014"/>
      <c r="K10998" s="1014"/>
    </row>
    <row r="10999" spans="10:11">
      <c r="J10999" s="1014"/>
      <c r="K10999" s="1014"/>
    </row>
    <row r="11000" spans="10:11">
      <c r="J11000" s="1014"/>
      <c r="K11000" s="1014"/>
    </row>
    <row r="11001" spans="10:11">
      <c r="J11001" s="1014"/>
      <c r="K11001" s="1014"/>
    </row>
    <row r="11002" spans="10:11">
      <c r="J11002" s="1014"/>
      <c r="K11002" s="1014"/>
    </row>
    <row r="11003" spans="10:11">
      <c r="J11003" s="1014"/>
      <c r="K11003" s="1014"/>
    </row>
    <row r="11004" spans="10:11">
      <c r="J11004" s="1014"/>
      <c r="K11004" s="1014"/>
    </row>
    <row r="11005" spans="10:11">
      <c r="J11005" s="1014"/>
      <c r="K11005" s="1014"/>
    </row>
    <row r="11006" spans="10:11">
      <c r="J11006" s="1014"/>
      <c r="K11006" s="1014"/>
    </row>
    <row r="11007" spans="10:11">
      <c r="J11007" s="1014"/>
      <c r="K11007" s="1014"/>
    </row>
    <row r="11008" spans="10:11">
      <c r="J11008" s="1014"/>
      <c r="K11008" s="1014"/>
    </row>
    <row r="11009" spans="10:11">
      <c r="J11009" s="1014"/>
      <c r="K11009" s="1014"/>
    </row>
    <row r="11010" spans="10:11">
      <c r="J11010" s="1014"/>
      <c r="K11010" s="1014"/>
    </row>
    <row r="11011" spans="10:11">
      <c r="J11011" s="1014"/>
      <c r="K11011" s="1014"/>
    </row>
    <row r="11012" spans="10:11">
      <c r="J11012" s="1014"/>
      <c r="K11012" s="1014"/>
    </row>
    <row r="11013" spans="10:11">
      <c r="J11013" s="1014"/>
      <c r="K11013" s="1014"/>
    </row>
    <row r="11014" spans="10:11">
      <c r="J11014" s="1014"/>
      <c r="K11014" s="1014"/>
    </row>
    <row r="11015" spans="10:11">
      <c r="J11015" s="1014"/>
      <c r="K11015" s="1014"/>
    </row>
    <row r="11016" spans="10:11">
      <c r="J11016" s="1014"/>
      <c r="K11016" s="1014"/>
    </row>
    <row r="11017" spans="10:11">
      <c r="J11017" s="1014"/>
      <c r="K11017" s="1014"/>
    </row>
    <row r="11018" spans="10:11">
      <c r="J11018" s="1014"/>
      <c r="K11018" s="1014"/>
    </row>
    <row r="11019" spans="10:11">
      <c r="J11019" s="1014"/>
      <c r="K11019" s="1014"/>
    </row>
    <row r="11020" spans="10:11">
      <c r="J11020" s="1014"/>
      <c r="K11020" s="1014"/>
    </row>
    <row r="11021" spans="10:11">
      <c r="J11021" s="1014"/>
      <c r="K11021" s="1014"/>
    </row>
    <row r="11022" spans="10:11">
      <c r="J11022" s="1014"/>
      <c r="K11022" s="1014"/>
    </row>
    <row r="11023" spans="10:11">
      <c r="J11023" s="1014"/>
      <c r="K11023" s="1014"/>
    </row>
    <row r="11024" spans="10:11">
      <c r="J11024" s="1014"/>
      <c r="K11024" s="1014"/>
    </row>
    <row r="11025" spans="10:11">
      <c r="J11025" s="1014"/>
      <c r="K11025" s="1014"/>
    </row>
    <row r="11026" spans="10:11">
      <c r="J11026" s="1014"/>
      <c r="K11026" s="1014"/>
    </row>
    <row r="11027" spans="10:11">
      <c r="J11027" s="1014"/>
      <c r="K11027" s="1014"/>
    </row>
    <row r="11028" spans="10:11">
      <c r="J11028" s="1014"/>
      <c r="K11028" s="1014"/>
    </row>
    <row r="11029" spans="10:11">
      <c r="J11029" s="1014"/>
      <c r="K11029" s="1014"/>
    </row>
    <row r="11030" spans="10:11">
      <c r="J11030" s="1014"/>
      <c r="K11030" s="1014"/>
    </row>
    <row r="11031" spans="10:11">
      <c r="J11031" s="1014"/>
      <c r="K11031" s="1014"/>
    </row>
    <row r="11032" spans="10:11">
      <c r="J11032" s="1014"/>
      <c r="K11032" s="1014"/>
    </row>
    <row r="11033" spans="10:11">
      <c r="J11033" s="1014"/>
      <c r="K11033" s="1014"/>
    </row>
    <row r="11034" spans="10:11">
      <c r="J11034" s="1014"/>
      <c r="K11034" s="1014"/>
    </row>
    <row r="11035" spans="10:11">
      <c r="J11035" s="1014"/>
      <c r="K11035" s="1014"/>
    </row>
    <row r="11036" spans="10:11">
      <c r="J11036" s="1014"/>
      <c r="K11036" s="1014"/>
    </row>
    <row r="11037" spans="10:11">
      <c r="J11037" s="1014"/>
      <c r="K11037" s="1014"/>
    </row>
    <row r="11038" spans="10:11">
      <c r="J11038" s="1014"/>
      <c r="K11038" s="1014"/>
    </row>
    <row r="11039" spans="10:11">
      <c r="J11039" s="1014"/>
      <c r="K11039" s="1014"/>
    </row>
    <row r="11040" spans="10:11">
      <c r="J11040" s="1014"/>
      <c r="K11040" s="1014"/>
    </row>
    <row r="11041" spans="10:11">
      <c r="J11041" s="1014"/>
      <c r="K11041" s="1014"/>
    </row>
    <row r="11042" spans="10:11">
      <c r="J11042" s="1014"/>
      <c r="K11042" s="1014"/>
    </row>
    <row r="11043" spans="10:11">
      <c r="J11043" s="1014"/>
      <c r="K11043" s="1014"/>
    </row>
    <row r="11044" spans="10:11">
      <c r="J11044" s="1014"/>
      <c r="K11044" s="1014"/>
    </row>
    <row r="11045" spans="10:11">
      <c r="J11045" s="1014"/>
      <c r="K11045" s="1014"/>
    </row>
    <row r="11046" spans="10:11">
      <c r="J11046" s="1014"/>
      <c r="K11046" s="1014"/>
    </row>
    <row r="11047" spans="10:11">
      <c r="J11047" s="1014"/>
      <c r="K11047" s="1014"/>
    </row>
    <row r="11048" spans="10:11">
      <c r="J11048" s="1014"/>
      <c r="K11048" s="1014"/>
    </row>
    <row r="11049" spans="10:11">
      <c r="J11049" s="1014"/>
      <c r="K11049" s="1014"/>
    </row>
    <row r="11050" spans="10:11">
      <c r="J11050" s="1014"/>
      <c r="K11050" s="1014"/>
    </row>
    <row r="11051" spans="10:11">
      <c r="J11051" s="1014"/>
      <c r="K11051" s="1014"/>
    </row>
    <row r="11052" spans="10:11">
      <c r="J11052" s="1014"/>
      <c r="K11052" s="1014"/>
    </row>
    <row r="11053" spans="10:11">
      <c r="J11053" s="1014"/>
      <c r="K11053" s="1014"/>
    </row>
    <row r="11054" spans="10:11">
      <c r="J11054" s="1014"/>
      <c r="K11054" s="1014"/>
    </row>
    <row r="11055" spans="10:11">
      <c r="J11055" s="1014"/>
      <c r="K11055" s="1014"/>
    </row>
    <row r="11056" spans="10:11">
      <c r="J11056" s="1014"/>
      <c r="K11056" s="1014"/>
    </row>
    <row r="11057" spans="10:11">
      <c r="J11057" s="1014"/>
      <c r="K11057" s="1014"/>
    </row>
    <row r="11058" spans="10:11">
      <c r="J11058" s="1014"/>
      <c r="K11058" s="1014"/>
    </row>
    <row r="11059" spans="10:11">
      <c r="J11059" s="1014"/>
      <c r="K11059" s="1014"/>
    </row>
    <row r="11060" spans="10:11">
      <c r="J11060" s="1014"/>
      <c r="K11060" s="1014"/>
    </row>
    <row r="11061" spans="10:11">
      <c r="J11061" s="1014"/>
      <c r="K11061" s="1014"/>
    </row>
    <row r="11062" spans="10:11">
      <c r="J11062" s="1014"/>
      <c r="K11062" s="1014"/>
    </row>
    <row r="11063" spans="10:11">
      <c r="J11063" s="1014"/>
      <c r="K11063" s="1014"/>
    </row>
    <row r="11064" spans="10:11">
      <c r="J11064" s="1014"/>
      <c r="K11064" s="1014"/>
    </row>
    <row r="11065" spans="10:11">
      <c r="J11065" s="1014"/>
      <c r="K11065" s="1014"/>
    </row>
    <row r="11066" spans="10:11">
      <c r="J11066" s="1014"/>
      <c r="K11066" s="1014"/>
    </row>
    <row r="11067" spans="10:11">
      <c r="J11067" s="1014"/>
      <c r="K11067" s="1014"/>
    </row>
    <row r="11068" spans="10:11">
      <c r="J11068" s="1014"/>
      <c r="K11068" s="1014"/>
    </row>
    <row r="11069" spans="10:11">
      <c r="J11069" s="1014"/>
      <c r="K11069" s="1014"/>
    </row>
    <row r="11070" spans="10:11">
      <c r="J11070" s="1014"/>
      <c r="K11070" s="1014"/>
    </row>
    <row r="11071" spans="10:11">
      <c r="J11071" s="1014"/>
      <c r="K11071" s="1014"/>
    </row>
    <row r="11072" spans="10:11">
      <c r="J11072" s="1014"/>
      <c r="K11072" s="1014"/>
    </row>
    <row r="11073" spans="10:11">
      <c r="J11073" s="1014"/>
      <c r="K11073" s="1014"/>
    </row>
    <row r="11074" spans="10:11">
      <c r="J11074" s="1014"/>
      <c r="K11074" s="1014"/>
    </row>
    <row r="11075" spans="10:11">
      <c r="J11075" s="1014"/>
      <c r="K11075" s="1014"/>
    </row>
    <row r="11076" spans="10:11">
      <c r="J11076" s="1014"/>
      <c r="K11076" s="1014"/>
    </row>
    <row r="11077" spans="10:11">
      <c r="J11077" s="1014"/>
      <c r="K11077" s="1014"/>
    </row>
    <row r="11078" spans="10:11">
      <c r="J11078" s="1014"/>
      <c r="K11078" s="1014"/>
    </row>
    <row r="11079" spans="10:11">
      <c r="J11079" s="1014"/>
      <c r="K11079" s="1014"/>
    </row>
    <row r="11080" spans="10:11">
      <c r="J11080" s="1014"/>
      <c r="K11080" s="1014"/>
    </row>
    <row r="11081" spans="10:11">
      <c r="J11081" s="1014"/>
      <c r="K11081" s="1014"/>
    </row>
    <row r="11082" spans="10:11">
      <c r="J11082" s="1014"/>
      <c r="K11082" s="1014"/>
    </row>
    <row r="11083" spans="10:11">
      <c r="J11083" s="1014"/>
      <c r="K11083" s="1014"/>
    </row>
    <row r="11084" spans="10:11">
      <c r="J11084" s="1014"/>
      <c r="K11084" s="1014"/>
    </row>
    <row r="11085" spans="10:11">
      <c r="J11085" s="1014"/>
      <c r="K11085" s="1014"/>
    </row>
    <row r="11086" spans="10:11">
      <c r="J11086" s="1014"/>
      <c r="K11086" s="1014"/>
    </row>
    <row r="11087" spans="10:11">
      <c r="J11087" s="1014"/>
      <c r="K11087" s="1014"/>
    </row>
    <row r="11088" spans="10:11">
      <c r="J11088" s="1014"/>
      <c r="K11088" s="1014"/>
    </row>
    <row r="11089" spans="10:11">
      <c r="J11089" s="1014"/>
      <c r="K11089" s="1014"/>
    </row>
    <row r="11090" spans="10:11">
      <c r="J11090" s="1014"/>
      <c r="K11090" s="1014"/>
    </row>
    <row r="11091" spans="10:11">
      <c r="J11091" s="1014"/>
      <c r="K11091" s="1014"/>
    </row>
    <row r="11092" spans="10:11">
      <c r="J11092" s="1014"/>
      <c r="K11092" s="1014"/>
    </row>
    <row r="11093" spans="10:11">
      <c r="J11093" s="1014"/>
      <c r="K11093" s="1014"/>
    </row>
    <row r="11094" spans="10:11">
      <c r="J11094" s="1014"/>
      <c r="K11094" s="1014"/>
    </row>
    <row r="11095" spans="10:11">
      <c r="J11095" s="1014"/>
      <c r="K11095" s="1014"/>
    </row>
    <row r="11096" spans="10:11">
      <c r="J11096" s="1014"/>
      <c r="K11096" s="1014"/>
    </row>
    <row r="11097" spans="10:11">
      <c r="J11097" s="1014"/>
      <c r="K11097" s="1014"/>
    </row>
    <row r="11098" spans="10:11">
      <c r="J11098" s="1014"/>
      <c r="K11098" s="1014"/>
    </row>
    <row r="11099" spans="10:11">
      <c r="J11099" s="1014"/>
      <c r="K11099" s="1014"/>
    </row>
    <row r="11100" spans="10:11">
      <c r="J11100" s="1014"/>
      <c r="K11100" s="1014"/>
    </row>
    <row r="11101" spans="10:11">
      <c r="J11101" s="1014"/>
      <c r="K11101" s="1014"/>
    </row>
    <row r="11102" spans="10:11">
      <c r="J11102" s="1014"/>
      <c r="K11102" s="1014"/>
    </row>
    <row r="11103" spans="10:11">
      <c r="J11103" s="1014"/>
      <c r="K11103" s="1014"/>
    </row>
    <row r="11104" spans="10:11">
      <c r="J11104" s="1014"/>
      <c r="K11104" s="1014"/>
    </row>
    <row r="11105" spans="10:11">
      <c r="J11105" s="1014"/>
      <c r="K11105" s="1014"/>
    </row>
    <row r="11106" spans="10:11">
      <c r="J11106" s="1014"/>
      <c r="K11106" s="1014"/>
    </row>
    <row r="11107" spans="10:11">
      <c r="J11107" s="1014"/>
      <c r="K11107" s="1014"/>
    </row>
    <row r="11108" spans="10:11">
      <c r="J11108" s="1014"/>
      <c r="K11108" s="1014"/>
    </row>
    <row r="11109" spans="10:11">
      <c r="J11109" s="1014"/>
      <c r="K11109" s="1014"/>
    </row>
    <row r="11110" spans="10:11">
      <c r="J11110" s="1014"/>
      <c r="K11110" s="1014"/>
    </row>
    <row r="11111" spans="10:11">
      <c r="J11111" s="1014"/>
      <c r="K11111" s="1014"/>
    </row>
    <row r="11112" spans="10:11">
      <c r="J11112" s="1014"/>
      <c r="K11112" s="1014"/>
    </row>
    <row r="11113" spans="10:11">
      <c r="J11113" s="1014"/>
      <c r="K11113" s="1014"/>
    </row>
    <row r="11114" spans="10:11">
      <c r="J11114" s="1014"/>
      <c r="K11114" s="1014"/>
    </row>
    <row r="11115" spans="10:11">
      <c r="J11115" s="1014"/>
      <c r="K11115" s="1014"/>
    </row>
    <row r="11116" spans="10:11">
      <c r="J11116" s="1014"/>
      <c r="K11116" s="1014"/>
    </row>
    <row r="11117" spans="10:11">
      <c r="J11117" s="1014"/>
      <c r="K11117" s="1014"/>
    </row>
    <row r="11118" spans="10:11">
      <c r="J11118" s="1014"/>
      <c r="K11118" s="1014"/>
    </row>
    <row r="11119" spans="10:11">
      <c r="J11119" s="1014"/>
      <c r="K11119" s="1014"/>
    </row>
    <row r="11120" spans="10:11">
      <c r="J11120" s="1014"/>
      <c r="K11120" s="1014"/>
    </row>
    <row r="11121" spans="10:11">
      <c r="J11121" s="1014"/>
      <c r="K11121" s="1014"/>
    </row>
    <row r="11122" spans="10:11">
      <c r="J11122" s="1014"/>
      <c r="K11122" s="1014"/>
    </row>
    <row r="11123" spans="10:11">
      <c r="J11123" s="1014"/>
      <c r="K11123" s="1014"/>
    </row>
    <row r="11124" spans="10:11">
      <c r="J11124" s="1014"/>
      <c r="K11124" s="1014"/>
    </row>
    <row r="11125" spans="10:11">
      <c r="J11125" s="1014"/>
      <c r="K11125" s="1014"/>
    </row>
    <row r="11126" spans="10:11">
      <c r="J11126" s="1014"/>
      <c r="K11126" s="1014"/>
    </row>
    <row r="11127" spans="10:11">
      <c r="J11127" s="1014"/>
      <c r="K11127" s="1014"/>
    </row>
    <row r="11128" spans="10:11">
      <c r="J11128" s="1014"/>
      <c r="K11128" s="1014"/>
    </row>
    <row r="11129" spans="10:11">
      <c r="J11129" s="1014"/>
      <c r="K11129" s="1014"/>
    </row>
    <row r="11130" spans="10:11">
      <c r="J11130" s="1014"/>
      <c r="K11130" s="1014"/>
    </row>
    <row r="11131" spans="10:11">
      <c r="J11131" s="1014"/>
      <c r="K11131" s="1014"/>
    </row>
    <row r="11132" spans="10:11">
      <c r="J11132" s="1014"/>
      <c r="K11132" s="1014"/>
    </row>
    <row r="11133" spans="10:11">
      <c r="J11133" s="1014"/>
      <c r="K11133" s="1014"/>
    </row>
    <row r="11134" spans="10:11">
      <c r="J11134" s="1014"/>
      <c r="K11134" s="1014"/>
    </row>
    <row r="11135" spans="10:11">
      <c r="J11135" s="1014"/>
      <c r="K11135" s="1014"/>
    </row>
    <row r="11136" spans="10:11">
      <c r="J11136" s="1014"/>
      <c r="K11136" s="1014"/>
    </row>
    <row r="11137" spans="10:11">
      <c r="J11137" s="1014"/>
      <c r="K11137" s="1014"/>
    </row>
    <row r="11138" spans="10:11">
      <c r="J11138" s="1014"/>
      <c r="K11138" s="1014"/>
    </row>
    <row r="11139" spans="10:11">
      <c r="J11139" s="1014"/>
      <c r="K11139" s="1014"/>
    </row>
    <row r="11140" spans="10:11">
      <c r="J11140" s="1014"/>
      <c r="K11140" s="1014"/>
    </row>
    <row r="11141" spans="10:11">
      <c r="J11141" s="1014"/>
      <c r="K11141" s="1014"/>
    </row>
    <row r="11142" spans="10:11">
      <c r="J11142" s="1014"/>
      <c r="K11142" s="1014"/>
    </row>
    <row r="11143" spans="10:11">
      <c r="J11143" s="1014"/>
      <c r="K11143" s="1014"/>
    </row>
    <row r="11144" spans="10:11">
      <c r="J11144" s="1014"/>
      <c r="K11144" s="1014"/>
    </row>
    <row r="11145" spans="10:11">
      <c r="J11145" s="1014"/>
      <c r="K11145" s="1014"/>
    </row>
    <row r="11146" spans="10:11">
      <c r="J11146" s="1014"/>
      <c r="K11146" s="1014"/>
    </row>
    <row r="11147" spans="10:11">
      <c r="J11147" s="1014"/>
      <c r="K11147" s="1014"/>
    </row>
    <row r="11148" spans="10:11">
      <c r="J11148" s="1014"/>
      <c r="K11148" s="1014"/>
    </row>
    <row r="11149" spans="10:11">
      <c r="J11149" s="1014"/>
      <c r="K11149" s="1014"/>
    </row>
    <row r="11150" spans="10:11">
      <c r="J11150" s="1014"/>
      <c r="K11150" s="1014"/>
    </row>
    <row r="11151" spans="10:11">
      <c r="J11151" s="1014"/>
      <c r="K11151" s="1014"/>
    </row>
    <row r="11152" spans="10:11">
      <c r="J11152" s="1014"/>
      <c r="K11152" s="1014"/>
    </row>
    <row r="11153" spans="10:11">
      <c r="J11153" s="1014"/>
      <c r="K11153" s="1014"/>
    </row>
    <row r="11154" spans="10:11">
      <c r="J11154" s="1014"/>
      <c r="K11154" s="1014"/>
    </row>
    <row r="11155" spans="10:11">
      <c r="J11155" s="1014"/>
      <c r="K11155" s="1014"/>
    </row>
    <row r="11156" spans="10:11">
      <c r="J11156" s="1014"/>
      <c r="K11156" s="1014"/>
    </row>
    <row r="11157" spans="10:11">
      <c r="J11157" s="1014"/>
      <c r="K11157" s="1014"/>
    </row>
    <row r="11158" spans="10:11">
      <c r="J11158" s="1014"/>
      <c r="K11158" s="1014"/>
    </row>
    <row r="11159" spans="10:11">
      <c r="J11159" s="1014"/>
      <c r="K11159" s="1014"/>
    </row>
    <row r="11160" spans="10:11">
      <c r="J11160" s="1014"/>
      <c r="K11160" s="1014"/>
    </row>
    <row r="11161" spans="10:11">
      <c r="J11161" s="1014"/>
      <c r="K11161" s="1014"/>
    </row>
    <row r="11162" spans="10:11">
      <c r="J11162" s="1014"/>
      <c r="K11162" s="1014"/>
    </row>
    <row r="11163" spans="10:11">
      <c r="J11163" s="1014"/>
      <c r="K11163" s="1014"/>
    </row>
    <row r="11164" spans="10:11">
      <c r="J11164" s="1014"/>
      <c r="K11164" s="1014"/>
    </row>
    <row r="11165" spans="10:11">
      <c r="J11165" s="1014"/>
      <c r="K11165" s="1014"/>
    </row>
    <row r="11166" spans="10:11">
      <c r="J11166" s="1014"/>
      <c r="K11166" s="1014"/>
    </row>
    <row r="11167" spans="10:11">
      <c r="J11167" s="1014"/>
      <c r="K11167" s="1014"/>
    </row>
    <row r="11168" spans="10:11">
      <c r="J11168" s="1014"/>
      <c r="K11168" s="1014"/>
    </row>
    <row r="11169" spans="10:11">
      <c r="J11169" s="1014"/>
      <c r="K11169" s="1014"/>
    </row>
    <row r="11170" spans="10:11">
      <c r="J11170" s="1014"/>
      <c r="K11170" s="1014"/>
    </row>
    <row r="11171" spans="10:11">
      <c r="J11171" s="1014"/>
      <c r="K11171" s="1014"/>
    </row>
    <row r="11172" spans="10:11">
      <c r="J11172" s="1014"/>
      <c r="K11172" s="1014"/>
    </row>
    <row r="11173" spans="10:11">
      <c r="J11173" s="1014"/>
      <c r="K11173" s="1014"/>
    </row>
    <row r="11174" spans="10:11">
      <c r="J11174" s="1014"/>
      <c r="K11174" s="1014"/>
    </row>
    <row r="11175" spans="10:11">
      <c r="J11175" s="1014"/>
      <c r="K11175" s="1014"/>
    </row>
    <row r="11176" spans="10:11">
      <c r="J11176" s="1014"/>
      <c r="K11176" s="1014"/>
    </row>
    <row r="11177" spans="10:11">
      <c r="J11177" s="1014"/>
      <c r="K11177" s="1014"/>
    </row>
    <row r="11178" spans="10:11">
      <c r="J11178" s="1014"/>
      <c r="K11178" s="1014"/>
    </row>
    <row r="11179" spans="10:11">
      <c r="J11179" s="1014"/>
      <c r="K11179" s="1014"/>
    </row>
    <row r="11180" spans="10:11">
      <c r="J11180" s="1014"/>
      <c r="K11180" s="1014"/>
    </row>
    <row r="11181" spans="10:11">
      <c r="J11181" s="1014"/>
      <c r="K11181" s="1014"/>
    </row>
    <row r="11182" spans="10:11">
      <c r="J11182" s="1014"/>
      <c r="K11182" s="1014"/>
    </row>
    <row r="11183" spans="10:11">
      <c r="J11183" s="1014"/>
      <c r="K11183" s="1014"/>
    </row>
    <row r="11184" spans="10:11">
      <c r="J11184" s="1014"/>
      <c r="K11184" s="1014"/>
    </row>
    <row r="11185" spans="10:11">
      <c r="J11185" s="1014"/>
      <c r="K11185" s="1014"/>
    </row>
    <row r="11186" spans="10:11">
      <c r="J11186" s="1014"/>
      <c r="K11186" s="1014"/>
    </row>
    <row r="11187" spans="10:11">
      <c r="J11187" s="1014"/>
      <c r="K11187" s="1014"/>
    </row>
    <row r="11188" spans="10:11">
      <c r="J11188" s="1014"/>
      <c r="K11188" s="1014"/>
    </row>
    <row r="11189" spans="10:11">
      <c r="J11189" s="1014"/>
      <c r="K11189" s="1014"/>
    </row>
    <row r="11190" spans="10:11">
      <c r="J11190" s="1014"/>
      <c r="K11190" s="1014"/>
    </row>
    <row r="11191" spans="10:11">
      <c r="J11191" s="1014"/>
      <c r="K11191" s="1014"/>
    </row>
    <row r="11192" spans="10:11">
      <c r="J11192" s="1014"/>
      <c r="K11192" s="1014"/>
    </row>
    <row r="11193" spans="10:11">
      <c r="J11193" s="1014"/>
      <c r="K11193" s="1014"/>
    </row>
    <row r="11194" spans="10:11">
      <c r="J11194" s="1014"/>
      <c r="K11194" s="1014"/>
    </row>
    <row r="11195" spans="10:11">
      <c r="J11195" s="1014"/>
      <c r="K11195" s="1014"/>
    </row>
    <row r="11196" spans="10:11">
      <c r="J11196" s="1014"/>
      <c r="K11196" s="1014"/>
    </row>
    <row r="11197" spans="10:11">
      <c r="J11197" s="1014"/>
      <c r="K11197" s="1014"/>
    </row>
    <row r="11198" spans="10:11">
      <c r="J11198" s="1014"/>
      <c r="K11198" s="1014"/>
    </row>
    <row r="11199" spans="10:11">
      <c r="J11199" s="1014"/>
      <c r="K11199" s="1014"/>
    </row>
    <row r="11200" spans="10:11">
      <c r="J11200" s="1014"/>
      <c r="K11200" s="1014"/>
    </row>
    <row r="11201" spans="10:11">
      <c r="J11201" s="1014"/>
      <c r="K11201" s="1014"/>
    </row>
    <row r="11202" spans="10:11">
      <c r="J11202" s="1014"/>
      <c r="K11202" s="1014"/>
    </row>
    <row r="11203" spans="10:11">
      <c r="J11203" s="1014"/>
      <c r="K11203" s="1014"/>
    </row>
    <row r="11204" spans="10:11">
      <c r="J11204" s="1014"/>
      <c r="K11204" s="1014"/>
    </row>
    <row r="11205" spans="10:11">
      <c r="J11205" s="1014"/>
      <c r="K11205" s="1014"/>
    </row>
    <row r="11206" spans="10:11">
      <c r="J11206" s="1014"/>
      <c r="K11206" s="1014"/>
    </row>
    <row r="11207" spans="10:11">
      <c r="J11207" s="1014"/>
      <c r="K11207" s="1014"/>
    </row>
    <row r="11208" spans="10:11">
      <c r="J11208" s="1014"/>
      <c r="K11208" s="1014"/>
    </row>
    <row r="11209" spans="10:11">
      <c r="J11209" s="1014"/>
      <c r="K11209" s="1014"/>
    </row>
    <row r="11210" spans="10:11">
      <c r="J11210" s="1014"/>
      <c r="K11210" s="1014"/>
    </row>
    <row r="11211" spans="10:11">
      <c r="J11211" s="1014"/>
      <c r="K11211" s="1014"/>
    </row>
    <row r="11212" spans="10:11">
      <c r="J11212" s="1014"/>
      <c r="K11212" s="1014"/>
    </row>
    <row r="11213" spans="10:11">
      <c r="J11213" s="1014"/>
      <c r="K11213" s="1014"/>
    </row>
    <row r="11214" spans="10:11">
      <c r="J11214" s="1014"/>
      <c r="K11214" s="1014"/>
    </row>
    <row r="11215" spans="10:11">
      <c r="J11215" s="1014"/>
      <c r="K11215" s="1014"/>
    </row>
    <row r="11216" spans="10:11">
      <c r="J11216" s="1014"/>
      <c r="K11216" s="1014"/>
    </row>
    <row r="11217" spans="10:11">
      <c r="J11217" s="1014"/>
      <c r="K11217" s="1014"/>
    </row>
    <row r="11218" spans="10:11">
      <c r="J11218" s="1014"/>
      <c r="K11218" s="1014"/>
    </row>
    <row r="11219" spans="10:11">
      <c r="J11219" s="1014"/>
      <c r="K11219" s="1014"/>
    </row>
    <row r="11220" spans="10:11">
      <c r="J11220" s="1014"/>
      <c r="K11220" s="1014"/>
    </row>
    <row r="11221" spans="10:11">
      <c r="J11221" s="1014"/>
      <c r="K11221" s="1014"/>
    </row>
    <row r="11222" spans="10:11">
      <c r="J11222" s="1014"/>
      <c r="K11222" s="1014"/>
    </row>
    <row r="11223" spans="10:11">
      <c r="J11223" s="1014"/>
      <c r="K11223" s="1014"/>
    </row>
    <row r="11224" spans="10:11">
      <c r="J11224" s="1014"/>
      <c r="K11224" s="1014"/>
    </row>
    <row r="11225" spans="10:11">
      <c r="J11225" s="1014"/>
      <c r="K11225" s="1014"/>
    </row>
    <row r="11226" spans="10:11">
      <c r="J11226" s="1014"/>
      <c r="K11226" s="1014"/>
    </row>
    <row r="11227" spans="10:11">
      <c r="J11227" s="1014"/>
      <c r="K11227" s="1014"/>
    </row>
    <row r="11228" spans="10:11">
      <c r="J11228" s="1014"/>
      <c r="K11228" s="1014"/>
    </row>
    <row r="11229" spans="10:11">
      <c r="J11229" s="1014"/>
      <c r="K11229" s="1014"/>
    </row>
    <row r="11230" spans="10:11">
      <c r="J11230" s="1014"/>
      <c r="K11230" s="1014"/>
    </row>
    <row r="11231" spans="10:11">
      <c r="J11231" s="1014"/>
      <c r="K11231" s="1014"/>
    </row>
    <row r="11232" spans="10:11">
      <c r="J11232" s="1014"/>
      <c r="K11232" s="1014"/>
    </row>
    <row r="11233" spans="10:11">
      <c r="J11233" s="1014"/>
      <c r="K11233" s="1014"/>
    </row>
    <row r="11234" spans="10:11">
      <c r="J11234" s="1014"/>
      <c r="K11234" s="1014"/>
    </row>
    <row r="11235" spans="10:11">
      <c r="J11235" s="1014"/>
      <c r="K11235" s="1014"/>
    </row>
    <row r="11236" spans="10:11">
      <c r="J11236" s="1014"/>
      <c r="K11236" s="1014"/>
    </row>
    <row r="11237" spans="10:11">
      <c r="J11237" s="1014"/>
      <c r="K11237" s="1014"/>
    </row>
    <row r="11238" spans="10:11">
      <c r="J11238" s="1014"/>
      <c r="K11238" s="1014"/>
    </row>
    <row r="11239" spans="10:11">
      <c r="J11239" s="1014"/>
      <c r="K11239" s="1014"/>
    </row>
    <row r="11240" spans="10:11">
      <c r="J11240" s="1014"/>
      <c r="K11240" s="1014"/>
    </row>
    <row r="11241" spans="10:11">
      <c r="J11241" s="1014"/>
      <c r="K11241" s="1014"/>
    </row>
    <row r="11242" spans="10:11">
      <c r="J11242" s="1014"/>
      <c r="K11242" s="1014"/>
    </row>
    <row r="11243" spans="10:11">
      <c r="J11243" s="1014"/>
      <c r="K11243" s="1014"/>
    </row>
    <row r="11244" spans="10:11">
      <c r="J11244" s="1014"/>
      <c r="K11244" s="1014"/>
    </row>
    <row r="11245" spans="10:11">
      <c r="J11245" s="1014"/>
      <c r="K11245" s="1014"/>
    </row>
    <row r="11246" spans="10:11">
      <c r="J11246" s="1014"/>
      <c r="K11246" s="1014"/>
    </row>
    <row r="11247" spans="10:11">
      <c r="J11247" s="1014"/>
      <c r="K11247" s="1014"/>
    </row>
    <row r="11248" spans="10:11">
      <c r="J11248" s="1014"/>
      <c r="K11248" s="1014"/>
    </row>
    <row r="11249" spans="10:11">
      <c r="J11249" s="1014"/>
      <c r="K11249" s="1014"/>
    </row>
    <row r="11250" spans="10:11">
      <c r="J11250" s="1014"/>
      <c r="K11250" s="1014"/>
    </row>
    <row r="11251" spans="10:11">
      <c r="J11251" s="1014"/>
      <c r="K11251" s="1014"/>
    </row>
    <row r="11252" spans="10:11">
      <c r="J11252" s="1014"/>
      <c r="K11252" s="1014"/>
    </row>
    <row r="11253" spans="10:11">
      <c r="J11253" s="1014"/>
      <c r="K11253" s="1014"/>
    </row>
    <row r="11254" spans="10:11">
      <c r="J11254" s="1014"/>
      <c r="K11254" s="1014"/>
    </row>
    <row r="11255" spans="10:11">
      <c r="J11255" s="1014"/>
      <c r="K11255" s="1014"/>
    </row>
    <row r="11256" spans="10:11">
      <c r="J11256" s="1014"/>
      <c r="K11256" s="1014"/>
    </row>
    <row r="11257" spans="10:11">
      <c r="J11257" s="1014"/>
      <c r="K11257" s="1014"/>
    </row>
    <row r="11258" spans="10:11">
      <c r="J11258" s="1014"/>
      <c r="K11258" s="1014"/>
    </row>
    <row r="11259" spans="10:11">
      <c r="J11259" s="1014"/>
      <c r="K11259" s="1014"/>
    </row>
    <row r="11260" spans="10:11">
      <c r="J11260" s="1014"/>
      <c r="K11260" s="1014"/>
    </row>
    <row r="11261" spans="10:11">
      <c r="J11261" s="1014"/>
      <c r="K11261" s="1014"/>
    </row>
    <row r="11262" spans="10:11">
      <c r="J11262" s="1014"/>
      <c r="K11262" s="1014"/>
    </row>
    <row r="11263" spans="10:11">
      <c r="J11263" s="1014"/>
      <c r="K11263" s="1014"/>
    </row>
    <row r="11264" spans="10:11">
      <c r="J11264" s="1014"/>
      <c r="K11264" s="1014"/>
    </row>
    <row r="11265" spans="10:11">
      <c r="J11265" s="1014"/>
      <c r="K11265" s="1014"/>
    </row>
    <row r="11266" spans="10:11">
      <c r="J11266" s="1014"/>
      <c r="K11266" s="1014"/>
    </row>
    <row r="11267" spans="10:11">
      <c r="J11267" s="1014"/>
      <c r="K11267" s="1014"/>
    </row>
    <row r="11268" spans="10:11">
      <c r="J11268" s="1014"/>
      <c r="K11268" s="1014"/>
    </row>
    <row r="11269" spans="10:11">
      <c r="J11269" s="1014"/>
      <c r="K11269" s="1014"/>
    </row>
    <row r="11270" spans="10:11">
      <c r="J11270" s="1014"/>
      <c r="K11270" s="1014"/>
    </row>
    <row r="11271" spans="10:11">
      <c r="J11271" s="1014"/>
      <c r="K11271" s="1014"/>
    </row>
    <row r="11272" spans="10:11">
      <c r="J11272" s="1014"/>
      <c r="K11272" s="1014"/>
    </row>
    <row r="11273" spans="10:11">
      <c r="J11273" s="1014"/>
      <c r="K11273" s="1014"/>
    </row>
    <row r="11274" spans="10:11">
      <c r="J11274" s="1014"/>
      <c r="K11274" s="1014"/>
    </row>
    <row r="11275" spans="10:11">
      <c r="J11275" s="1014"/>
      <c r="K11275" s="1014"/>
    </row>
    <row r="11276" spans="10:11">
      <c r="J11276" s="1014"/>
      <c r="K11276" s="1014"/>
    </row>
    <row r="11277" spans="10:11">
      <c r="J11277" s="1014"/>
      <c r="K11277" s="1014"/>
    </row>
    <row r="11278" spans="10:11">
      <c r="J11278" s="1014"/>
      <c r="K11278" s="1014"/>
    </row>
    <row r="11279" spans="10:11">
      <c r="J11279" s="1014"/>
      <c r="K11279" s="1014"/>
    </row>
    <row r="11280" spans="10:11">
      <c r="J11280" s="1014"/>
      <c r="K11280" s="1014"/>
    </row>
    <row r="11281" spans="10:11">
      <c r="J11281" s="1014"/>
      <c r="K11281" s="1014"/>
    </row>
    <row r="11282" spans="10:11">
      <c r="J11282" s="1014"/>
      <c r="K11282" s="1014"/>
    </row>
    <row r="11283" spans="10:11">
      <c r="J11283" s="1014"/>
      <c r="K11283" s="1014"/>
    </row>
    <row r="11284" spans="10:11">
      <c r="J11284" s="1014"/>
      <c r="K11284" s="1014"/>
    </row>
    <row r="11285" spans="10:11">
      <c r="J11285" s="1014"/>
      <c r="K11285" s="1014"/>
    </row>
    <row r="11286" spans="10:11">
      <c r="J11286" s="1014"/>
      <c r="K11286" s="1014"/>
    </row>
    <row r="11287" spans="10:11">
      <c r="J11287" s="1014"/>
      <c r="K11287" s="1014"/>
    </row>
    <row r="11288" spans="10:11">
      <c r="J11288" s="1014"/>
      <c r="K11288" s="1014"/>
    </row>
    <row r="11289" spans="10:11">
      <c r="J11289" s="1014"/>
      <c r="K11289" s="1014"/>
    </row>
    <row r="11290" spans="10:11">
      <c r="J11290" s="1014"/>
      <c r="K11290" s="1014"/>
    </row>
    <row r="11291" spans="10:11">
      <c r="J11291" s="1014"/>
      <c r="K11291" s="1014"/>
    </row>
    <row r="11292" spans="10:11">
      <c r="J11292" s="1014"/>
      <c r="K11292" s="1014"/>
    </row>
    <row r="11293" spans="10:11">
      <c r="J11293" s="1014"/>
      <c r="K11293" s="1014"/>
    </row>
    <row r="11294" spans="10:11">
      <c r="J11294" s="1014"/>
      <c r="K11294" s="1014"/>
    </row>
    <row r="11295" spans="10:11">
      <c r="J11295" s="1014"/>
      <c r="K11295" s="1014"/>
    </row>
    <row r="11296" spans="10:11">
      <c r="J11296" s="1014"/>
      <c r="K11296" s="1014"/>
    </row>
    <row r="11297" spans="10:11">
      <c r="J11297" s="1014"/>
      <c r="K11297" s="1014"/>
    </row>
    <row r="11298" spans="10:11">
      <c r="J11298" s="1014"/>
      <c r="K11298" s="1014"/>
    </row>
    <row r="11299" spans="10:11">
      <c r="J11299" s="1014"/>
      <c r="K11299" s="1014"/>
    </row>
    <row r="11300" spans="10:11">
      <c r="J11300" s="1014"/>
      <c r="K11300" s="1014"/>
    </row>
    <row r="11301" spans="10:11">
      <c r="J11301" s="1014"/>
      <c r="K11301" s="1014"/>
    </row>
    <row r="11302" spans="10:11">
      <c r="J11302" s="1014"/>
      <c r="K11302" s="1014"/>
    </row>
    <row r="11303" spans="10:11">
      <c r="J11303" s="1014"/>
      <c r="K11303" s="1014"/>
    </row>
    <row r="11304" spans="10:11">
      <c r="J11304" s="1014"/>
      <c r="K11304" s="1014"/>
    </row>
    <row r="11305" spans="10:11">
      <c r="J11305" s="1014"/>
      <c r="K11305" s="1014"/>
    </row>
    <row r="11306" spans="10:11">
      <c r="J11306" s="1014"/>
      <c r="K11306" s="1014"/>
    </row>
    <row r="11307" spans="10:11">
      <c r="J11307" s="1014"/>
      <c r="K11307" s="1014"/>
    </row>
    <row r="11308" spans="10:11">
      <c r="J11308" s="1014"/>
      <c r="K11308" s="1014"/>
    </row>
    <row r="11309" spans="10:11">
      <c r="J11309" s="1014"/>
      <c r="K11309" s="1014"/>
    </row>
    <row r="11310" spans="10:11">
      <c r="J11310" s="1014"/>
      <c r="K11310" s="1014"/>
    </row>
    <row r="11311" spans="10:11">
      <c r="J11311" s="1014"/>
      <c r="K11311" s="1014"/>
    </row>
    <row r="11312" spans="10:11">
      <c r="J11312" s="1014"/>
      <c r="K11312" s="1014"/>
    </row>
    <row r="11313" spans="10:11">
      <c r="J11313" s="1014"/>
      <c r="K11313" s="1014"/>
    </row>
    <row r="11314" spans="10:11">
      <c r="J11314" s="1014"/>
      <c r="K11314" s="1014"/>
    </row>
    <row r="11315" spans="10:11">
      <c r="J11315" s="1014"/>
      <c r="K11315" s="1014"/>
    </row>
    <row r="11316" spans="10:11">
      <c r="J11316" s="1014"/>
      <c r="K11316" s="1014"/>
    </row>
    <row r="11317" spans="10:11">
      <c r="J11317" s="1014"/>
      <c r="K11317" s="1014"/>
    </row>
    <row r="11318" spans="10:11">
      <c r="J11318" s="1014"/>
      <c r="K11318" s="1014"/>
    </row>
    <row r="11319" spans="10:11">
      <c r="J11319" s="1014"/>
      <c r="K11319" s="1014"/>
    </row>
    <row r="11320" spans="10:11">
      <c r="J11320" s="1014"/>
      <c r="K11320" s="1014"/>
    </row>
    <row r="11321" spans="10:11">
      <c r="J11321" s="1014"/>
      <c r="K11321" s="1014"/>
    </row>
    <row r="11322" spans="10:11">
      <c r="J11322" s="1014"/>
      <c r="K11322" s="1014"/>
    </row>
    <row r="11323" spans="10:11">
      <c r="J11323" s="1014"/>
      <c r="K11323" s="1014"/>
    </row>
    <row r="11324" spans="10:11">
      <c r="J11324" s="1014"/>
      <c r="K11324" s="1014"/>
    </row>
    <row r="11325" spans="10:11">
      <c r="J11325" s="1014"/>
      <c r="K11325" s="1014"/>
    </row>
    <row r="11326" spans="10:11">
      <c r="J11326" s="1014"/>
      <c r="K11326" s="1014"/>
    </row>
    <row r="11327" spans="10:11">
      <c r="J11327" s="1014"/>
      <c r="K11327" s="1014"/>
    </row>
    <row r="11328" spans="10:11">
      <c r="J11328" s="1014"/>
      <c r="K11328" s="1014"/>
    </row>
    <row r="11329" spans="10:11">
      <c r="J11329" s="1014"/>
      <c r="K11329" s="1014"/>
    </row>
    <row r="11330" spans="10:11">
      <c r="J11330" s="1014"/>
      <c r="K11330" s="1014"/>
    </row>
    <row r="11331" spans="10:11">
      <c r="J11331" s="1014"/>
      <c r="K11331" s="1014"/>
    </row>
    <row r="11332" spans="10:11">
      <c r="J11332" s="1014"/>
      <c r="K11332" s="1014"/>
    </row>
    <row r="11333" spans="10:11">
      <c r="J11333" s="1014"/>
      <c r="K11333" s="1014"/>
    </row>
    <row r="11334" spans="10:11">
      <c r="J11334" s="1014"/>
      <c r="K11334" s="1014"/>
    </row>
    <row r="11335" spans="10:11">
      <c r="J11335" s="1014"/>
      <c r="K11335" s="1014"/>
    </row>
    <row r="11336" spans="10:11">
      <c r="J11336" s="1014"/>
      <c r="K11336" s="1014"/>
    </row>
    <row r="11337" spans="10:11">
      <c r="J11337" s="1014"/>
      <c r="K11337" s="1014"/>
    </row>
    <row r="11338" spans="10:11">
      <c r="J11338" s="1014"/>
      <c r="K11338" s="1014"/>
    </row>
    <row r="11339" spans="10:11">
      <c r="J11339" s="1014"/>
      <c r="K11339" s="1014"/>
    </row>
    <row r="11340" spans="10:11">
      <c r="J11340" s="1014"/>
      <c r="K11340" s="1014"/>
    </row>
    <row r="11341" spans="10:11">
      <c r="J11341" s="1014"/>
      <c r="K11341" s="1014"/>
    </row>
    <row r="11342" spans="10:11">
      <c r="J11342" s="1014"/>
      <c r="K11342" s="1014"/>
    </row>
    <row r="11343" spans="10:11">
      <c r="J11343" s="1014"/>
      <c r="K11343" s="1014"/>
    </row>
    <row r="11344" spans="10:11">
      <c r="J11344" s="1014"/>
      <c r="K11344" s="1014"/>
    </row>
    <row r="11345" spans="10:11">
      <c r="J11345" s="1014"/>
      <c r="K11345" s="1014"/>
    </row>
    <row r="11346" spans="10:11">
      <c r="J11346" s="1014"/>
      <c r="K11346" s="1014"/>
    </row>
    <row r="11347" spans="10:11">
      <c r="J11347" s="1014"/>
      <c r="K11347" s="1014"/>
    </row>
    <row r="11348" spans="10:11">
      <c r="J11348" s="1014"/>
      <c r="K11348" s="1014"/>
    </row>
    <row r="11349" spans="10:11">
      <c r="J11349" s="1014"/>
      <c r="K11349" s="1014"/>
    </row>
    <row r="11350" spans="10:11">
      <c r="J11350" s="1014"/>
      <c r="K11350" s="1014"/>
    </row>
    <row r="11351" spans="10:11">
      <c r="J11351" s="1014"/>
      <c r="K11351" s="1014"/>
    </row>
    <row r="11352" spans="10:11">
      <c r="J11352" s="1014"/>
      <c r="K11352" s="1014"/>
    </row>
    <row r="11353" spans="10:11">
      <c r="J11353" s="1014"/>
      <c r="K11353" s="1014"/>
    </row>
    <row r="11354" spans="10:11">
      <c r="J11354" s="1014"/>
      <c r="K11354" s="1014"/>
    </row>
    <row r="11355" spans="10:11">
      <c r="J11355" s="1014"/>
      <c r="K11355" s="1014"/>
    </row>
    <row r="11356" spans="10:11">
      <c r="J11356" s="1014"/>
      <c r="K11356" s="1014"/>
    </row>
    <row r="11357" spans="10:11">
      <c r="J11357" s="1014"/>
      <c r="K11357" s="1014"/>
    </row>
    <row r="11358" spans="10:11">
      <c r="J11358" s="1014"/>
      <c r="K11358" s="1014"/>
    </row>
    <row r="11359" spans="10:11">
      <c r="J11359" s="1014"/>
      <c r="K11359" s="1014"/>
    </row>
    <row r="11360" spans="10:11">
      <c r="J11360" s="1014"/>
      <c r="K11360" s="1014"/>
    </row>
    <row r="11361" spans="10:11">
      <c r="J11361" s="1014"/>
      <c r="K11361" s="1014"/>
    </row>
    <row r="11362" spans="10:11">
      <c r="J11362" s="1014"/>
      <c r="K11362" s="1014"/>
    </row>
    <row r="11363" spans="10:11">
      <c r="J11363" s="1014"/>
      <c r="K11363" s="1014"/>
    </row>
    <row r="11364" spans="10:11">
      <c r="J11364" s="1014"/>
      <c r="K11364" s="1014"/>
    </row>
    <row r="11365" spans="10:11">
      <c r="J11365" s="1014"/>
      <c r="K11365" s="1014"/>
    </row>
    <row r="11366" spans="10:11">
      <c r="J11366" s="1014"/>
      <c r="K11366" s="1014"/>
    </row>
    <row r="11367" spans="10:11">
      <c r="J11367" s="1014"/>
      <c r="K11367" s="1014"/>
    </row>
    <row r="11368" spans="10:11">
      <c r="J11368" s="1014"/>
      <c r="K11368" s="1014"/>
    </row>
    <row r="11369" spans="10:11">
      <c r="J11369" s="1014"/>
      <c r="K11369" s="1014"/>
    </row>
    <row r="11370" spans="10:11">
      <c r="J11370" s="1014"/>
      <c r="K11370" s="1014"/>
    </row>
    <row r="11371" spans="10:11">
      <c r="J11371" s="1014"/>
      <c r="K11371" s="1014"/>
    </row>
    <row r="11372" spans="10:11">
      <c r="J11372" s="1014"/>
      <c r="K11372" s="1014"/>
    </row>
    <row r="11373" spans="10:11">
      <c r="J11373" s="1014"/>
      <c r="K11373" s="1014"/>
    </row>
    <row r="11374" spans="10:11">
      <c r="J11374" s="1014"/>
      <c r="K11374" s="1014"/>
    </row>
    <row r="11375" spans="10:11">
      <c r="J11375" s="1014"/>
      <c r="K11375" s="1014"/>
    </row>
    <row r="11376" spans="10:11">
      <c r="J11376" s="1014"/>
      <c r="K11376" s="1014"/>
    </row>
    <row r="11377" spans="10:11">
      <c r="J11377" s="1014"/>
      <c r="K11377" s="1014"/>
    </row>
    <row r="11378" spans="10:11">
      <c r="J11378" s="1014"/>
      <c r="K11378" s="1014"/>
    </row>
    <row r="11379" spans="10:11">
      <c r="J11379" s="1014"/>
      <c r="K11379" s="1014"/>
    </row>
    <row r="11380" spans="10:11">
      <c r="J11380" s="1014"/>
      <c r="K11380" s="1014"/>
    </row>
    <row r="11381" spans="10:11">
      <c r="J11381" s="1014"/>
      <c r="K11381" s="1014"/>
    </row>
    <row r="11382" spans="10:11">
      <c r="J11382" s="1014"/>
      <c r="K11382" s="1014"/>
    </row>
    <row r="11383" spans="10:11">
      <c r="J11383" s="1014"/>
      <c r="K11383" s="1014"/>
    </row>
    <row r="11384" spans="10:11">
      <c r="J11384" s="1014"/>
      <c r="K11384" s="1014"/>
    </row>
    <row r="11385" spans="10:11">
      <c r="J11385" s="1014"/>
      <c r="K11385" s="1014"/>
    </row>
    <row r="11386" spans="10:11">
      <c r="J11386" s="1014"/>
      <c r="K11386" s="1014"/>
    </row>
    <row r="11387" spans="10:11">
      <c r="J11387" s="1014"/>
      <c r="K11387" s="1014"/>
    </row>
    <row r="11388" spans="10:11">
      <c r="J11388" s="1014"/>
      <c r="K11388" s="1014"/>
    </row>
    <row r="11389" spans="10:11">
      <c r="J11389" s="1014"/>
      <c r="K11389" s="1014"/>
    </row>
    <row r="11390" spans="10:11">
      <c r="J11390" s="1014"/>
      <c r="K11390" s="1014"/>
    </row>
    <row r="11391" spans="10:11">
      <c r="J11391" s="1014"/>
      <c r="K11391" s="1014"/>
    </row>
    <row r="11392" spans="10:11">
      <c r="J11392" s="1014"/>
      <c r="K11392" s="1014"/>
    </row>
    <row r="11393" spans="10:11">
      <c r="J11393" s="1014"/>
      <c r="K11393" s="1014"/>
    </row>
    <row r="11394" spans="10:11">
      <c r="J11394" s="1014"/>
      <c r="K11394" s="1014"/>
    </row>
    <row r="11395" spans="10:11">
      <c r="J11395" s="1014"/>
      <c r="K11395" s="1014"/>
    </row>
    <row r="11396" spans="10:11">
      <c r="J11396" s="1014"/>
      <c r="K11396" s="1014"/>
    </row>
    <row r="11397" spans="10:11">
      <c r="J11397" s="1014"/>
      <c r="K11397" s="1014"/>
    </row>
    <row r="11398" spans="10:11">
      <c r="J11398" s="1014"/>
      <c r="K11398" s="1014"/>
    </row>
    <row r="11399" spans="10:11">
      <c r="J11399" s="1014"/>
      <c r="K11399" s="1014"/>
    </row>
    <row r="11400" spans="10:11">
      <c r="J11400" s="1014"/>
      <c r="K11400" s="1014"/>
    </row>
    <row r="11401" spans="10:11">
      <c r="J11401" s="1014"/>
      <c r="K11401" s="1014"/>
    </row>
    <row r="11402" spans="10:11">
      <c r="J11402" s="1014"/>
      <c r="K11402" s="1014"/>
    </row>
    <row r="11403" spans="10:11">
      <c r="J11403" s="1014"/>
      <c r="K11403" s="1014"/>
    </row>
    <row r="11404" spans="10:11">
      <c r="J11404" s="1014"/>
      <c r="K11404" s="1014"/>
    </row>
    <row r="11405" spans="10:11">
      <c r="J11405" s="1014"/>
      <c r="K11405" s="1014"/>
    </row>
    <row r="11406" spans="10:11">
      <c r="J11406" s="1014"/>
      <c r="K11406" s="1014"/>
    </row>
    <row r="11407" spans="10:11">
      <c r="J11407" s="1014"/>
      <c r="K11407" s="1014"/>
    </row>
    <row r="11408" spans="10:11">
      <c r="J11408" s="1014"/>
      <c r="K11408" s="1014"/>
    </row>
    <row r="11409" spans="10:11">
      <c r="J11409" s="1014"/>
      <c r="K11409" s="1014"/>
    </row>
    <row r="11410" spans="10:11">
      <c r="J11410" s="1014"/>
      <c r="K11410" s="1014"/>
    </row>
    <row r="11411" spans="10:11">
      <c r="J11411" s="1014"/>
      <c r="K11411" s="1014"/>
    </row>
    <row r="11412" spans="10:11">
      <c r="J11412" s="1014"/>
      <c r="K11412" s="1014"/>
    </row>
    <row r="11413" spans="10:11">
      <c r="J11413" s="1014"/>
      <c r="K11413" s="1014"/>
    </row>
    <row r="11414" spans="10:11">
      <c r="J11414" s="1014"/>
      <c r="K11414" s="1014"/>
    </row>
    <row r="11415" spans="10:11">
      <c r="J11415" s="1014"/>
      <c r="K11415" s="1014"/>
    </row>
    <row r="11416" spans="10:11">
      <c r="J11416" s="1014"/>
      <c r="K11416" s="1014"/>
    </row>
    <row r="11417" spans="10:11">
      <c r="J11417" s="1014"/>
      <c r="K11417" s="1014"/>
    </row>
    <row r="11418" spans="10:11">
      <c r="J11418" s="1014"/>
      <c r="K11418" s="1014"/>
    </row>
    <row r="11419" spans="10:11">
      <c r="J11419" s="1014"/>
      <c r="K11419" s="1014"/>
    </row>
    <row r="11420" spans="10:11">
      <c r="J11420" s="1014"/>
      <c r="K11420" s="1014"/>
    </row>
    <row r="11421" spans="10:11">
      <c r="J11421" s="1014"/>
      <c r="K11421" s="1014"/>
    </row>
    <row r="11422" spans="10:11">
      <c r="J11422" s="1014"/>
      <c r="K11422" s="1014"/>
    </row>
    <row r="11423" spans="10:11">
      <c r="J11423" s="1014"/>
      <c r="K11423" s="1014"/>
    </row>
    <row r="11424" spans="10:11">
      <c r="J11424" s="1014"/>
      <c r="K11424" s="1014"/>
    </row>
    <row r="11425" spans="10:11">
      <c r="J11425" s="1014"/>
      <c r="K11425" s="1014"/>
    </row>
    <row r="11426" spans="10:11">
      <c r="J11426" s="1014"/>
      <c r="K11426" s="1014"/>
    </row>
    <row r="11427" spans="10:11">
      <c r="J11427" s="1014"/>
      <c r="K11427" s="1014"/>
    </row>
    <row r="11428" spans="10:11">
      <c r="J11428" s="1014"/>
      <c r="K11428" s="1014"/>
    </row>
    <row r="11429" spans="10:11">
      <c r="J11429" s="1014"/>
      <c r="K11429" s="1014"/>
    </row>
    <row r="11430" spans="10:11">
      <c r="J11430" s="1014"/>
      <c r="K11430" s="1014"/>
    </row>
    <row r="11431" spans="10:11">
      <c r="J11431" s="1014"/>
      <c r="K11431" s="1014"/>
    </row>
    <row r="11432" spans="10:11">
      <c r="J11432" s="1014"/>
      <c r="K11432" s="1014"/>
    </row>
    <row r="11433" spans="10:11">
      <c r="J11433" s="1014"/>
      <c r="K11433" s="1014"/>
    </row>
    <row r="11434" spans="10:11">
      <c r="J11434" s="1014"/>
      <c r="K11434" s="1014"/>
    </row>
    <row r="11435" spans="10:11">
      <c r="J11435" s="1014"/>
      <c r="K11435" s="1014"/>
    </row>
    <row r="11436" spans="10:11">
      <c r="J11436" s="1014"/>
      <c r="K11436" s="1014"/>
    </row>
    <row r="11437" spans="10:11">
      <c r="J11437" s="1014"/>
      <c r="K11437" s="1014"/>
    </row>
    <row r="11438" spans="10:11">
      <c r="J11438" s="1014"/>
      <c r="K11438" s="1014"/>
    </row>
    <row r="11439" spans="10:11">
      <c r="J11439" s="1014"/>
      <c r="K11439" s="1014"/>
    </row>
    <row r="11440" spans="10:11">
      <c r="J11440" s="1014"/>
      <c r="K11440" s="1014"/>
    </row>
    <row r="11441" spans="10:11">
      <c r="J11441" s="1014"/>
      <c r="K11441" s="1014"/>
    </row>
    <row r="11442" spans="10:11">
      <c r="J11442" s="1014"/>
      <c r="K11442" s="1014"/>
    </row>
    <row r="11443" spans="10:11">
      <c r="J11443" s="1014"/>
      <c r="K11443" s="1014"/>
    </row>
    <row r="11444" spans="10:11">
      <c r="J11444" s="1014"/>
      <c r="K11444" s="1014"/>
    </row>
    <row r="11445" spans="10:11">
      <c r="J11445" s="1014"/>
      <c r="K11445" s="1014"/>
    </row>
    <row r="11446" spans="10:11">
      <c r="J11446" s="1014"/>
      <c r="K11446" s="1014"/>
    </row>
    <row r="11447" spans="10:11">
      <c r="J11447" s="1014"/>
      <c r="K11447" s="1014"/>
    </row>
    <row r="11448" spans="10:11">
      <c r="J11448" s="1014"/>
      <c r="K11448" s="1014"/>
    </row>
    <row r="11449" spans="10:11">
      <c r="J11449" s="1014"/>
      <c r="K11449" s="1014"/>
    </row>
    <row r="11450" spans="10:11">
      <c r="J11450" s="1014"/>
      <c r="K11450" s="1014"/>
    </row>
    <row r="11451" spans="10:11">
      <c r="J11451" s="1014"/>
      <c r="K11451" s="1014"/>
    </row>
    <row r="11452" spans="10:11">
      <c r="J11452" s="1014"/>
      <c r="K11452" s="1014"/>
    </row>
    <row r="11453" spans="10:11">
      <c r="J11453" s="1014"/>
      <c r="K11453" s="1014"/>
    </row>
    <row r="11454" spans="10:11">
      <c r="J11454" s="1014"/>
      <c r="K11454" s="1014"/>
    </row>
    <row r="11455" spans="10:11">
      <c r="J11455" s="1014"/>
      <c r="K11455" s="1014"/>
    </row>
    <row r="11456" spans="10:11">
      <c r="J11456" s="1014"/>
      <c r="K11456" s="1014"/>
    </row>
    <row r="11457" spans="10:11">
      <c r="J11457" s="1014"/>
      <c r="K11457" s="1014"/>
    </row>
    <row r="11458" spans="10:11">
      <c r="J11458" s="1014"/>
      <c r="K11458" s="1014"/>
    </row>
    <row r="11459" spans="10:11">
      <c r="J11459" s="1014"/>
      <c r="K11459" s="1014"/>
    </row>
    <row r="11460" spans="10:11">
      <c r="J11460" s="1014"/>
      <c r="K11460" s="1014"/>
    </row>
    <row r="11461" spans="10:11">
      <c r="J11461" s="1014"/>
      <c r="K11461" s="1014"/>
    </row>
    <row r="11462" spans="10:11">
      <c r="J11462" s="1014"/>
      <c r="K11462" s="1014"/>
    </row>
    <row r="11463" spans="10:11">
      <c r="J11463" s="1014"/>
      <c r="K11463" s="1014"/>
    </row>
    <row r="11464" spans="10:11">
      <c r="J11464" s="1014"/>
      <c r="K11464" s="1014"/>
    </row>
    <row r="11465" spans="10:11">
      <c r="J11465" s="1014"/>
      <c r="K11465" s="1014"/>
    </row>
    <row r="11466" spans="10:11">
      <c r="J11466" s="1014"/>
      <c r="K11466" s="1014"/>
    </row>
    <row r="11467" spans="10:11">
      <c r="J11467" s="1014"/>
      <c r="K11467" s="1014"/>
    </row>
    <row r="11468" spans="10:11">
      <c r="J11468" s="1014"/>
      <c r="K11468" s="1014"/>
    </row>
    <row r="11469" spans="10:11">
      <c r="J11469" s="1014"/>
      <c r="K11469" s="1014"/>
    </row>
    <row r="11470" spans="10:11">
      <c r="J11470" s="1014"/>
      <c r="K11470" s="1014"/>
    </row>
    <row r="11471" spans="10:11">
      <c r="J11471" s="1014"/>
      <c r="K11471" s="1014"/>
    </row>
    <row r="11472" spans="10:11">
      <c r="J11472" s="1014"/>
      <c r="K11472" s="1014"/>
    </row>
    <row r="11473" spans="10:11">
      <c r="J11473" s="1014"/>
      <c r="K11473" s="1014"/>
    </row>
    <row r="11474" spans="10:11">
      <c r="J11474" s="1014"/>
      <c r="K11474" s="1014"/>
    </row>
    <row r="11475" spans="10:11">
      <c r="J11475" s="1014"/>
      <c r="K11475" s="1014"/>
    </row>
    <row r="11476" spans="10:11">
      <c r="J11476" s="1014"/>
      <c r="K11476" s="1014"/>
    </row>
    <row r="11477" spans="10:11">
      <c r="J11477" s="1014"/>
      <c r="K11477" s="1014"/>
    </row>
    <row r="11478" spans="10:11">
      <c r="J11478" s="1014"/>
      <c r="K11478" s="1014"/>
    </row>
    <row r="11479" spans="10:11">
      <c r="J11479" s="1014"/>
      <c r="K11479" s="1014"/>
    </row>
    <row r="11480" spans="10:11">
      <c r="J11480" s="1014"/>
      <c r="K11480" s="1014"/>
    </row>
    <row r="11481" spans="10:11">
      <c r="J11481" s="1014"/>
      <c r="K11481" s="1014"/>
    </row>
    <row r="11482" spans="10:11">
      <c r="J11482" s="1014"/>
      <c r="K11482" s="1014"/>
    </row>
    <row r="11483" spans="10:11">
      <c r="J11483" s="1014"/>
      <c r="K11483" s="1014"/>
    </row>
    <row r="11484" spans="10:11">
      <c r="J11484" s="1014"/>
      <c r="K11484" s="1014"/>
    </row>
    <row r="11485" spans="10:11">
      <c r="J11485" s="1014"/>
      <c r="K11485" s="1014"/>
    </row>
    <row r="11486" spans="10:11">
      <c r="J11486" s="1014"/>
      <c r="K11486" s="1014"/>
    </row>
    <row r="11487" spans="10:11">
      <c r="J11487" s="1014"/>
      <c r="K11487" s="1014"/>
    </row>
    <row r="11488" spans="10:11">
      <c r="J11488" s="1014"/>
      <c r="K11488" s="1014"/>
    </row>
    <row r="11489" spans="10:11">
      <c r="J11489" s="1014"/>
      <c r="K11489" s="1014"/>
    </row>
    <row r="11490" spans="10:11">
      <c r="J11490" s="1014"/>
      <c r="K11490" s="1014"/>
    </row>
    <row r="11491" spans="10:11">
      <c r="J11491" s="1014"/>
      <c r="K11491" s="1014"/>
    </row>
    <row r="11492" spans="10:11">
      <c r="J11492" s="1014"/>
      <c r="K11492" s="1014"/>
    </row>
    <row r="11493" spans="10:11">
      <c r="J11493" s="1014"/>
      <c r="K11493" s="1014"/>
    </row>
    <row r="11494" spans="10:11">
      <c r="J11494" s="1014"/>
      <c r="K11494" s="1014"/>
    </row>
    <row r="11495" spans="10:11">
      <c r="J11495" s="1014"/>
      <c r="K11495" s="1014"/>
    </row>
    <row r="11496" spans="10:11">
      <c r="J11496" s="1014"/>
      <c r="K11496" s="1014"/>
    </row>
    <row r="11497" spans="10:11">
      <c r="J11497" s="1014"/>
      <c r="K11497" s="1014"/>
    </row>
    <row r="11498" spans="10:11">
      <c r="J11498" s="1014"/>
      <c r="K11498" s="1014"/>
    </row>
    <row r="11499" spans="10:11">
      <c r="J11499" s="1014"/>
      <c r="K11499" s="1014"/>
    </row>
    <row r="11500" spans="10:11">
      <c r="J11500" s="1014"/>
      <c r="K11500" s="1014"/>
    </row>
    <row r="11501" spans="10:11">
      <c r="J11501" s="1014"/>
      <c r="K11501" s="1014"/>
    </row>
    <row r="11502" spans="10:11">
      <c r="J11502" s="1014"/>
      <c r="K11502" s="1014"/>
    </row>
    <row r="11503" spans="10:11">
      <c r="J11503" s="1014"/>
      <c r="K11503" s="1014"/>
    </row>
    <row r="11504" spans="10:11">
      <c r="J11504" s="1014"/>
      <c r="K11504" s="1014"/>
    </row>
    <row r="11505" spans="10:11">
      <c r="J11505" s="1014"/>
      <c r="K11505" s="1014"/>
    </row>
    <row r="11506" spans="10:11">
      <c r="J11506" s="1014"/>
      <c r="K11506" s="1014"/>
    </row>
    <row r="11507" spans="10:11">
      <c r="J11507" s="1014"/>
      <c r="K11507" s="1014"/>
    </row>
    <row r="11508" spans="10:11">
      <c r="J11508" s="1014"/>
      <c r="K11508" s="1014"/>
    </row>
    <row r="11509" spans="10:11">
      <c r="J11509" s="1014"/>
      <c r="K11509" s="1014"/>
    </row>
    <row r="11510" spans="10:11">
      <c r="J11510" s="1014"/>
      <c r="K11510" s="1014"/>
    </row>
    <row r="11511" spans="10:11">
      <c r="J11511" s="1014"/>
      <c r="K11511" s="1014"/>
    </row>
    <row r="11512" spans="10:11">
      <c r="J11512" s="1014"/>
      <c r="K11512" s="1014"/>
    </row>
    <row r="11513" spans="10:11">
      <c r="J11513" s="1014"/>
      <c r="K11513" s="1014"/>
    </row>
    <row r="11514" spans="10:11">
      <c r="J11514" s="1014"/>
      <c r="K11514" s="1014"/>
    </row>
    <row r="11515" spans="10:11">
      <c r="J11515" s="1014"/>
      <c r="K11515" s="1014"/>
    </row>
    <row r="11516" spans="10:11">
      <c r="J11516" s="1014"/>
      <c r="K11516" s="1014"/>
    </row>
    <row r="11517" spans="10:11">
      <c r="J11517" s="1014"/>
      <c r="K11517" s="1014"/>
    </row>
    <row r="11518" spans="10:11">
      <c r="J11518" s="1014"/>
      <c r="K11518" s="1014"/>
    </row>
    <row r="11519" spans="10:11">
      <c r="J11519" s="1014"/>
      <c r="K11519" s="1014"/>
    </row>
    <row r="11520" spans="10:11">
      <c r="J11520" s="1014"/>
      <c r="K11520" s="1014"/>
    </row>
    <row r="11521" spans="10:11">
      <c r="J11521" s="1014"/>
      <c r="K11521" s="1014"/>
    </row>
    <row r="11522" spans="10:11">
      <c r="J11522" s="1014"/>
      <c r="K11522" s="1014"/>
    </row>
    <row r="11523" spans="10:11">
      <c r="J11523" s="1014"/>
      <c r="K11523" s="1014"/>
    </row>
    <row r="11524" spans="10:11">
      <c r="J11524" s="1014"/>
      <c r="K11524" s="1014"/>
    </row>
    <row r="11525" spans="10:11">
      <c r="J11525" s="1014"/>
      <c r="K11525" s="1014"/>
    </row>
    <row r="11526" spans="10:11">
      <c r="J11526" s="1014"/>
      <c r="K11526" s="1014"/>
    </row>
    <row r="11527" spans="10:11">
      <c r="J11527" s="1014"/>
      <c r="K11527" s="1014"/>
    </row>
    <row r="11528" spans="10:11">
      <c r="J11528" s="1014"/>
      <c r="K11528" s="1014"/>
    </row>
    <row r="11529" spans="10:11">
      <c r="J11529" s="1014"/>
      <c r="K11529" s="1014"/>
    </row>
    <row r="11530" spans="10:11">
      <c r="J11530" s="1014"/>
      <c r="K11530" s="1014"/>
    </row>
    <row r="11531" spans="10:11">
      <c r="J11531" s="1014"/>
      <c r="K11531" s="1014"/>
    </row>
    <row r="11532" spans="10:11">
      <c r="J11532" s="1014"/>
      <c r="K11532" s="1014"/>
    </row>
    <row r="11533" spans="10:11">
      <c r="J11533" s="1014"/>
      <c r="K11533" s="1014"/>
    </row>
    <row r="11534" spans="10:11">
      <c r="J11534" s="1014"/>
      <c r="K11534" s="1014"/>
    </row>
    <row r="11535" spans="10:11">
      <c r="J11535" s="1014"/>
      <c r="K11535" s="1014"/>
    </row>
    <row r="11536" spans="10:11">
      <c r="J11536" s="1014"/>
      <c r="K11536" s="1014"/>
    </row>
    <row r="11537" spans="10:11">
      <c r="J11537" s="1014"/>
      <c r="K11537" s="1014"/>
    </row>
    <row r="11538" spans="10:11">
      <c r="J11538" s="1014"/>
      <c r="K11538" s="1014"/>
    </row>
    <row r="11539" spans="10:11">
      <c r="J11539" s="1014"/>
      <c r="K11539" s="1014"/>
    </row>
    <row r="11540" spans="10:11">
      <c r="J11540" s="1014"/>
      <c r="K11540" s="1014"/>
    </row>
    <row r="11541" spans="10:11">
      <c r="J11541" s="1014"/>
      <c r="K11541" s="1014"/>
    </row>
    <row r="11542" spans="10:11">
      <c r="J11542" s="1014"/>
      <c r="K11542" s="1014"/>
    </row>
    <row r="11543" spans="10:11">
      <c r="J11543" s="1014"/>
      <c r="K11543" s="1014"/>
    </row>
    <row r="11544" spans="10:11">
      <c r="J11544" s="1014"/>
      <c r="K11544" s="1014"/>
    </row>
    <row r="11545" spans="10:11">
      <c r="J11545" s="1014"/>
      <c r="K11545" s="1014"/>
    </row>
    <row r="11546" spans="10:11">
      <c r="J11546" s="1014"/>
      <c r="K11546" s="1014"/>
    </row>
    <row r="11547" spans="10:11">
      <c r="J11547" s="1014"/>
      <c r="K11547" s="1014"/>
    </row>
    <row r="11548" spans="10:11">
      <c r="J11548" s="1014"/>
      <c r="K11548" s="1014"/>
    </row>
    <row r="11549" spans="10:11">
      <c r="J11549" s="1014"/>
      <c r="K11549" s="1014"/>
    </row>
    <row r="11550" spans="10:11">
      <c r="J11550" s="1014"/>
      <c r="K11550" s="1014"/>
    </row>
    <row r="11551" spans="10:11">
      <c r="J11551" s="1014"/>
      <c r="K11551" s="1014"/>
    </row>
    <row r="11552" spans="10:11">
      <c r="J11552" s="1014"/>
      <c r="K11552" s="1014"/>
    </row>
    <row r="11553" spans="10:11">
      <c r="J11553" s="1014"/>
      <c r="K11553" s="1014"/>
    </row>
    <row r="11554" spans="10:11">
      <c r="J11554" s="1014"/>
      <c r="K11554" s="1014"/>
    </row>
    <row r="11555" spans="10:11">
      <c r="J11555" s="1014"/>
      <c r="K11555" s="1014"/>
    </row>
    <row r="11556" spans="10:11">
      <c r="J11556" s="1014"/>
      <c r="K11556" s="1014"/>
    </row>
    <row r="11557" spans="10:11">
      <c r="J11557" s="1014"/>
      <c r="K11557" s="1014"/>
    </row>
    <row r="11558" spans="10:11">
      <c r="J11558" s="1014"/>
      <c r="K11558" s="1014"/>
    </row>
    <row r="11559" spans="10:11">
      <c r="J11559" s="1014"/>
      <c r="K11559" s="1014"/>
    </row>
    <row r="11560" spans="10:11">
      <c r="J11560" s="1014"/>
      <c r="K11560" s="1014"/>
    </row>
    <row r="11561" spans="10:11">
      <c r="J11561" s="1014"/>
      <c r="K11561" s="1014"/>
    </row>
    <row r="11562" spans="10:11">
      <c r="J11562" s="1014"/>
      <c r="K11562" s="1014"/>
    </row>
    <row r="11563" spans="10:11">
      <c r="J11563" s="1014"/>
      <c r="K11563" s="1014"/>
    </row>
    <row r="11564" spans="10:11">
      <c r="J11564" s="1014"/>
      <c r="K11564" s="1014"/>
    </row>
    <row r="11565" spans="10:11">
      <c r="J11565" s="1014"/>
      <c r="K11565" s="1014"/>
    </row>
    <row r="11566" spans="10:11">
      <c r="J11566" s="1014"/>
      <c r="K11566" s="1014"/>
    </row>
    <row r="11567" spans="10:11">
      <c r="J11567" s="1014"/>
      <c r="K11567" s="1014"/>
    </row>
    <row r="11568" spans="10:11">
      <c r="J11568" s="1014"/>
      <c r="K11568" s="1014"/>
    </row>
    <row r="11569" spans="10:11">
      <c r="J11569" s="1014"/>
      <c r="K11569" s="1014"/>
    </row>
    <row r="11570" spans="10:11">
      <c r="J11570" s="1014"/>
      <c r="K11570" s="1014"/>
    </row>
    <row r="11571" spans="10:11">
      <c r="J11571" s="1014"/>
      <c r="K11571" s="1014"/>
    </row>
    <row r="11572" spans="10:11">
      <c r="J11572" s="1014"/>
      <c r="K11572" s="1014"/>
    </row>
    <row r="11573" spans="10:11">
      <c r="J11573" s="1014"/>
      <c r="K11573" s="1014"/>
    </row>
    <row r="11574" spans="10:11">
      <c r="J11574" s="1014"/>
      <c r="K11574" s="1014"/>
    </row>
    <row r="11575" spans="10:11">
      <c r="J11575" s="1014"/>
      <c r="K11575" s="1014"/>
    </row>
    <row r="11576" spans="10:11">
      <c r="J11576" s="1014"/>
      <c r="K11576" s="1014"/>
    </row>
    <row r="11577" spans="10:11">
      <c r="J11577" s="1014"/>
      <c r="K11577" s="1014"/>
    </row>
    <row r="11578" spans="10:11">
      <c r="J11578" s="1014"/>
      <c r="K11578" s="1014"/>
    </row>
    <row r="11579" spans="10:11">
      <c r="J11579" s="1014"/>
      <c r="K11579" s="1014"/>
    </row>
    <row r="11580" spans="10:11">
      <c r="J11580" s="1014"/>
      <c r="K11580" s="1014"/>
    </row>
    <row r="11581" spans="10:11">
      <c r="J11581" s="1014"/>
      <c r="K11581" s="1014"/>
    </row>
    <row r="11582" spans="10:11">
      <c r="J11582" s="1014"/>
      <c r="K11582" s="1014"/>
    </row>
    <row r="11583" spans="10:11">
      <c r="J11583" s="1014"/>
      <c r="K11583" s="1014"/>
    </row>
    <row r="11584" spans="10:11">
      <c r="J11584" s="1014"/>
      <c r="K11584" s="1014"/>
    </row>
    <row r="11585" spans="10:11">
      <c r="J11585" s="1014"/>
      <c r="K11585" s="1014"/>
    </row>
    <row r="11586" spans="10:11">
      <c r="J11586" s="1014"/>
      <c r="K11586" s="1014"/>
    </row>
    <row r="11587" spans="10:11">
      <c r="J11587" s="1014"/>
      <c r="K11587" s="1014"/>
    </row>
    <row r="11588" spans="10:11">
      <c r="J11588" s="1014"/>
      <c r="K11588" s="1014"/>
    </row>
    <row r="11589" spans="10:11">
      <c r="J11589" s="1014"/>
      <c r="K11589" s="1014"/>
    </row>
    <row r="11590" spans="10:11">
      <c r="J11590" s="1014"/>
      <c r="K11590" s="1014"/>
    </row>
    <row r="11591" spans="10:11">
      <c r="J11591" s="1014"/>
      <c r="K11591" s="1014"/>
    </row>
    <row r="11592" spans="10:11">
      <c r="J11592" s="1014"/>
      <c r="K11592" s="1014"/>
    </row>
    <row r="11593" spans="10:11">
      <c r="J11593" s="1014"/>
      <c r="K11593" s="1014"/>
    </row>
    <row r="11594" spans="10:11">
      <c r="J11594" s="1014"/>
      <c r="K11594" s="1014"/>
    </row>
    <row r="11595" spans="10:11">
      <c r="J11595" s="1014"/>
      <c r="K11595" s="1014"/>
    </row>
    <row r="11596" spans="10:11">
      <c r="J11596" s="1014"/>
      <c r="K11596" s="1014"/>
    </row>
    <row r="11597" spans="10:11">
      <c r="J11597" s="1014"/>
      <c r="K11597" s="1014"/>
    </row>
    <row r="11598" spans="10:11">
      <c r="J11598" s="1014"/>
      <c r="K11598" s="1014"/>
    </row>
    <row r="11599" spans="10:11">
      <c r="J11599" s="1014"/>
      <c r="K11599" s="1014"/>
    </row>
    <row r="11600" spans="10:11">
      <c r="J11600" s="1014"/>
      <c r="K11600" s="1014"/>
    </row>
    <row r="11601" spans="10:11">
      <c r="J11601" s="1014"/>
      <c r="K11601" s="1014"/>
    </row>
    <row r="11602" spans="10:11">
      <c r="J11602" s="1014"/>
      <c r="K11602" s="1014"/>
    </row>
    <row r="11603" spans="10:11">
      <c r="J11603" s="1014"/>
      <c r="K11603" s="1014"/>
    </row>
    <row r="11604" spans="10:11">
      <c r="J11604" s="1014"/>
      <c r="K11604" s="1014"/>
    </row>
    <row r="11605" spans="10:11">
      <c r="J11605" s="1014"/>
      <c r="K11605" s="1014"/>
    </row>
    <row r="11606" spans="10:11">
      <c r="J11606" s="1014"/>
      <c r="K11606" s="1014"/>
    </row>
    <row r="11607" spans="10:11">
      <c r="J11607" s="1014"/>
      <c r="K11607" s="1014"/>
    </row>
    <row r="11608" spans="10:11">
      <c r="J11608" s="1014"/>
      <c r="K11608" s="1014"/>
    </row>
    <row r="11609" spans="10:11">
      <c r="J11609" s="1014"/>
      <c r="K11609" s="1014"/>
    </row>
    <row r="11610" spans="10:11">
      <c r="J11610" s="1014"/>
      <c r="K11610" s="1014"/>
    </row>
    <row r="11611" spans="10:11">
      <c r="J11611" s="1014"/>
      <c r="K11611" s="1014"/>
    </row>
    <row r="11612" spans="10:11">
      <c r="J11612" s="1014"/>
      <c r="K11612" s="1014"/>
    </row>
    <row r="11613" spans="10:11">
      <c r="J11613" s="1014"/>
      <c r="K11613" s="1014"/>
    </row>
    <row r="11614" spans="10:11">
      <c r="J11614" s="1014"/>
      <c r="K11614" s="1014"/>
    </row>
    <row r="11615" spans="10:11">
      <c r="J11615" s="1014"/>
      <c r="K11615" s="1014"/>
    </row>
    <row r="11616" spans="10:11">
      <c r="J11616" s="1014"/>
      <c r="K11616" s="1014"/>
    </row>
    <row r="11617" spans="10:11">
      <c r="J11617" s="1014"/>
      <c r="K11617" s="1014"/>
    </row>
    <row r="11618" spans="10:11">
      <c r="J11618" s="1014"/>
      <c r="K11618" s="1014"/>
    </row>
    <row r="11619" spans="10:11">
      <c r="J11619" s="1014"/>
      <c r="K11619" s="1014"/>
    </row>
    <row r="11620" spans="10:11">
      <c r="J11620" s="1014"/>
      <c r="K11620" s="1014"/>
    </row>
    <row r="11621" spans="10:11">
      <c r="J11621" s="1014"/>
      <c r="K11621" s="1014"/>
    </row>
    <row r="11622" spans="10:11">
      <c r="J11622" s="1014"/>
      <c r="K11622" s="1014"/>
    </row>
    <row r="11623" spans="10:11">
      <c r="J11623" s="1014"/>
      <c r="K11623" s="1014"/>
    </row>
    <row r="11624" spans="10:11">
      <c r="J11624" s="1014"/>
      <c r="K11624" s="1014"/>
    </row>
    <row r="11625" spans="10:11">
      <c r="J11625" s="1014"/>
      <c r="K11625" s="1014"/>
    </row>
    <row r="11626" spans="10:11">
      <c r="J11626" s="1014"/>
      <c r="K11626" s="1014"/>
    </row>
    <row r="11627" spans="10:11">
      <c r="J11627" s="1014"/>
      <c r="K11627" s="1014"/>
    </row>
    <row r="11628" spans="10:11">
      <c r="J11628" s="1014"/>
      <c r="K11628" s="1014"/>
    </row>
    <row r="11629" spans="10:11">
      <c r="J11629" s="1014"/>
      <c r="K11629" s="1014"/>
    </row>
    <row r="11630" spans="10:11">
      <c r="J11630" s="1014"/>
      <c r="K11630" s="1014"/>
    </row>
    <row r="11631" spans="10:11">
      <c r="J11631" s="1014"/>
      <c r="K11631" s="1014"/>
    </row>
    <row r="11632" spans="10:11">
      <c r="J11632" s="1014"/>
      <c r="K11632" s="1014"/>
    </row>
    <row r="11633" spans="10:11">
      <c r="J11633" s="1014"/>
      <c r="K11633" s="1014"/>
    </row>
    <row r="11634" spans="10:11">
      <c r="J11634" s="1014"/>
      <c r="K11634" s="1014"/>
    </row>
    <row r="11635" spans="10:11">
      <c r="J11635" s="1014"/>
      <c r="K11635" s="1014"/>
    </row>
    <row r="11636" spans="10:11">
      <c r="J11636" s="1014"/>
      <c r="K11636" s="1014"/>
    </row>
    <row r="11637" spans="10:11">
      <c r="J11637" s="1014"/>
      <c r="K11637" s="1014"/>
    </row>
    <row r="11638" spans="10:11">
      <c r="J11638" s="1014"/>
      <c r="K11638" s="1014"/>
    </row>
    <row r="11639" spans="10:11">
      <c r="J11639" s="1014"/>
      <c r="K11639" s="1014"/>
    </row>
    <row r="11640" spans="10:11">
      <c r="J11640" s="1014"/>
      <c r="K11640" s="1014"/>
    </row>
    <row r="11641" spans="10:11">
      <c r="J11641" s="1014"/>
      <c r="K11641" s="1014"/>
    </row>
    <row r="11642" spans="10:11">
      <c r="J11642" s="1014"/>
      <c r="K11642" s="1014"/>
    </row>
    <row r="11643" spans="10:11">
      <c r="J11643" s="1014"/>
      <c r="K11643" s="1014"/>
    </row>
    <row r="11644" spans="10:11">
      <c r="J11644" s="1014"/>
      <c r="K11644" s="1014"/>
    </row>
    <row r="11645" spans="10:11">
      <c r="J11645" s="1014"/>
      <c r="K11645" s="1014"/>
    </row>
    <row r="11646" spans="10:11">
      <c r="J11646" s="1014"/>
      <c r="K11646" s="1014"/>
    </row>
    <row r="11647" spans="10:11">
      <c r="J11647" s="1014"/>
      <c r="K11647" s="1014"/>
    </row>
    <row r="11648" spans="10:11">
      <c r="J11648" s="1014"/>
      <c r="K11648" s="1014"/>
    </row>
    <row r="11649" spans="10:11">
      <c r="J11649" s="1014"/>
      <c r="K11649" s="1014"/>
    </row>
    <row r="11650" spans="10:11">
      <c r="J11650" s="1014"/>
      <c r="K11650" s="1014"/>
    </row>
    <row r="11651" spans="10:11">
      <c r="J11651" s="1014"/>
      <c r="K11651" s="1014"/>
    </row>
    <row r="11652" spans="10:11">
      <c r="J11652" s="1014"/>
      <c r="K11652" s="1014"/>
    </row>
    <row r="11653" spans="10:11">
      <c r="J11653" s="1014"/>
      <c r="K11653" s="1014"/>
    </row>
    <row r="11654" spans="10:11">
      <c r="J11654" s="1014"/>
      <c r="K11654" s="1014"/>
    </row>
    <row r="11655" spans="10:11">
      <c r="J11655" s="1014"/>
      <c r="K11655" s="1014"/>
    </row>
    <row r="11656" spans="10:11">
      <c r="J11656" s="1014"/>
      <c r="K11656" s="1014"/>
    </row>
    <row r="11657" spans="10:11">
      <c r="J11657" s="1014"/>
      <c r="K11657" s="1014"/>
    </row>
    <row r="11658" spans="10:11">
      <c r="J11658" s="1014"/>
      <c r="K11658" s="1014"/>
    </row>
    <row r="11659" spans="10:11">
      <c r="J11659" s="1014"/>
      <c r="K11659" s="1014"/>
    </row>
    <row r="11660" spans="10:11">
      <c r="J11660" s="1014"/>
      <c r="K11660" s="1014"/>
    </row>
    <row r="11661" spans="10:11">
      <c r="J11661" s="1014"/>
      <c r="K11661" s="1014"/>
    </row>
    <row r="11662" spans="10:11">
      <c r="J11662" s="1014"/>
      <c r="K11662" s="1014"/>
    </row>
    <row r="11663" spans="10:11">
      <c r="J11663" s="1014"/>
      <c r="K11663" s="1014"/>
    </row>
    <row r="11664" spans="10:11">
      <c r="J11664" s="1014"/>
      <c r="K11664" s="1014"/>
    </row>
    <row r="11665" spans="10:11">
      <c r="J11665" s="1014"/>
      <c r="K11665" s="1014"/>
    </row>
    <row r="11666" spans="10:11">
      <c r="J11666" s="1014"/>
      <c r="K11666" s="1014"/>
    </row>
    <row r="11667" spans="10:11">
      <c r="J11667" s="1014"/>
      <c r="K11667" s="1014"/>
    </row>
    <row r="11668" spans="10:11">
      <c r="J11668" s="1014"/>
      <c r="K11668" s="1014"/>
    </row>
    <row r="11669" spans="10:11">
      <c r="J11669" s="1014"/>
      <c r="K11669" s="1014"/>
    </row>
    <row r="11670" spans="10:11">
      <c r="J11670" s="1014"/>
      <c r="K11670" s="1014"/>
    </row>
    <row r="11671" spans="10:11">
      <c r="J11671" s="1014"/>
      <c r="K11671" s="1014"/>
    </row>
    <row r="11672" spans="10:11">
      <c r="J11672" s="1014"/>
      <c r="K11672" s="1014"/>
    </row>
    <row r="11673" spans="10:11">
      <c r="J11673" s="1014"/>
      <c r="K11673" s="1014"/>
    </row>
    <row r="11674" spans="10:11">
      <c r="J11674" s="1014"/>
      <c r="K11674" s="1014"/>
    </row>
    <row r="11675" spans="10:11">
      <c r="J11675" s="1014"/>
      <c r="K11675" s="1014"/>
    </row>
    <row r="11676" spans="10:11">
      <c r="J11676" s="1014"/>
      <c r="K11676" s="1014"/>
    </row>
    <row r="11677" spans="10:11">
      <c r="J11677" s="1014"/>
      <c r="K11677" s="1014"/>
    </row>
    <row r="11678" spans="10:11">
      <c r="J11678" s="1014"/>
      <c r="K11678" s="1014"/>
    </row>
    <row r="11679" spans="10:11">
      <c r="J11679" s="1014"/>
      <c r="K11679" s="1014"/>
    </row>
    <row r="11680" spans="10:11">
      <c r="J11680" s="1014"/>
      <c r="K11680" s="1014"/>
    </row>
    <row r="11681" spans="10:11">
      <c r="J11681" s="1014"/>
      <c r="K11681" s="1014"/>
    </row>
    <row r="11682" spans="10:11">
      <c r="J11682" s="1014"/>
      <c r="K11682" s="1014"/>
    </row>
    <row r="11683" spans="10:11">
      <c r="J11683" s="1014"/>
      <c r="K11683" s="1014"/>
    </row>
    <row r="11684" spans="10:11">
      <c r="J11684" s="1014"/>
      <c r="K11684" s="1014"/>
    </row>
    <row r="11685" spans="10:11">
      <c r="J11685" s="1014"/>
      <c r="K11685" s="1014"/>
    </row>
    <row r="11686" spans="10:11">
      <c r="J11686" s="1014"/>
      <c r="K11686" s="1014"/>
    </row>
    <row r="11687" spans="10:11">
      <c r="J11687" s="1014"/>
      <c r="K11687" s="1014"/>
    </row>
    <row r="11688" spans="10:11">
      <c r="J11688" s="1014"/>
      <c r="K11688" s="1014"/>
    </row>
    <row r="11689" spans="10:11">
      <c r="J11689" s="1014"/>
      <c r="K11689" s="1014"/>
    </row>
    <row r="11690" spans="10:11">
      <c r="J11690" s="1014"/>
      <c r="K11690" s="1014"/>
    </row>
    <row r="11691" spans="10:11">
      <c r="J11691" s="1014"/>
      <c r="K11691" s="1014"/>
    </row>
    <row r="11692" spans="10:11">
      <c r="J11692" s="1014"/>
      <c r="K11692" s="1014"/>
    </row>
    <row r="11693" spans="10:11">
      <c r="J11693" s="1014"/>
      <c r="K11693" s="1014"/>
    </row>
    <row r="11694" spans="10:11">
      <c r="J11694" s="1014"/>
      <c r="K11694" s="1014"/>
    </row>
    <row r="11695" spans="10:11">
      <c r="J11695" s="1014"/>
      <c r="K11695" s="1014"/>
    </row>
    <row r="11696" spans="10:11">
      <c r="J11696" s="1014"/>
      <c r="K11696" s="1014"/>
    </row>
    <row r="11697" spans="10:11">
      <c r="J11697" s="1014"/>
      <c r="K11697" s="1014"/>
    </row>
    <row r="11698" spans="10:11">
      <c r="J11698" s="1014"/>
      <c r="K11698" s="1014"/>
    </row>
    <row r="11699" spans="10:11">
      <c r="J11699" s="1014"/>
      <c r="K11699" s="1014"/>
    </row>
    <row r="11700" spans="10:11">
      <c r="J11700" s="1014"/>
      <c r="K11700" s="1014"/>
    </row>
    <row r="11701" spans="10:11">
      <c r="J11701" s="1014"/>
      <c r="K11701" s="1014"/>
    </row>
    <row r="11702" spans="10:11">
      <c r="J11702" s="1014"/>
      <c r="K11702" s="1014"/>
    </row>
    <row r="11703" spans="10:11">
      <c r="J11703" s="1014"/>
      <c r="K11703" s="1014"/>
    </row>
    <row r="11704" spans="10:11">
      <c r="J11704" s="1014"/>
      <c r="K11704" s="1014"/>
    </row>
    <row r="11705" spans="10:11">
      <c r="J11705" s="1014"/>
      <c r="K11705" s="1014"/>
    </row>
    <row r="11706" spans="10:11">
      <c r="J11706" s="1014"/>
      <c r="K11706" s="1014"/>
    </row>
    <row r="11707" spans="10:11">
      <c r="J11707" s="1014"/>
      <c r="K11707" s="1014"/>
    </row>
    <row r="11708" spans="10:11">
      <c r="J11708" s="1014"/>
      <c r="K11708" s="1014"/>
    </row>
    <row r="11709" spans="10:11">
      <c r="J11709" s="1014"/>
      <c r="K11709" s="1014"/>
    </row>
    <row r="11710" spans="10:11">
      <c r="J11710" s="1014"/>
      <c r="K11710" s="1014"/>
    </row>
    <row r="11711" spans="10:11">
      <c r="J11711" s="1014"/>
      <c r="K11711" s="1014"/>
    </row>
    <row r="11712" spans="10:11">
      <c r="J11712" s="1014"/>
      <c r="K11712" s="1014"/>
    </row>
    <row r="11713" spans="10:11">
      <c r="J11713" s="1014"/>
      <c r="K11713" s="1014"/>
    </row>
    <row r="11714" spans="10:11">
      <c r="J11714" s="1014"/>
      <c r="K11714" s="1014"/>
    </row>
    <row r="11715" spans="10:11">
      <c r="J11715" s="1014"/>
      <c r="K11715" s="1014"/>
    </row>
    <row r="11716" spans="10:11">
      <c r="J11716" s="1014"/>
      <c r="K11716" s="1014"/>
    </row>
    <row r="11717" spans="10:11">
      <c r="J11717" s="1014"/>
      <c r="K11717" s="1014"/>
    </row>
    <row r="11718" spans="10:11">
      <c r="J11718" s="1014"/>
      <c r="K11718" s="1014"/>
    </row>
    <row r="11719" spans="10:11">
      <c r="J11719" s="1014"/>
      <c r="K11719" s="1014"/>
    </row>
    <row r="11720" spans="10:11">
      <c r="J11720" s="1014"/>
      <c r="K11720" s="1014"/>
    </row>
    <row r="11721" spans="10:11">
      <c r="J11721" s="1014"/>
      <c r="K11721" s="1014"/>
    </row>
    <row r="11722" spans="10:11">
      <c r="J11722" s="1014"/>
      <c r="K11722" s="1014"/>
    </row>
    <row r="11723" spans="10:11">
      <c r="J11723" s="1014"/>
      <c r="K11723" s="1014"/>
    </row>
    <row r="11724" spans="10:11">
      <c r="J11724" s="1014"/>
      <c r="K11724" s="1014"/>
    </row>
    <row r="11725" spans="10:11">
      <c r="J11725" s="1014"/>
      <c r="K11725" s="1014"/>
    </row>
    <row r="11726" spans="10:11">
      <c r="J11726" s="1014"/>
      <c r="K11726" s="1014"/>
    </row>
    <row r="11727" spans="10:11">
      <c r="J11727" s="1014"/>
      <c r="K11727" s="1014"/>
    </row>
    <row r="11728" spans="10:11">
      <c r="J11728" s="1014"/>
      <c r="K11728" s="1014"/>
    </row>
    <row r="11729" spans="10:11">
      <c r="J11729" s="1014"/>
      <c r="K11729" s="1014"/>
    </row>
    <row r="11730" spans="10:11">
      <c r="J11730" s="1014"/>
      <c r="K11730" s="1014"/>
    </row>
    <row r="11731" spans="10:11">
      <c r="J11731" s="1014"/>
      <c r="K11731" s="1014"/>
    </row>
    <row r="11732" spans="10:11">
      <c r="J11732" s="1014"/>
      <c r="K11732" s="1014"/>
    </row>
    <row r="11733" spans="10:11">
      <c r="J11733" s="1014"/>
      <c r="K11733" s="1014"/>
    </row>
    <row r="11734" spans="10:11">
      <c r="J11734" s="1014"/>
      <c r="K11734" s="1014"/>
    </row>
    <row r="11735" spans="10:11">
      <c r="J11735" s="1014"/>
      <c r="K11735" s="1014"/>
    </row>
    <row r="11736" spans="10:11">
      <c r="J11736" s="1014"/>
      <c r="K11736" s="1014"/>
    </row>
    <row r="11737" spans="10:11">
      <c r="J11737" s="1014"/>
      <c r="K11737" s="1014"/>
    </row>
    <row r="11738" spans="10:11">
      <c r="J11738" s="1014"/>
      <c r="K11738" s="1014"/>
    </row>
    <row r="11739" spans="10:11">
      <c r="J11739" s="1014"/>
      <c r="K11739" s="1014"/>
    </row>
    <row r="11740" spans="10:11">
      <c r="J11740" s="1014"/>
      <c r="K11740" s="1014"/>
    </row>
    <row r="11741" spans="10:11">
      <c r="J11741" s="1014"/>
      <c r="K11741" s="1014"/>
    </row>
    <row r="11742" spans="10:11">
      <c r="J11742" s="1014"/>
      <c r="K11742" s="1014"/>
    </row>
    <row r="11743" spans="10:11">
      <c r="J11743" s="1014"/>
      <c r="K11743" s="1014"/>
    </row>
    <row r="11744" spans="10:11">
      <c r="J11744" s="1014"/>
      <c r="K11744" s="1014"/>
    </row>
    <row r="11745" spans="10:11">
      <c r="J11745" s="1014"/>
      <c r="K11745" s="1014"/>
    </row>
    <row r="11746" spans="10:11">
      <c r="J11746" s="1014"/>
      <c r="K11746" s="1014"/>
    </row>
    <row r="11747" spans="10:11">
      <c r="J11747" s="1014"/>
      <c r="K11747" s="1014"/>
    </row>
    <row r="11748" spans="10:11">
      <c r="J11748" s="1014"/>
      <c r="K11748" s="1014"/>
    </row>
    <row r="11749" spans="10:11">
      <c r="J11749" s="1014"/>
      <c r="K11749" s="1014"/>
    </row>
    <row r="11750" spans="10:11">
      <c r="J11750" s="1014"/>
      <c r="K11750" s="1014"/>
    </row>
    <row r="11751" spans="10:11">
      <c r="J11751" s="1014"/>
      <c r="K11751" s="1014"/>
    </row>
    <row r="11752" spans="10:11">
      <c r="J11752" s="1014"/>
      <c r="K11752" s="1014"/>
    </row>
    <row r="11753" spans="10:11">
      <c r="J11753" s="1014"/>
      <c r="K11753" s="1014"/>
    </row>
    <row r="11754" spans="10:11">
      <c r="J11754" s="1014"/>
      <c r="K11754" s="1014"/>
    </row>
    <row r="11755" spans="10:11">
      <c r="J11755" s="1014"/>
      <c r="K11755" s="1014"/>
    </row>
    <row r="11756" spans="10:11">
      <c r="J11756" s="1014"/>
      <c r="K11756" s="1014"/>
    </row>
    <row r="11757" spans="10:11">
      <c r="J11757" s="1014"/>
      <c r="K11757" s="1014"/>
    </row>
    <row r="11758" spans="10:11">
      <c r="J11758" s="1014"/>
      <c r="K11758" s="1014"/>
    </row>
    <row r="11759" spans="10:11">
      <c r="J11759" s="1014"/>
      <c r="K11759" s="1014"/>
    </row>
    <row r="11760" spans="10:11">
      <c r="J11760" s="1014"/>
      <c r="K11760" s="1014"/>
    </row>
    <row r="11761" spans="10:11">
      <c r="J11761" s="1014"/>
      <c r="K11761" s="1014"/>
    </row>
    <row r="11762" spans="10:11">
      <c r="J11762" s="1014"/>
      <c r="K11762" s="1014"/>
    </row>
    <row r="11763" spans="10:11">
      <c r="J11763" s="1014"/>
      <c r="K11763" s="1014"/>
    </row>
    <row r="11764" spans="10:11">
      <c r="J11764" s="1014"/>
      <c r="K11764" s="1014"/>
    </row>
    <row r="11765" spans="10:11">
      <c r="J11765" s="1014"/>
      <c r="K11765" s="1014"/>
    </row>
    <row r="11766" spans="10:11">
      <c r="J11766" s="1014"/>
      <c r="K11766" s="1014"/>
    </row>
    <row r="11767" spans="10:11">
      <c r="J11767" s="1014"/>
      <c r="K11767" s="1014"/>
    </row>
    <row r="11768" spans="10:11">
      <c r="J11768" s="1014"/>
      <c r="K11768" s="1014"/>
    </row>
    <row r="11769" spans="10:11">
      <c r="J11769" s="1014"/>
      <c r="K11769" s="1014"/>
    </row>
    <row r="11770" spans="10:11">
      <c r="J11770" s="1014"/>
      <c r="K11770" s="1014"/>
    </row>
    <row r="11771" spans="10:11">
      <c r="J11771" s="1014"/>
      <c r="K11771" s="1014"/>
    </row>
    <row r="11772" spans="10:11">
      <c r="J11772" s="1014"/>
      <c r="K11772" s="1014"/>
    </row>
    <row r="11773" spans="10:11">
      <c r="J11773" s="1014"/>
      <c r="K11773" s="1014"/>
    </row>
    <row r="11774" spans="10:11">
      <c r="J11774" s="1014"/>
      <c r="K11774" s="1014"/>
    </row>
    <row r="11775" spans="10:11">
      <c r="J11775" s="1014"/>
      <c r="K11775" s="1014"/>
    </row>
    <row r="11776" spans="10:11">
      <c r="J11776" s="1014"/>
      <c r="K11776" s="1014"/>
    </row>
    <row r="11777" spans="10:11">
      <c r="J11777" s="1014"/>
      <c r="K11777" s="1014"/>
    </row>
    <row r="11778" spans="10:11">
      <c r="J11778" s="1014"/>
      <c r="K11778" s="1014"/>
    </row>
    <row r="11779" spans="10:11">
      <c r="J11779" s="1014"/>
      <c r="K11779" s="1014"/>
    </row>
    <row r="11780" spans="10:11">
      <c r="J11780" s="1014"/>
      <c r="K11780" s="1014"/>
    </row>
    <row r="11781" spans="10:11">
      <c r="J11781" s="1014"/>
      <c r="K11781" s="1014"/>
    </row>
    <row r="11782" spans="10:11">
      <c r="J11782" s="1014"/>
      <c r="K11782" s="1014"/>
    </row>
    <row r="11783" spans="10:11">
      <c r="J11783" s="1014"/>
      <c r="K11783" s="1014"/>
    </row>
    <row r="11784" spans="10:11">
      <c r="J11784" s="1014"/>
      <c r="K11784" s="1014"/>
    </row>
    <row r="11785" spans="10:11">
      <c r="J11785" s="1014"/>
      <c r="K11785" s="1014"/>
    </row>
    <row r="11786" spans="10:11">
      <c r="J11786" s="1014"/>
      <c r="K11786" s="1014"/>
    </row>
    <row r="11787" spans="10:11">
      <c r="J11787" s="1014"/>
      <c r="K11787" s="1014"/>
    </row>
    <row r="11788" spans="10:11">
      <c r="J11788" s="1014"/>
      <c r="K11788" s="1014"/>
    </row>
    <row r="11789" spans="10:11">
      <c r="J11789" s="1014"/>
      <c r="K11789" s="1014"/>
    </row>
    <row r="11790" spans="10:11">
      <c r="J11790" s="1014"/>
      <c r="K11790" s="1014"/>
    </row>
    <row r="11791" spans="10:11">
      <c r="J11791" s="1014"/>
      <c r="K11791" s="1014"/>
    </row>
    <row r="11792" spans="10:11">
      <c r="J11792" s="1014"/>
      <c r="K11792" s="1014"/>
    </row>
    <row r="11793" spans="10:11">
      <c r="J11793" s="1014"/>
      <c r="K11793" s="1014"/>
    </row>
    <row r="11794" spans="10:11">
      <c r="J11794" s="1014"/>
      <c r="K11794" s="1014"/>
    </row>
    <row r="11795" spans="10:11">
      <c r="J11795" s="1014"/>
      <c r="K11795" s="1014"/>
    </row>
    <row r="11796" spans="10:11">
      <c r="J11796" s="1014"/>
      <c r="K11796" s="1014"/>
    </row>
    <row r="11797" spans="10:11">
      <c r="J11797" s="1014"/>
      <c r="K11797" s="1014"/>
    </row>
    <row r="11798" spans="10:11">
      <c r="J11798" s="1014"/>
      <c r="K11798" s="1014"/>
    </row>
    <row r="11799" spans="10:11">
      <c r="J11799" s="1014"/>
      <c r="K11799" s="1014"/>
    </row>
    <row r="11800" spans="10:11">
      <c r="J11800" s="1014"/>
      <c r="K11800" s="1014"/>
    </row>
    <row r="11801" spans="10:11">
      <c r="J11801" s="1014"/>
      <c r="K11801" s="1014"/>
    </row>
    <row r="11802" spans="10:11">
      <c r="J11802" s="1014"/>
      <c r="K11802" s="1014"/>
    </row>
    <row r="11803" spans="10:11">
      <c r="J11803" s="1014"/>
      <c r="K11803" s="1014"/>
    </row>
    <row r="11804" spans="10:11">
      <c r="J11804" s="1014"/>
      <c r="K11804" s="1014"/>
    </row>
    <row r="11805" spans="10:11">
      <c r="J11805" s="1014"/>
      <c r="K11805" s="1014"/>
    </row>
    <row r="11806" spans="10:11">
      <c r="J11806" s="1014"/>
      <c r="K11806" s="1014"/>
    </row>
    <row r="11807" spans="10:11">
      <c r="J11807" s="1014"/>
      <c r="K11807" s="1014"/>
    </row>
    <row r="11808" spans="10:11">
      <c r="J11808" s="1014"/>
      <c r="K11808" s="1014"/>
    </row>
    <row r="11809" spans="10:11">
      <c r="J11809" s="1014"/>
      <c r="K11809" s="1014"/>
    </row>
    <row r="11810" spans="10:11">
      <c r="J11810" s="1014"/>
      <c r="K11810" s="1014"/>
    </row>
    <row r="11811" spans="10:11">
      <c r="J11811" s="1014"/>
      <c r="K11811" s="1014"/>
    </row>
    <row r="11812" spans="10:11">
      <c r="J11812" s="1014"/>
      <c r="K11812" s="1014"/>
    </row>
    <row r="11813" spans="10:11">
      <c r="J11813" s="1014"/>
      <c r="K11813" s="1014"/>
    </row>
    <row r="11814" spans="10:11">
      <c r="J11814" s="1014"/>
      <c r="K11814" s="1014"/>
    </row>
    <row r="11815" spans="10:11">
      <c r="J11815" s="1014"/>
      <c r="K11815" s="1014"/>
    </row>
    <row r="11816" spans="10:11">
      <c r="J11816" s="1014"/>
      <c r="K11816" s="1014"/>
    </row>
    <row r="11817" spans="10:11">
      <c r="J11817" s="1014"/>
      <c r="K11817" s="1014"/>
    </row>
    <row r="11818" spans="10:11">
      <c r="J11818" s="1014"/>
      <c r="K11818" s="1014"/>
    </row>
    <row r="11819" spans="10:11">
      <c r="J11819" s="1014"/>
      <c r="K11819" s="1014"/>
    </row>
    <row r="11820" spans="10:11">
      <c r="J11820" s="1014"/>
      <c r="K11820" s="1014"/>
    </row>
    <row r="11821" spans="10:11">
      <c r="J11821" s="1014"/>
      <c r="K11821" s="1014"/>
    </row>
    <row r="11822" spans="10:11">
      <c r="J11822" s="1014"/>
      <c r="K11822" s="1014"/>
    </row>
    <row r="11823" spans="10:11">
      <c r="J11823" s="1014"/>
      <c r="K11823" s="1014"/>
    </row>
    <row r="11824" spans="10:11">
      <c r="J11824" s="1014"/>
      <c r="K11824" s="1014"/>
    </row>
    <row r="11825" spans="10:11">
      <c r="J11825" s="1014"/>
      <c r="K11825" s="1014"/>
    </row>
    <row r="11826" spans="10:11">
      <c r="J11826" s="1014"/>
      <c r="K11826" s="1014"/>
    </row>
    <row r="11827" spans="10:11">
      <c r="J11827" s="1014"/>
      <c r="K11827" s="1014"/>
    </row>
    <row r="11828" spans="10:11">
      <c r="J11828" s="1014"/>
      <c r="K11828" s="1014"/>
    </row>
    <row r="11829" spans="10:11">
      <c r="J11829" s="1014"/>
      <c r="K11829" s="1014"/>
    </row>
    <row r="11830" spans="10:11">
      <c r="J11830" s="1014"/>
      <c r="K11830" s="1014"/>
    </row>
    <row r="11831" spans="10:11">
      <c r="J11831" s="1014"/>
      <c r="K11831" s="1014"/>
    </row>
    <row r="11832" spans="10:11">
      <c r="J11832" s="1014"/>
      <c r="K11832" s="1014"/>
    </row>
    <row r="11833" spans="10:11">
      <c r="J11833" s="1014"/>
      <c r="K11833" s="1014"/>
    </row>
    <row r="11834" spans="10:11">
      <c r="J11834" s="1014"/>
      <c r="K11834" s="1014"/>
    </row>
    <row r="11835" spans="10:11">
      <c r="J11835" s="1014"/>
      <c r="K11835" s="1014"/>
    </row>
    <row r="11836" spans="10:11">
      <c r="J11836" s="1014"/>
      <c r="K11836" s="1014"/>
    </row>
    <row r="11837" spans="10:11">
      <c r="J11837" s="1014"/>
      <c r="K11837" s="1014"/>
    </row>
    <row r="11838" spans="10:11">
      <c r="J11838" s="1014"/>
      <c r="K11838" s="1014"/>
    </row>
    <row r="11839" spans="10:11">
      <c r="J11839" s="1014"/>
      <c r="K11839" s="1014"/>
    </row>
    <row r="11840" spans="10:11">
      <c r="J11840" s="1014"/>
      <c r="K11840" s="1014"/>
    </row>
    <row r="11841" spans="10:11">
      <c r="J11841" s="1014"/>
      <c r="K11841" s="1014"/>
    </row>
    <row r="11842" spans="10:11">
      <c r="J11842" s="1014"/>
      <c r="K11842" s="1014"/>
    </row>
    <row r="11843" spans="10:11">
      <c r="J11843" s="1014"/>
      <c r="K11843" s="1014"/>
    </row>
    <row r="11844" spans="10:11">
      <c r="J11844" s="1014"/>
      <c r="K11844" s="1014"/>
    </row>
    <row r="11845" spans="10:11">
      <c r="J11845" s="1014"/>
      <c r="K11845" s="1014"/>
    </row>
    <row r="11846" spans="10:11">
      <c r="J11846" s="1014"/>
      <c r="K11846" s="1014"/>
    </row>
    <row r="11847" spans="10:11">
      <c r="J11847" s="1014"/>
      <c r="K11847" s="1014"/>
    </row>
    <row r="11848" spans="10:11">
      <c r="J11848" s="1014"/>
      <c r="K11848" s="1014"/>
    </row>
    <row r="11849" spans="10:11">
      <c r="J11849" s="1014"/>
      <c r="K11849" s="1014"/>
    </row>
    <row r="11850" spans="10:11">
      <c r="J11850" s="1014"/>
      <c r="K11850" s="1014"/>
    </row>
    <row r="11851" spans="10:11">
      <c r="J11851" s="1014"/>
      <c r="K11851" s="1014"/>
    </row>
    <row r="11852" spans="10:11">
      <c r="J11852" s="1014"/>
      <c r="K11852" s="1014"/>
    </row>
    <row r="11853" spans="10:11">
      <c r="J11853" s="1014"/>
      <c r="K11853" s="1014"/>
    </row>
    <row r="11854" spans="10:11">
      <c r="J11854" s="1014"/>
      <c r="K11854" s="1014"/>
    </row>
    <row r="11855" spans="10:11">
      <c r="J11855" s="1014"/>
      <c r="K11855" s="1014"/>
    </row>
    <row r="11856" spans="10:11">
      <c r="J11856" s="1014"/>
      <c r="K11856" s="1014"/>
    </row>
    <row r="11857" spans="10:11">
      <c r="J11857" s="1014"/>
      <c r="K11857" s="1014"/>
    </row>
    <row r="11858" spans="10:11">
      <c r="J11858" s="1014"/>
      <c r="K11858" s="1014"/>
    </row>
    <row r="11859" spans="10:11">
      <c r="J11859" s="1014"/>
      <c r="K11859" s="1014"/>
    </row>
    <row r="11860" spans="10:11">
      <c r="J11860" s="1014"/>
      <c r="K11860" s="1014"/>
    </row>
    <row r="11861" spans="10:11">
      <c r="J11861" s="1014"/>
      <c r="K11861" s="1014"/>
    </row>
    <row r="11862" spans="10:11">
      <c r="J11862" s="1014"/>
      <c r="K11862" s="1014"/>
    </row>
    <row r="11863" spans="10:11">
      <c r="J11863" s="1014"/>
      <c r="K11863" s="1014"/>
    </row>
    <row r="11864" spans="10:11">
      <c r="J11864" s="1014"/>
      <c r="K11864" s="1014"/>
    </row>
    <row r="11865" spans="10:11">
      <c r="J11865" s="1014"/>
      <c r="K11865" s="1014"/>
    </row>
    <row r="11866" spans="10:11">
      <c r="J11866" s="1014"/>
      <c r="K11866" s="1014"/>
    </row>
    <row r="11867" spans="10:11">
      <c r="J11867" s="1014"/>
      <c r="K11867" s="1014"/>
    </row>
    <row r="11868" spans="10:11">
      <c r="J11868" s="1014"/>
      <c r="K11868" s="1014"/>
    </row>
    <row r="11869" spans="10:11">
      <c r="J11869" s="1014"/>
      <c r="K11869" s="1014"/>
    </row>
    <row r="11870" spans="10:11">
      <c r="J11870" s="1014"/>
      <c r="K11870" s="1014"/>
    </row>
    <row r="11871" spans="10:11">
      <c r="J11871" s="1014"/>
      <c r="K11871" s="1014"/>
    </row>
    <row r="11872" spans="10:11">
      <c r="J11872" s="1014"/>
      <c r="K11872" s="1014"/>
    </row>
    <row r="11873" spans="10:11">
      <c r="J11873" s="1014"/>
      <c r="K11873" s="1014"/>
    </row>
    <row r="11874" spans="10:11">
      <c r="J11874" s="1014"/>
      <c r="K11874" s="1014"/>
    </row>
    <row r="11875" spans="10:11">
      <c r="J11875" s="1014"/>
      <c r="K11875" s="1014"/>
    </row>
    <row r="11876" spans="10:11">
      <c r="J11876" s="1014"/>
      <c r="K11876" s="1014"/>
    </row>
    <row r="11877" spans="10:11">
      <c r="J11877" s="1014"/>
      <c r="K11877" s="1014"/>
    </row>
    <row r="11878" spans="10:11">
      <c r="J11878" s="1014"/>
      <c r="K11878" s="1014"/>
    </row>
    <row r="11879" spans="10:11">
      <c r="J11879" s="1014"/>
      <c r="K11879" s="1014"/>
    </row>
    <row r="11880" spans="10:11">
      <c r="J11880" s="1014"/>
      <c r="K11880" s="1014"/>
    </row>
    <row r="11881" spans="10:11">
      <c r="J11881" s="1014"/>
      <c r="K11881" s="1014"/>
    </row>
    <row r="11882" spans="10:11">
      <c r="J11882" s="1014"/>
      <c r="K11882" s="1014"/>
    </row>
    <row r="11883" spans="10:11">
      <c r="J11883" s="1014"/>
      <c r="K11883" s="1014"/>
    </row>
    <row r="11884" spans="10:11">
      <c r="J11884" s="1014"/>
      <c r="K11884" s="1014"/>
    </row>
    <row r="11885" spans="10:11">
      <c r="J11885" s="1014"/>
      <c r="K11885" s="1014"/>
    </row>
    <row r="11886" spans="10:11">
      <c r="J11886" s="1014"/>
      <c r="K11886" s="1014"/>
    </row>
    <row r="11887" spans="10:11">
      <c r="J11887" s="1014"/>
      <c r="K11887" s="1014"/>
    </row>
    <row r="11888" spans="10:11">
      <c r="J11888" s="1014"/>
      <c r="K11888" s="1014"/>
    </row>
    <row r="11889" spans="10:11">
      <c r="J11889" s="1014"/>
      <c r="K11889" s="1014"/>
    </row>
    <row r="11890" spans="10:11">
      <c r="J11890" s="1014"/>
      <c r="K11890" s="1014"/>
    </row>
    <row r="11891" spans="10:11">
      <c r="J11891" s="1014"/>
      <c r="K11891" s="1014"/>
    </row>
    <row r="11892" spans="10:11">
      <c r="J11892" s="1014"/>
      <c r="K11892" s="1014"/>
    </row>
    <row r="11893" spans="10:11">
      <c r="J11893" s="1014"/>
      <c r="K11893" s="1014"/>
    </row>
    <row r="11894" spans="10:11">
      <c r="J11894" s="1014"/>
      <c r="K11894" s="1014"/>
    </row>
    <row r="11895" spans="10:11">
      <c r="J11895" s="1014"/>
      <c r="K11895" s="1014"/>
    </row>
    <row r="11896" spans="10:11">
      <c r="J11896" s="1014"/>
      <c r="K11896" s="1014"/>
    </row>
    <row r="11897" spans="10:11">
      <c r="J11897" s="1014"/>
      <c r="K11897" s="1014"/>
    </row>
    <row r="11898" spans="10:11">
      <c r="J11898" s="1014"/>
      <c r="K11898" s="1014"/>
    </row>
    <row r="11899" spans="10:11">
      <c r="J11899" s="1014"/>
      <c r="K11899" s="1014"/>
    </row>
    <row r="11900" spans="10:11">
      <c r="J11900" s="1014"/>
      <c r="K11900" s="1014"/>
    </row>
    <row r="11901" spans="10:11">
      <c r="J11901" s="1014"/>
      <c r="K11901" s="1014"/>
    </row>
    <row r="11902" spans="10:11">
      <c r="J11902" s="1014"/>
      <c r="K11902" s="1014"/>
    </row>
    <row r="11903" spans="10:11">
      <c r="J11903" s="1014"/>
      <c r="K11903" s="1014"/>
    </row>
    <row r="11904" spans="10:11">
      <c r="J11904" s="1014"/>
      <c r="K11904" s="1014"/>
    </row>
    <row r="11905" spans="10:11">
      <c r="J11905" s="1014"/>
      <c r="K11905" s="1014"/>
    </row>
    <row r="11906" spans="10:11">
      <c r="J11906" s="1014"/>
      <c r="K11906" s="1014"/>
    </row>
    <row r="11907" spans="10:11">
      <c r="J11907" s="1014"/>
      <c r="K11907" s="1014"/>
    </row>
    <row r="11908" spans="10:11">
      <c r="J11908" s="1014"/>
      <c r="K11908" s="1014"/>
    </row>
    <row r="11909" spans="10:11">
      <c r="J11909" s="1014"/>
      <c r="K11909" s="1014"/>
    </row>
    <row r="11910" spans="10:11">
      <c r="J11910" s="1014"/>
      <c r="K11910" s="1014"/>
    </row>
    <row r="11911" spans="10:11">
      <c r="J11911" s="1014"/>
      <c r="K11911" s="1014"/>
    </row>
    <row r="11912" spans="10:11">
      <c r="J11912" s="1014"/>
      <c r="K11912" s="1014"/>
    </row>
    <row r="11913" spans="10:11">
      <c r="J11913" s="1014"/>
      <c r="K11913" s="1014"/>
    </row>
    <row r="11914" spans="10:11">
      <c r="J11914" s="1014"/>
      <c r="K11914" s="1014"/>
    </row>
    <row r="11915" spans="10:11">
      <c r="J11915" s="1014"/>
      <c r="K11915" s="1014"/>
    </row>
    <row r="11916" spans="10:11">
      <c r="J11916" s="1014"/>
      <c r="K11916" s="1014"/>
    </row>
    <row r="11917" spans="10:11">
      <c r="J11917" s="1014"/>
      <c r="K11917" s="1014"/>
    </row>
    <row r="11918" spans="10:11">
      <c r="J11918" s="1014"/>
      <c r="K11918" s="1014"/>
    </row>
    <row r="11919" spans="10:11">
      <c r="J11919" s="1014"/>
      <c r="K11919" s="1014"/>
    </row>
    <row r="11920" spans="10:11">
      <c r="J11920" s="1014"/>
      <c r="K11920" s="1014"/>
    </row>
    <row r="11921" spans="10:11">
      <c r="J11921" s="1014"/>
      <c r="K11921" s="1014"/>
    </row>
    <row r="11922" spans="10:11">
      <c r="J11922" s="1014"/>
      <c r="K11922" s="1014"/>
    </row>
    <row r="11923" spans="10:11">
      <c r="J11923" s="1014"/>
      <c r="K11923" s="1014"/>
    </row>
    <row r="11924" spans="10:11">
      <c r="J11924" s="1014"/>
      <c r="K11924" s="1014"/>
    </row>
    <row r="11925" spans="10:11">
      <c r="J11925" s="1014"/>
      <c r="K11925" s="1014"/>
    </row>
    <row r="11926" spans="10:11">
      <c r="J11926" s="1014"/>
      <c r="K11926" s="1014"/>
    </row>
    <row r="11927" spans="10:11">
      <c r="J11927" s="1014"/>
      <c r="K11927" s="1014"/>
    </row>
    <row r="11928" spans="10:11">
      <c r="J11928" s="1014"/>
      <c r="K11928" s="1014"/>
    </row>
    <row r="11929" spans="10:11">
      <c r="J11929" s="1014"/>
      <c r="K11929" s="1014"/>
    </row>
    <row r="11930" spans="10:11">
      <c r="J11930" s="1014"/>
      <c r="K11930" s="1014"/>
    </row>
    <row r="11931" spans="10:11">
      <c r="J11931" s="1014"/>
      <c r="K11931" s="1014"/>
    </row>
    <row r="11932" spans="10:11">
      <c r="J11932" s="1014"/>
      <c r="K11932" s="1014"/>
    </row>
    <row r="11933" spans="10:11">
      <c r="J11933" s="1014"/>
      <c r="K11933" s="1014"/>
    </row>
    <row r="11934" spans="10:11">
      <c r="J11934" s="1014"/>
      <c r="K11934" s="1014"/>
    </row>
    <row r="11935" spans="10:11">
      <c r="J11935" s="1014"/>
      <c r="K11935" s="1014"/>
    </row>
    <row r="11936" spans="10:11">
      <c r="J11936" s="1014"/>
      <c r="K11936" s="1014"/>
    </row>
    <row r="11937" spans="10:11">
      <c r="J11937" s="1014"/>
      <c r="K11937" s="1014"/>
    </row>
    <row r="11938" spans="10:11">
      <c r="J11938" s="1014"/>
      <c r="K11938" s="1014"/>
    </row>
    <row r="11939" spans="10:11">
      <c r="J11939" s="1014"/>
      <c r="K11939" s="1014"/>
    </row>
    <row r="11940" spans="10:11">
      <c r="J11940" s="1014"/>
      <c r="K11940" s="1014"/>
    </row>
    <row r="11941" spans="10:11">
      <c r="J11941" s="1014"/>
      <c r="K11941" s="1014"/>
    </row>
    <row r="11942" spans="10:11">
      <c r="J11942" s="1014"/>
      <c r="K11942" s="1014"/>
    </row>
    <row r="11943" spans="10:11">
      <c r="J11943" s="1014"/>
      <c r="K11943" s="1014"/>
    </row>
    <row r="11944" spans="10:11">
      <c r="J11944" s="1014"/>
      <c r="K11944" s="1014"/>
    </row>
    <row r="11945" spans="10:11">
      <c r="J11945" s="1014"/>
      <c r="K11945" s="1014"/>
    </row>
    <row r="11946" spans="10:11">
      <c r="J11946" s="1014"/>
      <c r="K11946" s="1014"/>
    </row>
    <row r="11947" spans="10:11">
      <c r="J11947" s="1014"/>
      <c r="K11947" s="1014"/>
    </row>
    <row r="11948" spans="10:11">
      <c r="J11948" s="1014"/>
      <c r="K11948" s="1014"/>
    </row>
    <row r="11949" spans="10:11">
      <c r="J11949" s="1014"/>
      <c r="K11949" s="1014"/>
    </row>
    <row r="11950" spans="10:11">
      <c r="J11950" s="1014"/>
      <c r="K11950" s="1014"/>
    </row>
    <row r="11951" spans="10:11">
      <c r="J11951" s="1014"/>
      <c r="K11951" s="1014"/>
    </row>
    <row r="11952" spans="10:11">
      <c r="J11952" s="1014"/>
      <c r="K11952" s="1014"/>
    </row>
    <row r="11953" spans="10:11">
      <c r="J11953" s="1014"/>
      <c r="K11953" s="1014"/>
    </row>
    <row r="11954" spans="10:11">
      <c r="J11954" s="1014"/>
      <c r="K11954" s="1014"/>
    </row>
    <row r="11955" spans="10:11">
      <c r="J11955" s="1014"/>
      <c r="K11955" s="1014"/>
    </row>
    <row r="11956" spans="10:11">
      <c r="J11956" s="1014"/>
      <c r="K11956" s="1014"/>
    </row>
    <row r="11957" spans="10:11">
      <c r="J11957" s="1014"/>
      <c r="K11957" s="1014"/>
    </row>
    <row r="11958" spans="10:11">
      <c r="J11958" s="1014"/>
      <c r="K11958" s="1014"/>
    </row>
    <row r="11959" spans="10:11">
      <c r="J11959" s="1014"/>
      <c r="K11959" s="1014"/>
    </row>
    <row r="11960" spans="10:11">
      <c r="J11960" s="1014"/>
      <c r="K11960" s="1014"/>
    </row>
    <row r="11961" spans="10:11">
      <c r="J11961" s="1014"/>
      <c r="K11961" s="1014"/>
    </row>
    <row r="11962" spans="10:11">
      <c r="J11962" s="1014"/>
      <c r="K11962" s="1014"/>
    </row>
    <row r="11963" spans="10:11">
      <c r="J11963" s="1014"/>
      <c r="K11963" s="1014"/>
    </row>
    <row r="11964" spans="10:11">
      <c r="J11964" s="1014"/>
      <c r="K11964" s="1014"/>
    </row>
    <row r="11965" spans="10:11">
      <c r="J11965" s="1014"/>
      <c r="K11965" s="1014"/>
    </row>
    <row r="11966" spans="10:11">
      <c r="J11966" s="1014"/>
      <c r="K11966" s="1014"/>
    </row>
    <row r="11967" spans="10:11">
      <c r="J11967" s="1014"/>
      <c r="K11967" s="1014"/>
    </row>
    <row r="11968" spans="10:11">
      <c r="J11968" s="1014"/>
      <c r="K11968" s="1014"/>
    </row>
    <row r="11969" spans="10:11">
      <c r="J11969" s="1014"/>
      <c r="K11969" s="1014"/>
    </row>
    <row r="11970" spans="10:11">
      <c r="J11970" s="1014"/>
      <c r="K11970" s="1014"/>
    </row>
    <row r="11971" spans="10:11">
      <c r="J11971" s="1014"/>
      <c r="K11971" s="1014"/>
    </row>
    <row r="11972" spans="10:11">
      <c r="J11972" s="1014"/>
      <c r="K11972" s="1014"/>
    </row>
    <row r="11973" spans="10:11">
      <c r="J11973" s="1014"/>
      <c r="K11973" s="1014"/>
    </row>
    <row r="11974" spans="10:11">
      <c r="J11974" s="1014"/>
      <c r="K11974" s="1014"/>
    </row>
    <row r="11975" spans="10:11">
      <c r="J11975" s="1014"/>
      <c r="K11975" s="1014"/>
    </row>
    <row r="11976" spans="10:11">
      <c r="J11976" s="1014"/>
      <c r="K11976" s="1014"/>
    </row>
    <row r="11977" spans="10:11">
      <c r="J11977" s="1014"/>
      <c r="K11977" s="1014"/>
    </row>
    <row r="11978" spans="10:11">
      <c r="J11978" s="1014"/>
      <c r="K11978" s="1014"/>
    </row>
    <row r="11979" spans="10:11">
      <c r="J11979" s="1014"/>
      <c r="K11979" s="1014"/>
    </row>
    <row r="11980" spans="10:11">
      <c r="J11980" s="1014"/>
      <c r="K11980" s="1014"/>
    </row>
    <row r="11981" spans="10:11">
      <c r="J11981" s="1014"/>
      <c r="K11981" s="1014"/>
    </row>
    <row r="11982" spans="10:11">
      <c r="J11982" s="1014"/>
      <c r="K11982" s="1014"/>
    </row>
    <row r="11983" spans="10:11">
      <c r="J11983" s="1014"/>
      <c r="K11983" s="1014"/>
    </row>
    <row r="11984" spans="10:11">
      <c r="J11984" s="1014"/>
      <c r="K11984" s="1014"/>
    </row>
    <row r="11985" spans="10:11">
      <c r="J11985" s="1014"/>
      <c r="K11985" s="1014"/>
    </row>
    <row r="11986" spans="10:11">
      <c r="J11986" s="1014"/>
      <c r="K11986" s="1014"/>
    </row>
    <row r="11987" spans="10:11">
      <c r="J11987" s="1014"/>
      <c r="K11987" s="1014"/>
    </row>
    <row r="11988" spans="10:11">
      <c r="J11988" s="1014"/>
      <c r="K11988" s="1014"/>
    </row>
    <row r="11989" spans="10:11">
      <c r="J11989" s="1014"/>
      <c r="K11989" s="1014"/>
    </row>
    <row r="11990" spans="10:11">
      <c r="J11990" s="1014"/>
      <c r="K11990" s="1014"/>
    </row>
    <row r="11991" spans="10:11">
      <c r="J11991" s="1014"/>
      <c r="K11991" s="1014"/>
    </row>
    <row r="11992" spans="10:11">
      <c r="J11992" s="1014"/>
      <c r="K11992" s="1014"/>
    </row>
    <row r="11993" spans="10:11">
      <c r="J11993" s="1014"/>
      <c r="K11993" s="1014"/>
    </row>
    <row r="11994" spans="10:11">
      <c r="J11994" s="1014"/>
      <c r="K11994" s="1014"/>
    </row>
    <row r="11995" spans="10:11">
      <c r="J11995" s="1014"/>
      <c r="K11995" s="1014"/>
    </row>
    <row r="11996" spans="10:11">
      <c r="J11996" s="1014"/>
      <c r="K11996" s="1014"/>
    </row>
    <row r="11997" spans="10:11">
      <c r="J11997" s="1014"/>
      <c r="K11997" s="1014"/>
    </row>
    <row r="11998" spans="10:11">
      <c r="J11998" s="1014"/>
      <c r="K11998" s="1014"/>
    </row>
    <row r="11999" spans="10:11">
      <c r="J11999" s="1014"/>
      <c r="K11999" s="1014"/>
    </row>
    <row r="12000" spans="10:11">
      <c r="J12000" s="1014"/>
      <c r="K12000" s="1014"/>
    </row>
    <row r="12001" spans="10:11">
      <c r="J12001" s="1014"/>
      <c r="K12001" s="1014"/>
    </row>
    <row r="12002" spans="10:11">
      <c r="J12002" s="1014"/>
      <c r="K12002" s="1014"/>
    </row>
    <row r="12003" spans="10:11">
      <c r="J12003" s="1014"/>
      <c r="K12003" s="1014"/>
    </row>
    <row r="12004" spans="10:11">
      <c r="J12004" s="1014"/>
      <c r="K12004" s="1014"/>
    </row>
    <row r="12005" spans="10:11">
      <c r="J12005" s="1014"/>
      <c r="K12005" s="1014"/>
    </row>
    <row r="12006" spans="10:11">
      <c r="J12006" s="1014"/>
      <c r="K12006" s="1014"/>
    </row>
    <row r="12007" spans="10:11">
      <c r="J12007" s="1014"/>
      <c r="K12007" s="1014"/>
    </row>
    <row r="12008" spans="10:11">
      <c r="J12008" s="1014"/>
      <c r="K12008" s="1014"/>
    </row>
    <row r="12009" spans="10:11">
      <c r="J12009" s="1014"/>
      <c r="K12009" s="1014"/>
    </row>
    <row r="12010" spans="10:11">
      <c r="J12010" s="1014"/>
      <c r="K12010" s="1014"/>
    </row>
    <row r="12011" spans="10:11">
      <c r="J12011" s="1014"/>
      <c r="K12011" s="1014"/>
    </row>
    <row r="12012" spans="10:11">
      <c r="J12012" s="1014"/>
      <c r="K12012" s="1014"/>
    </row>
    <row r="12013" spans="10:11">
      <c r="J12013" s="1014"/>
      <c r="K12013" s="1014"/>
    </row>
    <row r="12014" spans="10:11">
      <c r="J12014" s="1014"/>
      <c r="K12014" s="1014"/>
    </row>
    <row r="12015" spans="10:11">
      <c r="J12015" s="1014"/>
      <c r="K12015" s="1014"/>
    </row>
    <row r="12016" spans="10:11">
      <c r="J12016" s="1014"/>
      <c r="K12016" s="1014"/>
    </row>
    <row r="12017" spans="10:11">
      <c r="J12017" s="1014"/>
      <c r="K12017" s="1014"/>
    </row>
    <row r="12018" spans="10:11">
      <c r="J12018" s="1014"/>
      <c r="K12018" s="1014"/>
    </row>
    <row r="12019" spans="10:11">
      <c r="J12019" s="1014"/>
      <c r="K12019" s="1014"/>
    </row>
    <row r="12020" spans="10:11">
      <c r="J12020" s="1014"/>
      <c r="K12020" s="1014"/>
    </row>
    <row r="12021" spans="10:11">
      <c r="J12021" s="1014"/>
      <c r="K12021" s="1014"/>
    </row>
    <row r="12022" spans="10:11">
      <c r="J12022" s="1014"/>
      <c r="K12022" s="1014"/>
    </row>
    <row r="12023" spans="10:11">
      <c r="J12023" s="1014"/>
      <c r="K12023" s="1014"/>
    </row>
    <row r="12024" spans="10:11">
      <c r="J12024" s="1014"/>
      <c r="K12024" s="1014"/>
    </row>
    <row r="12025" spans="10:11">
      <c r="J12025" s="1014"/>
      <c r="K12025" s="1014"/>
    </row>
    <row r="12026" spans="10:11">
      <c r="J12026" s="1014"/>
      <c r="K12026" s="1014"/>
    </row>
    <row r="12027" spans="10:11">
      <c r="J12027" s="1014"/>
      <c r="K12027" s="1014"/>
    </row>
    <row r="12028" spans="10:11">
      <c r="J12028" s="1014"/>
      <c r="K12028" s="1014"/>
    </row>
    <row r="12029" spans="10:11">
      <c r="J12029" s="1014"/>
      <c r="K12029" s="1014"/>
    </row>
    <row r="12030" spans="10:11">
      <c r="J12030" s="1014"/>
      <c r="K12030" s="1014"/>
    </row>
    <row r="12031" spans="10:11">
      <c r="J12031" s="1014"/>
      <c r="K12031" s="1014"/>
    </row>
    <row r="12032" spans="10:11">
      <c r="J12032" s="1014"/>
      <c r="K12032" s="1014"/>
    </row>
    <row r="12033" spans="10:11">
      <c r="J12033" s="1014"/>
      <c r="K12033" s="1014"/>
    </row>
    <row r="12034" spans="10:11">
      <c r="J12034" s="1014"/>
      <c r="K12034" s="1014"/>
    </row>
    <row r="12035" spans="10:11">
      <c r="J12035" s="1014"/>
      <c r="K12035" s="1014"/>
    </row>
    <row r="12036" spans="10:11">
      <c r="J12036" s="1014"/>
      <c r="K12036" s="1014"/>
    </row>
    <row r="12037" spans="10:11">
      <c r="J12037" s="1014"/>
      <c r="K12037" s="1014"/>
    </row>
    <row r="12038" spans="10:11">
      <c r="J12038" s="1014"/>
      <c r="K12038" s="1014"/>
    </row>
    <row r="12039" spans="10:11">
      <c r="J12039" s="1014"/>
      <c r="K12039" s="1014"/>
    </row>
    <row r="12040" spans="10:11">
      <c r="J12040" s="1014"/>
      <c r="K12040" s="1014"/>
    </row>
    <row r="12041" spans="10:11">
      <c r="J12041" s="1014"/>
      <c r="K12041" s="1014"/>
    </row>
    <row r="12042" spans="10:11">
      <c r="J12042" s="1014"/>
      <c r="K12042" s="1014"/>
    </row>
    <row r="12043" spans="10:11">
      <c r="J12043" s="1014"/>
      <c r="K12043" s="1014"/>
    </row>
    <row r="12044" spans="10:11">
      <c r="J12044" s="1014"/>
      <c r="K12044" s="1014"/>
    </row>
    <row r="12045" spans="10:11">
      <c r="J12045" s="1014"/>
      <c r="K12045" s="1014"/>
    </row>
    <row r="12046" spans="10:11">
      <c r="J12046" s="1014"/>
      <c r="K12046" s="1014"/>
    </row>
    <row r="12047" spans="10:11">
      <c r="J12047" s="1014"/>
      <c r="K12047" s="1014"/>
    </row>
    <row r="12048" spans="10:11">
      <c r="J12048" s="1014"/>
      <c r="K12048" s="1014"/>
    </row>
    <row r="12049" spans="10:11">
      <c r="J12049" s="1014"/>
      <c r="K12049" s="1014"/>
    </row>
    <row r="12050" spans="10:11">
      <c r="J12050" s="1014"/>
      <c r="K12050" s="1014"/>
    </row>
    <row r="12051" spans="10:11">
      <c r="J12051" s="1014"/>
      <c r="K12051" s="1014"/>
    </row>
    <row r="12052" spans="10:11">
      <c r="J12052" s="1014"/>
      <c r="K12052" s="1014"/>
    </row>
    <row r="12053" spans="10:11">
      <c r="J12053" s="1014"/>
      <c r="K12053" s="1014"/>
    </row>
    <row r="12054" spans="10:11">
      <c r="J12054" s="1014"/>
      <c r="K12054" s="1014"/>
    </row>
    <row r="12055" spans="10:11">
      <c r="J12055" s="1014"/>
      <c r="K12055" s="1014"/>
    </row>
    <row r="12056" spans="10:11">
      <c r="J12056" s="1014"/>
      <c r="K12056" s="1014"/>
    </row>
    <row r="12057" spans="10:11">
      <c r="J12057" s="1014"/>
      <c r="K12057" s="1014"/>
    </row>
    <row r="12058" spans="10:11">
      <c r="J12058" s="1014"/>
      <c r="K12058" s="1014"/>
    </row>
    <row r="12059" spans="10:11">
      <c r="J12059" s="1014"/>
      <c r="K12059" s="1014"/>
    </row>
    <row r="12060" spans="10:11">
      <c r="J12060" s="1014"/>
      <c r="K12060" s="1014"/>
    </row>
    <row r="12061" spans="10:11">
      <c r="J12061" s="1014"/>
      <c r="K12061" s="1014"/>
    </row>
    <row r="12062" spans="10:11">
      <c r="J12062" s="1014"/>
      <c r="K12062" s="1014"/>
    </row>
    <row r="12063" spans="10:11">
      <c r="J12063" s="1014"/>
      <c r="K12063" s="1014"/>
    </row>
    <row r="12064" spans="10:11">
      <c r="J12064" s="1014"/>
      <c r="K12064" s="1014"/>
    </row>
    <row r="12065" spans="10:11">
      <c r="J12065" s="1014"/>
      <c r="K12065" s="1014"/>
    </row>
    <row r="12066" spans="10:11">
      <c r="J12066" s="1014"/>
      <c r="K12066" s="1014"/>
    </row>
    <row r="12067" spans="10:11">
      <c r="J12067" s="1014"/>
      <c r="K12067" s="1014"/>
    </row>
    <row r="12068" spans="10:11">
      <c r="J12068" s="1014"/>
      <c r="K12068" s="1014"/>
    </row>
    <row r="12069" spans="10:11">
      <c r="J12069" s="1014"/>
      <c r="K12069" s="1014"/>
    </row>
    <row r="12070" spans="10:11">
      <c r="J12070" s="1014"/>
      <c r="K12070" s="1014"/>
    </row>
    <row r="12071" spans="10:11">
      <c r="J12071" s="1014"/>
      <c r="K12071" s="1014"/>
    </row>
    <row r="12072" spans="10:11">
      <c r="J12072" s="1014"/>
      <c r="K12072" s="1014"/>
    </row>
    <row r="12073" spans="10:11">
      <c r="J12073" s="1014"/>
      <c r="K12073" s="1014"/>
    </row>
    <row r="12074" spans="10:11">
      <c r="J12074" s="1014"/>
      <c r="K12074" s="1014"/>
    </row>
    <row r="12075" spans="10:11">
      <c r="J12075" s="1014"/>
      <c r="K12075" s="1014"/>
    </row>
    <row r="12076" spans="10:11">
      <c r="J12076" s="1014"/>
      <c r="K12076" s="1014"/>
    </row>
    <row r="12077" spans="10:11">
      <c r="J12077" s="1014"/>
      <c r="K12077" s="1014"/>
    </row>
    <row r="12078" spans="10:11">
      <c r="J12078" s="1014"/>
      <c r="K12078" s="1014"/>
    </row>
    <row r="12079" spans="10:11">
      <c r="J12079" s="1014"/>
      <c r="K12079" s="1014"/>
    </row>
    <row r="12080" spans="10:11">
      <c r="J12080" s="1014"/>
      <c r="K12080" s="1014"/>
    </row>
    <row r="12081" spans="10:11">
      <c r="J12081" s="1014"/>
      <c r="K12081" s="1014"/>
    </row>
    <row r="12082" spans="10:11">
      <c r="J12082" s="1014"/>
      <c r="K12082" s="1014"/>
    </row>
    <row r="12083" spans="10:11">
      <c r="J12083" s="1014"/>
      <c r="K12083" s="1014"/>
    </row>
    <row r="12084" spans="10:11">
      <c r="J12084" s="1014"/>
      <c r="K12084" s="1014"/>
    </row>
    <row r="12085" spans="10:11">
      <c r="J12085" s="1014"/>
      <c r="K12085" s="1014"/>
    </row>
    <row r="12086" spans="10:11">
      <c r="J12086" s="1014"/>
      <c r="K12086" s="1014"/>
    </row>
    <row r="12087" spans="10:11">
      <c r="J12087" s="1014"/>
      <c r="K12087" s="1014"/>
    </row>
    <row r="12088" spans="10:11">
      <c r="J12088" s="1014"/>
      <c r="K12088" s="1014"/>
    </row>
    <row r="12089" spans="10:11">
      <c r="J12089" s="1014"/>
      <c r="K12089" s="1014"/>
    </row>
    <row r="12090" spans="10:11">
      <c r="J12090" s="1014"/>
      <c r="K12090" s="1014"/>
    </row>
    <row r="12091" spans="10:11">
      <c r="J12091" s="1014"/>
      <c r="K12091" s="1014"/>
    </row>
    <row r="12092" spans="10:11">
      <c r="J12092" s="1014"/>
      <c r="K12092" s="1014"/>
    </row>
    <row r="12093" spans="10:11">
      <c r="J12093" s="1014"/>
      <c r="K12093" s="1014"/>
    </row>
    <row r="12094" spans="10:11">
      <c r="J12094" s="1014"/>
      <c r="K12094" s="1014"/>
    </row>
    <row r="12095" spans="10:11">
      <c r="J12095" s="1014"/>
      <c r="K12095" s="1014"/>
    </row>
    <row r="12096" spans="10:11">
      <c r="J12096" s="1014"/>
      <c r="K12096" s="1014"/>
    </row>
    <row r="12097" spans="10:11">
      <c r="J12097" s="1014"/>
      <c r="K12097" s="1014"/>
    </row>
    <row r="12098" spans="10:11">
      <c r="J12098" s="1014"/>
      <c r="K12098" s="1014"/>
    </row>
    <row r="12099" spans="10:11">
      <c r="J12099" s="1014"/>
      <c r="K12099" s="1014"/>
    </row>
    <row r="12100" spans="10:11">
      <c r="J12100" s="1014"/>
      <c r="K12100" s="1014"/>
    </row>
    <row r="12101" spans="10:11">
      <c r="J12101" s="1014"/>
      <c r="K12101" s="1014"/>
    </row>
    <row r="12102" spans="10:11">
      <c r="J12102" s="1014"/>
      <c r="K12102" s="1014"/>
    </row>
    <row r="12103" spans="10:11">
      <c r="J12103" s="1014"/>
      <c r="K12103" s="1014"/>
    </row>
    <row r="12104" spans="10:11">
      <c r="J12104" s="1014"/>
      <c r="K12104" s="1014"/>
    </row>
    <row r="12105" spans="10:11">
      <c r="J12105" s="1014"/>
      <c r="K12105" s="1014"/>
    </row>
    <row r="12106" spans="10:11">
      <c r="J12106" s="1014"/>
      <c r="K12106" s="1014"/>
    </row>
    <row r="12107" spans="10:11">
      <c r="J12107" s="1014"/>
      <c r="K12107" s="1014"/>
    </row>
    <row r="12108" spans="10:11">
      <c r="J12108" s="1014"/>
      <c r="K12108" s="1014"/>
    </row>
    <row r="12109" spans="10:11">
      <c r="J12109" s="1014"/>
      <c r="K12109" s="1014"/>
    </row>
    <row r="12110" spans="10:11">
      <c r="J12110" s="1014"/>
      <c r="K12110" s="1014"/>
    </row>
    <row r="12111" spans="10:11">
      <c r="J12111" s="1014"/>
      <c r="K12111" s="1014"/>
    </row>
    <row r="12112" spans="10:11">
      <c r="J12112" s="1014"/>
      <c r="K12112" s="1014"/>
    </row>
    <row r="12113" spans="10:11">
      <c r="J12113" s="1014"/>
      <c r="K12113" s="1014"/>
    </row>
    <row r="12114" spans="10:11">
      <c r="J12114" s="1014"/>
      <c r="K12114" s="1014"/>
    </row>
    <row r="12115" spans="10:11">
      <c r="J12115" s="1014"/>
      <c r="K12115" s="1014"/>
    </row>
    <row r="12116" spans="10:11">
      <c r="J12116" s="1014"/>
      <c r="K12116" s="1014"/>
    </row>
    <row r="12117" spans="10:11">
      <c r="J12117" s="1014"/>
      <c r="K12117" s="1014"/>
    </row>
    <row r="12118" spans="10:11">
      <c r="J12118" s="1014"/>
      <c r="K12118" s="1014"/>
    </row>
    <row r="12119" spans="10:11">
      <c r="J12119" s="1014"/>
      <c r="K12119" s="1014"/>
    </row>
    <row r="12120" spans="10:11">
      <c r="J12120" s="1014"/>
      <c r="K12120" s="1014"/>
    </row>
    <row r="12121" spans="10:11">
      <c r="J12121" s="1014"/>
      <c r="K12121" s="1014"/>
    </row>
    <row r="12122" spans="10:11">
      <c r="J12122" s="1014"/>
      <c r="K12122" s="1014"/>
    </row>
    <row r="12123" spans="10:11">
      <c r="J12123" s="1014"/>
      <c r="K12123" s="1014"/>
    </row>
    <row r="12124" spans="10:11">
      <c r="J12124" s="1014"/>
      <c r="K12124" s="1014"/>
    </row>
    <row r="12125" spans="10:11">
      <c r="J12125" s="1014"/>
      <c r="K12125" s="1014"/>
    </row>
    <row r="12126" spans="10:11">
      <c r="J12126" s="1014"/>
      <c r="K12126" s="1014"/>
    </row>
    <row r="12127" spans="10:11">
      <c r="J12127" s="1014"/>
      <c r="K12127" s="1014"/>
    </row>
    <row r="12128" spans="10:11">
      <c r="J12128" s="1014"/>
      <c r="K12128" s="1014"/>
    </row>
    <row r="12129" spans="10:11">
      <c r="J12129" s="1014"/>
      <c r="K12129" s="1014"/>
    </row>
    <row r="12130" spans="10:11">
      <c r="J12130" s="1014"/>
      <c r="K12130" s="1014"/>
    </row>
    <row r="12131" spans="10:11">
      <c r="J12131" s="1014"/>
      <c r="K12131" s="1014"/>
    </row>
    <row r="12132" spans="10:11">
      <c r="J12132" s="1014"/>
      <c r="K12132" s="1014"/>
    </row>
    <row r="12133" spans="10:11">
      <c r="J12133" s="1014"/>
      <c r="K12133" s="1014"/>
    </row>
    <row r="12134" spans="10:11">
      <c r="J12134" s="1014"/>
      <c r="K12134" s="1014"/>
    </row>
    <row r="12135" spans="10:11">
      <c r="J12135" s="1014"/>
      <c r="K12135" s="1014"/>
    </row>
    <row r="12136" spans="10:11">
      <c r="J12136" s="1014"/>
      <c r="K12136" s="1014"/>
    </row>
    <row r="12137" spans="10:11">
      <c r="J12137" s="1014"/>
      <c r="K12137" s="1014"/>
    </row>
    <row r="12138" spans="10:11">
      <c r="J12138" s="1014"/>
      <c r="K12138" s="1014"/>
    </row>
    <row r="12139" spans="10:11">
      <c r="J12139" s="1014"/>
      <c r="K12139" s="1014"/>
    </row>
    <row r="12140" spans="10:11">
      <c r="J12140" s="1014"/>
      <c r="K12140" s="1014"/>
    </row>
    <row r="12141" spans="10:11">
      <c r="J12141" s="1014"/>
      <c r="K12141" s="1014"/>
    </row>
    <row r="12142" spans="10:11">
      <c r="J12142" s="1014"/>
      <c r="K12142" s="1014"/>
    </row>
    <row r="12143" spans="10:11">
      <c r="J12143" s="1014"/>
      <c r="K12143" s="1014"/>
    </row>
    <row r="12144" spans="10:11">
      <c r="J12144" s="1014"/>
      <c r="K12144" s="1014"/>
    </row>
    <row r="12145" spans="10:11">
      <c r="J12145" s="1014"/>
      <c r="K12145" s="1014"/>
    </row>
    <row r="12146" spans="10:11">
      <c r="J12146" s="1014"/>
      <c r="K12146" s="1014"/>
    </row>
    <row r="12147" spans="10:11">
      <c r="J12147" s="1014"/>
      <c r="K12147" s="1014"/>
    </row>
    <row r="12148" spans="10:11">
      <c r="J12148" s="1014"/>
      <c r="K12148" s="1014"/>
    </row>
    <row r="12149" spans="10:11">
      <c r="J12149" s="1014"/>
      <c r="K12149" s="1014"/>
    </row>
    <row r="12150" spans="10:11">
      <c r="J12150" s="1014"/>
      <c r="K12150" s="1014"/>
    </row>
    <row r="12151" spans="10:11">
      <c r="J12151" s="1014"/>
      <c r="K12151" s="1014"/>
    </row>
    <row r="12152" spans="10:11">
      <c r="J12152" s="1014"/>
      <c r="K12152" s="1014"/>
    </row>
    <row r="12153" spans="10:11">
      <c r="J12153" s="1014"/>
      <c r="K12153" s="1014"/>
    </row>
    <row r="12154" spans="10:11">
      <c r="J12154" s="1014"/>
      <c r="K12154" s="1014"/>
    </row>
    <row r="12155" spans="10:11">
      <c r="J12155" s="1014"/>
      <c r="K12155" s="1014"/>
    </row>
    <row r="12156" spans="10:11">
      <c r="J12156" s="1014"/>
      <c r="K12156" s="1014"/>
    </row>
    <row r="12157" spans="10:11">
      <c r="J12157" s="1014"/>
      <c r="K12157" s="1014"/>
    </row>
    <row r="12158" spans="10:11">
      <c r="J12158" s="1014"/>
      <c r="K12158" s="1014"/>
    </row>
    <row r="12159" spans="10:11">
      <c r="J12159" s="1014"/>
      <c r="K12159" s="1014"/>
    </row>
    <row r="12160" spans="10:11">
      <c r="J12160" s="1014"/>
      <c r="K12160" s="1014"/>
    </row>
    <row r="12161" spans="10:11">
      <c r="J12161" s="1014"/>
      <c r="K12161" s="1014"/>
    </row>
    <row r="12162" spans="10:11">
      <c r="J12162" s="1014"/>
      <c r="K12162" s="1014"/>
    </row>
    <row r="12163" spans="10:11">
      <c r="J12163" s="1014"/>
      <c r="K12163" s="1014"/>
    </row>
    <row r="12164" spans="10:11">
      <c r="J12164" s="1014"/>
      <c r="K12164" s="1014"/>
    </row>
    <row r="12165" spans="10:11">
      <c r="J12165" s="1014"/>
      <c r="K12165" s="1014"/>
    </row>
    <row r="12166" spans="10:11">
      <c r="J12166" s="1014"/>
      <c r="K12166" s="1014"/>
    </row>
    <row r="12167" spans="10:11">
      <c r="J12167" s="1014"/>
      <c r="K12167" s="1014"/>
    </row>
    <row r="12168" spans="10:11">
      <c r="J12168" s="1014"/>
      <c r="K12168" s="1014"/>
    </row>
    <row r="12169" spans="10:11">
      <c r="J12169" s="1014"/>
      <c r="K12169" s="1014"/>
    </row>
    <row r="12170" spans="10:11">
      <c r="J12170" s="1014"/>
      <c r="K12170" s="1014"/>
    </row>
    <row r="12171" spans="10:11">
      <c r="J12171" s="1014"/>
      <c r="K12171" s="1014"/>
    </row>
    <row r="12172" spans="10:11">
      <c r="J12172" s="1014"/>
      <c r="K12172" s="1014"/>
    </row>
    <row r="12173" spans="10:11">
      <c r="J12173" s="1014"/>
      <c r="K12173" s="1014"/>
    </row>
    <row r="12174" spans="10:11">
      <c r="J12174" s="1014"/>
      <c r="K12174" s="1014"/>
    </row>
    <row r="12175" spans="10:11">
      <c r="J12175" s="1014"/>
      <c r="K12175" s="1014"/>
    </row>
    <row r="12176" spans="10:11">
      <c r="J12176" s="1014"/>
      <c r="K12176" s="1014"/>
    </row>
    <row r="12177" spans="10:11">
      <c r="J12177" s="1014"/>
      <c r="K12177" s="1014"/>
    </row>
    <row r="12178" spans="10:11">
      <c r="J12178" s="1014"/>
      <c r="K12178" s="1014"/>
    </row>
    <row r="12179" spans="10:11">
      <c r="J12179" s="1014"/>
      <c r="K12179" s="1014"/>
    </row>
    <row r="12180" spans="10:11">
      <c r="J12180" s="1014"/>
      <c r="K12180" s="1014"/>
    </row>
    <row r="12181" spans="10:11">
      <c r="J12181" s="1014"/>
      <c r="K12181" s="1014"/>
    </row>
    <row r="12182" spans="10:11">
      <c r="J12182" s="1014"/>
      <c r="K12182" s="1014"/>
    </row>
    <row r="12183" spans="10:11">
      <c r="J12183" s="1014"/>
      <c r="K12183" s="1014"/>
    </row>
    <row r="12184" spans="10:11">
      <c r="J12184" s="1014"/>
      <c r="K12184" s="1014"/>
    </row>
    <row r="12185" spans="10:11">
      <c r="J12185" s="1014"/>
      <c r="K12185" s="1014"/>
    </row>
    <row r="12186" spans="10:11">
      <c r="J12186" s="1014"/>
      <c r="K12186" s="1014"/>
    </row>
    <row r="12187" spans="10:11">
      <c r="J12187" s="1014"/>
      <c r="K12187" s="1014"/>
    </row>
    <row r="12188" spans="10:11">
      <c r="J12188" s="1014"/>
      <c r="K12188" s="1014"/>
    </row>
    <row r="12189" spans="10:11">
      <c r="J12189" s="1014"/>
      <c r="K12189" s="1014"/>
    </row>
    <row r="12190" spans="10:11">
      <c r="J12190" s="1014"/>
      <c r="K12190" s="1014"/>
    </row>
    <row r="12191" spans="10:11">
      <c r="J12191" s="1014"/>
      <c r="K12191" s="1014"/>
    </row>
    <row r="12192" spans="10:11">
      <c r="J12192" s="1014"/>
      <c r="K12192" s="1014"/>
    </row>
    <row r="12193" spans="10:11">
      <c r="J12193" s="1014"/>
      <c r="K12193" s="1014"/>
    </row>
    <row r="12194" spans="10:11">
      <c r="J12194" s="1014"/>
      <c r="K12194" s="1014"/>
    </row>
    <row r="12195" spans="10:11">
      <c r="J12195" s="1014"/>
      <c r="K12195" s="1014"/>
    </row>
    <row r="12196" spans="10:11">
      <c r="J12196" s="1014"/>
      <c r="K12196" s="1014"/>
    </row>
    <row r="12197" spans="10:11">
      <c r="J12197" s="1014"/>
      <c r="K12197" s="1014"/>
    </row>
    <row r="12198" spans="10:11">
      <c r="J12198" s="1014"/>
      <c r="K12198" s="1014"/>
    </row>
    <row r="12199" spans="10:11">
      <c r="J12199" s="1014"/>
      <c r="K12199" s="1014"/>
    </row>
    <row r="12200" spans="10:11">
      <c r="J12200" s="1014"/>
      <c r="K12200" s="1014"/>
    </row>
    <row r="12201" spans="10:11">
      <c r="J12201" s="1014"/>
      <c r="K12201" s="1014"/>
    </row>
    <row r="12202" spans="10:11">
      <c r="J12202" s="1014"/>
      <c r="K12202" s="1014"/>
    </row>
    <row r="12203" spans="10:11">
      <c r="J12203" s="1014"/>
      <c r="K12203" s="1014"/>
    </row>
    <row r="12204" spans="10:11">
      <c r="J12204" s="1014"/>
      <c r="K12204" s="1014"/>
    </row>
    <row r="12205" spans="10:11">
      <c r="J12205" s="1014"/>
      <c r="K12205" s="1014"/>
    </row>
    <row r="12206" spans="10:11">
      <c r="J12206" s="1014"/>
      <c r="K12206" s="1014"/>
    </row>
    <row r="12207" spans="10:11">
      <c r="J12207" s="1014"/>
      <c r="K12207" s="1014"/>
    </row>
    <row r="12208" spans="10:11">
      <c r="J12208" s="1014"/>
      <c r="K12208" s="1014"/>
    </row>
    <row r="12209" spans="10:11">
      <c r="J12209" s="1014"/>
      <c r="K12209" s="1014"/>
    </row>
    <row r="12210" spans="10:11">
      <c r="J12210" s="1014"/>
      <c r="K12210" s="1014"/>
    </row>
    <row r="12211" spans="10:11">
      <c r="J12211" s="1014"/>
      <c r="K12211" s="1014"/>
    </row>
    <row r="12212" spans="10:11">
      <c r="J12212" s="1014"/>
      <c r="K12212" s="1014"/>
    </row>
    <row r="12213" spans="10:11">
      <c r="J12213" s="1014"/>
      <c r="K12213" s="1014"/>
    </row>
    <row r="12214" spans="10:11">
      <c r="J12214" s="1014"/>
      <c r="K12214" s="1014"/>
    </row>
    <row r="12215" spans="10:11">
      <c r="J12215" s="1014"/>
      <c r="K12215" s="1014"/>
    </row>
    <row r="12216" spans="10:11">
      <c r="J12216" s="1014"/>
      <c r="K12216" s="1014"/>
    </row>
    <row r="12217" spans="10:11">
      <c r="J12217" s="1014"/>
      <c r="K12217" s="1014"/>
    </row>
    <row r="12218" spans="10:11">
      <c r="J12218" s="1014"/>
      <c r="K12218" s="1014"/>
    </row>
    <row r="12219" spans="10:11">
      <c r="J12219" s="1014"/>
      <c r="K12219" s="1014"/>
    </row>
    <row r="12220" spans="10:11">
      <c r="J12220" s="1014"/>
      <c r="K12220" s="1014"/>
    </row>
    <row r="12221" spans="10:11">
      <c r="J12221" s="1014"/>
      <c r="K12221" s="1014"/>
    </row>
    <row r="12222" spans="10:11">
      <c r="J12222" s="1014"/>
      <c r="K12222" s="1014"/>
    </row>
    <row r="12223" spans="10:11">
      <c r="J12223" s="1014"/>
      <c r="K12223" s="1014"/>
    </row>
    <row r="12224" spans="10:11">
      <c r="J12224" s="1014"/>
      <c r="K12224" s="1014"/>
    </row>
    <row r="12225" spans="10:11">
      <c r="J12225" s="1014"/>
      <c r="K12225" s="1014"/>
    </row>
    <row r="12226" spans="10:11">
      <c r="J12226" s="1014"/>
      <c r="K12226" s="1014"/>
    </row>
    <row r="12227" spans="10:11">
      <c r="J12227" s="1014"/>
      <c r="K12227" s="1014"/>
    </row>
    <row r="12228" spans="10:11">
      <c r="J12228" s="1014"/>
      <c r="K12228" s="1014"/>
    </row>
    <row r="12229" spans="10:11">
      <c r="J12229" s="1014"/>
      <c r="K12229" s="1014"/>
    </row>
    <row r="12230" spans="10:11">
      <c r="J12230" s="1014"/>
      <c r="K12230" s="1014"/>
    </row>
    <row r="12231" spans="10:11">
      <c r="J12231" s="1014"/>
      <c r="K12231" s="1014"/>
    </row>
    <row r="12232" spans="10:11">
      <c r="J12232" s="1014"/>
      <c r="K12232" s="1014"/>
    </row>
    <row r="12233" spans="10:11">
      <c r="J12233" s="1014"/>
      <c r="K12233" s="1014"/>
    </row>
    <row r="12234" spans="10:11">
      <c r="J12234" s="1014"/>
      <c r="K12234" s="1014"/>
    </row>
    <row r="12235" spans="10:11">
      <c r="J12235" s="1014"/>
      <c r="K12235" s="1014"/>
    </row>
    <row r="12236" spans="10:11">
      <c r="J12236" s="1014"/>
      <c r="K12236" s="1014"/>
    </row>
    <row r="12237" spans="10:11">
      <c r="J12237" s="1014"/>
      <c r="K12237" s="1014"/>
    </row>
    <row r="12238" spans="10:11">
      <c r="J12238" s="1014"/>
      <c r="K12238" s="1014"/>
    </row>
    <row r="12239" spans="10:11">
      <c r="J12239" s="1014"/>
      <c r="K12239" s="1014"/>
    </row>
    <row r="12240" spans="10:11">
      <c r="J12240" s="1014"/>
      <c r="K12240" s="1014"/>
    </row>
    <row r="12241" spans="10:11">
      <c r="J12241" s="1014"/>
      <c r="K12241" s="1014"/>
    </row>
    <row r="12242" spans="10:11">
      <c r="J12242" s="1014"/>
      <c r="K12242" s="1014"/>
    </row>
    <row r="12243" spans="10:11">
      <c r="J12243" s="1014"/>
      <c r="K12243" s="1014"/>
    </row>
    <row r="12244" spans="10:11">
      <c r="J12244" s="1014"/>
      <c r="K12244" s="1014"/>
    </row>
    <row r="12245" spans="10:11">
      <c r="J12245" s="1014"/>
      <c r="K12245" s="1014"/>
    </row>
    <row r="12246" spans="10:11">
      <c r="J12246" s="1014"/>
      <c r="K12246" s="1014"/>
    </row>
    <row r="12247" spans="10:11">
      <c r="J12247" s="1014"/>
      <c r="K12247" s="1014"/>
    </row>
    <row r="12248" spans="10:11">
      <c r="J12248" s="1014"/>
      <c r="K12248" s="1014"/>
    </row>
    <row r="12249" spans="10:11">
      <c r="J12249" s="1014"/>
      <c r="K12249" s="1014"/>
    </row>
    <row r="12250" spans="10:11">
      <c r="J12250" s="1014"/>
      <c r="K12250" s="1014"/>
    </row>
    <row r="12251" spans="10:11">
      <c r="J12251" s="1014"/>
      <c r="K12251" s="1014"/>
    </row>
    <row r="12252" spans="10:11">
      <c r="J12252" s="1014"/>
      <c r="K12252" s="1014"/>
    </row>
    <row r="12253" spans="10:11">
      <c r="J12253" s="1014"/>
      <c r="K12253" s="1014"/>
    </row>
    <row r="12254" spans="10:11">
      <c r="J12254" s="1014"/>
      <c r="K12254" s="1014"/>
    </row>
    <row r="12255" spans="10:11">
      <c r="J12255" s="1014"/>
      <c r="K12255" s="1014"/>
    </row>
    <row r="12256" spans="10:11">
      <c r="J12256" s="1014"/>
      <c r="K12256" s="1014"/>
    </row>
    <row r="12257" spans="10:11">
      <c r="J12257" s="1014"/>
      <c r="K12257" s="1014"/>
    </row>
    <row r="12258" spans="10:11">
      <c r="J12258" s="1014"/>
      <c r="K12258" s="1014"/>
    </row>
    <row r="12259" spans="10:11">
      <c r="J12259" s="1014"/>
      <c r="K12259" s="1014"/>
    </row>
    <row r="12260" spans="10:11">
      <c r="J12260" s="1014"/>
      <c r="K12260" s="1014"/>
    </row>
    <row r="12261" spans="10:11">
      <c r="J12261" s="1014"/>
      <c r="K12261" s="1014"/>
    </row>
    <row r="12262" spans="10:11">
      <c r="J12262" s="1014"/>
      <c r="K12262" s="1014"/>
    </row>
    <row r="12263" spans="10:11">
      <c r="J12263" s="1014"/>
      <c r="K12263" s="1014"/>
    </row>
    <row r="12264" spans="10:11">
      <c r="J12264" s="1014"/>
      <c r="K12264" s="1014"/>
    </row>
    <row r="12265" spans="10:11">
      <c r="J12265" s="1014"/>
      <c r="K12265" s="1014"/>
    </row>
    <row r="12266" spans="10:11">
      <c r="J12266" s="1014"/>
      <c r="K12266" s="1014"/>
    </row>
    <row r="12267" spans="10:11">
      <c r="J12267" s="1014"/>
      <c r="K12267" s="1014"/>
    </row>
    <row r="12268" spans="10:11">
      <c r="J12268" s="1014"/>
      <c r="K12268" s="1014"/>
    </row>
    <row r="12269" spans="10:11">
      <c r="J12269" s="1014"/>
      <c r="K12269" s="1014"/>
    </row>
    <row r="12270" spans="10:11">
      <c r="J12270" s="1014"/>
      <c r="K12270" s="1014"/>
    </row>
    <row r="12271" spans="10:11">
      <c r="J12271" s="1014"/>
      <c r="K12271" s="1014"/>
    </row>
    <row r="12272" spans="10:11">
      <c r="J12272" s="1014"/>
      <c r="K12272" s="1014"/>
    </row>
    <row r="12273" spans="10:11">
      <c r="J12273" s="1014"/>
      <c r="K12273" s="1014"/>
    </row>
    <row r="12274" spans="10:11">
      <c r="J12274" s="1014"/>
      <c r="K12274" s="1014"/>
    </row>
    <row r="12275" spans="10:11">
      <c r="J12275" s="1014"/>
      <c r="K12275" s="1014"/>
    </row>
    <row r="12276" spans="10:11">
      <c r="J12276" s="1014"/>
      <c r="K12276" s="1014"/>
    </row>
    <row r="12277" spans="10:11">
      <c r="J12277" s="1014"/>
      <c r="K12277" s="1014"/>
    </row>
    <row r="12278" spans="10:11">
      <c r="J12278" s="1014"/>
      <c r="K12278" s="1014"/>
    </row>
    <row r="12279" spans="10:11">
      <c r="J12279" s="1014"/>
      <c r="K12279" s="1014"/>
    </row>
    <row r="12280" spans="10:11">
      <c r="J12280" s="1014"/>
      <c r="K12280" s="1014"/>
    </row>
    <row r="12281" spans="10:11">
      <c r="J12281" s="1014"/>
      <c r="K12281" s="1014"/>
    </row>
    <row r="12282" spans="10:11">
      <c r="J12282" s="1014"/>
      <c r="K12282" s="1014"/>
    </row>
    <row r="12283" spans="10:11">
      <c r="J12283" s="1014"/>
      <c r="K12283" s="1014"/>
    </row>
    <row r="12284" spans="10:11">
      <c r="J12284" s="1014"/>
      <c r="K12284" s="1014"/>
    </row>
    <row r="12285" spans="10:11">
      <c r="J12285" s="1014"/>
      <c r="K12285" s="1014"/>
    </row>
    <row r="12286" spans="10:11">
      <c r="J12286" s="1014"/>
      <c r="K12286" s="1014"/>
    </row>
    <row r="12287" spans="10:11">
      <c r="J12287" s="1014"/>
      <c r="K12287" s="1014"/>
    </row>
    <row r="12288" spans="10:11">
      <c r="J12288" s="1014"/>
      <c r="K12288" s="1014"/>
    </row>
    <row r="12289" spans="10:11">
      <c r="J12289" s="1014"/>
      <c r="K12289" s="1014"/>
    </row>
    <row r="12290" spans="10:11">
      <c r="J12290" s="1014"/>
      <c r="K12290" s="1014"/>
    </row>
    <row r="12291" spans="10:11">
      <c r="J12291" s="1014"/>
      <c r="K12291" s="1014"/>
    </row>
    <row r="12292" spans="10:11">
      <c r="J12292" s="1014"/>
      <c r="K12292" s="1014"/>
    </row>
    <row r="12293" spans="10:11">
      <c r="J12293" s="1014"/>
      <c r="K12293" s="1014"/>
    </row>
    <row r="12294" spans="10:11">
      <c r="J12294" s="1014"/>
      <c r="K12294" s="1014"/>
    </row>
    <row r="12295" spans="10:11">
      <c r="J12295" s="1014"/>
      <c r="K12295" s="1014"/>
    </row>
    <row r="12296" spans="10:11">
      <c r="J12296" s="1014"/>
      <c r="K12296" s="1014"/>
    </row>
    <row r="12297" spans="10:11">
      <c r="J12297" s="1014"/>
      <c r="K12297" s="1014"/>
    </row>
    <row r="12298" spans="10:11">
      <c r="J12298" s="1014"/>
      <c r="K12298" s="1014"/>
    </row>
    <row r="12299" spans="10:11">
      <c r="J12299" s="1014"/>
      <c r="K12299" s="1014"/>
    </row>
    <row r="12300" spans="10:11">
      <c r="J12300" s="1014"/>
      <c r="K12300" s="1014"/>
    </row>
    <row r="12301" spans="10:11">
      <c r="J12301" s="1014"/>
      <c r="K12301" s="1014"/>
    </row>
    <row r="12302" spans="10:11">
      <c r="J12302" s="1014"/>
      <c r="K12302" s="1014"/>
    </row>
    <row r="12303" spans="10:11">
      <c r="J12303" s="1014"/>
      <c r="K12303" s="1014"/>
    </row>
    <row r="12304" spans="10:11">
      <c r="J12304" s="1014"/>
      <c r="K12304" s="1014"/>
    </row>
    <row r="12305" spans="10:11">
      <c r="J12305" s="1014"/>
      <c r="K12305" s="1014"/>
    </row>
    <row r="12306" spans="10:11">
      <c r="J12306" s="1014"/>
      <c r="K12306" s="1014"/>
    </row>
    <row r="12307" spans="10:11">
      <c r="J12307" s="1014"/>
      <c r="K12307" s="1014"/>
    </row>
    <row r="12308" spans="10:11">
      <c r="J12308" s="1014"/>
      <c r="K12308" s="1014"/>
    </row>
    <row r="12309" spans="10:11">
      <c r="J12309" s="1014"/>
      <c r="K12309" s="1014"/>
    </row>
    <row r="12310" spans="10:11">
      <c r="J12310" s="1014"/>
      <c r="K12310" s="1014"/>
    </row>
    <row r="12311" spans="10:11">
      <c r="J12311" s="1014"/>
      <c r="K12311" s="1014"/>
    </row>
    <row r="12312" spans="10:11">
      <c r="J12312" s="1014"/>
      <c r="K12312" s="1014"/>
    </row>
    <row r="12313" spans="10:11">
      <c r="J12313" s="1014"/>
      <c r="K12313" s="1014"/>
    </row>
    <row r="12314" spans="10:11">
      <c r="J12314" s="1014"/>
      <c r="K12314" s="1014"/>
    </row>
    <row r="12315" spans="10:11">
      <c r="J12315" s="1014"/>
      <c r="K12315" s="1014"/>
    </row>
    <row r="12316" spans="10:11">
      <c r="J12316" s="1014"/>
      <c r="K12316" s="1014"/>
    </row>
    <row r="12317" spans="10:11">
      <c r="J12317" s="1014"/>
      <c r="K12317" s="1014"/>
    </row>
    <row r="12318" spans="10:11">
      <c r="J12318" s="1014"/>
      <c r="K12318" s="1014"/>
    </row>
    <row r="12319" spans="10:11">
      <c r="J12319" s="1014"/>
      <c r="K12319" s="1014"/>
    </row>
    <row r="12320" spans="10:11">
      <c r="J12320" s="1014"/>
      <c r="K12320" s="1014"/>
    </row>
    <row r="12321" spans="10:11">
      <c r="J12321" s="1014"/>
      <c r="K12321" s="1014"/>
    </row>
    <row r="12322" spans="10:11">
      <c r="J12322" s="1014"/>
      <c r="K12322" s="1014"/>
    </row>
    <row r="12323" spans="10:11">
      <c r="J12323" s="1014"/>
      <c r="K12323" s="1014"/>
    </row>
    <row r="12324" spans="10:11">
      <c r="J12324" s="1014"/>
      <c r="K12324" s="1014"/>
    </row>
    <row r="12325" spans="10:11">
      <c r="J12325" s="1014"/>
      <c r="K12325" s="1014"/>
    </row>
    <row r="12326" spans="10:11">
      <c r="J12326" s="1014"/>
      <c r="K12326" s="1014"/>
    </row>
    <row r="12327" spans="10:11">
      <c r="J12327" s="1014"/>
      <c r="K12327" s="1014"/>
    </row>
    <row r="12328" spans="10:11">
      <c r="J12328" s="1014"/>
      <c r="K12328" s="1014"/>
    </row>
    <row r="12329" spans="10:11">
      <c r="J12329" s="1014"/>
      <c r="K12329" s="1014"/>
    </row>
    <row r="12330" spans="10:11">
      <c r="J12330" s="1014"/>
      <c r="K12330" s="1014"/>
    </row>
    <row r="12331" spans="10:11">
      <c r="J12331" s="1014"/>
      <c r="K12331" s="1014"/>
    </row>
    <row r="12332" spans="10:11">
      <c r="J12332" s="1014"/>
      <c r="K12332" s="1014"/>
    </row>
    <row r="12333" spans="10:11">
      <c r="J12333" s="1014"/>
      <c r="K12333" s="1014"/>
    </row>
    <row r="12334" spans="10:11">
      <c r="J12334" s="1014"/>
      <c r="K12334" s="1014"/>
    </row>
    <row r="12335" spans="10:11">
      <c r="J12335" s="1014"/>
      <c r="K12335" s="1014"/>
    </row>
    <row r="12336" spans="10:11">
      <c r="J12336" s="1014"/>
      <c r="K12336" s="1014"/>
    </row>
    <row r="12337" spans="10:11">
      <c r="J12337" s="1014"/>
      <c r="K12337" s="1014"/>
    </row>
    <row r="12338" spans="10:11">
      <c r="J12338" s="1014"/>
      <c r="K12338" s="1014"/>
    </row>
    <row r="12339" spans="10:11">
      <c r="J12339" s="1014"/>
      <c r="K12339" s="1014"/>
    </row>
    <row r="12340" spans="10:11">
      <c r="J12340" s="1014"/>
      <c r="K12340" s="1014"/>
    </row>
    <row r="12341" spans="10:11">
      <c r="J12341" s="1014"/>
      <c r="K12341" s="1014"/>
    </row>
    <row r="12342" spans="10:11">
      <c r="J12342" s="1014"/>
      <c r="K12342" s="1014"/>
    </row>
    <row r="12343" spans="10:11">
      <c r="J12343" s="1014"/>
      <c r="K12343" s="1014"/>
    </row>
    <row r="12344" spans="10:11">
      <c r="J12344" s="1014"/>
      <c r="K12344" s="1014"/>
    </row>
    <row r="12345" spans="10:11">
      <c r="J12345" s="1014"/>
      <c r="K12345" s="1014"/>
    </row>
    <row r="12346" spans="10:11">
      <c r="J12346" s="1014"/>
      <c r="K12346" s="1014"/>
    </row>
    <row r="12347" spans="10:11">
      <c r="J12347" s="1014"/>
      <c r="K12347" s="1014"/>
    </row>
    <row r="12348" spans="10:11">
      <c r="J12348" s="1014"/>
      <c r="K12348" s="1014"/>
    </row>
    <row r="12349" spans="10:11">
      <c r="J12349" s="1014"/>
      <c r="K12349" s="1014"/>
    </row>
    <row r="12350" spans="10:11">
      <c r="J12350" s="1014"/>
      <c r="K12350" s="1014"/>
    </row>
    <row r="12351" spans="10:11">
      <c r="J12351" s="1014"/>
      <c r="K12351" s="1014"/>
    </row>
    <row r="12352" spans="10:11">
      <c r="J12352" s="1014"/>
      <c r="K12352" s="1014"/>
    </row>
    <row r="12353" spans="10:11">
      <c r="J12353" s="1014"/>
      <c r="K12353" s="1014"/>
    </row>
    <row r="12354" spans="10:11">
      <c r="J12354" s="1014"/>
      <c r="K12354" s="1014"/>
    </row>
    <row r="12355" spans="10:11">
      <c r="J12355" s="1014"/>
      <c r="K12355" s="1014"/>
    </row>
    <row r="12356" spans="10:11">
      <c r="J12356" s="1014"/>
      <c r="K12356" s="1014"/>
    </row>
    <row r="12357" spans="10:11">
      <c r="J12357" s="1014"/>
      <c r="K12357" s="1014"/>
    </row>
    <row r="12358" spans="10:11">
      <c r="J12358" s="1014"/>
      <c r="K12358" s="1014"/>
    </row>
    <row r="12359" spans="10:11">
      <c r="J12359" s="1014"/>
      <c r="K12359" s="1014"/>
    </row>
    <row r="12360" spans="10:11">
      <c r="J12360" s="1014"/>
      <c r="K12360" s="1014"/>
    </row>
    <row r="12361" spans="10:11">
      <c r="J12361" s="1014"/>
      <c r="K12361" s="1014"/>
    </row>
    <row r="12362" spans="10:11">
      <c r="J12362" s="1014"/>
      <c r="K12362" s="1014"/>
    </row>
    <row r="12363" spans="10:11">
      <c r="J12363" s="1014"/>
      <c r="K12363" s="1014"/>
    </row>
    <row r="12364" spans="10:11">
      <c r="J12364" s="1014"/>
      <c r="K12364" s="1014"/>
    </row>
    <row r="12365" spans="10:11">
      <c r="J12365" s="1014"/>
      <c r="K12365" s="1014"/>
    </row>
    <row r="12366" spans="10:11">
      <c r="J12366" s="1014"/>
      <c r="K12366" s="1014"/>
    </row>
    <row r="12367" spans="10:11">
      <c r="J12367" s="1014"/>
      <c r="K12367" s="1014"/>
    </row>
    <row r="12368" spans="10:11">
      <c r="J12368" s="1014"/>
      <c r="K12368" s="1014"/>
    </row>
    <row r="12369" spans="10:11">
      <c r="J12369" s="1014"/>
      <c r="K12369" s="1014"/>
    </row>
    <row r="12370" spans="10:11">
      <c r="J12370" s="1014"/>
      <c r="K12370" s="1014"/>
    </row>
    <row r="12371" spans="10:11">
      <c r="J12371" s="1014"/>
      <c r="K12371" s="1014"/>
    </row>
    <row r="12372" spans="10:11">
      <c r="J12372" s="1014"/>
      <c r="K12372" s="1014"/>
    </row>
    <row r="12373" spans="10:11">
      <c r="J12373" s="1014"/>
      <c r="K12373" s="1014"/>
    </row>
    <row r="12374" spans="10:11">
      <c r="J12374" s="1014"/>
      <c r="K12374" s="1014"/>
    </row>
    <row r="12375" spans="10:11">
      <c r="J12375" s="1014"/>
      <c r="K12375" s="1014"/>
    </row>
    <row r="12376" spans="10:11">
      <c r="J12376" s="1014"/>
      <c r="K12376" s="1014"/>
    </row>
    <row r="12377" spans="10:11">
      <c r="J12377" s="1014"/>
      <c r="K12377" s="1014"/>
    </row>
    <row r="12378" spans="10:11">
      <c r="J12378" s="1014"/>
      <c r="K12378" s="1014"/>
    </row>
    <row r="12379" spans="10:11">
      <c r="J12379" s="1014"/>
      <c r="K12379" s="1014"/>
    </row>
    <row r="12380" spans="10:11">
      <c r="J12380" s="1014"/>
      <c r="K12380" s="1014"/>
    </row>
    <row r="12381" spans="10:11">
      <c r="J12381" s="1014"/>
      <c r="K12381" s="1014"/>
    </row>
    <row r="12382" spans="10:11">
      <c r="J12382" s="1014"/>
      <c r="K12382" s="1014"/>
    </row>
    <row r="12383" spans="10:11">
      <c r="J12383" s="1014"/>
      <c r="K12383" s="1014"/>
    </row>
    <row r="12384" spans="10:11">
      <c r="J12384" s="1014"/>
      <c r="K12384" s="1014"/>
    </row>
    <row r="12385" spans="10:11">
      <c r="J12385" s="1014"/>
      <c r="K12385" s="1014"/>
    </row>
    <row r="12386" spans="10:11">
      <c r="J12386" s="1014"/>
      <c r="K12386" s="1014"/>
    </row>
    <row r="12387" spans="10:11">
      <c r="J12387" s="1014"/>
      <c r="K12387" s="1014"/>
    </row>
    <row r="12388" spans="10:11">
      <c r="J12388" s="1014"/>
      <c r="K12388" s="1014"/>
    </row>
    <row r="12389" spans="10:11">
      <c r="J12389" s="1014"/>
      <c r="K12389" s="1014"/>
    </row>
    <row r="12390" spans="10:11">
      <c r="J12390" s="1014"/>
      <c r="K12390" s="1014"/>
    </row>
    <row r="12391" spans="10:11">
      <c r="J12391" s="1014"/>
      <c r="K12391" s="1014"/>
    </row>
    <row r="12392" spans="10:11">
      <c r="J12392" s="1014"/>
      <c r="K12392" s="1014"/>
    </row>
    <row r="12393" spans="10:11">
      <c r="J12393" s="1014"/>
      <c r="K12393" s="1014"/>
    </row>
    <row r="12394" spans="10:11">
      <c r="J12394" s="1014"/>
      <c r="K12394" s="1014"/>
    </row>
    <row r="12395" spans="10:11">
      <c r="J12395" s="1014"/>
      <c r="K12395" s="1014"/>
    </row>
    <row r="12396" spans="10:11">
      <c r="J12396" s="1014"/>
      <c r="K12396" s="1014"/>
    </row>
    <row r="12397" spans="10:11">
      <c r="J12397" s="1014"/>
      <c r="K12397" s="1014"/>
    </row>
    <row r="12398" spans="10:11">
      <c r="J12398" s="1014"/>
      <c r="K12398" s="1014"/>
    </row>
    <row r="12399" spans="10:11">
      <c r="J12399" s="1014"/>
      <c r="K12399" s="1014"/>
    </row>
    <row r="12400" spans="10:11">
      <c r="J12400" s="1014"/>
      <c r="K12400" s="1014"/>
    </row>
    <row r="12401" spans="10:11">
      <c r="J12401" s="1014"/>
      <c r="K12401" s="1014"/>
    </row>
    <row r="12402" spans="10:11">
      <c r="J12402" s="1014"/>
      <c r="K12402" s="1014"/>
    </row>
    <row r="12403" spans="10:11">
      <c r="J12403" s="1014"/>
      <c r="K12403" s="1014"/>
    </row>
    <row r="12404" spans="10:11">
      <c r="J12404" s="1014"/>
      <c r="K12404" s="1014"/>
    </row>
    <row r="12405" spans="10:11">
      <c r="J12405" s="1014"/>
      <c r="K12405" s="1014"/>
    </row>
    <row r="12406" spans="10:11">
      <c r="J12406" s="1014"/>
      <c r="K12406" s="1014"/>
    </row>
    <row r="12407" spans="10:11">
      <c r="J12407" s="1014"/>
      <c r="K12407" s="1014"/>
    </row>
    <row r="12408" spans="10:11">
      <c r="J12408" s="1014"/>
      <c r="K12408" s="1014"/>
    </row>
    <row r="12409" spans="10:11">
      <c r="J12409" s="1014"/>
      <c r="K12409" s="1014"/>
    </row>
    <row r="12410" spans="10:11">
      <c r="J12410" s="1014"/>
      <c r="K12410" s="1014"/>
    </row>
    <row r="12411" spans="10:11">
      <c r="J12411" s="1014"/>
      <c r="K12411" s="1014"/>
    </row>
    <row r="12412" spans="10:11">
      <c r="J12412" s="1014"/>
      <c r="K12412" s="1014"/>
    </row>
    <row r="12413" spans="10:11">
      <c r="J12413" s="1014"/>
      <c r="K12413" s="1014"/>
    </row>
    <row r="12414" spans="10:11">
      <c r="J12414" s="1014"/>
      <c r="K12414" s="1014"/>
    </row>
    <row r="12415" spans="10:11">
      <c r="J12415" s="1014"/>
      <c r="K12415" s="1014"/>
    </row>
    <row r="12416" spans="10:11">
      <c r="J12416" s="1014"/>
      <c r="K12416" s="1014"/>
    </row>
    <row r="12417" spans="10:11">
      <c r="J12417" s="1014"/>
      <c r="K12417" s="1014"/>
    </row>
    <row r="12418" spans="10:11">
      <c r="J12418" s="1014"/>
      <c r="K12418" s="1014"/>
    </row>
    <row r="12419" spans="10:11">
      <c r="J12419" s="1014"/>
      <c r="K12419" s="1014"/>
    </row>
    <row r="12420" spans="10:11">
      <c r="J12420" s="1014"/>
      <c r="K12420" s="1014"/>
    </row>
    <row r="12421" spans="10:11">
      <c r="J12421" s="1014"/>
      <c r="K12421" s="1014"/>
    </row>
    <row r="12422" spans="10:11">
      <c r="J12422" s="1014"/>
      <c r="K12422" s="1014"/>
    </row>
    <row r="12423" spans="10:11">
      <c r="J12423" s="1014"/>
      <c r="K12423" s="1014"/>
    </row>
    <row r="12424" spans="10:11">
      <c r="J12424" s="1014"/>
      <c r="K12424" s="1014"/>
    </row>
    <row r="12425" spans="10:11">
      <c r="J12425" s="1014"/>
      <c r="K12425" s="1014"/>
    </row>
    <row r="12426" spans="10:11">
      <c r="J12426" s="1014"/>
      <c r="K12426" s="1014"/>
    </row>
    <row r="12427" spans="10:11">
      <c r="J12427" s="1014"/>
      <c r="K12427" s="1014"/>
    </row>
    <row r="12428" spans="10:11">
      <c r="J12428" s="1014"/>
      <c r="K12428" s="1014"/>
    </row>
    <row r="12429" spans="10:11">
      <c r="J12429" s="1014"/>
      <c r="K12429" s="1014"/>
    </row>
    <row r="12430" spans="10:11">
      <c r="J12430" s="1014"/>
      <c r="K12430" s="1014"/>
    </row>
    <row r="12431" spans="10:11">
      <c r="J12431" s="1014"/>
      <c r="K12431" s="1014"/>
    </row>
    <row r="12432" spans="10:11">
      <c r="J12432" s="1014"/>
      <c r="K12432" s="1014"/>
    </row>
    <row r="12433" spans="10:11">
      <c r="J12433" s="1014"/>
      <c r="K12433" s="1014"/>
    </row>
    <row r="12434" spans="10:11">
      <c r="J12434" s="1014"/>
      <c r="K12434" s="1014"/>
    </row>
    <row r="12435" spans="10:11">
      <c r="J12435" s="1014"/>
      <c r="K12435" s="1014"/>
    </row>
    <row r="12436" spans="10:11">
      <c r="J12436" s="1014"/>
      <c r="K12436" s="1014"/>
    </row>
    <row r="12437" spans="10:11">
      <c r="J12437" s="1014"/>
      <c r="K12437" s="1014"/>
    </row>
    <row r="12438" spans="10:11">
      <c r="J12438" s="1014"/>
      <c r="K12438" s="1014"/>
    </row>
    <row r="12439" spans="10:11">
      <c r="J12439" s="1014"/>
      <c r="K12439" s="1014"/>
    </row>
    <row r="12440" spans="10:11">
      <c r="J12440" s="1014"/>
      <c r="K12440" s="1014"/>
    </row>
    <row r="12441" spans="10:11">
      <c r="J12441" s="1014"/>
      <c r="K12441" s="1014"/>
    </row>
    <row r="12442" spans="10:11">
      <c r="J12442" s="1014"/>
      <c r="K12442" s="1014"/>
    </row>
    <row r="12443" spans="10:11">
      <c r="J12443" s="1014"/>
      <c r="K12443" s="1014"/>
    </row>
    <row r="12444" spans="10:11">
      <c r="J12444" s="1014"/>
      <c r="K12444" s="1014"/>
    </row>
    <row r="12445" spans="10:11">
      <c r="J12445" s="1014"/>
      <c r="K12445" s="1014"/>
    </row>
    <row r="12446" spans="10:11">
      <c r="J12446" s="1014"/>
      <c r="K12446" s="1014"/>
    </row>
    <row r="12447" spans="10:11">
      <c r="J12447" s="1014"/>
      <c r="K12447" s="1014"/>
    </row>
    <row r="12448" spans="10:11">
      <c r="J12448" s="1014"/>
      <c r="K12448" s="1014"/>
    </row>
    <row r="12449" spans="10:11">
      <c r="J12449" s="1014"/>
      <c r="K12449" s="1014"/>
    </row>
    <row r="12450" spans="10:11">
      <c r="J12450" s="1014"/>
      <c r="K12450" s="1014"/>
    </row>
    <row r="12451" spans="10:11">
      <c r="J12451" s="1014"/>
      <c r="K12451" s="1014"/>
    </row>
    <row r="12452" spans="10:11">
      <c r="J12452" s="1014"/>
      <c r="K12452" s="1014"/>
    </row>
    <row r="12453" spans="10:11">
      <c r="J12453" s="1014"/>
      <c r="K12453" s="1014"/>
    </row>
    <row r="12454" spans="10:11">
      <c r="J12454" s="1014"/>
      <c r="K12454" s="1014"/>
    </row>
    <row r="12455" spans="10:11">
      <c r="J12455" s="1014"/>
      <c r="K12455" s="1014"/>
    </row>
    <row r="12456" spans="10:11">
      <c r="J12456" s="1014"/>
      <c r="K12456" s="1014"/>
    </row>
    <row r="12457" spans="10:11">
      <c r="J12457" s="1014"/>
      <c r="K12457" s="1014"/>
    </row>
    <row r="12458" spans="10:11">
      <c r="J12458" s="1014"/>
      <c r="K12458" s="1014"/>
    </row>
    <row r="12459" spans="10:11">
      <c r="J12459" s="1014"/>
      <c r="K12459" s="1014"/>
    </row>
    <row r="12460" spans="10:11">
      <c r="J12460" s="1014"/>
      <c r="K12460" s="1014"/>
    </row>
    <row r="12461" spans="10:11">
      <c r="J12461" s="1014"/>
      <c r="K12461" s="1014"/>
    </row>
    <row r="12462" spans="10:11">
      <c r="J12462" s="1014"/>
      <c r="K12462" s="1014"/>
    </row>
    <row r="12463" spans="10:11">
      <c r="J12463" s="1014"/>
      <c r="K12463" s="1014"/>
    </row>
    <row r="12464" spans="10:11">
      <c r="J12464" s="1014"/>
      <c r="K12464" s="1014"/>
    </row>
    <row r="12465" spans="10:11">
      <c r="J12465" s="1014"/>
      <c r="K12465" s="1014"/>
    </row>
    <row r="12466" spans="10:11">
      <c r="J12466" s="1014"/>
      <c r="K12466" s="1014"/>
    </row>
    <row r="12467" spans="10:11">
      <c r="J12467" s="1014"/>
      <c r="K12467" s="1014"/>
    </row>
    <row r="12468" spans="10:11">
      <c r="J12468" s="1014"/>
      <c r="K12468" s="1014"/>
    </row>
    <row r="12469" spans="10:11">
      <c r="J12469" s="1014"/>
      <c r="K12469" s="1014"/>
    </row>
    <row r="12470" spans="10:11">
      <c r="J12470" s="1014"/>
      <c r="K12470" s="1014"/>
    </row>
    <row r="12471" spans="10:11">
      <c r="J12471" s="1014"/>
      <c r="K12471" s="1014"/>
    </row>
    <row r="12472" spans="10:11">
      <c r="J12472" s="1014"/>
      <c r="K12472" s="1014"/>
    </row>
    <row r="12473" spans="10:11">
      <c r="J12473" s="1014"/>
      <c r="K12473" s="1014"/>
    </row>
    <row r="12474" spans="10:11">
      <c r="J12474" s="1014"/>
      <c r="K12474" s="1014"/>
    </row>
    <row r="12475" spans="10:11">
      <c r="J12475" s="1014"/>
      <c r="K12475" s="1014"/>
    </row>
    <row r="12476" spans="10:11">
      <c r="J12476" s="1014"/>
      <c r="K12476" s="1014"/>
    </row>
    <row r="12477" spans="10:11">
      <c r="J12477" s="1014"/>
      <c r="K12477" s="1014"/>
    </row>
    <row r="12478" spans="10:11">
      <c r="J12478" s="1014"/>
      <c r="K12478" s="1014"/>
    </row>
    <row r="12479" spans="10:11">
      <c r="J12479" s="1014"/>
      <c r="K12479" s="1014"/>
    </row>
    <row r="12480" spans="10:11">
      <c r="J12480" s="1014"/>
      <c r="K12480" s="1014"/>
    </row>
    <row r="12481" spans="10:11">
      <c r="J12481" s="1014"/>
      <c r="K12481" s="1014"/>
    </row>
    <row r="12482" spans="10:11">
      <c r="J12482" s="1014"/>
      <c r="K12482" s="1014"/>
    </row>
    <row r="12483" spans="10:11">
      <c r="J12483" s="1014"/>
      <c r="K12483" s="1014"/>
    </row>
    <row r="12484" spans="10:11">
      <c r="J12484" s="1014"/>
      <c r="K12484" s="1014"/>
    </row>
    <row r="12485" spans="10:11">
      <c r="J12485" s="1014"/>
      <c r="K12485" s="1014"/>
    </row>
    <row r="12486" spans="10:11">
      <c r="J12486" s="1014"/>
      <c r="K12486" s="1014"/>
    </row>
    <row r="12487" spans="10:11">
      <c r="J12487" s="1014"/>
      <c r="K12487" s="1014"/>
    </row>
    <row r="12488" spans="10:11">
      <c r="J12488" s="1014"/>
      <c r="K12488" s="1014"/>
    </row>
    <row r="12489" spans="10:11">
      <c r="J12489" s="1014"/>
      <c r="K12489" s="1014"/>
    </row>
    <row r="12490" spans="10:11">
      <c r="J12490" s="1014"/>
      <c r="K12490" s="1014"/>
    </row>
    <row r="12491" spans="10:11">
      <c r="J12491" s="1014"/>
      <c r="K12491" s="1014"/>
    </row>
    <row r="12492" spans="10:11">
      <c r="J12492" s="1014"/>
      <c r="K12492" s="1014"/>
    </row>
    <row r="12493" spans="10:11">
      <c r="J12493" s="1014"/>
      <c r="K12493" s="1014"/>
    </row>
    <row r="12494" spans="10:11">
      <c r="J12494" s="1014"/>
      <c r="K12494" s="1014"/>
    </row>
    <row r="12495" spans="10:11">
      <c r="J12495" s="1014"/>
      <c r="K12495" s="1014"/>
    </row>
    <row r="12496" spans="10:11">
      <c r="J12496" s="1014"/>
      <c r="K12496" s="1014"/>
    </row>
    <row r="12497" spans="10:11">
      <c r="J12497" s="1014"/>
      <c r="K12497" s="1014"/>
    </row>
    <row r="12498" spans="10:11">
      <c r="J12498" s="1014"/>
      <c r="K12498" s="1014"/>
    </row>
    <row r="12499" spans="10:11">
      <c r="J12499" s="1014"/>
      <c r="K12499" s="1014"/>
    </row>
    <row r="12500" spans="10:11">
      <c r="J12500" s="1014"/>
      <c r="K12500" s="1014"/>
    </row>
    <row r="12501" spans="10:11">
      <c r="J12501" s="1014"/>
      <c r="K12501" s="1014"/>
    </row>
    <row r="12502" spans="10:11">
      <c r="J12502" s="1014"/>
      <c r="K12502" s="1014"/>
    </row>
    <row r="12503" spans="10:11">
      <c r="J12503" s="1014"/>
      <c r="K12503" s="1014"/>
    </row>
    <row r="12504" spans="10:11">
      <c r="J12504" s="1014"/>
      <c r="K12504" s="1014"/>
    </row>
    <row r="12505" spans="10:11">
      <c r="J12505" s="1014"/>
      <c r="K12505" s="1014"/>
    </row>
    <row r="12506" spans="10:11">
      <c r="J12506" s="1014"/>
      <c r="K12506" s="1014"/>
    </row>
    <row r="12507" spans="10:11">
      <c r="J12507" s="1014"/>
      <c r="K12507" s="1014"/>
    </row>
    <row r="12508" spans="10:11">
      <c r="J12508" s="1014"/>
      <c r="K12508" s="1014"/>
    </row>
    <row r="12509" spans="10:11">
      <c r="J12509" s="1014"/>
      <c r="K12509" s="1014"/>
    </row>
    <row r="12510" spans="10:11">
      <c r="J12510" s="1014"/>
      <c r="K12510" s="1014"/>
    </row>
    <row r="12511" spans="10:11">
      <c r="J12511" s="1014"/>
      <c r="K12511" s="1014"/>
    </row>
    <row r="12512" spans="10:11">
      <c r="J12512" s="1014"/>
      <c r="K12512" s="1014"/>
    </row>
    <row r="12513" spans="10:11">
      <c r="J12513" s="1014"/>
      <c r="K12513" s="1014"/>
    </row>
    <row r="12514" spans="10:11">
      <c r="J12514" s="1014"/>
      <c r="K12514" s="1014"/>
    </row>
    <row r="12515" spans="10:11">
      <c r="J12515" s="1014"/>
      <c r="K12515" s="1014"/>
    </row>
    <row r="12516" spans="10:11">
      <c r="J12516" s="1014"/>
      <c r="K12516" s="1014"/>
    </row>
    <row r="12517" spans="10:11">
      <c r="J12517" s="1014"/>
      <c r="K12517" s="1014"/>
    </row>
    <row r="12518" spans="10:11">
      <c r="J12518" s="1014"/>
      <c r="K12518" s="1014"/>
    </row>
    <row r="12519" spans="10:11">
      <c r="J12519" s="1014"/>
      <c r="K12519" s="1014"/>
    </row>
    <row r="12520" spans="10:11">
      <c r="J12520" s="1014"/>
      <c r="K12520" s="1014"/>
    </row>
    <row r="12521" spans="10:11">
      <c r="J12521" s="1014"/>
      <c r="K12521" s="1014"/>
    </row>
    <row r="12522" spans="10:11">
      <c r="J12522" s="1014"/>
      <c r="K12522" s="1014"/>
    </row>
    <row r="12523" spans="10:11">
      <c r="J12523" s="1014"/>
      <c r="K12523" s="1014"/>
    </row>
    <row r="12524" spans="10:11">
      <c r="J12524" s="1014"/>
      <c r="K12524" s="1014"/>
    </row>
    <row r="12525" spans="10:11">
      <c r="J12525" s="1014"/>
      <c r="K12525" s="1014"/>
    </row>
    <row r="12526" spans="10:11">
      <c r="J12526" s="1014"/>
      <c r="K12526" s="1014"/>
    </row>
    <row r="12527" spans="10:11">
      <c r="J12527" s="1014"/>
      <c r="K12527" s="1014"/>
    </row>
    <row r="12528" spans="10:11">
      <c r="J12528" s="1014"/>
      <c r="K12528" s="1014"/>
    </row>
    <row r="12529" spans="10:11">
      <c r="J12529" s="1014"/>
      <c r="K12529" s="1014"/>
    </row>
    <row r="12530" spans="10:11">
      <c r="J12530" s="1014"/>
      <c r="K12530" s="1014"/>
    </row>
    <row r="12531" spans="10:11">
      <c r="J12531" s="1014"/>
      <c r="K12531" s="1014"/>
    </row>
    <row r="12532" spans="10:11">
      <c r="J12532" s="1014"/>
      <c r="K12532" s="1014"/>
    </row>
    <row r="12533" spans="10:11">
      <c r="J12533" s="1014"/>
      <c r="K12533" s="1014"/>
    </row>
    <row r="12534" spans="10:11">
      <c r="J12534" s="1014"/>
      <c r="K12534" s="1014"/>
    </row>
    <row r="12535" spans="10:11">
      <c r="J12535" s="1014"/>
      <c r="K12535" s="1014"/>
    </row>
    <row r="12536" spans="10:11">
      <c r="J12536" s="1014"/>
      <c r="K12536" s="1014"/>
    </row>
    <row r="12537" spans="10:11">
      <c r="J12537" s="1014"/>
      <c r="K12537" s="1014"/>
    </row>
    <row r="12538" spans="10:11">
      <c r="J12538" s="1014"/>
      <c r="K12538" s="1014"/>
    </row>
    <row r="12539" spans="10:11">
      <c r="J12539" s="1014"/>
      <c r="K12539" s="1014"/>
    </row>
    <row r="12540" spans="10:11">
      <c r="J12540" s="1014"/>
      <c r="K12540" s="1014"/>
    </row>
    <row r="12541" spans="10:11">
      <c r="J12541" s="1014"/>
      <c r="K12541" s="1014"/>
    </row>
    <row r="12542" spans="10:11">
      <c r="J12542" s="1014"/>
      <c r="K12542" s="1014"/>
    </row>
    <row r="12543" spans="10:11">
      <c r="J12543" s="1014"/>
      <c r="K12543" s="1014"/>
    </row>
    <row r="12544" spans="10:11">
      <c r="J12544" s="1014"/>
      <c r="K12544" s="1014"/>
    </row>
    <row r="12545" spans="10:11">
      <c r="J12545" s="1014"/>
      <c r="K12545" s="1014"/>
    </row>
    <row r="12546" spans="10:11">
      <c r="J12546" s="1014"/>
      <c r="K12546" s="1014"/>
    </row>
    <row r="12547" spans="10:11">
      <c r="J12547" s="1014"/>
      <c r="K12547" s="1014"/>
    </row>
    <row r="12548" spans="10:11">
      <c r="J12548" s="1014"/>
      <c r="K12548" s="1014"/>
    </row>
    <row r="12549" spans="10:11">
      <c r="J12549" s="1014"/>
      <c r="K12549" s="1014"/>
    </row>
    <row r="12550" spans="10:11">
      <c r="J12550" s="1014"/>
      <c r="K12550" s="1014"/>
    </row>
    <row r="12551" spans="10:11">
      <c r="J12551" s="1014"/>
      <c r="K12551" s="1014"/>
    </row>
    <row r="12552" spans="10:11">
      <c r="J12552" s="1014"/>
      <c r="K12552" s="1014"/>
    </row>
    <row r="12553" spans="10:11">
      <c r="J12553" s="1014"/>
      <c r="K12553" s="1014"/>
    </row>
    <row r="12554" spans="10:11">
      <c r="J12554" s="1014"/>
      <c r="K12554" s="1014"/>
    </row>
    <row r="12555" spans="10:11">
      <c r="J12555" s="1014"/>
      <c r="K12555" s="1014"/>
    </row>
    <row r="12556" spans="10:11">
      <c r="J12556" s="1014"/>
      <c r="K12556" s="1014"/>
    </row>
    <row r="12557" spans="10:11">
      <c r="J12557" s="1014"/>
      <c r="K12557" s="1014"/>
    </row>
    <row r="12558" spans="10:11">
      <c r="J12558" s="1014"/>
      <c r="K12558" s="1014"/>
    </row>
    <row r="12559" spans="10:11">
      <c r="J12559" s="1014"/>
      <c r="K12559" s="1014"/>
    </row>
    <row r="12560" spans="10:11">
      <c r="J12560" s="1014"/>
      <c r="K12560" s="1014"/>
    </row>
    <row r="12561" spans="10:11">
      <c r="J12561" s="1014"/>
      <c r="K12561" s="1014"/>
    </row>
    <row r="12562" spans="10:11">
      <c r="J12562" s="1014"/>
      <c r="K12562" s="1014"/>
    </row>
    <row r="12563" spans="10:11">
      <c r="J12563" s="1014"/>
      <c r="K12563" s="1014"/>
    </row>
    <row r="12564" spans="10:11">
      <c r="J12564" s="1014"/>
      <c r="K12564" s="1014"/>
    </row>
    <row r="12565" spans="10:11">
      <c r="J12565" s="1014"/>
      <c r="K12565" s="1014"/>
    </row>
    <row r="12566" spans="10:11">
      <c r="J12566" s="1014"/>
      <c r="K12566" s="1014"/>
    </row>
    <row r="12567" spans="10:11">
      <c r="J12567" s="1014"/>
      <c r="K12567" s="1014"/>
    </row>
    <row r="12568" spans="10:11">
      <c r="J12568" s="1014"/>
      <c r="K12568" s="1014"/>
    </row>
    <row r="12569" spans="10:11">
      <c r="J12569" s="1014"/>
      <c r="K12569" s="1014"/>
    </row>
    <row r="12570" spans="10:11">
      <c r="J12570" s="1014"/>
      <c r="K12570" s="1014"/>
    </row>
    <row r="12571" spans="10:11">
      <c r="J12571" s="1014"/>
      <c r="K12571" s="1014"/>
    </row>
    <row r="12572" spans="10:11">
      <c r="J12572" s="1014"/>
      <c r="K12572" s="1014"/>
    </row>
    <row r="12573" spans="10:11">
      <c r="J12573" s="1014"/>
      <c r="K12573" s="1014"/>
    </row>
    <row r="12574" spans="10:11">
      <c r="J12574" s="1014"/>
      <c r="K12574" s="1014"/>
    </row>
    <row r="12575" spans="10:11">
      <c r="J12575" s="1014"/>
      <c r="K12575" s="1014"/>
    </row>
    <row r="12576" spans="10:11">
      <c r="J12576" s="1014"/>
      <c r="K12576" s="1014"/>
    </row>
    <row r="12577" spans="10:11">
      <c r="J12577" s="1014"/>
      <c r="K12577" s="1014"/>
    </row>
    <row r="12578" spans="10:11">
      <c r="J12578" s="1014"/>
      <c r="K12578" s="1014"/>
    </row>
    <row r="12579" spans="10:11">
      <c r="J12579" s="1014"/>
      <c r="K12579" s="1014"/>
    </row>
    <row r="12580" spans="10:11">
      <c r="J12580" s="1014"/>
      <c r="K12580" s="1014"/>
    </row>
    <row r="12581" spans="10:11">
      <c r="J12581" s="1014"/>
      <c r="K12581" s="1014"/>
    </row>
    <row r="12582" spans="10:11">
      <c r="J12582" s="1014"/>
      <c r="K12582" s="1014"/>
    </row>
    <row r="12583" spans="10:11">
      <c r="J12583" s="1014"/>
      <c r="K12583" s="1014"/>
    </row>
    <row r="12584" spans="10:11">
      <c r="J12584" s="1014"/>
      <c r="K12584" s="1014"/>
    </row>
    <row r="12585" spans="10:11">
      <c r="J12585" s="1014"/>
      <c r="K12585" s="1014"/>
    </row>
    <row r="12586" spans="10:11">
      <c r="J12586" s="1014"/>
      <c r="K12586" s="1014"/>
    </row>
    <row r="12587" spans="10:11">
      <c r="J12587" s="1014"/>
      <c r="K12587" s="1014"/>
    </row>
    <row r="12588" spans="10:11">
      <c r="J12588" s="1014"/>
      <c r="K12588" s="1014"/>
    </row>
    <row r="12589" spans="10:11">
      <c r="J12589" s="1014"/>
      <c r="K12589" s="1014"/>
    </row>
    <row r="12590" spans="10:11">
      <c r="J12590" s="1014"/>
      <c r="K12590" s="1014"/>
    </row>
    <row r="12591" spans="10:11">
      <c r="J12591" s="1014"/>
      <c r="K12591" s="1014"/>
    </row>
    <row r="12592" spans="10:11">
      <c r="J12592" s="1014"/>
      <c r="K12592" s="1014"/>
    </row>
    <row r="12593" spans="10:11">
      <c r="J12593" s="1014"/>
      <c r="K12593" s="1014"/>
    </row>
    <row r="12594" spans="10:11">
      <c r="J12594" s="1014"/>
      <c r="K12594" s="1014"/>
    </row>
    <row r="12595" spans="10:11">
      <c r="J12595" s="1014"/>
      <c r="K12595" s="1014"/>
    </row>
    <row r="12596" spans="10:11">
      <c r="J12596" s="1014"/>
      <c r="K12596" s="1014"/>
    </row>
    <row r="12597" spans="10:11">
      <c r="J12597" s="1014"/>
      <c r="K12597" s="1014"/>
    </row>
    <row r="12598" spans="10:11">
      <c r="J12598" s="1014"/>
      <c r="K12598" s="1014"/>
    </row>
    <row r="12599" spans="10:11">
      <c r="J12599" s="1014"/>
      <c r="K12599" s="1014"/>
    </row>
    <row r="12600" spans="10:11">
      <c r="J12600" s="1014"/>
      <c r="K12600" s="1014"/>
    </row>
    <row r="12601" spans="10:11">
      <c r="J12601" s="1014"/>
      <c r="K12601" s="1014"/>
    </row>
    <row r="12602" spans="10:11">
      <c r="J12602" s="1014"/>
      <c r="K12602" s="1014"/>
    </row>
    <row r="12603" spans="10:11">
      <c r="J12603" s="1014"/>
      <c r="K12603" s="1014"/>
    </row>
    <row r="12604" spans="10:11">
      <c r="J12604" s="1014"/>
      <c r="K12604" s="1014"/>
    </row>
    <row r="12605" spans="10:11">
      <c r="J12605" s="1014"/>
      <c r="K12605" s="1014"/>
    </row>
    <row r="12606" spans="10:11">
      <c r="J12606" s="1014"/>
      <c r="K12606" s="1014"/>
    </row>
    <row r="12607" spans="10:11">
      <c r="J12607" s="1014"/>
      <c r="K12607" s="1014"/>
    </row>
    <row r="12608" spans="10:11">
      <c r="J12608" s="1014"/>
      <c r="K12608" s="1014"/>
    </row>
    <row r="12609" spans="10:11">
      <c r="J12609" s="1014"/>
      <c r="K12609" s="1014"/>
    </row>
    <row r="12610" spans="10:11">
      <c r="J12610" s="1014"/>
      <c r="K12610" s="1014"/>
    </row>
    <row r="12611" spans="10:11">
      <c r="J12611" s="1014"/>
      <c r="K12611" s="1014"/>
    </row>
    <row r="12612" spans="10:11">
      <c r="J12612" s="1014"/>
      <c r="K12612" s="1014"/>
    </row>
    <row r="12613" spans="10:11">
      <c r="J12613" s="1014"/>
      <c r="K12613" s="1014"/>
    </row>
    <row r="12614" spans="10:11">
      <c r="J12614" s="1014"/>
      <c r="K12614" s="1014"/>
    </row>
    <row r="12615" spans="10:11">
      <c r="J12615" s="1014"/>
      <c r="K12615" s="1014"/>
    </row>
    <row r="12616" spans="10:11">
      <c r="J12616" s="1014"/>
      <c r="K12616" s="1014"/>
    </row>
    <row r="12617" spans="10:11">
      <c r="J12617" s="1014"/>
      <c r="K12617" s="1014"/>
    </row>
    <row r="12618" spans="10:11">
      <c r="J12618" s="1014"/>
      <c r="K12618" s="1014"/>
    </row>
    <row r="12619" spans="10:11">
      <c r="J12619" s="1014"/>
      <c r="K12619" s="1014"/>
    </row>
    <row r="12620" spans="10:11">
      <c r="J12620" s="1014"/>
      <c r="K12620" s="1014"/>
    </row>
    <row r="12621" spans="10:11">
      <c r="J12621" s="1014"/>
      <c r="K12621" s="1014"/>
    </row>
    <row r="12622" spans="10:11">
      <c r="J12622" s="1014"/>
      <c r="K12622" s="1014"/>
    </row>
    <row r="12623" spans="10:11">
      <c r="J12623" s="1014"/>
      <c r="K12623" s="1014"/>
    </row>
    <row r="12624" spans="10:11">
      <c r="J12624" s="1014"/>
      <c r="K12624" s="1014"/>
    </row>
    <row r="12625" spans="10:11">
      <c r="J12625" s="1014"/>
      <c r="K12625" s="1014"/>
    </row>
    <row r="12626" spans="10:11">
      <c r="J12626" s="1014"/>
      <c r="K12626" s="1014"/>
    </row>
    <row r="12627" spans="10:11">
      <c r="J12627" s="1014"/>
      <c r="K12627" s="1014"/>
    </row>
    <row r="12628" spans="10:11">
      <c r="J12628" s="1014"/>
      <c r="K12628" s="1014"/>
    </row>
    <row r="12629" spans="10:11">
      <c r="J12629" s="1014"/>
      <c r="K12629" s="1014"/>
    </row>
    <row r="12630" spans="10:11">
      <c r="J12630" s="1014"/>
      <c r="K12630" s="1014"/>
    </row>
    <row r="12631" spans="10:11">
      <c r="J12631" s="1014"/>
      <c r="K12631" s="1014"/>
    </row>
    <row r="12632" spans="10:11">
      <c r="J12632" s="1014"/>
      <c r="K12632" s="1014"/>
    </row>
    <row r="12633" spans="10:11">
      <c r="J12633" s="1014"/>
      <c r="K12633" s="1014"/>
    </row>
    <row r="12634" spans="10:11">
      <c r="J12634" s="1014"/>
      <c r="K12634" s="1014"/>
    </row>
    <row r="12635" spans="10:11">
      <c r="J12635" s="1014"/>
      <c r="K12635" s="1014"/>
    </row>
    <row r="12636" spans="10:11">
      <c r="J12636" s="1014"/>
      <c r="K12636" s="1014"/>
    </row>
    <row r="12637" spans="10:11">
      <c r="J12637" s="1014"/>
      <c r="K12637" s="1014"/>
    </row>
    <row r="12638" spans="10:11">
      <c r="J12638" s="1014"/>
      <c r="K12638" s="1014"/>
    </row>
    <row r="12639" spans="10:11">
      <c r="J12639" s="1014"/>
      <c r="K12639" s="1014"/>
    </row>
    <row r="12640" spans="10:11">
      <c r="J12640" s="1014"/>
      <c r="K12640" s="1014"/>
    </row>
    <row r="12641" spans="10:11">
      <c r="J12641" s="1014"/>
      <c r="K12641" s="1014"/>
    </row>
    <row r="12642" spans="10:11">
      <c r="J12642" s="1014"/>
      <c r="K12642" s="1014"/>
    </row>
    <row r="12643" spans="10:11">
      <c r="J12643" s="1014"/>
      <c r="K12643" s="1014"/>
    </row>
    <row r="12644" spans="10:11">
      <c r="J12644" s="1014"/>
      <c r="K12644" s="1014"/>
    </row>
    <row r="12645" spans="10:11">
      <c r="J12645" s="1014"/>
      <c r="K12645" s="1014"/>
    </row>
    <row r="12646" spans="10:11">
      <c r="J12646" s="1014"/>
      <c r="K12646" s="1014"/>
    </row>
    <row r="12647" spans="10:11">
      <c r="J12647" s="1014"/>
      <c r="K12647" s="1014"/>
    </row>
    <row r="12648" spans="10:11">
      <c r="J12648" s="1014"/>
      <c r="K12648" s="1014"/>
    </row>
    <row r="12649" spans="10:11">
      <c r="J12649" s="1014"/>
      <c r="K12649" s="1014"/>
    </row>
    <row r="12650" spans="10:11">
      <c r="J12650" s="1014"/>
      <c r="K12650" s="1014"/>
    </row>
    <row r="12651" spans="10:11">
      <c r="J12651" s="1014"/>
      <c r="K12651" s="1014"/>
    </row>
    <row r="12652" spans="10:11">
      <c r="J12652" s="1014"/>
      <c r="K12652" s="1014"/>
    </row>
    <row r="12653" spans="10:11">
      <c r="J12653" s="1014"/>
      <c r="K12653" s="1014"/>
    </row>
    <row r="12654" spans="10:11">
      <c r="J12654" s="1014"/>
      <c r="K12654" s="1014"/>
    </row>
    <row r="12655" spans="10:11">
      <c r="J12655" s="1014"/>
      <c r="K12655" s="1014"/>
    </row>
    <row r="12656" spans="10:11">
      <c r="J12656" s="1014"/>
      <c r="K12656" s="1014"/>
    </row>
    <row r="12657" spans="10:11">
      <c r="J12657" s="1014"/>
      <c r="K12657" s="1014"/>
    </row>
    <row r="12658" spans="10:11">
      <c r="J12658" s="1014"/>
      <c r="K12658" s="1014"/>
    </row>
    <row r="12659" spans="10:11">
      <c r="J12659" s="1014"/>
      <c r="K12659" s="1014"/>
    </row>
    <row r="12660" spans="10:11">
      <c r="J12660" s="1014"/>
      <c r="K12660" s="1014"/>
    </row>
    <row r="12661" spans="10:11">
      <c r="J12661" s="1014"/>
      <c r="K12661" s="1014"/>
    </row>
    <row r="12662" spans="10:11">
      <c r="J12662" s="1014"/>
      <c r="K12662" s="1014"/>
    </row>
    <row r="12663" spans="10:11">
      <c r="J12663" s="1014"/>
      <c r="K12663" s="1014"/>
    </row>
    <row r="12664" spans="10:11">
      <c r="J12664" s="1014"/>
      <c r="K12664" s="1014"/>
    </row>
    <row r="12665" spans="10:11">
      <c r="J12665" s="1014"/>
      <c r="K12665" s="1014"/>
    </row>
    <row r="12666" spans="10:11">
      <c r="J12666" s="1014"/>
      <c r="K12666" s="1014"/>
    </row>
    <row r="12667" spans="10:11">
      <c r="J12667" s="1014"/>
      <c r="K12667" s="1014"/>
    </row>
    <row r="12668" spans="10:11">
      <c r="J12668" s="1014"/>
      <c r="K12668" s="1014"/>
    </row>
    <row r="12669" spans="10:11">
      <c r="J12669" s="1014"/>
      <c r="K12669" s="1014"/>
    </row>
    <row r="12670" spans="10:11">
      <c r="J12670" s="1014"/>
      <c r="K12670" s="1014"/>
    </row>
    <row r="12671" spans="10:11">
      <c r="J12671" s="1014"/>
      <c r="K12671" s="1014"/>
    </row>
    <row r="12672" spans="10:11">
      <c r="J12672" s="1014"/>
      <c r="K12672" s="1014"/>
    </row>
    <row r="12673" spans="10:11">
      <c r="J12673" s="1014"/>
      <c r="K12673" s="1014"/>
    </row>
    <row r="12674" spans="10:11">
      <c r="J12674" s="1014"/>
      <c r="K12674" s="1014"/>
    </row>
    <row r="12675" spans="10:11">
      <c r="J12675" s="1014"/>
      <c r="K12675" s="1014"/>
    </row>
    <row r="12676" spans="10:11">
      <c r="J12676" s="1014"/>
      <c r="K12676" s="1014"/>
    </row>
    <row r="12677" spans="10:11">
      <c r="J12677" s="1014"/>
      <c r="K12677" s="1014"/>
    </row>
    <row r="12678" spans="10:11">
      <c r="J12678" s="1014"/>
      <c r="K12678" s="1014"/>
    </row>
    <row r="12679" spans="10:11">
      <c r="J12679" s="1014"/>
      <c r="K12679" s="1014"/>
    </row>
    <row r="12680" spans="10:11">
      <c r="J12680" s="1014"/>
      <c r="K12680" s="1014"/>
    </row>
    <row r="12681" spans="10:11">
      <c r="J12681" s="1014"/>
      <c r="K12681" s="1014"/>
    </row>
    <row r="12682" spans="10:11">
      <c r="J12682" s="1014"/>
      <c r="K12682" s="1014"/>
    </row>
    <row r="12683" spans="10:11">
      <c r="J12683" s="1014"/>
      <c r="K12683" s="1014"/>
    </row>
    <row r="12684" spans="10:11">
      <c r="J12684" s="1014"/>
      <c r="K12684" s="1014"/>
    </row>
    <row r="12685" spans="10:11">
      <c r="J12685" s="1014"/>
      <c r="K12685" s="1014"/>
    </row>
    <row r="12686" spans="10:11">
      <c r="J12686" s="1014"/>
      <c r="K12686" s="1014"/>
    </row>
    <row r="12687" spans="10:11">
      <c r="J12687" s="1014"/>
      <c r="K12687" s="1014"/>
    </row>
    <row r="12688" spans="10:11">
      <c r="J12688" s="1014"/>
      <c r="K12688" s="1014"/>
    </row>
    <row r="12689" spans="10:11">
      <c r="J12689" s="1014"/>
      <c r="K12689" s="1014"/>
    </row>
    <row r="12690" spans="10:11">
      <c r="J12690" s="1014"/>
      <c r="K12690" s="1014"/>
    </row>
    <row r="12691" spans="10:11">
      <c r="J12691" s="1014"/>
      <c r="K12691" s="1014"/>
    </row>
    <row r="12692" spans="10:11">
      <c r="J12692" s="1014"/>
      <c r="K12692" s="1014"/>
    </row>
    <row r="12693" spans="10:11">
      <c r="J12693" s="1014"/>
      <c r="K12693" s="1014"/>
    </row>
    <row r="12694" spans="10:11">
      <c r="J12694" s="1014"/>
      <c r="K12694" s="1014"/>
    </row>
    <row r="12695" spans="10:11">
      <c r="J12695" s="1014"/>
      <c r="K12695" s="1014"/>
    </row>
    <row r="12696" spans="10:11">
      <c r="J12696" s="1014"/>
      <c r="K12696" s="1014"/>
    </row>
    <row r="12697" spans="10:11">
      <c r="J12697" s="1014"/>
      <c r="K12697" s="1014"/>
    </row>
    <row r="12698" spans="10:11">
      <c r="J12698" s="1014"/>
      <c r="K12698" s="1014"/>
    </row>
    <row r="12699" spans="10:11">
      <c r="J12699" s="1014"/>
      <c r="K12699" s="1014"/>
    </row>
    <row r="12700" spans="10:11">
      <c r="J12700" s="1014"/>
      <c r="K12700" s="1014"/>
    </row>
    <row r="12701" spans="10:11">
      <c r="J12701" s="1014"/>
      <c r="K12701" s="1014"/>
    </row>
    <row r="12702" spans="10:11">
      <c r="J12702" s="1014"/>
      <c r="K12702" s="1014"/>
    </row>
    <row r="12703" spans="10:11">
      <c r="J12703" s="1014"/>
      <c r="K12703" s="1014"/>
    </row>
    <row r="12704" spans="10:11">
      <c r="J12704" s="1014"/>
      <c r="K12704" s="1014"/>
    </row>
    <row r="12705" spans="10:11">
      <c r="J12705" s="1014"/>
      <c r="K12705" s="1014"/>
    </row>
    <row r="12706" spans="10:11">
      <c r="J12706" s="1014"/>
      <c r="K12706" s="1014"/>
    </row>
    <row r="12707" spans="10:11">
      <c r="J12707" s="1014"/>
      <c r="K12707" s="1014"/>
    </row>
    <row r="12708" spans="10:11">
      <c r="J12708" s="1014"/>
      <c r="K12708" s="1014"/>
    </row>
    <row r="12709" spans="10:11">
      <c r="J12709" s="1014"/>
      <c r="K12709" s="1014"/>
    </row>
    <row r="12710" spans="10:11">
      <c r="J12710" s="1014"/>
      <c r="K12710" s="1014"/>
    </row>
    <row r="12711" spans="10:11">
      <c r="J12711" s="1014"/>
      <c r="K12711" s="1014"/>
    </row>
    <row r="12712" spans="10:11">
      <c r="J12712" s="1014"/>
      <c r="K12712" s="1014"/>
    </row>
    <row r="12713" spans="10:11">
      <c r="J12713" s="1014"/>
      <c r="K12713" s="1014"/>
    </row>
    <row r="12714" spans="10:11">
      <c r="J12714" s="1014"/>
      <c r="K12714" s="1014"/>
    </row>
    <row r="12715" spans="10:11">
      <c r="J12715" s="1014"/>
      <c r="K12715" s="1014"/>
    </row>
    <row r="12716" spans="10:11">
      <c r="J12716" s="1014"/>
      <c r="K12716" s="1014"/>
    </row>
    <row r="12717" spans="10:11">
      <c r="J12717" s="1014"/>
      <c r="K12717" s="1014"/>
    </row>
    <row r="12718" spans="10:11">
      <c r="J12718" s="1014"/>
      <c r="K12718" s="1014"/>
    </row>
    <row r="12719" spans="10:11">
      <c r="J12719" s="1014"/>
      <c r="K12719" s="1014"/>
    </row>
    <row r="12720" spans="10:11">
      <c r="J12720" s="1014"/>
      <c r="K12720" s="1014"/>
    </row>
    <row r="12721" spans="10:11">
      <c r="J12721" s="1014"/>
      <c r="K12721" s="1014"/>
    </row>
    <row r="12722" spans="10:11">
      <c r="J12722" s="1014"/>
      <c r="K12722" s="1014"/>
    </row>
    <row r="12723" spans="10:11">
      <c r="J12723" s="1014"/>
      <c r="K12723" s="1014"/>
    </row>
    <row r="12724" spans="10:11">
      <c r="J12724" s="1014"/>
      <c r="K12724" s="1014"/>
    </row>
    <row r="12725" spans="10:11">
      <c r="J12725" s="1014"/>
      <c r="K12725" s="1014"/>
    </row>
    <row r="12726" spans="10:11">
      <c r="J12726" s="1014"/>
      <c r="K12726" s="1014"/>
    </row>
    <row r="12727" spans="10:11">
      <c r="J12727" s="1014"/>
      <c r="K12727" s="1014"/>
    </row>
    <row r="12728" spans="10:11">
      <c r="J12728" s="1014"/>
      <c r="K12728" s="1014"/>
    </row>
    <row r="12729" spans="10:11">
      <c r="J12729" s="1014"/>
      <c r="K12729" s="1014"/>
    </row>
    <row r="12730" spans="10:11">
      <c r="J12730" s="1014"/>
      <c r="K12730" s="1014"/>
    </row>
    <row r="12731" spans="10:11">
      <c r="J12731" s="1014"/>
      <c r="K12731" s="1014"/>
    </row>
    <row r="12732" spans="10:11">
      <c r="J12732" s="1014"/>
      <c r="K12732" s="1014"/>
    </row>
    <row r="12733" spans="10:11">
      <c r="J12733" s="1014"/>
      <c r="K12733" s="1014"/>
    </row>
    <row r="12734" spans="10:11">
      <c r="J12734" s="1014"/>
      <c r="K12734" s="1014"/>
    </row>
    <row r="12735" spans="10:11">
      <c r="J12735" s="1014"/>
      <c r="K12735" s="1014"/>
    </row>
    <row r="12736" spans="10:11">
      <c r="J12736" s="1014"/>
      <c r="K12736" s="1014"/>
    </row>
    <row r="12737" spans="10:11">
      <c r="J12737" s="1014"/>
      <c r="K12737" s="1014"/>
    </row>
    <row r="12738" spans="10:11">
      <c r="J12738" s="1014"/>
      <c r="K12738" s="1014"/>
    </row>
    <row r="12739" spans="10:11">
      <c r="J12739" s="1014"/>
      <c r="K12739" s="1014"/>
    </row>
    <row r="12740" spans="10:11">
      <c r="J12740" s="1014"/>
      <c r="K12740" s="1014"/>
    </row>
    <row r="12741" spans="10:11">
      <c r="J12741" s="1014"/>
      <c r="K12741" s="1014"/>
    </row>
    <row r="12742" spans="10:11">
      <c r="J12742" s="1014"/>
      <c r="K12742" s="1014"/>
    </row>
    <row r="12743" spans="10:11">
      <c r="J12743" s="1014"/>
      <c r="K12743" s="1014"/>
    </row>
    <row r="12744" spans="10:11">
      <c r="J12744" s="1014"/>
      <c r="K12744" s="1014"/>
    </row>
    <row r="12745" spans="10:11">
      <c r="J12745" s="1014"/>
      <c r="K12745" s="1014"/>
    </row>
    <row r="12746" spans="10:11">
      <c r="J12746" s="1014"/>
      <c r="K12746" s="1014"/>
    </row>
    <row r="12747" spans="10:11">
      <c r="J12747" s="1014"/>
      <c r="K12747" s="1014"/>
    </row>
    <row r="12748" spans="10:11">
      <c r="J12748" s="1014"/>
      <c r="K12748" s="1014"/>
    </row>
    <row r="12749" spans="10:11">
      <c r="J12749" s="1014"/>
      <c r="K12749" s="1014"/>
    </row>
    <row r="12750" spans="10:11">
      <c r="J12750" s="1014"/>
      <c r="K12750" s="1014"/>
    </row>
    <row r="12751" spans="10:11">
      <c r="J12751" s="1014"/>
      <c r="K12751" s="1014"/>
    </row>
    <row r="12752" spans="10:11">
      <c r="J12752" s="1014"/>
      <c r="K12752" s="1014"/>
    </row>
    <row r="12753" spans="10:11">
      <c r="J12753" s="1014"/>
      <c r="K12753" s="1014"/>
    </row>
    <row r="12754" spans="10:11">
      <c r="J12754" s="1014"/>
      <c r="K12754" s="1014"/>
    </row>
    <row r="12755" spans="10:11">
      <c r="J12755" s="1014"/>
      <c r="K12755" s="1014"/>
    </row>
    <row r="12756" spans="10:11">
      <c r="J12756" s="1014"/>
      <c r="K12756" s="1014"/>
    </row>
    <row r="12757" spans="10:11">
      <c r="J12757" s="1014"/>
      <c r="K12757" s="1014"/>
    </row>
    <row r="12758" spans="10:11">
      <c r="J12758" s="1014"/>
      <c r="K12758" s="1014"/>
    </row>
    <row r="12759" spans="10:11">
      <c r="J12759" s="1014"/>
      <c r="K12759" s="1014"/>
    </row>
    <row r="12760" spans="10:11">
      <c r="J12760" s="1014"/>
      <c r="K12760" s="1014"/>
    </row>
    <row r="12761" spans="10:11">
      <c r="J12761" s="1014"/>
      <c r="K12761" s="1014"/>
    </row>
    <row r="12762" spans="10:11">
      <c r="J12762" s="1014"/>
      <c r="K12762" s="1014"/>
    </row>
    <row r="12763" spans="10:11">
      <c r="J12763" s="1014"/>
      <c r="K12763" s="1014"/>
    </row>
    <row r="12764" spans="10:11">
      <c r="J12764" s="1014"/>
      <c r="K12764" s="1014"/>
    </row>
    <row r="12765" spans="10:11">
      <c r="J12765" s="1014"/>
      <c r="K12765" s="1014"/>
    </row>
    <row r="12766" spans="10:11">
      <c r="J12766" s="1014"/>
      <c r="K12766" s="1014"/>
    </row>
    <row r="12767" spans="10:11">
      <c r="J12767" s="1014"/>
      <c r="K12767" s="1014"/>
    </row>
    <row r="12768" spans="10:11">
      <c r="J12768" s="1014"/>
      <c r="K12768" s="1014"/>
    </row>
    <row r="12769" spans="10:11">
      <c r="J12769" s="1014"/>
      <c r="K12769" s="1014"/>
    </row>
    <row r="12770" spans="10:11">
      <c r="J12770" s="1014"/>
      <c r="K12770" s="1014"/>
    </row>
    <row r="12771" spans="10:11">
      <c r="J12771" s="1014"/>
      <c r="K12771" s="1014"/>
    </row>
    <row r="12772" spans="10:11">
      <c r="J12772" s="1014"/>
      <c r="K12772" s="1014"/>
    </row>
    <row r="12773" spans="10:11">
      <c r="J12773" s="1014"/>
      <c r="K12773" s="1014"/>
    </row>
    <row r="12774" spans="10:11">
      <c r="J12774" s="1014"/>
      <c r="K12774" s="1014"/>
    </row>
    <row r="12775" spans="10:11">
      <c r="J12775" s="1014"/>
      <c r="K12775" s="1014"/>
    </row>
    <row r="12776" spans="10:11">
      <c r="J12776" s="1014"/>
      <c r="K12776" s="1014"/>
    </row>
    <row r="12777" spans="10:11">
      <c r="J12777" s="1014"/>
      <c r="K12777" s="1014"/>
    </row>
    <row r="12778" spans="10:11">
      <c r="J12778" s="1014"/>
      <c r="K12778" s="1014"/>
    </row>
    <row r="12779" spans="10:11">
      <c r="J12779" s="1014"/>
      <c r="K12779" s="1014"/>
    </row>
    <row r="12780" spans="10:11">
      <c r="J12780" s="1014"/>
      <c r="K12780" s="1014"/>
    </row>
    <row r="12781" spans="10:11">
      <c r="J12781" s="1014"/>
      <c r="K12781" s="1014"/>
    </row>
    <row r="12782" spans="10:11">
      <c r="J12782" s="1014"/>
      <c r="K12782" s="1014"/>
    </row>
    <row r="12783" spans="10:11">
      <c r="J12783" s="1014"/>
      <c r="K12783" s="1014"/>
    </row>
    <row r="12784" spans="10:11">
      <c r="J12784" s="1014"/>
      <c r="K12784" s="1014"/>
    </row>
    <row r="12785" spans="10:11">
      <c r="J12785" s="1014"/>
      <c r="K12785" s="1014"/>
    </row>
    <row r="12786" spans="10:11">
      <c r="J12786" s="1014"/>
      <c r="K12786" s="1014"/>
    </row>
    <row r="12787" spans="10:11">
      <c r="J12787" s="1014"/>
      <c r="K12787" s="1014"/>
    </row>
    <row r="12788" spans="10:11">
      <c r="J12788" s="1014"/>
      <c r="K12788" s="1014"/>
    </row>
    <row r="12789" spans="10:11">
      <c r="J12789" s="1014"/>
      <c r="K12789" s="1014"/>
    </row>
    <row r="12790" spans="10:11">
      <c r="J12790" s="1014"/>
      <c r="K12790" s="1014"/>
    </row>
    <row r="12791" spans="10:11">
      <c r="J12791" s="1014"/>
      <c r="K12791" s="1014"/>
    </row>
    <row r="12792" spans="10:11">
      <c r="J12792" s="1014"/>
      <c r="K12792" s="1014"/>
    </row>
    <row r="12793" spans="10:11">
      <c r="J12793" s="1014"/>
      <c r="K12793" s="1014"/>
    </row>
    <row r="12794" spans="10:11">
      <c r="J12794" s="1014"/>
      <c r="K12794" s="1014"/>
    </row>
    <row r="12795" spans="10:11">
      <c r="J12795" s="1014"/>
      <c r="K12795" s="1014"/>
    </row>
    <row r="12796" spans="10:11">
      <c r="J12796" s="1014"/>
      <c r="K12796" s="1014"/>
    </row>
    <row r="12797" spans="10:11">
      <c r="J12797" s="1014"/>
      <c r="K12797" s="1014"/>
    </row>
    <row r="12798" spans="10:11">
      <c r="J12798" s="1014"/>
      <c r="K12798" s="1014"/>
    </row>
    <row r="12799" spans="10:11">
      <c r="J12799" s="1014"/>
      <c r="K12799" s="1014"/>
    </row>
    <row r="12800" spans="10:11">
      <c r="J12800" s="1014"/>
      <c r="K12800" s="1014"/>
    </row>
    <row r="12801" spans="10:11">
      <c r="J12801" s="1014"/>
      <c r="K12801" s="1014"/>
    </row>
    <row r="12802" spans="10:11">
      <c r="J12802" s="1014"/>
      <c r="K12802" s="1014"/>
    </row>
    <row r="12803" spans="10:11">
      <c r="J12803" s="1014"/>
      <c r="K12803" s="1014"/>
    </row>
    <row r="12804" spans="10:11">
      <c r="J12804" s="1014"/>
      <c r="K12804" s="1014"/>
    </row>
    <row r="12805" spans="10:11">
      <c r="J12805" s="1014"/>
      <c r="K12805" s="1014"/>
    </row>
    <row r="12806" spans="10:11">
      <c r="J12806" s="1014"/>
      <c r="K12806" s="1014"/>
    </row>
    <row r="12807" spans="10:11">
      <c r="J12807" s="1014"/>
      <c r="K12807" s="1014"/>
    </row>
    <row r="12808" spans="10:11">
      <c r="J12808" s="1014"/>
      <c r="K12808" s="1014"/>
    </row>
    <row r="12809" spans="10:11">
      <c r="J12809" s="1014"/>
      <c r="K12809" s="1014"/>
    </row>
    <row r="12810" spans="10:11">
      <c r="J12810" s="1014"/>
      <c r="K12810" s="1014"/>
    </row>
    <row r="12811" spans="10:11">
      <c r="J12811" s="1014"/>
      <c r="K12811" s="1014"/>
    </row>
    <row r="12812" spans="10:11">
      <c r="J12812" s="1014"/>
      <c r="K12812" s="1014"/>
    </row>
    <row r="12813" spans="10:11">
      <c r="J12813" s="1014"/>
      <c r="K12813" s="1014"/>
    </row>
    <row r="12814" spans="10:11">
      <c r="J12814" s="1014"/>
      <c r="K12814" s="1014"/>
    </row>
    <row r="12815" spans="10:11">
      <c r="J12815" s="1014"/>
      <c r="K12815" s="1014"/>
    </row>
    <row r="12816" spans="10:11">
      <c r="J12816" s="1014"/>
      <c r="K12816" s="1014"/>
    </row>
    <row r="12817" spans="10:11">
      <c r="J12817" s="1014"/>
      <c r="K12817" s="1014"/>
    </row>
    <row r="12818" spans="10:11">
      <c r="J12818" s="1014"/>
      <c r="K12818" s="1014"/>
    </row>
    <row r="12819" spans="10:11">
      <c r="J12819" s="1014"/>
      <c r="K12819" s="1014"/>
    </row>
    <row r="12820" spans="10:11">
      <c r="J12820" s="1014"/>
      <c r="K12820" s="1014"/>
    </row>
    <row r="12821" spans="10:11">
      <c r="J12821" s="1014"/>
      <c r="K12821" s="1014"/>
    </row>
    <row r="12822" spans="10:11">
      <c r="J12822" s="1014"/>
      <c r="K12822" s="1014"/>
    </row>
    <row r="12823" spans="10:11">
      <c r="J12823" s="1014"/>
      <c r="K12823" s="1014"/>
    </row>
    <row r="12824" spans="10:11">
      <c r="J12824" s="1014"/>
      <c r="K12824" s="1014"/>
    </row>
    <row r="12825" spans="10:11">
      <c r="J12825" s="1014"/>
      <c r="K12825" s="1014"/>
    </row>
    <row r="12826" spans="10:11">
      <c r="J12826" s="1014"/>
      <c r="K12826" s="1014"/>
    </row>
    <row r="12827" spans="10:11">
      <c r="J12827" s="1014"/>
      <c r="K12827" s="1014"/>
    </row>
    <row r="12828" spans="10:11">
      <c r="J12828" s="1014"/>
      <c r="K12828" s="1014"/>
    </row>
    <row r="12829" spans="10:11">
      <c r="J12829" s="1014"/>
      <c r="K12829" s="1014"/>
    </row>
    <row r="12830" spans="10:11">
      <c r="J12830" s="1014"/>
      <c r="K12830" s="1014"/>
    </row>
    <row r="12831" spans="10:11">
      <c r="J12831" s="1014"/>
      <c r="K12831" s="1014"/>
    </row>
    <row r="12832" spans="10:11">
      <c r="J12832" s="1014"/>
      <c r="K12832" s="1014"/>
    </row>
    <row r="12833" spans="10:11">
      <c r="J12833" s="1014"/>
      <c r="K12833" s="1014"/>
    </row>
    <row r="12834" spans="10:11">
      <c r="J12834" s="1014"/>
      <c r="K12834" s="1014"/>
    </row>
    <row r="12835" spans="10:11">
      <c r="J12835" s="1014"/>
      <c r="K12835" s="1014"/>
    </row>
    <row r="12836" spans="10:11">
      <c r="J12836" s="1014"/>
      <c r="K12836" s="1014"/>
    </row>
    <row r="12837" spans="10:11">
      <c r="J12837" s="1014"/>
      <c r="K12837" s="1014"/>
    </row>
    <row r="12838" spans="10:11">
      <c r="J12838" s="1014"/>
      <c r="K12838" s="1014"/>
    </row>
    <row r="12839" spans="10:11">
      <c r="J12839" s="1014"/>
      <c r="K12839" s="1014"/>
    </row>
    <row r="12840" spans="10:11">
      <c r="J12840" s="1014"/>
      <c r="K12840" s="1014"/>
    </row>
    <row r="12841" spans="10:11">
      <c r="J12841" s="1014"/>
      <c r="K12841" s="1014"/>
    </row>
    <row r="12842" spans="10:11">
      <c r="J12842" s="1014"/>
      <c r="K12842" s="1014"/>
    </row>
    <row r="12843" spans="10:11">
      <c r="J12843" s="1014"/>
      <c r="K12843" s="1014"/>
    </row>
    <row r="12844" spans="10:11">
      <c r="J12844" s="1014"/>
      <c r="K12844" s="1014"/>
    </row>
    <row r="12845" spans="10:11">
      <c r="J12845" s="1014"/>
      <c r="K12845" s="1014"/>
    </row>
    <row r="12846" spans="10:11">
      <c r="J12846" s="1014"/>
      <c r="K12846" s="1014"/>
    </row>
    <row r="12847" spans="10:11">
      <c r="J12847" s="1014"/>
      <c r="K12847" s="1014"/>
    </row>
    <row r="12848" spans="10:11">
      <c r="J12848" s="1014"/>
      <c r="K12848" s="1014"/>
    </row>
    <row r="12849" spans="10:11">
      <c r="J12849" s="1014"/>
      <c r="K12849" s="1014"/>
    </row>
    <row r="12850" spans="10:11">
      <c r="J12850" s="1014"/>
      <c r="K12850" s="1014"/>
    </row>
    <row r="12851" spans="10:11">
      <c r="J12851" s="1014"/>
      <c r="K12851" s="1014"/>
    </row>
    <row r="12852" spans="10:11">
      <c r="J12852" s="1014"/>
      <c r="K12852" s="1014"/>
    </row>
    <row r="12853" spans="10:11">
      <c r="J12853" s="1014"/>
      <c r="K12853" s="1014"/>
    </row>
    <row r="12854" spans="10:11">
      <c r="J12854" s="1014"/>
      <c r="K12854" s="1014"/>
    </row>
    <row r="12855" spans="10:11">
      <c r="J12855" s="1014"/>
      <c r="K12855" s="1014"/>
    </row>
    <row r="12856" spans="10:11">
      <c r="J12856" s="1014"/>
      <c r="K12856" s="1014"/>
    </row>
    <row r="12857" spans="10:11">
      <c r="J12857" s="1014"/>
      <c r="K12857" s="1014"/>
    </row>
    <row r="12858" spans="10:11">
      <c r="J12858" s="1014"/>
      <c r="K12858" s="1014"/>
    </row>
    <row r="12859" spans="10:11">
      <c r="J12859" s="1014"/>
      <c r="K12859" s="1014"/>
    </row>
    <row r="12860" spans="10:11">
      <c r="J12860" s="1014"/>
      <c r="K12860" s="1014"/>
    </row>
    <row r="12861" spans="10:11">
      <c r="J12861" s="1014"/>
      <c r="K12861" s="1014"/>
    </row>
    <row r="12862" spans="10:11">
      <c r="J12862" s="1014"/>
      <c r="K12862" s="1014"/>
    </row>
    <row r="12863" spans="10:11">
      <c r="J12863" s="1014"/>
      <c r="K12863" s="1014"/>
    </row>
    <row r="12864" spans="10:11">
      <c r="J12864" s="1014"/>
      <c r="K12864" s="1014"/>
    </row>
    <row r="12865" spans="10:11">
      <c r="J12865" s="1014"/>
      <c r="K12865" s="1014"/>
    </row>
    <row r="12866" spans="10:11">
      <c r="J12866" s="1014"/>
      <c r="K12866" s="1014"/>
    </row>
    <row r="12867" spans="10:11">
      <c r="J12867" s="1014"/>
      <c r="K12867" s="1014"/>
    </row>
    <row r="12868" spans="10:11">
      <c r="J12868" s="1014"/>
      <c r="K12868" s="1014"/>
    </row>
    <row r="12869" spans="10:11">
      <c r="J12869" s="1014"/>
      <c r="K12869" s="1014"/>
    </row>
    <row r="12870" spans="10:11">
      <c r="J12870" s="1014"/>
      <c r="K12870" s="1014"/>
    </row>
    <row r="12871" spans="10:11">
      <c r="J12871" s="1014"/>
      <c r="K12871" s="1014"/>
    </row>
    <row r="12872" spans="10:11">
      <c r="J12872" s="1014"/>
      <c r="K12872" s="1014"/>
    </row>
    <row r="12873" spans="10:11">
      <c r="J12873" s="1014"/>
      <c r="K12873" s="1014"/>
    </row>
    <row r="12874" spans="10:11">
      <c r="J12874" s="1014"/>
      <c r="K12874" s="1014"/>
    </row>
    <row r="12875" spans="10:11">
      <c r="J12875" s="1014"/>
      <c r="K12875" s="1014"/>
    </row>
    <row r="12876" spans="10:11">
      <c r="J12876" s="1014"/>
      <c r="K12876" s="1014"/>
    </row>
    <row r="12877" spans="10:11">
      <c r="J12877" s="1014"/>
      <c r="K12877" s="1014"/>
    </row>
    <row r="12878" spans="10:11">
      <c r="J12878" s="1014"/>
      <c r="K12878" s="1014"/>
    </row>
    <row r="12879" spans="10:11">
      <c r="J12879" s="1014"/>
      <c r="K12879" s="1014"/>
    </row>
    <row r="12880" spans="10:11">
      <c r="J12880" s="1014"/>
      <c r="K12880" s="1014"/>
    </row>
    <row r="12881" spans="10:11">
      <c r="J12881" s="1014"/>
      <c r="K12881" s="1014"/>
    </row>
    <row r="12882" spans="10:11">
      <c r="J12882" s="1014"/>
      <c r="K12882" s="1014"/>
    </row>
    <row r="12883" spans="10:11">
      <c r="J12883" s="1014"/>
      <c r="K12883" s="1014"/>
    </row>
    <row r="12884" spans="10:11">
      <c r="J12884" s="1014"/>
      <c r="K12884" s="1014"/>
    </row>
    <row r="12885" spans="10:11">
      <c r="J12885" s="1014"/>
      <c r="K12885" s="1014"/>
    </row>
    <row r="12886" spans="10:11">
      <c r="J12886" s="1014"/>
      <c r="K12886" s="1014"/>
    </row>
    <row r="12887" spans="10:11">
      <c r="J12887" s="1014"/>
      <c r="K12887" s="1014"/>
    </row>
    <row r="12888" spans="10:11">
      <c r="J12888" s="1014"/>
      <c r="K12888" s="1014"/>
    </row>
    <row r="12889" spans="10:11">
      <c r="J12889" s="1014"/>
      <c r="K12889" s="1014"/>
    </row>
    <row r="12890" spans="10:11">
      <c r="J12890" s="1014"/>
      <c r="K12890" s="1014"/>
    </row>
    <row r="12891" spans="10:11">
      <c r="J12891" s="1014"/>
      <c r="K12891" s="1014"/>
    </row>
    <row r="12892" spans="10:11">
      <c r="J12892" s="1014"/>
      <c r="K12892" s="1014"/>
    </row>
    <row r="12893" spans="10:11">
      <c r="J12893" s="1014"/>
      <c r="K12893" s="1014"/>
    </row>
    <row r="12894" spans="10:11">
      <c r="J12894" s="1014"/>
      <c r="K12894" s="1014"/>
    </row>
    <row r="12895" spans="10:11">
      <c r="J12895" s="1014"/>
      <c r="K12895" s="1014"/>
    </row>
    <row r="12896" spans="10:11">
      <c r="J12896" s="1014"/>
      <c r="K12896" s="1014"/>
    </row>
    <row r="12897" spans="10:11">
      <c r="J12897" s="1014"/>
      <c r="K12897" s="1014"/>
    </row>
    <row r="12898" spans="10:11">
      <c r="J12898" s="1014"/>
      <c r="K12898" s="1014"/>
    </row>
    <row r="12899" spans="10:11">
      <c r="J12899" s="1014"/>
      <c r="K12899" s="1014"/>
    </row>
    <row r="12900" spans="10:11">
      <c r="J12900" s="1014"/>
      <c r="K12900" s="1014"/>
    </row>
    <row r="12901" spans="10:11">
      <c r="J12901" s="1014"/>
      <c r="K12901" s="1014"/>
    </row>
    <row r="12902" spans="10:11">
      <c r="J12902" s="1014"/>
      <c r="K12902" s="1014"/>
    </row>
    <row r="12903" spans="10:11">
      <c r="J12903" s="1014"/>
      <c r="K12903" s="1014"/>
    </row>
    <row r="12904" spans="10:11">
      <c r="J12904" s="1014"/>
      <c r="K12904" s="1014"/>
    </row>
    <row r="12905" spans="10:11">
      <c r="J12905" s="1014"/>
      <c r="K12905" s="1014"/>
    </row>
    <row r="12906" spans="10:11">
      <c r="J12906" s="1014"/>
      <c r="K12906" s="1014"/>
    </row>
    <row r="12907" spans="10:11">
      <c r="J12907" s="1014"/>
      <c r="K12907" s="1014"/>
    </row>
    <row r="12908" spans="10:11">
      <c r="J12908" s="1014"/>
      <c r="K12908" s="1014"/>
    </row>
    <row r="12909" spans="10:11">
      <c r="J12909" s="1014"/>
      <c r="K12909" s="1014"/>
    </row>
    <row r="12910" spans="10:11">
      <c r="J12910" s="1014"/>
      <c r="K12910" s="1014"/>
    </row>
    <row r="12911" spans="10:11">
      <c r="J12911" s="1014"/>
      <c r="K12911" s="1014"/>
    </row>
    <row r="12912" spans="10:11">
      <c r="J12912" s="1014"/>
      <c r="K12912" s="1014"/>
    </row>
    <row r="12913" spans="10:11">
      <c r="J12913" s="1014"/>
      <c r="K12913" s="1014"/>
    </row>
    <row r="12914" spans="10:11">
      <c r="J12914" s="1014"/>
      <c r="K12914" s="1014"/>
    </row>
    <row r="12915" spans="10:11">
      <c r="J12915" s="1014"/>
      <c r="K12915" s="1014"/>
    </row>
    <row r="12916" spans="10:11">
      <c r="J12916" s="1014"/>
      <c r="K12916" s="1014"/>
    </row>
    <row r="12917" spans="10:11">
      <c r="J12917" s="1014"/>
      <c r="K12917" s="1014"/>
    </row>
    <row r="12918" spans="10:11">
      <c r="J12918" s="1014"/>
      <c r="K12918" s="1014"/>
    </row>
    <row r="12919" spans="10:11">
      <c r="J12919" s="1014"/>
      <c r="K12919" s="1014"/>
    </row>
    <row r="12920" spans="10:11">
      <c r="J12920" s="1014"/>
      <c r="K12920" s="1014"/>
    </row>
    <row r="12921" spans="10:11">
      <c r="J12921" s="1014"/>
      <c r="K12921" s="1014"/>
    </row>
    <row r="12922" spans="10:11">
      <c r="J12922" s="1014"/>
      <c r="K12922" s="1014"/>
    </row>
    <row r="12923" spans="10:11">
      <c r="J12923" s="1014"/>
      <c r="K12923" s="1014"/>
    </row>
    <row r="12924" spans="10:11">
      <c r="J12924" s="1014"/>
      <c r="K12924" s="1014"/>
    </row>
    <row r="12925" spans="10:11">
      <c r="J12925" s="1014"/>
      <c r="K12925" s="1014"/>
    </row>
    <row r="12926" spans="10:11">
      <c r="J12926" s="1014"/>
      <c r="K12926" s="1014"/>
    </row>
    <row r="12927" spans="10:11">
      <c r="J12927" s="1014"/>
      <c r="K12927" s="1014"/>
    </row>
    <row r="12928" spans="10:11">
      <c r="J12928" s="1014"/>
      <c r="K12928" s="1014"/>
    </row>
    <row r="12929" spans="10:11">
      <c r="J12929" s="1014"/>
      <c r="K12929" s="1014"/>
    </row>
    <row r="12930" spans="10:11">
      <c r="J12930" s="1014"/>
      <c r="K12930" s="1014"/>
    </row>
    <row r="12931" spans="10:11">
      <c r="J12931" s="1014"/>
      <c r="K12931" s="1014"/>
    </row>
    <row r="12932" spans="10:11">
      <c r="J12932" s="1014"/>
      <c r="K12932" s="1014"/>
    </row>
    <row r="12933" spans="10:11">
      <c r="J12933" s="1014"/>
      <c r="K12933" s="1014"/>
    </row>
    <row r="12934" spans="10:11">
      <c r="J12934" s="1014"/>
      <c r="K12934" s="1014"/>
    </row>
    <row r="12935" spans="10:11">
      <c r="J12935" s="1014"/>
      <c r="K12935" s="1014"/>
    </row>
    <row r="12936" spans="10:11">
      <c r="J12936" s="1014"/>
      <c r="K12936" s="1014"/>
    </row>
    <row r="12937" spans="10:11">
      <c r="J12937" s="1014"/>
      <c r="K12937" s="1014"/>
    </row>
    <row r="12938" spans="10:11">
      <c r="J12938" s="1014"/>
      <c r="K12938" s="1014"/>
    </row>
    <row r="12939" spans="10:11">
      <c r="J12939" s="1014"/>
      <c r="K12939" s="1014"/>
    </row>
    <row r="12940" spans="10:11">
      <c r="J12940" s="1014"/>
      <c r="K12940" s="1014"/>
    </row>
    <row r="12941" spans="10:11">
      <c r="J12941" s="1014"/>
      <c r="K12941" s="1014"/>
    </row>
    <row r="12942" spans="10:11">
      <c r="J12942" s="1014"/>
      <c r="K12942" s="1014"/>
    </row>
    <row r="12943" spans="10:11">
      <c r="J12943" s="1014"/>
      <c r="K12943" s="1014"/>
    </row>
    <row r="12944" spans="10:11">
      <c r="J12944" s="1014"/>
      <c r="K12944" s="1014"/>
    </row>
    <row r="12945" spans="10:11">
      <c r="J12945" s="1014"/>
      <c r="K12945" s="1014"/>
    </row>
    <row r="12946" spans="10:11">
      <c r="J12946" s="1014"/>
      <c r="K12946" s="1014"/>
    </row>
    <row r="12947" spans="10:11">
      <c r="J12947" s="1014"/>
      <c r="K12947" s="1014"/>
    </row>
    <row r="12948" spans="10:11">
      <c r="J12948" s="1014"/>
      <c r="K12948" s="1014"/>
    </row>
    <row r="12949" spans="10:11">
      <c r="J12949" s="1014"/>
      <c r="K12949" s="1014"/>
    </row>
    <row r="12950" spans="10:11">
      <c r="J12950" s="1014"/>
      <c r="K12950" s="1014"/>
    </row>
    <row r="12951" spans="10:11">
      <c r="J12951" s="1014"/>
      <c r="K12951" s="1014"/>
    </row>
    <row r="12952" spans="10:11">
      <c r="J12952" s="1014"/>
      <c r="K12952" s="1014"/>
    </row>
    <row r="12953" spans="10:11">
      <c r="J12953" s="1014"/>
      <c r="K12953" s="1014"/>
    </row>
    <row r="12954" spans="10:11">
      <c r="J12954" s="1014"/>
      <c r="K12954" s="1014"/>
    </row>
    <row r="12955" spans="10:11">
      <c r="J12955" s="1014"/>
      <c r="K12955" s="1014"/>
    </row>
    <row r="12956" spans="10:11">
      <c r="J12956" s="1014"/>
      <c r="K12956" s="1014"/>
    </row>
    <row r="12957" spans="10:11">
      <c r="J12957" s="1014"/>
      <c r="K12957" s="1014"/>
    </row>
    <row r="12958" spans="10:11">
      <c r="J12958" s="1014"/>
      <c r="K12958" s="1014"/>
    </row>
    <row r="12959" spans="10:11">
      <c r="J12959" s="1014"/>
      <c r="K12959" s="1014"/>
    </row>
    <row r="12960" spans="10:11">
      <c r="J12960" s="1014"/>
      <c r="K12960" s="1014"/>
    </row>
    <row r="12961" spans="10:11">
      <c r="J12961" s="1014"/>
      <c r="K12961" s="1014"/>
    </row>
    <row r="12962" spans="10:11">
      <c r="J12962" s="1014"/>
      <c r="K12962" s="1014"/>
    </row>
    <row r="12963" spans="10:11">
      <c r="J12963" s="1014"/>
      <c r="K12963" s="1014"/>
    </row>
    <row r="12964" spans="10:11">
      <c r="J12964" s="1014"/>
      <c r="K12964" s="1014"/>
    </row>
    <row r="12965" spans="10:11">
      <c r="J12965" s="1014"/>
      <c r="K12965" s="1014"/>
    </row>
    <row r="12966" spans="10:11">
      <c r="J12966" s="1014"/>
      <c r="K12966" s="1014"/>
    </row>
    <row r="12967" spans="10:11">
      <c r="J12967" s="1014"/>
      <c r="K12967" s="1014"/>
    </row>
    <row r="12968" spans="10:11">
      <c r="J12968" s="1014"/>
      <c r="K12968" s="1014"/>
    </row>
    <row r="12969" spans="10:11">
      <c r="J12969" s="1014"/>
      <c r="K12969" s="1014"/>
    </row>
    <row r="12970" spans="10:11">
      <c r="J12970" s="1014"/>
      <c r="K12970" s="1014"/>
    </row>
    <row r="12971" spans="10:11">
      <c r="J12971" s="1014"/>
      <c r="K12971" s="1014"/>
    </row>
    <row r="12972" spans="10:11">
      <c r="J12972" s="1014"/>
      <c r="K12972" s="1014"/>
    </row>
    <row r="12973" spans="10:11">
      <c r="J12973" s="1014"/>
      <c r="K12973" s="1014"/>
    </row>
    <row r="12974" spans="10:11">
      <c r="J12974" s="1014"/>
      <c r="K12974" s="1014"/>
    </row>
    <row r="12975" spans="10:11">
      <c r="J12975" s="1014"/>
      <c r="K12975" s="1014"/>
    </row>
    <row r="12976" spans="10:11">
      <c r="J12976" s="1014"/>
      <c r="K12976" s="1014"/>
    </row>
    <row r="12977" spans="10:11">
      <c r="J12977" s="1014"/>
      <c r="K12977" s="1014"/>
    </row>
    <row r="12978" spans="10:11">
      <c r="J12978" s="1014"/>
      <c r="K12978" s="1014"/>
    </row>
    <row r="12979" spans="10:11">
      <c r="J12979" s="1014"/>
      <c r="K12979" s="1014"/>
    </row>
    <row r="12980" spans="10:11">
      <c r="J12980" s="1014"/>
      <c r="K12980" s="1014"/>
    </row>
    <row r="12981" spans="10:11">
      <c r="J12981" s="1014"/>
      <c r="K12981" s="1014"/>
    </row>
    <row r="12982" spans="10:11">
      <c r="J12982" s="1014"/>
      <c r="K12982" s="1014"/>
    </row>
    <row r="12983" spans="10:11">
      <c r="J12983" s="1014"/>
      <c r="K12983" s="1014"/>
    </row>
    <row r="12984" spans="10:11">
      <c r="J12984" s="1014"/>
      <c r="K12984" s="1014"/>
    </row>
    <row r="12985" spans="10:11">
      <c r="J12985" s="1014"/>
      <c r="K12985" s="1014"/>
    </row>
    <row r="12986" spans="10:11">
      <c r="J12986" s="1014"/>
      <c r="K12986" s="1014"/>
    </row>
    <row r="12987" spans="10:11">
      <c r="J12987" s="1014"/>
      <c r="K12987" s="1014"/>
    </row>
    <row r="12988" spans="10:11">
      <c r="J12988" s="1014"/>
      <c r="K12988" s="1014"/>
    </row>
    <row r="12989" spans="10:11">
      <c r="J12989" s="1014"/>
      <c r="K12989" s="1014"/>
    </row>
    <row r="12990" spans="10:11">
      <c r="J12990" s="1014"/>
      <c r="K12990" s="1014"/>
    </row>
    <row r="12991" spans="10:11">
      <c r="J12991" s="1014"/>
      <c r="K12991" s="1014"/>
    </row>
    <row r="12992" spans="10:11">
      <c r="J12992" s="1014"/>
      <c r="K12992" s="1014"/>
    </row>
    <row r="12993" spans="10:11">
      <c r="J12993" s="1014"/>
      <c r="K12993" s="1014"/>
    </row>
    <row r="12994" spans="10:11">
      <c r="J12994" s="1014"/>
      <c r="K12994" s="1014"/>
    </row>
    <row r="12995" spans="10:11">
      <c r="J12995" s="1014"/>
      <c r="K12995" s="1014"/>
    </row>
    <row r="12996" spans="10:11">
      <c r="J12996" s="1014"/>
      <c r="K12996" s="1014"/>
    </row>
    <row r="12997" spans="10:11">
      <c r="J12997" s="1014"/>
      <c r="K12997" s="1014"/>
    </row>
    <row r="12998" spans="10:11">
      <c r="J12998" s="1014"/>
      <c r="K12998" s="1014"/>
    </row>
    <row r="12999" spans="10:11">
      <c r="J12999" s="1014"/>
      <c r="K12999" s="1014"/>
    </row>
    <row r="13000" spans="10:11">
      <c r="J13000" s="1014"/>
      <c r="K13000" s="1014"/>
    </row>
    <row r="13001" spans="10:11">
      <c r="J13001" s="1014"/>
      <c r="K13001" s="1014"/>
    </row>
    <row r="13002" spans="10:11">
      <c r="J13002" s="1014"/>
      <c r="K13002" s="1014"/>
    </row>
    <row r="13003" spans="10:11">
      <c r="J13003" s="1014"/>
      <c r="K13003" s="1014"/>
    </row>
    <row r="13004" spans="10:11">
      <c r="J13004" s="1014"/>
      <c r="K13004" s="1014"/>
    </row>
    <row r="13005" spans="10:11">
      <c r="J13005" s="1014"/>
      <c r="K13005" s="1014"/>
    </row>
    <row r="13006" spans="10:11">
      <c r="J13006" s="1014"/>
      <c r="K13006" s="1014"/>
    </row>
    <row r="13007" spans="10:11">
      <c r="J13007" s="1014"/>
      <c r="K13007" s="1014"/>
    </row>
    <row r="13008" spans="10:11">
      <c r="J13008" s="1014"/>
      <c r="K13008" s="1014"/>
    </row>
    <row r="13009" spans="10:11">
      <c r="J13009" s="1014"/>
      <c r="K13009" s="1014"/>
    </row>
    <row r="13010" spans="10:11">
      <c r="J13010" s="1014"/>
      <c r="K13010" s="1014"/>
    </row>
    <row r="13011" spans="10:11">
      <c r="J13011" s="1014"/>
      <c r="K13011" s="1014"/>
    </row>
    <row r="13012" spans="10:11">
      <c r="J13012" s="1014"/>
      <c r="K13012" s="1014"/>
    </row>
    <row r="13013" spans="10:11">
      <c r="J13013" s="1014"/>
      <c r="K13013" s="1014"/>
    </row>
    <row r="13014" spans="10:11">
      <c r="J13014" s="1014"/>
      <c r="K13014" s="1014"/>
    </row>
    <row r="13015" spans="10:11">
      <c r="J13015" s="1014"/>
      <c r="K13015" s="1014"/>
    </row>
    <row r="13016" spans="10:11">
      <c r="J13016" s="1014"/>
      <c r="K13016" s="1014"/>
    </row>
    <row r="13017" spans="10:11">
      <c r="J13017" s="1014"/>
      <c r="K13017" s="1014"/>
    </row>
    <row r="13018" spans="10:11">
      <c r="J13018" s="1014"/>
      <c r="K13018" s="1014"/>
    </row>
    <row r="13019" spans="10:11">
      <c r="J13019" s="1014"/>
      <c r="K13019" s="1014"/>
    </row>
    <row r="13020" spans="10:11">
      <c r="J13020" s="1014"/>
      <c r="K13020" s="1014"/>
    </row>
    <row r="13021" spans="10:11">
      <c r="J13021" s="1014"/>
      <c r="K13021" s="1014"/>
    </row>
    <row r="13022" spans="10:11">
      <c r="J13022" s="1014"/>
      <c r="K13022" s="1014"/>
    </row>
    <row r="13023" spans="10:11">
      <c r="J13023" s="1014"/>
      <c r="K13023" s="1014"/>
    </row>
    <row r="13024" spans="10:11">
      <c r="J13024" s="1014"/>
      <c r="K13024" s="1014"/>
    </row>
    <row r="13025" spans="10:11">
      <c r="J13025" s="1014"/>
      <c r="K13025" s="1014"/>
    </row>
    <row r="13026" spans="10:11">
      <c r="J13026" s="1014"/>
      <c r="K13026" s="1014"/>
    </row>
    <row r="13027" spans="10:11">
      <c r="J13027" s="1014"/>
      <c r="K13027" s="1014"/>
    </row>
    <row r="13028" spans="10:11">
      <c r="J13028" s="1014"/>
      <c r="K13028" s="1014"/>
    </row>
    <row r="13029" spans="10:11">
      <c r="J13029" s="1014"/>
      <c r="K13029" s="1014"/>
    </row>
    <row r="13030" spans="10:11">
      <c r="J13030" s="1014"/>
      <c r="K13030" s="1014"/>
    </row>
    <row r="13031" spans="10:11">
      <c r="J13031" s="1014"/>
      <c r="K13031" s="1014"/>
    </row>
    <row r="13032" spans="10:11">
      <c r="J13032" s="1014"/>
      <c r="K13032" s="1014"/>
    </row>
    <row r="13033" spans="10:11">
      <c r="J13033" s="1014"/>
      <c r="K13033" s="1014"/>
    </row>
    <row r="13034" spans="10:11">
      <c r="J13034" s="1014"/>
      <c r="K13034" s="1014"/>
    </row>
    <row r="13035" spans="10:11">
      <c r="J13035" s="1014"/>
      <c r="K13035" s="1014"/>
    </row>
    <row r="13036" spans="10:11">
      <c r="J13036" s="1014"/>
      <c r="K13036" s="1014"/>
    </row>
    <row r="13037" spans="10:11">
      <c r="J13037" s="1014"/>
      <c r="K13037" s="1014"/>
    </row>
    <row r="13038" spans="10:11">
      <c r="J13038" s="1014"/>
      <c r="K13038" s="1014"/>
    </row>
    <row r="13039" spans="10:11">
      <c r="J13039" s="1014"/>
      <c r="K13039" s="1014"/>
    </row>
    <row r="13040" spans="10:11">
      <c r="J13040" s="1014"/>
      <c r="K13040" s="1014"/>
    </row>
    <row r="13041" spans="10:11">
      <c r="J13041" s="1014"/>
      <c r="K13041" s="1014"/>
    </row>
    <row r="13042" spans="10:11">
      <c r="J13042" s="1014"/>
      <c r="K13042" s="1014"/>
    </row>
    <row r="13043" spans="10:11">
      <c r="J13043" s="1014"/>
      <c r="K13043" s="1014"/>
    </row>
    <row r="13044" spans="10:11">
      <c r="J13044" s="1014"/>
      <c r="K13044" s="1014"/>
    </row>
    <row r="13045" spans="10:11">
      <c r="J13045" s="1014"/>
      <c r="K13045" s="1014"/>
    </row>
    <row r="13046" spans="10:11">
      <c r="J13046" s="1014"/>
      <c r="K13046" s="1014"/>
    </row>
    <row r="13047" spans="10:11">
      <c r="J13047" s="1014"/>
      <c r="K13047" s="1014"/>
    </row>
    <row r="13048" spans="10:11">
      <c r="J13048" s="1014"/>
      <c r="K13048" s="1014"/>
    </row>
    <row r="13049" spans="10:11">
      <c r="J13049" s="1014"/>
      <c r="K13049" s="1014"/>
    </row>
    <row r="13050" spans="10:11">
      <c r="J13050" s="1014"/>
      <c r="K13050" s="1014"/>
    </row>
    <row r="13051" spans="10:11">
      <c r="J13051" s="1014"/>
      <c r="K13051" s="1014"/>
    </row>
    <row r="13052" spans="10:11">
      <c r="J13052" s="1014"/>
      <c r="K13052" s="1014"/>
    </row>
    <row r="13053" spans="10:11">
      <c r="J13053" s="1014"/>
      <c r="K13053" s="1014"/>
    </row>
    <row r="13054" spans="10:11">
      <c r="J13054" s="1014"/>
      <c r="K13054" s="1014"/>
    </row>
    <row r="13055" spans="10:11">
      <c r="J13055" s="1014"/>
      <c r="K13055" s="1014"/>
    </row>
    <row r="13056" spans="10:11">
      <c r="J13056" s="1014"/>
      <c r="K13056" s="1014"/>
    </row>
    <row r="13057" spans="10:11">
      <c r="J13057" s="1014"/>
      <c r="K13057" s="1014"/>
    </row>
    <row r="13058" spans="10:11">
      <c r="J13058" s="1014"/>
      <c r="K13058" s="1014"/>
    </row>
    <row r="13059" spans="10:11">
      <c r="J13059" s="1014"/>
      <c r="K13059" s="1014"/>
    </row>
    <row r="13060" spans="10:11">
      <c r="J13060" s="1014"/>
      <c r="K13060" s="1014"/>
    </row>
    <row r="13061" spans="10:11">
      <c r="J13061" s="1014"/>
      <c r="K13061" s="1014"/>
    </row>
    <row r="13062" spans="10:11">
      <c r="J13062" s="1014"/>
      <c r="K13062" s="1014"/>
    </row>
    <row r="13063" spans="10:11">
      <c r="J13063" s="1014"/>
      <c r="K13063" s="1014"/>
    </row>
    <row r="13064" spans="10:11">
      <c r="J13064" s="1014"/>
      <c r="K13064" s="1014"/>
    </row>
    <row r="13065" spans="10:11">
      <c r="J13065" s="1014"/>
      <c r="K13065" s="1014"/>
    </row>
    <row r="13066" spans="10:11">
      <c r="J13066" s="1014"/>
      <c r="K13066" s="1014"/>
    </row>
    <row r="13067" spans="10:11">
      <c r="J13067" s="1014"/>
      <c r="K13067" s="1014"/>
    </row>
    <row r="13068" spans="10:11">
      <c r="J13068" s="1014"/>
      <c r="K13068" s="1014"/>
    </row>
    <row r="13069" spans="10:11">
      <c r="J13069" s="1014"/>
      <c r="K13069" s="1014"/>
    </row>
    <row r="13070" spans="10:11">
      <c r="J13070" s="1014"/>
      <c r="K13070" s="1014"/>
    </row>
    <row r="13071" spans="10:11">
      <c r="J13071" s="1014"/>
      <c r="K13071" s="1014"/>
    </row>
    <row r="13072" spans="10:11">
      <c r="J13072" s="1014"/>
      <c r="K13072" s="1014"/>
    </row>
    <row r="13073" spans="10:11">
      <c r="J13073" s="1014"/>
      <c r="K13073" s="1014"/>
    </row>
    <row r="13074" spans="10:11">
      <c r="J13074" s="1014"/>
      <c r="K13074" s="1014"/>
    </row>
    <row r="13075" spans="10:11">
      <c r="J13075" s="1014"/>
      <c r="K13075" s="1014"/>
    </row>
    <row r="13076" spans="10:11">
      <c r="J13076" s="1014"/>
      <c r="K13076" s="1014"/>
    </row>
    <row r="13077" spans="10:11">
      <c r="J13077" s="1014"/>
      <c r="K13077" s="1014"/>
    </row>
    <row r="13078" spans="10:11">
      <c r="J13078" s="1014"/>
      <c r="K13078" s="1014"/>
    </row>
    <row r="13079" spans="10:11">
      <c r="J13079" s="1014"/>
      <c r="K13079" s="1014"/>
    </row>
    <row r="13080" spans="10:11">
      <c r="J13080" s="1014"/>
      <c r="K13080" s="1014"/>
    </row>
    <row r="13081" spans="10:11">
      <c r="J13081" s="1014"/>
      <c r="K13081" s="1014"/>
    </row>
    <row r="13082" spans="10:11">
      <c r="J13082" s="1014"/>
      <c r="K13082" s="1014"/>
    </row>
    <row r="13083" spans="10:11">
      <c r="J13083" s="1014"/>
      <c r="K13083" s="1014"/>
    </row>
    <row r="13084" spans="10:11">
      <c r="J13084" s="1014"/>
      <c r="K13084" s="1014"/>
    </row>
    <row r="13085" spans="10:11">
      <c r="J13085" s="1014"/>
      <c r="K13085" s="1014"/>
    </row>
    <row r="13086" spans="10:11">
      <c r="J13086" s="1014"/>
      <c r="K13086" s="1014"/>
    </row>
    <row r="13087" spans="10:11">
      <c r="J13087" s="1014"/>
      <c r="K13087" s="1014"/>
    </row>
    <row r="13088" spans="10:11">
      <c r="J13088" s="1014"/>
      <c r="K13088" s="1014"/>
    </row>
    <row r="13089" spans="10:11">
      <c r="J13089" s="1014"/>
      <c r="K13089" s="1014"/>
    </row>
    <row r="13090" spans="10:11">
      <c r="J13090" s="1014"/>
      <c r="K13090" s="1014"/>
    </row>
    <row r="13091" spans="10:11">
      <c r="J13091" s="1014"/>
      <c r="K13091" s="1014"/>
    </row>
    <row r="13092" spans="10:11">
      <c r="J13092" s="1014"/>
      <c r="K13092" s="1014"/>
    </row>
    <row r="13093" spans="10:11">
      <c r="J13093" s="1014"/>
      <c r="K13093" s="1014"/>
    </row>
    <row r="13094" spans="10:11">
      <c r="J13094" s="1014"/>
      <c r="K13094" s="1014"/>
    </row>
    <row r="13095" spans="10:11">
      <c r="J13095" s="1014"/>
      <c r="K13095" s="1014"/>
    </row>
    <row r="13096" spans="10:11">
      <c r="J13096" s="1014"/>
      <c r="K13096" s="1014"/>
    </row>
    <row r="13097" spans="10:11">
      <c r="J13097" s="1014"/>
      <c r="K13097" s="1014"/>
    </row>
    <row r="13098" spans="10:11">
      <c r="J13098" s="1014"/>
      <c r="K13098" s="1014"/>
    </row>
    <row r="13099" spans="10:11">
      <c r="J13099" s="1014"/>
      <c r="K13099" s="1014"/>
    </row>
    <row r="13100" spans="10:11">
      <c r="J13100" s="1014"/>
      <c r="K13100" s="1014"/>
    </row>
    <row r="13101" spans="10:11">
      <c r="J13101" s="1014"/>
      <c r="K13101" s="1014"/>
    </row>
    <row r="13102" spans="10:11">
      <c r="J13102" s="1014"/>
      <c r="K13102" s="1014"/>
    </row>
    <row r="13103" spans="10:11">
      <c r="J13103" s="1014"/>
      <c r="K13103" s="1014"/>
    </row>
    <row r="13104" spans="10:11">
      <c r="J13104" s="1014"/>
      <c r="K13104" s="1014"/>
    </row>
    <row r="13105" spans="10:11">
      <c r="J13105" s="1014"/>
      <c r="K13105" s="1014"/>
    </row>
    <row r="13106" spans="10:11">
      <c r="J13106" s="1014"/>
      <c r="K13106" s="1014"/>
    </row>
    <row r="13107" spans="10:11">
      <c r="J13107" s="1014"/>
      <c r="K13107" s="1014"/>
    </row>
    <row r="13108" spans="10:11">
      <c r="J13108" s="1014"/>
      <c r="K13108" s="1014"/>
    </row>
    <row r="13109" spans="10:11">
      <c r="J13109" s="1014"/>
      <c r="K13109" s="1014"/>
    </row>
    <row r="13110" spans="10:11">
      <c r="J13110" s="1014"/>
      <c r="K13110" s="1014"/>
    </row>
    <row r="13111" spans="10:11">
      <c r="J13111" s="1014"/>
      <c r="K13111" s="1014"/>
    </row>
    <row r="13112" spans="10:11">
      <c r="J13112" s="1014"/>
      <c r="K13112" s="1014"/>
    </row>
    <row r="13113" spans="10:11">
      <c r="J13113" s="1014"/>
      <c r="K13113" s="1014"/>
    </row>
    <row r="13114" spans="10:11">
      <c r="J13114" s="1014"/>
      <c r="K13114" s="1014"/>
    </row>
    <row r="13115" spans="10:11">
      <c r="J13115" s="1014"/>
      <c r="K13115" s="1014"/>
    </row>
    <row r="13116" spans="10:11">
      <c r="J13116" s="1014"/>
      <c r="K13116" s="1014"/>
    </row>
    <row r="13117" spans="10:11">
      <c r="J13117" s="1014"/>
      <c r="K13117" s="1014"/>
    </row>
    <row r="13118" spans="10:11">
      <c r="J13118" s="1014"/>
      <c r="K13118" s="1014"/>
    </row>
    <row r="13119" spans="10:11">
      <c r="J13119" s="1014"/>
      <c r="K13119" s="1014"/>
    </row>
    <row r="13120" spans="10:11">
      <c r="J13120" s="1014"/>
      <c r="K13120" s="1014"/>
    </row>
    <row r="13121" spans="10:11">
      <c r="J13121" s="1014"/>
      <c r="K13121" s="1014"/>
    </row>
    <row r="13122" spans="10:11">
      <c r="J13122" s="1014"/>
      <c r="K13122" s="1014"/>
    </row>
    <row r="13123" spans="10:11">
      <c r="J13123" s="1014"/>
      <c r="K13123" s="1014"/>
    </row>
    <row r="13124" spans="10:11">
      <c r="J13124" s="1014"/>
      <c r="K13124" s="1014"/>
    </row>
    <row r="13125" spans="10:11">
      <c r="J13125" s="1014"/>
      <c r="K13125" s="1014"/>
    </row>
    <row r="13126" spans="10:11">
      <c r="J13126" s="1014"/>
      <c r="K13126" s="1014"/>
    </row>
    <row r="13127" spans="10:11">
      <c r="J13127" s="1014"/>
      <c r="K13127" s="1014"/>
    </row>
    <row r="13128" spans="10:11">
      <c r="J13128" s="1014"/>
      <c r="K13128" s="1014"/>
    </row>
    <row r="13129" spans="10:11">
      <c r="J13129" s="1014"/>
      <c r="K13129" s="1014"/>
    </row>
    <row r="13130" spans="10:11">
      <c r="J13130" s="1014"/>
      <c r="K13130" s="1014"/>
    </row>
    <row r="13131" spans="10:11">
      <c r="J13131" s="1014"/>
      <c r="K13131" s="1014"/>
    </row>
    <row r="13132" spans="10:11">
      <c r="J13132" s="1014"/>
      <c r="K13132" s="1014"/>
    </row>
    <row r="13133" spans="10:11">
      <c r="J13133" s="1014"/>
      <c r="K13133" s="1014"/>
    </row>
    <row r="13134" spans="10:11">
      <c r="J13134" s="1014"/>
      <c r="K13134" s="1014"/>
    </row>
    <row r="13135" spans="10:11">
      <c r="J13135" s="1014"/>
      <c r="K13135" s="1014"/>
    </row>
    <row r="13136" spans="10:11">
      <c r="J13136" s="1014"/>
      <c r="K13136" s="1014"/>
    </row>
    <row r="13137" spans="10:11">
      <c r="J13137" s="1014"/>
      <c r="K13137" s="1014"/>
    </row>
    <row r="13138" spans="10:11">
      <c r="J13138" s="1014"/>
      <c r="K13138" s="1014"/>
    </row>
    <row r="13139" spans="10:11">
      <c r="J13139" s="1014"/>
      <c r="K13139" s="1014"/>
    </row>
    <row r="13140" spans="10:11">
      <c r="J13140" s="1014"/>
      <c r="K13140" s="1014"/>
    </row>
    <row r="13141" spans="10:11">
      <c r="J13141" s="1014"/>
      <c r="K13141" s="1014"/>
    </row>
    <row r="13142" spans="10:11">
      <c r="J13142" s="1014"/>
      <c r="K13142" s="1014"/>
    </row>
    <row r="13143" spans="10:11">
      <c r="J13143" s="1014"/>
      <c r="K13143" s="1014"/>
    </row>
    <row r="13144" spans="10:11">
      <c r="J13144" s="1014"/>
      <c r="K13144" s="1014"/>
    </row>
    <row r="13145" spans="10:11">
      <c r="J13145" s="1014"/>
      <c r="K13145" s="1014"/>
    </row>
    <row r="13146" spans="10:11">
      <c r="J13146" s="1014"/>
      <c r="K13146" s="1014"/>
    </row>
    <row r="13147" spans="10:11">
      <c r="J13147" s="1014"/>
      <c r="K13147" s="1014"/>
    </row>
    <row r="13148" spans="10:11">
      <c r="J13148" s="1014"/>
      <c r="K13148" s="1014"/>
    </row>
    <row r="13149" spans="10:11">
      <c r="J13149" s="1014"/>
      <c r="K13149" s="1014"/>
    </row>
    <row r="13150" spans="10:11">
      <c r="J13150" s="1014"/>
      <c r="K13150" s="1014"/>
    </row>
    <row r="13151" spans="10:11">
      <c r="J13151" s="1014"/>
      <c r="K13151" s="1014"/>
    </row>
    <row r="13152" spans="10:11">
      <c r="J13152" s="1014"/>
      <c r="K13152" s="1014"/>
    </row>
    <row r="13153" spans="10:11">
      <c r="J13153" s="1014"/>
      <c r="K13153" s="1014"/>
    </row>
    <row r="13154" spans="10:11">
      <c r="J13154" s="1014"/>
      <c r="K13154" s="1014"/>
    </row>
    <row r="13155" spans="10:11">
      <c r="J13155" s="1014"/>
      <c r="K13155" s="1014"/>
    </row>
    <row r="13156" spans="10:11">
      <c r="J13156" s="1014"/>
      <c r="K13156" s="1014"/>
    </row>
    <row r="13157" spans="10:11">
      <c r="J13157" s="1014"/>
      <c r="K13157" s="1014"/>
    </row>
    <row r="13158" spans="10:11">
      <c r="J13158" s="1014"/>
      <c r="K13158" s="1014"/>
    </row>
    <row r="13159" spans="10:11">
      <c r="J13159" s="1014"/>
      <c r="K13159" s="1014"/>
    </row>
    <row r="13160" spans="10:11">
      <c r="J13160" s="1014"/>
      <c r="K13160" s="1014"/>
    </row>
    <row r="13161" spans="10:11">
      <c r="J13161" s="1014"/>
      <c r="K13161" s="1014"/>
    </row>
    <row r="13162" spans="10:11">
      <c r="J13162" s="1014"/>
      <c r="K13162" s="1014"/>
    </row>
    <row r="13163" spans="10:11">
      <c r="J13163" s="1014"/>
      <c r="K13163" s="1014"/>
    </row>
    <row r="13164" spans="10:11">
      <c r="J13164" s="1014"/>
      <c r="K13164" s="1014"/>
    </row>
    <row r="13165" spans="10:11">
      <c r="J13165" s="1014"/>
      <c r="K13165" s="1014"/>
    </row>
    <row r="13166" spans="10:11">
      <c r="J13166" s="1014"/>
      <c r="K13166" s="1014"/>
    </row>
    <row r="13167" spans="10:11">
      <c r="J13167" s="1014"/>
      <c r="K13167" s="1014"/>
    </row>
    <row r="13168" spans="10:11">
      <c r="J13168" s="1014"/>
      <c r="K13168" s="1014"/>
    </row>
    <row r="13169" spans="10:11">
      <c r="J13169" s="1014"/>
      <c r="K13169" s="1014"/>
    </row>
    <row r="13170" spans="10:11">
      <c r="J13170" s="1014"/>
      <c r="K13170" s="1014"/>
    </row>
    <row r="13171" spans="10:11">
      <c r="J13171" s="1014"/>
      <c r="K13171" s="1014"/>
    </row>
    <row r="13172" spans="10:11">
      <c r="J13172" s="1014"/>
      <c r="K13172" s="1014"/>
    </row>
    <row r="13173" spans="10:11">
      <c r="J13173" s="1014"/>
      <c r="K13173" s="1014"/>
    </row>
    <row r="13174" spans="10:11">
      <c r="J13174" s="1014"/>
      <c r="K13174" s="1014"/>
    </row>
    <row r="13175" spans="10:11">
      <c r="J13175" s="1014"/>
      <c r="K13175" s="1014"/>
    </row>
    <row r="13176" spans="10:11">
      <c r="J13176" s="1014"/>
      <c r="K13176" s="1014"/>
    </row>
    <row r="13177" spans="10:11">
      <c r="J13177" s="1014"/>
      <c r="K13177" s="1014"/>
    </row>
    <row r="13178" spans="10:11">
      <c r="J13178" s="1014"/>
      <c r="K13178" s="1014"/>
    </row>
    <row r="13179" spans="10:11">
      <c r="J13179" s="1014"/>
      <c r="K13179" s="1014"/>
    </row>
    <row r="13180" spans="10:11">
      <c r="J13180" s="1014"/>
      <c r="K13180" s="1014"/>
    </row>
    <row r="13181" spans="10:11">
      <c r="J13181" s="1014"/>
      <c r="K13181" s="1014"/>
    </row>
    <row r="13182" spans="10:11">
      <c r="J13182" s="1014"/>
      <c r="K13182" s="1014"/>
    </row>
    <row r="13183" spans="10:11">
      <c r="J13183" s="1014"/>
      <c r="K13183" s="1014"/>
    </row>
    <row r="13184" spans="10:11">
      <c r="J13184" s="1014"/>
      <c r="K13184" s="1014"/>
    </row>
    <row r="13185" spans="10:11">
      <c r="J13185" s="1014"/>
      <c r="K13185" s="1014"/>
    </row>
    <row r="13186" spans="10:11">
      <c r="J13186" s="1014"/>
      <c r="K13186" s="1014"/>
    </row>
    <row r="13187" spans="10:11">
      <c r="J13187" s="1014"/>
      <c r="K13187" s="1014"/>
    </row>
    <row r="13188" spans="10:11">
      <c r="J13188" s="1014"/>
      <c r="K13188" s="1014"/>
    </row>
    <row r="13189" spans="10:11">
      <c r="J13189" s="1014"/>
      <c r="K13189" s="1014"/>
    </row>
    <row r="13190" spans="10:11">
      <c r="J13190" s="1014"/>
      <c r="K13190" s="1014"/>
    </row>
    <row r="13191" spans="10:11">
      <c r="J13191" s="1014"/>
      <c r="K13191" s="1014"/>
    </row>
    <row r="13192" spans="10:11">
      <c r="J13192" s="1014"/>
      <c r="K13192" s="1014"/>
    </row>
    <row r="13193" spans="10:11">
      <c r="J13193" s="1014"/>
      <c r="K13193" s="1014"/>
    </row>
    <row r="13194" spans="10:11">
      <c r="J13194" s="1014"/>
      <c r="K13194" s="1014"/>
    </row>
    <row r="13195" spans="10:11">
      <c r="J13195" s="1014"/>
      <c r="K13195" s="1014"/>
    </row>
    <row r="13196" spans="10:11">
      <c r="J13196" s="1014"/>
      <c r="K13196" s="1014"/>
    </row>
    <row r="13197" spans="10:11">
      <c r="J13197" s="1014"/>
      <c r="K13197" s="1014"/>
    </row>
    <row r="13198" spans="10:11">
      <c r="J13198" s="1014"/>
      <c r="K13198" s="1014"/>
    </row>
    <row r="13199" spans="10:11">
      <c r="J13199" s="1014"/>
      <c r="K13199" s="1014"/>
    </row>
    <row r="13200" spans="10:11">
      <c r="J13200" s="1014"/>
      <c r="K13200" s="1014"/>
    </row>
    <row r="13201" spans="10:11">
      <c r="J13201" s="1014"/>
      <c r="K13201" s="1014"/>
    </row>
    <row r="13202" spans="10:11">
      <c r="J13202" s="1014"/>
      <c r="K13202" s="1014"/>
    </row>
    <row r="13203" spans="10:11">
      <c r="J13203" s="1014"/>
      <c r="K13203" s="1014"/>
    </row>
    <row r="13204" spans="10:11">
      <c r="J13204" s="1014"/>
      <c r="K13204" s="1014"/>
    </row>
    <row r="13205" spans="10:11">
      <c r="J13205" s="1014"/>
      <c r="K13205" s="1014"/>
    </row>
    <row r="13206" spans="10:11">
      <c r="J13206" s="1014"/>
      <c r="K13206" s="1014"/>
    </row>
    <row r="13207" spans="10:11">
      <c r="J13207" s="1014"/>
      <c r="K13207" s="1014"/>
    </row>
    <row r="13208" spans="10:11">
      <c r="J13208" s="1014"/>
      <c r="K13208" s="1014"/>
    </row>
    <row r="13209" spans="10:11">
      <c r="J13209" s="1014"/>
      <c r="K13209" s="1014"/>
    </row>
    <row r="13210" spans="10:11">
      <c r="J13210" s="1014"/>
      <c r="K13210" s="1014"/>
    </row>
    <row r="13211" spans="10:11">
      <c r="J13211" s="1014"/>
      <c r="K13211" s="1014"/>
    </row>
    <row r="13212" spans="10:11">
      <c r="J13212" s="1014"/>
      <c r="K13212" s="1014"/>
    </row>
    <row r="13213" spans="10:11">
      <c r="J13213" s="1014"/>
      <c r="K13213" s="1014"/>
    </row>
    <row r="13214" spans="10:11">
      <c r="J13214" s="1014"/>
      <c r="K13214" s="1014"/>
    </row>
    <row r="13215" spans="10:11">
      <c r="J13215" s="1014"/>
      <c r="K13215" s="1014"/>
    </row>
    <row r="13216" spans="10:11">
      <c r="J13216" s="1014"/>
      <c r="K13216" s="1014"/>
    </row>
    <row r="13217" spans="10:11">
      <c r="J13217" s="1014"/>
      <c r="K13217" s="1014"/>
    </row>
    <row r="13218" spans="10:11">
      <c r="J13218" s="1014"/>
      <c r="K13218" s="1014"/>
    </row>
    <row r="13219" spans="10:11">
      <c r="J13219" s="1014"/>
      <c r="K13219" s="1014"/>
    </row>
    <row r="13220" spans="10:11">
      <c r="J13220" s="1014"/>
      <c r="K13220" s="1014"/>
    </row>
    <row r="13221" spans="10:11">
      <c r="J13221" s="1014"/>
      <c r="K13221" s="1014"/>
    </row>
    <row r="13222" spans="10:11">
      <c r="J13222" s="1014"/>
      <c r="K13222" s="1014"/>
    </row>
    <row r="13223" spans="10:11">
      <c r="J13223" s="1014"/>
      <c r="K13223" s="1014"/>
    </row>
    <row r="13224" spans="10:11">
      <c r="J13224" s="1014"/>
      <c r="K13224" s="1014"/>
    </row>
    <row r="13225" spans="10:11">
      <c r="J13225" s="1014"/>
      <c r="K13225" s="1014"/>
    </row>
    <row r="13226" spans="10:11">
      <c r="J13226" s="1014"/>
      <c r="K13226" s="1014"/>
    </row>
    <row r="13227" spans="10:11">
      <c r="J13227" s="1014"/>
      <c r="K13227" s="1014"/>
    </row>
    <row r="13228" spans="10:11">
      <c r="J13228" s="1014"/>
      <c r="K13228" s="1014"/>
    </row>
    <row r="13229" spans="10:11">
      <c r="J13229" s="1014"/>
      <c r="K13229" s="1014"/>
    </row>
    <row r="13230" spans="10:11">
      <c r="J13230" s="1014"/>
      <c r="K13230" s="1014"/>
    </row>
    <row r="13231" spans="10:11">
      <c r="J13231" s="1014"/>
      <c r="K13231" s="1014"/>
    </row>
    <row r="13232" spans="10:11">
      <c r="J13232" s="1014"/>
      <c r="K13232" s="1014"/>
    </row>
    <row r="13233" spans="10:11">
      <c r="J13233" s="1014"/>
      <c r="K13233" s="1014"/>
    </row>
    <row r="13234" spans="10:11">
      <c r="J13234" s="1014"/>
      <c r="K13234" s="1014"/>
    </row>
    <row r="13235" spans="10:11">
      <c r="J13235" s="1014"/>
      <c r="K13235" s="1014"/>
    </row>
    <row r="13236" spans="10:11">
      <c r="J13236" s="1014"/>
      <c r="K13236" s="1014"/>
    </row>
    <row r="13237" spans="10:11">
      <c r="J13237" s="1014"/>
      <c r="K13237" s="1014"/>
    </row>
    <row r="13238" spans="10:11">
      <c r="J13238" s="1014"/>
      <c r="K13238" s="1014"/>
    </row>
    <row r="13239" spans="10:11">
      <c r="J13239" s="1014"/>
      <c r="K13239" s="1014"/>
    </row>
    <row r="13240" spans="10:11">
      <c r="J13240" s="1014"/>
      <c r="K13240" s="1014"/>
    </row>
    <row r="13241" spans="10:11">
      <c r="J13241" s="1014"/>
      <c r="K13241" s="1014"/>
    </row>
    <row r="13242" spans="10:11">
      <c r="J13242" s="1014"/>
      <c r="K13242" s="1014"/>
    </row>
    <row r="13243" spans="10:11">
      <c r="J13243" s="1014"/>
      <c r="K13243" s="1014"/>
    </row>
    <row r="13244" spans="10:11">
      <c r="J13244" s="1014"/>
      <c r="K13244" s="1014"/>
    </row>
    <row r="13245" spans="10:11">
      <c r="J13245" s="1014"/>
      <c r="K13245" s="1014"/>
    </row>
    <row r="13246" spans="10:11">
      <c r="J13246" s="1014"/>
      <c r="K13246" s="1014"/>
    </row>
    <row r="13247" spans="10:11">
      <c r="J13247" s="1014"/>
      <c r="K13247" s="1014"/>
    </row>
    <row r="13248" spans="10:11">
      <c r="J13248" s="1014"/>
      <c r="K13248" s="1014"/>
    </row>
    <row r="13249" spans="10:11">
      <c r="J13249" s="1014"/>
      <c r="K13249" s="1014"/>
    </row>
    <row r="13250" spans="10:11">
      <c r="J13250" s="1014"/>
      <c r="K13250" s="1014"/>
    </row>
    <row r="13251" spans="10:11">
      <c r="J13251" s="1014"/>
      <c r="K13251" s="1014"/>
    </row>
    <row r="13252" spans="10:11">
      <c r="J13252" s="1014"/>
      <c r="K13252" s="1014"/>
    </row>
    <row r="13253" spans="10:11">
      <c r="J13253" s="1014"/>
      <c r="K13253" s="1014"/>
    </row>
    <row r="13254" spans="10:11">
      <c r="J13254" s="1014"/>
      <c r="K13254" s="1014"/>
    </row>
    <row r="13255" spans="10:11">
      <c r="J13255" s="1014"/>
      <c r="K13255" s="1014"/>
    </row>
    <row r="13256" spans="10:11">
      <c r="J13256" s="1014"/>
      <c r="K13256" s="1014"/>
    </row>
    <row r="13257" spans="10:11">
      <c r="J13257" s="1014"/>
      <c r="K13257" s="1014"/>
    </row>
    <row r="13258" spans="10:11">
      <c r="J13258" s="1014"/>
      <c r="K13258" s="1014"/>
    </row>
    <row r="13259" spans="10:11">
      <c r="J13259" s="1014"/>
      <c r="K13259" s="1014"/>
    </row>
    <row r="13260" spans="10:11">
      <c r="J13260" s="1014"/>
      <c r="K13260" s="1014"/>
    </row>
    <row r="13261" spans="10:11">
      <c r="J13261" s="1014"/>
      <c r="K13261" s="1014"/>
    </row>
    <row r="13262" spans="10:11">
      <c r="J13262" s="1014"/>
      <c r="K13262" s="1014"/>
    </row>
    <row r="13263" spans="10:11">
      <c r="J13263" s="1014"/>
      <c r="K13263" s="1014"/>
    </row>
    <row r="13264" spans="10:11">
      <c r="J13264" s="1014"/>
      <c r="K13264" s="1014"/>
    </row>
    <row r="13265" spans="10:11">
      <c r="J13265" s="1014"/>
      <c r="K13265" s="1014"/>
    </row>
    <row r="13266" spans="10:11">
      <c r="J13266" s="1014"/>
      <c r="K13266" s="1014"/>
    </row>
    <row r="13267" spans="10:11">
      <c r="J13267" s="1014"/>
      <c r="K13267" s="1014"/>
    </row>
    <row r="13268" spans="10:11">
      <c r="J13268" s="1014"/>
      <c r="K13268" s="1014"/>
    </row>
    <row r="13269" spans="10:11">
      <c r="J13269" s="1014"/>
      <c r="K13269" s="1014"/>
    </row>
    <row r="13270" spans="10:11">
      <c r="J13270" s="1014"/>
      <c r="K13270" s="1014"/>
    </row>
    <row r="13271" spans="10:11">
      <c r="J13271" s="1014"/>
      <c r="K13271" s="1014"/>
    </row>
    <row r="13272" spans="10:11">
      <c r="J13272" s="1014"/>
      <c r="K13272" s="1014"/>
    </row>
    <row r="13273" spans="10:11">
      <c r="J13273" s="1014"/>
      <c r="K13273" s="1014"/>
    </row>
    <row r="13274" spans="10:11">
      <c r="J13274" s="1014"/>
      <c r="K13274" s="1014"/>
    </row>
    <row r="13275" spans="10:11">
      <c r="J13275" s="1014"/>
      <c r="K13275" s="1014"/>
    </row>
    <row r="13276" spans="10:11">
      <c r="J13276" s="1014"/>
      <c r="K13276" s="1014"/>
    </row>
    <row r="13277" spans="10:11">
      <c r="J13277" s="1014"/>
      <c r="K13277" s="1014"/>
    </row>
    <row r="13278" spans="10:11">
      <c r="J13278" s="1014"/>
      <c r="K13278" s="1014"/>
    </row>
    <row r="13279" spans="10:11">
      <c r="J13279" s="1014"/>
      <c r="K13279" s="1014"/>
    </row>
    <row r="13280" spans="10:11">
      <c r="J13280" s="1014"/>
      <c r="K13280" s="1014"/>
    </row>
    <row r="13281" spans="10:11">
      <c r="J13281" s="1014"/>
      <c r="K13281" s="1014"/>
    </row>
    <row r="13282" spans="10:11">
      <c r="J13282" s="1014"/>
      <c r="K13282" s="1014"/>
    </row>
    <row r="13283" spans="10:11">
      <c r="J13283" s="1014"/>
      <c r="K13283" s="1014"/>
    </row>
    <row r="13284" spans="10:11">
      <c r="J13284" s="1014"/>
      <c r="K13284" s="1014"/>
    </row>
    <row r="13285" spans="10:11">
      <c r="J13285" s="1014"/>
      <c r="K13285" s="1014"/>
    </row>
    <row r="13286" spans="10:11">
      <c r="J13286" s="1014"/>
      <c r="K13286" s="1014"/>
    </row>
    <row r="13287" spans="10:11">
      <c r="J13287" s="1014"/>
      <c r="K13287" s="1014"/>
    </row>
    <row r="13288" spans="10:11">
      <c r="J13288" s="1014"/>
      <c r="K13288" s="1014"/>
    </row>
    <row r="13289" spans="10:11">
      <c r="J13289" s="1014"/>
      <c r="K13289" s="1014"/>
    </row>
    <row r="13290" spans="10:11">
      <c r="J13290" s="1014"/>
      <c r="K13290" s="1014"/>
    </row>
    <row r="13291" spans="10:11">
      <c r="J13291" s="1014"/>
      <c r="K13291" s="1014"/>
    </row>
    <row r="13292" spans="10:11">
      <c r="J13292" s="1014"/>
      <c r="K13292" s="1014"/>
    </row>
    <row r="13293" spans="10:11">
      <c r="J13293" s="1014"/>
      <c r="K13293" s="1014"/>
    </row>
    <row r="13294" spans="10:11">
      <c r="J13294" s="1014"/>
      <c r="K13294" s="1014"/>
    </row>
    <row r="13295" spans="10:11">
      <c r="J13295" s="1014"/>
      <c r="K13295" s="1014"/>
    </row>
    <row r="13296" spans="10:11">
      <c r="J13296" s="1014"/>
      <c r="K13296" s="1014"/>
    </row>
    <row r="13297" spans="10:11">
      <c r="J13297" s="1014"/>
      <c r="K13297" s="1014"/>
    </row>
    <row r="13298" spans="10:11">
      <c r="J13298" s="1014"/>
      <c r="K13298" s="1014"/>
    </row>
    <row r="13299" spans="10:11">
      <c r="J13299" s="1014"/>
      <c r="K13299" s="1014"/>
    </row>
    <row r="13300" spans="10:11">
      <c r="J13300" s="1014"/>
      <c r="K13300" s="1014"/>
    </row>
    <row r="13301" spans="10:11">
      <c r="J13301" s="1014"/>
      <c r="K13301" s="1014"/>
    </row>
    <row r="13302" spans="10:11">
      <c r="J13302" s="1014"/>
      <c r="K13302" s="1014"/>
    </row>
    <row r="13303" spans="10:11">
      <c r="J13303" s="1014"/>
      <c r="K13303" s="1014"/>
    </row>
    <row r="13304" spans="10:11">
      <c r="J13304" s="1014"/>
      <c r="K13304" s="1014"/>
    </row>
    <row r="13305" spans="10:11">
      <c r="J13305" s="1014"/>
      <c r="K13305" s="1014"/>
    </row>
    <row r="13306" spans="10:11">
      <c r="J13306" s="1014"/>
      <c r="K13306" s="1014"/>
    </row>
    <row r="13307" spans="10:11">
      <c r="J13307" s="1014"/>
      <c r="K13307" s="1014"/>
    </row>
    <row r="13308" spans="10:11">
      <c r="J13308" s="1014"/>
      <c r="K13308" s="1014"/>
    </row>
    <row r="13309" spans="10:11">
      <c r="J13309" s="1014"/>
      <c r="K13309" s="1014"/>
    </row>
    <row r="13310" spans="10:11">
      <c r="J13310" s="1014"/>
      <c r="K13310" s="1014"/>
    </row>
    <row r="13311" spans="10:11">
      <c r="J13311" s="1014"/>
      <c r="K13311" s="1014"/>
    </row>
    <row r="13312" spans="10:11">
      <c r="J13312" s="1014"/>
      <c r="K13312" s="1014"/>
    </row>
    <row r="13313" spans="10:11">
      <c r="J13313" s="1014"/>
      <c r="K13313" s="1014"/>
    </row>
    <row r="13314" spans="10:11">
      <c r="J13314" s="1014"/>
      <c r="K13314" s="1014"/>
    </row>
    <row r="13315" spans="10:11">
      <c r="J13315" s="1014"/>
      <c r="K13315" s="1014"/>
    </row>
    <row r="13316" spans="10:11">
      <c r="J13316" s="1014"/>
      <c r="K13316" s="1014"/>
    </row>
    <row r="13317" spans="10:11">
      <c r="J13317" s="1014"/>
      <c r="K13317" s="1014"/>
    </row>
    <row r="13318" spans="10:11">
      <c r="J13318" s="1014"/>
      <c r="K13318" s="1014"/>
    </row>
    <row r="13319" spans="10:11">
      <c r="J13319" s="1014"/>
      <c r="K13319" s="1014"/>
    </row>
    <row r="13320" spans="10:11">
      <c r="J13320" s="1014"/>
      <c r="K13320" s="1014"/>
    </row>
    <row r="13321" spans="10:11">
      <c r="J13321" s="1014"/>
      <c r="K13321" s="1014"/>
    </row>
    <row r="13322" spans="10:11">
      <c r="J13322" s="1014"/>
      <c r="K13322" s="1014"/>
    </row>
    <row r="13323" spans="10:11">
      <c r="J13323" s="1014"/>
      <c r="K13323" s="1014"/>
    </row>
    <row r="13324" spans="10:11">
      <c r="J13324" s="1014"/>
      <c r="K13324" s="1014"/>
    </row>
    <row r="13325" spans="10:11">
      <c r="J13325" s="1014"/>
      <c r="K13325" s="1014"/>
    </row>
    <row r="13326" spans="10:11">
      <c r="J13326" s="1014"/>
      <c r="K13326" s="1014"/>
    </row>
    <row r="13327" spans="10:11">
      <c r="J13327" s="1014"/>
      <c r="K13327" s="1014"/>
    </row>
    <row r="13328" spans="10:11">
      <c r="J13328" s="1014"/>
      <c r="K13328" s="1014"/>
    </row>
    <row r="13329" spans="10:11">
      <c r="J13329" s="1014"/>
      <c r="K13329" s="1014"/>
    </row>
    <row r="13330" spans="10:11">
      <c r="J13330" s="1014"/>
      <c r="K13330" s="1014"/>
    </row>
    <row r="13331" spans="10:11">
      <c r="J13331" s="1014"/>
      <c r="K13331" s="1014"/>
    </row>
    <row r="13332" spans="10:11">
      <c r="J13332" s="1014"/>
      <c r="K13332" s="1014"/>
    </row>
    <row r="13333" spans="10:11">
      <c r="J13333" s="1014"/>
      <c r="K13333" s="1014"/>
    </row>
    <row r="13334" spans="10:11">
      <c r="J13334" s="1014"/>
      <c r="K13334" s="1014"/>
    </row>
    <row r="13335" spans="10:11">
      <c r="J13335" s="1014"/>
      <c r="K13335" s="1014"/>
    </row>
    <row r="13336" spans="10:11">
      <c r="J13336" s="1014"/>
      <c r="K13336" s="1014"/>
    </row>
    <row r="13337" spans="10:11">
      <c r="J13337" s="1014"/>
      <c r="K13337" s="1014"/>
    </row>
    <row r="13338" spans="10:11">
      <c r="J13338" s="1014"/>
      <c r="K13338" s="1014"/>
    </row>
    <row r="13339" spans="10:11">
      <c r="J13339" s="1014"/>
      <c r="K13339" s="1014"/>
    </row>
    <row r="13340" spans="10:11">
      <c r="J13340" s="1014"/>
      <c r="K13340" s="1014"/>
    </row>
    <row r="13341" spans="10:11">
      <c r="J13341" s="1014"/>
      <c r="K13341" s="1014"/>
    </row>
    <row r="13342" spans="10:11">
      <c r="J13342" s="1014"/>
      <c r="K13342" s="1014"/>
    </row>
    <row r="13343" spans="10:11">
      <c r="J13343" s="1014"/>
      <c r="K13343" s="1014"/>
    </row>
    <row r="13344" spans="10:11">
      <c r="J13344" s="1014"/>
      <c r="K13344" s="1014"/>
    </row>
    <row r="13345" spans="10:11">
      <c r="J13345" s="1014"/>
      <c r="K13345" s="1014"/>
    </row>
    <row r="13346" spans="10:11">
      <c r="J13346" s="1014"/>
      <c r="K13346" s="1014"/>
    </row>
    <row r="13347" spans="10:11">
      <c r="J13347" s="1014"/>
      <c r="K13347" s="1014"/>
    </row>
    <row r="13348" spans="10:11">
      <c r="J13348" s="1014"/>
      <c r="K13348" s="1014"/>
    </row>
    <row r="13349" spans="10:11">
      <c r="J13349" s="1014"/>
      <c r="K13349" s="1014"/>
    </row>
    <row r="13350" spans="10:11">
      <c r="J13350" s="1014"/>
      <c r="K13350" s="1014"/>
    </row>
    <row r="13351" spans="10:11">
      <c r="J13351" s="1014"/>
      <c r="K13351" s="1014"/>
    </row>
    <row r="13352" spans="10:11">
      <c r="J13352" s="1014"/>
      <c r="K13352" s="1014"/>
    </row>
    <row r="13353" spans="10:11">
      <c r="J13353" s="1014"/>
      <c r="K13353" s="1014"/>
    </row>
    <row r="13354" spans="10:11">
      <c r="J13354" s="1014"/>
      <c r="K13354" s="1014"/>
    </row>
    <row r="13355" spans="10:11">
      <c r="J13355" s="1014"/>
      <c r="K13355" s="1014"/>
    </row>
    <row r="13356" spans="10:11">
      <c r="J13356" s="1014"/>
      <c r="K13356" s="1014"/>
    </row>
    <row r="13357" spans="10:11">
      <c r="J13357" s="1014"/>
      <c r="K13357" s="1014"/>
    </row>
    <row r="13358" spans="10:11">
      <c r="J13358" s="1014"/>
      <c r="K13358" s="1014"/>
    </row>
    <row r="13359" spans="10:11">
      <c r="J13359" s="1014"/>
      <c r="K13359" s="1014"/>
    </row>
    <row r="13360" spans="10:11">
      <c r="J13360" s="1014"/>
      <c r="K13360" s="1014"/>
    </row>
    <row r="13361" spans="10:11">
      <c r="J13361" s="1014"/>
      <c r="K13361" s="1014"/>
    </row>
    <row r="13362" spans="10:11">
      <c r="J13362" s="1014"/>
      <c r="K13362" s="1014"/>
    </row>
    <row r="13363" spans="10:11">
      <c r="J13363" s="1014"/>
      <c r="K13363" s="1014"/>
    </row>
    <row r="13364" spans="10:11">
      <c r="J13364" s="1014"/>
      <c r="K13364" s="1014"/>
    </row>
    <row r="13365" spans="10:11">
      <c r="J13365" s="1014"/>
      <c r="K13365" s="1014"/>
    </row>
    <row r="13366" spans="10:11">
      <c r="J13366" s="1014"/>
      <c r="K13366" s="1014"/>
    </row>
    <row r="13367" spans="10:11">
      <c r="J13367" s="1014"/>
      <c r="K13367" s="1014"/>
    </row>
    <row r="13368" spans="10:11">
      <c r="J13368" s="1014"/>
      <c r="K13368" s="1014"/>
    </row>
    <row r="13369" spans="10:11">
      <c r="J13369" s="1014"/>
      <c r="K13369" s="1014"/>
    </row>
    <row r="13370" spans="10:11">
      <c r="J13370" s="1014"/>
      <c r="K13370" s="1014"/>
    </row>
    <row r="13371" spans="10:11">
      <c r="J13371" s="1014"/>
      <c r="K13371" s="1014"/>
    </row>
    <row r="13372" spans="10:11">
      <c r="J13372" s="1014"/>
      <c r="K13372" s="1014"/>
    </row>
    <row r="13373" spans="10:11">
      <c r="J13373" s="1014"/>
      <c r="K13373" s="1014"/>
    </row>
    <row r="13374" spans="10:11">
      <c r="J13374" s="1014"/>
      <c r="K13374" s="1014"/>
    </row>
    <row r="13375" spans="10:11">
      <c r="J13375" s="1014"/>
      <c r="K13375" s="1014"/>
    </row>
    <row r="13376" spans="10:11">
      <c r="J13376" s="1014"/>
      <c r="K13376" s="1014"/>
    </row>
    <row r="13377" spans="10:11">
      <c r="J13377" s="1014"/>
      <c r="K13377" s="1014"/>
    </row>
    <row r="13378" spans="10:11">
      <c r="J13378" s="1014"/>
      <c r="K13378" s="1014"/>
    </row>
    <row r="13379" spans="10:11">
      <c r="J13379" s="1014"/>
      <c r="K13379" s="1014"/>
    </row>
    <row r="13380" spans="10:11">
      <c r="J13380" s="1014"/>
      <c r="K13380" s="1014"/>
    </row>
    <row r="13381" spans="10:11">
      <c r="J13381" s="1014"/>
      <c r="K13381" s="1014"/>
    </row>
    <row r="13382" spans="10:11">
      <c r="J13382" s="1014"/>
      <c r="K13382" s="1014"/>
    </row>
    <row r="13383" spans="10:11">
      <c r="J13383" s="1014"/>
      <c r="K13383" s="1014"/>
    </row>
    <row r="13384" spans="10:11">
      <c r="J13384" s="1014"/>
      <c r="K13384" s="1014"/>
    </row>
    <row r="13385" spans="10:11">
      <c r="J13385" s="1014"/>
      <c r="K13385" s="1014"/>
    </row>
    <row r="13386" spans="10:11">
      <c r="J13386" s="1014"/>
      <c r="K13386" s="1014"/>
    </row>
    <row r="13387" spans="10:11">
      <c r="J13387" s="1014"/>
      <c r="K13387" s="1014"/>
    </row>
    <row r="13388" spans="10:11">
      <c r="J13388" s="1014"/>
      <c r="K13388" s="1014"/>
    </row>
    <row r="13389" spans="10:11">
      <c r="J13389" s="1014"/>
      <c r="K13389" s="1014"/>
    </row>
    <row r="13390" spans="10:11">
      <c r="J13390" s="1014"/>
      <c r="K13390" s="1014"/>
    </row>
    <row r="13391" spans="10:11">
      <c r="J13391" s="1014"/>
      <c r="K13391" s="1014"/>
    </row>
    <row r="13392" spans="10:11">
      <c r="J13392" s="1014"/>
      <c r="K13392" s="1014"/>
    </row>
    <row r="13393" spans="10:11">
      <c r="J13393" s="1014"/>
      <c r="K13393" s="1014"/>
    </row>
    <row r="13394" spans="10:11">
      <c r="J13394" s="1014"/>
      <c r="K13394" s="1014"/>
    </row>
    <row r="13395" spans="10:11">
      <c r="J13395" s="1014"/>
      <c r="K13395" s="1014"/>
    </row>
    <row r="13396" spans="10:11">
      <c r="J13396" s="1014"/>
      <c r="K13396" s="1014"/>
    </row>
    <row r="13397" spans="10:11">
      <c r="J13397" s="1014"/>
      <c r="K13397" s="1014"/>
    </row>
    <row r="13398" spans="10:11">
      <c r="J13398" s="1014"/>
      <c r="K13398" s="1014"/>
    </row>
    <row r="13399" spans="10:11">
      <c r="J13399" s="1014"/>
      <c r="K13399" s="1014"/>
    </row>
    <row r="13400" spans="10:11">
      <c r="J13400" s="1014"/>
      <c r="K13400" s="1014"/>
    </row>
    <row r="13401" spans="10:11">
      <c r="J13401" s="1014"/>
      <c r="K13401" s="1014"/>
    </row>
    <row r="13402" spans="10:11">
      <c r="J13402" s="1014"/>
      <c r="K13402" s="1014"/>
    </row>
    <row r="13403" spans="10:11">
      <c r="J13403" s="1014"/>
      <c r="K13403" s="1014"/>
    </row>
    <row r="13404" spans="10:11">
      <c r="J13404" s="1014"/>
      <c r="K13404" s="1014"/>
    </row>
    <row r="13405" spans="10:11">
      <c r="J13405" s="1014"/>
      <c r="K13405" s="1014"/>
    </row>
    <row r="13406" spans="10:11">
      <c r="J13406" s="1014"/>
      <c r="K13406" s="1014"/>
    </row>
    <row r="13407" spans="10:11">
      <c r="J13407" s="1014"/>
      <c r="K13407" s="1014"/>
    </row>
    <row r="13408" spans="10:11">
      <c r="J13408" s="1014"/>
      <c r="K13408" s="1014"/>
    </row>
    <row r="13409" spans="10:11">
      <c r="J13409" s="1014"/>
      <c r="K13409" s="1014"/>
    </row>
    <row r="13410" spans="10:11">
      <c r="J13410" s="1014"/>
      <c r="K13410" s="1014"/>
    </row>
    <row r="13411" spans="10:11">
      <c r="J13411" s="1014"/>
      <c r="K13411" s="1014"/>
    </row>
    <row r="13412" spans="10:11">
      <c r="J13412" s="1014"/>
      <c r="K13412" s="1014"/>
    </row>
    <row r="13413" spans="10:11">
      <c r="J13413" s="1014"/>
      <c r="K13413" s="1014"/>
    </row>
    <row r="13414" spans="10:11">
      <c r="J13414" s="1014"/>
      <c r="K13414" s="1014"/>
    </row>
    <row r="13415" spans="10:11">
      <c r="J13415" s="1014"/>
      <c r="K13415" s="1014"/>
    </row>
    <row r="13416" spans="10:11">
      <c r="J13416" s="1014"/>
      <c r="K13416" s="1014"/>
    </row>
    <row r="13417" spans="10:11">
      <c r="J13417" s="1014"/>
      <c r="K13417" s="1014"/>
    </row>
    <row r="13418" spans="10:11">
      <c r="J13418" s="1014"/>
      <c r="K13418" s="1014"/>
    </row>
    <row r="13419" spans="10:11">
      <c r="J13419" s="1014"/>
      <c r="K13419" s="1014"/>
    </row>
    <row r="13420" spans="10:11">
      <c r="J13420" s="1014"/>
      <c r="K13420" s="1014"/>
    </row>
    <row r="13421" spans="10:11">
      <c r="J13421" s="1014"/>
      <c r="K13421" s="1014"/>
    </row>
    <row r="13422" spans="10:11">
      <c r="J13422" s="1014"/>
      <c r="K13422" s="1014"/>
    </row>
    <row r="13423" spans="10:11">
      <c r="J13423" s="1014"/>
      <c r="K13423" s="1014"/>
    </row>
    <row r="13424" spans="10:11">
      <c r="J13424" s="1014"/>
      <c r="K13424" s="1014"/>
    </row>
    <row r="13425" spans="10:11">
      <c r="J13425" s="1014"/>
      <c r="K13425" s="1014"/>
    </row>
    <row r="13426" spans="10:11">
      <c r="J13426" s="1014"/>
      <c r="K13426" s="1014"/>
    </row>
    <row r="13427" spans="10:11">
      <c r="J13427" s="1014"/>
      <c r="K13427" s="1014"/>
    </row>
    <row r="13428" spans="10:11">
      <c r="J13428" s="1014"/>
      <c r="K13428" s="1014"/>
    </row>
    <row r="13429" spans="10:11">
      <c r="J13429" s="1014"/>
      <c r="K13429" s="1014"/>
    </row>
    <row r="13430" spans="10:11">
      <c r="J13430" s="1014"/>
      <c r="K13430" s="1014"/>
    </row>
    <row r="13431" spans="10:11">
      <c r="J13431" s="1014"/>
      <c r="K13431" s="1014"/>
    </row>
    <row r="13432" spans="10:11">
      <c r="J13432" s="1014"/>
      <c r="K13432" s="1014"/>
    </row>
    <row r="13433" spans="10:11">
      <c r="J13433" s="1014"/>
      <c r="K13433" s="1014"/>
    </row>
    <row r="13434" spans="10:11">
      <c r="J13434" s="1014"/>
      <c r="K13434" s="1014"/>
    </row>
    <row r="13435" spans="10:11">
      <c r="J13435" s="1014"/>
      <c r="K13435" s="1014"/>
    </row>
    <row r="13436" spans="10:11">
      <c r="J13436" s="1014"/>
      <c r="K13436" s="1014"/>
    </row>
    <row r="13437" spans="10:11">
      <c r="J13437" s="1014"/>
      <c r="K13437" s="1014"/>
    </row>
    <row r="13438" spans="10:11">
      <c r="J13438" s="1014"/>
      <c r="K13438" s="1014"/>
    </row>
    <row r="13439" spans="10:11">
      <c r="J13439" s="1014"/>
      <c r="K13439" s="1014"/>
    </row>
    <row r="13440" spans="10:11">
      <c r="J13440" s="1014"/>
      <c r="K13440" s="1014"/>
    </row>
    <row r="13441" spans="10:11">
      <c r="J13441" s="1014"/>
      <c r="K13441" s="1014"/>
    </row>
    <row r="13442" spans="10:11">
      <c r="J13442" s="1014"/>
      <c r="K13442" s="1014"/>
    </row>
    <row r="13443" spans="10:11">
      <c r="J13443" s="1014"/>
      <c r="K13443" s="1014"/>
    </row>
    <row r="13444" spans="10:11">
      <c r="J13444" s="1014"/>
      <c r="K13444" s="1014"/>
    </row>
    <row r="13445" spans="10:11">
      <c r="J13445" s="1014"/>
      <c r="K13445" s="1014"/>
    </row>
    <row r="13446" spans="10:11">
      <c r="J13446" s="1014"/>
      <c r="K13446" s="1014"/>
    </row>
    <row r="13447" spans="10:11">
      <c r="J13447" s="1014"/>
      <c r="K13447" s="1014"/>
    </row>
    <row r="13448" spans="10:11">
      <c r="J13448" s="1014"/>
      <c r="K13448" s="1014"/>
    </row>
    <row r="13449" spans="10:11">
      <c r="J13449" s="1014"/>
      <c r="K13449" s="1014"/>
    </row>
    <row r="13450" spans="10:11">
      <c r="J13450" s="1014"/>
      <c r="K13450" s="1014"/>
    </row>
    <row r="13451" spans="10:11">
      <c r="J13451" s="1014"/>
      <c r="K13451" s="1014"/>
    </row>
    <row r="13452" spans="10:11">
      <c r="J13452" s="1014"/>
      <c r="K13452" s="1014"/>
    </row>
    <row r="13453" spans="10:11">
      <c r="J13453" s="1014"/>
      <c r="K13453" s="1014"/>
    </row>
    <row r="13454" spans="10:11">
      <c r="J13454" s="1014"/>
      <c r="K13454" s="1014"/>
    </row>
    <row r="13455" spans="10:11">
      <c r="J13455" s="1014"/>
      <c r="K13455" s="1014"/>
    </row>
    <row r="13456" spans="10:11">
      <c r="J13456" s="1014"/>
      <c r="K13456" s="1014"/>
    </row>
    <row r="13457" spans="10:11">
      <c r="J13457" s="1014"/>
      <c r="K13457" s="1014"/>
    </row>
    <row r="13458" spans="10:11">
      <c r="J13458" s="1014"/>
      <c r="K13458" s="1014"/>
    </row>
    <row r="13459" spans="10:11">
      <c r="J13459" s="1014"/>
      <c r="K13459" s="1014"/>
    </row>
    <row r="13460" spans="10:11">
      <c r="J13460" s="1014"/>
      <c r="K13460" s="1014"/>
    </row>
    <row r="13461" spans="10:11">
      <c r="J13461" s="1014"/>
      <c r="K13461" s="1014"/>
    </row>
    <row r="13462" spans="10:11">
      <c r="J13462" s="1014"/>
      <c r="K13462" s="1014"/>
    </row>
    <row r="13463" spans="10:11">
      <c r="J13463" s="1014"/>
      <c r="K13463" s="1014"/>
    </row>
    <row r="13464" spans="10:11">
      <c r="J13464" s="1014"/>
      <c r="K13464" s="1014"/>
    </row>
    <row r="13465" spans="10:11">
      <c r="J13465" s="1014"/>
      <c r="K13465" s="1014"/>
    </row>
    <row r="13466" spans="10:11">
      <c r="J13466" s="1014"/>
      <c r="K13466" s="1014"/>
    </row>
    <row r="13467" spans="10:11">
      <c r="J13467" s="1014"/>
      <c r="K13467" s="1014"/>
    </row>
    <row r="13468" spans="10:11">
      <c r="J13468" s="1014"/>
      <c r="K13468" s="1014"/>
    </row>
    <row r="13469" spans="10:11">
      <c r="J13469" s="1014"/>
      <c r="K13469" s="1014"/>
    </row>
    <row r="13470" spans="10:11">
      <c r="J13470" s="1014"/>
      <c r="K13470" s="1014"/>
    </row>
    <row r="13471" spans="10:11">
      <c r="J13471" s="1014"/>
      <c r="K13471" s="1014"/>
    </row>
    <row r="13472" spans="10:11">
      <c r="J13472" s="1014"/>
      <c r="K13472" s="1014"/>
    </row>
    <row r="13473" spans="10:11">
      <c r="J13473" s="1014"/>
      <c r="K13473" s="1014"/>
    </row>
    <row r="13474" spans="10:11">
      <c r="J13474" s="1014"/>
      <c r="K13474" s="1014"/>
    </row>
    <row r="13475" spans="10:11">
      <c r="J13475" s="1014"/>
      <c r="K13475" s="1014"/>
    </row>
    <row r="13476" spans="10:11">
      <c r="J13476" s="1014"/>
      <c r="K13476" s="1014"/>
    </row>
    <row r="13477" spans="10:11">
      <c r="J13477" s="1014"/>
      <c r="K13477" s="1014"/>
    </row>
    <row r="13478" spans="10:11">
      <c r="J13478" s="1014"/>
      <c r="K13478" s="1014"/>
    </row>
    <row r="13479" spans="10:11">
      <c r="J13479" s="1014"/>
      <c r="K13479" s="1014"/>
    </row>
    <row r="13480" spans="10:11">
      <c r="J13480" s="1014"/>
      <c r="K13480" s="1014"/>
    </row>
    <row r="13481" spans="10:11">
      <c r="J13481" s="1014"/>
      <c r="K13481" s="1014"/>
    </row>
    <row r="13482" spans="10:11">
      <c r="J13482" s="1014"/>
      <c r="K13482" s="1014"/>
    </row>
    <row r="13483" spans="10:11">
      <c r="J13483" s="1014"/>
      <c r="K13483" s="1014"/>
    </row>
    <row r="13484" spans="10:11">
      <c r="J13484" s="1014"/>
      <c r="K13484" s="1014"/>
    </row>
    <row r="13485" spans="10:11">
      <c r="J13485" s="1014"/>
      <c r="K13485" s="1014"/>
    </row>
    <row r="13486" spans="10:11">
      <c r="J13486" s="1014"/>
      <c r="K13486" s="1014"/>
    </row>
    <row r="13487" spans="10:11">
      <c r="J13487" s="1014"/>
      <c r="K13487" s="1014"/>
    </row>
    <row r="13488" spans="10:11">
      <c r="J13488" s="1014"/>
      <c r="K13488" s="1014"/>
    </row>
    <row r="13489" spans="10:11">
      <c r="J13489" s="1014"/>
      <c r="K13489" s="1014"/>
    </row>
    <row r="13490" spans="10:11">
      <c r="J13490" s="1014"/>
      <c r="K13490" s="1014"/>
    </row>
    <row r="13491" spans="10:11">
      <c r="J13491" s="1014"/>
      <c r="K13491" s="1014"/>
    </row>
    <row r="13492" spans="10:11">
      <c r="J13492" s="1014"/>
      <c r="K13492" s="1014"/>
    </row>
    <row r="13493" spans="10:11">
      <c r="J13493" s="1014"/>
      <c r="K13493" s="1014"/>
    </row>
    <row r="13494" spans="10:11">
      <c r="J13494" s="1014"/>
      <c r="K13494" s="1014"/>
    </row>
    <row r="13495" spans="10:11">
      <c r="J13495" s="1014"/>
      <c r="K13495" s="1014"/>
    </row>
    <row r="13496" spans="10:11">
      <c r="J13496" s="1014"/>
      <c r="K13496" s="1014"/>
    </row>
    <row r="13497" spans="10:11">
      <c r="J13497" s="1014"/>
      <c r="K13497" s="1014"/>
    </row>
    <row r="13498" spans="10:11">
      <c r="J13498" s="1014"/>
      <c r="K13498" s="1014"/>
    </row>
    <row r="13499" spans="10:11">
      <c r="J13499" s="1014"/>
      <c r="K13499" s="1014"/>
    </row>
    <row r="13500" spans="10:11">
      <c r="J13500" s="1014"/>
      <c r="K13500" s="1014"/>
    </row>
    <row r="13501" spans="10:11">
      <c r="J13501" s="1014"/>
      <c r="K13501" s="1014"/>
    </row>
    <row r="13502" spans="10:11">
      <c r="J13502" s="1014"/>
      <c r="K13502" s="1014"/>
    </row>
    <row r="13503" spans="10:11">
      <c r="J13503" s="1014"/>
      <c r="K13503" s="1014"/>
    </row>
    <row r="13504" spans="10:11">
      <c r="J13504" s="1014"/>
      <c r="K13504" s="1014"/>
    </row>
    <row r="13505" spans="10:11">
      <c r="J13505" s="1014"/>
      <c r="K13505" s="1014"/>
    </row>
    <row r="13506" spans="10:11">
      <c r="J13506" s="1014"/>
      <c r="K13506" s="1014"/>
    </row>
    <row r="13507" spans="10:11">
      <c r="J13507" s="1014"/>
      <c r="K13507" s="1014"/>
    </row>
    <row r="13508" spans="10:11">
      <c r="J13508" s="1014"/>
      <c r="K13508" s="1014"/>
    </row>
    <row r="13509" spans="10:11">
      <c r="J13509" s="1014"/>
      <c r="K13509" s="1014"/>
    </row>
    <row r="13510" spans="10:11">
      <c r="J13510" s="1014"/>
      <c r="K13510" s="1014"/>
    </row>
    <row r="13511" spans="10:11">
      <c r="J13511" s="1014"/>
      <c r="K13511" s="1014"/>
    </row>
    <row r="13512" spans="10:11">
      <c r="J13512" s="1014"/>
      <c r="K13512" s="1014"/>
    </row>
    <row r="13513" spans="10:11">
      <c r="J13513" s="1014"/>
      <c r="K13513" s="1014"/>
    </row>
    <row r="13514" spans="10:11">
      <c r="J13514" s="1014"/>
      <c r="K13514" s="1014"/>
    </row>
    <row r="13515" spans="10:11">
      <c r="J13515" s="1014"/>
      <c r="K13515" s="1014"/>
    </row>
    <row r="13516" spans="10:11">
      <c r="J13516" s="1014"/>
      <c r="K13516" s="1014"/>
    </row>
    <row r="13517" spans="10:11">
      <c r="J13517" s="1014"/>
      <c r="K13517" s="1014"/>
    </row>
    <row r="13518" spans="10:11">
      <c r="J13518" s="1014"/>
      <c r="K13518" s="1014"/>
    </row>
    <row r="13519" spans="10:11">
      <c r="J13519" s="1014"/>
      <c r="K13519" s="1014"/>
    </row>
    <row r="13520" spans="10:11">
      <c r="J13520" s="1014"/>
      <c r="K13520" s="1014"/>
    </row>
    <row r="13521" spans="10:11">
      <c r="J13521" s="1014"/>
      <c r="K13521" s="1014"/>
    </row>
    <row r="13522" spans="10:11">
      <c r="J13522" s="1014"/>
      <c r="K13522" s="1014"/>
    </row>
    <row r="13523" spans="10:11">
      <c r="J13523" s="1014"/>
      <c r="K13523" s="1014"/>
    </row>
    <row r="13524" spans="10:11">
      <c r="J13524" s="1014"/>
      <c r="K13524" s="1014"/>
    </row>
    <row r="13525" spans="10:11">
      <c r="J13525" s="1014"/>
      <c r="K13525" s="1014"/>
    </row>
    <row r="13526" spans="10:11">
      <c r="J13526" s="1014"/>
      <c r="K13526" s="1014"/>
    </row>
    <row r="13527" spans="10:11">
      <c r="J13527" s="1014"/>
      <c r="K13527" s="1014"/>
    </row>
    <row r="13528" spans="10:11">
      <c r="J13528" s="1014"/>
      <c r="K13528" s="1014"/>
    </row>
    <row r="13529" spans="10:11">
      <c r="J13529" s="1014"/>
      <c r="K13529" s="1014"/>
    </row>
    <row r="13530" spans="10:11">
      <c r="J13530" s="1014"/>
      <c r="K13530" s="1014"/>
    </row>
    <row r="13531" spans="10:11">
      <c r="J13531" s="1014"/>
      <c r="K13531" s="1014"/>
    </row>
    <row r="13532" spans="10:11">
      <c r="J13532" s="1014"/>
      <c r="K13532" s="1014"/>
    </row>
    <row r="13533" spans="10:11">
      <c r="J13533" s="1014"/>
      <c r="K13533" s="1014"/>
    </row>
    <row r="13534" spans="10:11">
      <c r="J13534" s="1014"/>
      <c r="K13534" s="1014"/>
    </row>
    <row r="13535" spans="10:11">
      <c r="J13535" s="1014"/>
      <c r="K13535" s="1014"/>
    </row>
    <row r="13536" spans="10:11">
      <c r="J13536" s="1014"/>
      <c r="K13536" s="1014"/>
    </row>
    <row r="13537" spans="10:11">
      <c r="J13537" s="1014"/>
      <c r="K13537" s="1014"/>
    </row>
    <row r="13538" spans="10:11">
      <c r="J13538" s="1014"/>
      <c r="K13538" s="1014"/>
    </row>
    <row r="13539" spans="10:11">
      <c r="J13539" s="1014"/>
      <c r="K13539" s="1014"/>
    </row>
    <row r="13540" spans="10:11">
      <c r="J13540" s="1014"/>
      <c r="K13540" s="1014"/>
    </row>
    <row r="13541" spans="10:11">
      <c r="J13541" s="1014"/>
      <c r="K13541" s="1014"/>
    </row>
    <row r="13542" spans="10:11">
      <c r="J13542" s="1014"/>
      <c r="K13542" s="1014"/>
    </row>
    <row r="13543" spans="10:11">
      <c r="J13543" s="1014"/>
      <c r="K13543" s="1014"/>
    </row>
    <row r="13544" spans="10:11">
      <c r="J13544" s="1014"/>
      <c r="K13544" s="1014"/>
    </row>
    <row r="13545" spans="10:11">
      <c r="J13545" s="1014"/>
      <c r="K13545" s="1014"/>
    </row>
    <row r="13546" spans="10:11">
      <c r="J13546" s="1014"/>
      <c r="K13546" s="1014"/>
    </row>
    <row r="13547" spans="10:11">
      <c r="J13547" s="1014"/>
      <c r="K13547" s="1014"/>
    </row>
    <row r="13548" spans="10:11">
      <c r="J13548" s="1014"/>
      <c r="K13548" s="1014"/>
    </row>
    <row r="13549" spans="10:11">
      <c r="J13549" s="1014"/>
      <c r="K13549" s="1014"/>
    </row>
    <row r="13550" spans="10:11">
      <c r="J13550" s="1014"/>
      <c r="K13550" s="1014"/>
    </row>
    <row r="13551" spans="10:11">
      <c r="J13551" s="1014"/>
      <c r="K13551" s="1014"/>
    </row>
    <row r="13552" spans="10:11">
      <c r="J13552" s="1014"/>
      <c r="K13552" s="1014"/>
    </row>
    <row r="13553" spans="10:11">
      <c r="J13553" s="1014"/>
      <c r="K13553" s="1014"/>
    </row>
    <row r="13554" spans="10:11">
      <c r="J13554" s="1014"/>
      <c r="K13554" s="1014"/>
    </row>
    <row r="13555" spans="10:11">
      <c r="J13555" s="1014"/>
      <c r="K13555" s="1014"/>
    </row>
    <row r="13556" spans="10:11">
      <c r="J13556" s="1014"/>
      <c r="K13556" s="1014"/>
    </row>
    <row r="13557" spans="10:11">
      <c r="J13557" s="1014"/>
      <c r="K13557" s="1014"/>
    </row>
    <row r="13558" spans="10:11">
      <c r="J13558" s="1014"/>
      <c r="K13558" s="1014"/>
    </row>
    <row r="13559" spans="10:11">
      <c r="J13559" s="1014"/>
      <c r="K13559" s="1014"/>
    </row>
    <row r="13560" spans="10:11">
      <c r="J13560" s="1014"/>
      <c r="K13560" s="1014"/>
    </row>
    <row r="13561" spans="10:11">
      <c r="J13561" s="1014"/>
      <c r="K13561" s="1014"/>
    </row>
    <row r="13562" spans="10:11">
      <c r="J13562" s="1014"/>
      <c r="K13562" s="1014"/>
    </row>
    <row r="13563" spans="10:11">
      <c r="J13563" s="1014"/>
      <c r="K13563" s="1014"/>
    </row>
    <row r="13564" spans="10:11">
      <c r="J13564" s="1014"/>
      <c r="K13564" s="1014"/>
    </row>
    <row r="13565" spans="10:11">
      <c r="J13565" s="1014"/>
      <c r="K13565" s="1014"/>
    </row>
    <row r="13566" spans="10:11">
      <c r="J13566" s="1014"/>
      <c r="K13566" s="1014"/>
    </row>
    <row r="13567" spans="10:11">
      <c r="J13567" s="1014"/>
      <c r="K13567" s="1014"/>
    </row>
    <row r="13568" spans="10:11">
      <c r="J13568" s="1014"/>
      <c r="K13568" s="1014"/>
    </row>
    <row r="13569" spans="10:11">
      <c r="J13569" s="1014"/>
      <c r="K13569" s="1014"/>
    </row>
    <row r="13570" spans="10:11">
      <c r="J13570" s="1014"/>
      <c r="K13570" s="1014"/>
    </row>
    <row r="13571" spans="10:11">
      <c r="J13571" s="1014"/>
      <c r="K13571" s="1014"/>
    </row>
    <row r="13572" spans="10:11">
      <c r="J13572" s="1014"/>
      <c r="K13572" s="1014"/>
    </row>
    <row r="13573" spans="10:11">
      <c r="J13573" s="1014"/>
      <c r="K13573" s="1014"/>
    </row>
    <row r="13574" spans="10:11">
      <c r="J13574" s="1014"/>
      <c r="K13574" s="1014"/>
    </row>
    <row r="13575" spans="10:11">
      <c r="J13575" s="1014"/>
      <c r="K13575" s="1014"/>
    </row>
    <row r="13576" spans="10:11">
      <c r="J13576" s="1014"/>
      <c r="K13576" s="1014"/>
    </row>
    <row r="13577" spans="10:11">
      <c r="J13577" s="1014"/>
      <c r="K13577" s="1014"/>
    </row>
    <row r="13578" spans="10:11">
      <c r="J13578" s="1014"/>
      <c r="K13578" s="1014"/>
    </row>
    <row r="13579" spans="10:11">
      <c r="J13579" s="1014"/>
      <c r="K13579" s="1014"/>
    </row>
    <row r="13580" spans="10:11">
      <c r="J13580" s="1014"/>
      <c r="K13580" s="1014"/>
    </row>
    <row r="13581" spans="10:11">
      <c r="J13581" s="1014"/>
      <c r="K13581" s="1014"/>
    </row>
    <row r="13582" spans="10:11">
      <c r="J13582" s="1014"/>
      <c r="K13582" s="1014"/>
    </row>
    <row r="13583" spans="10:11">
      <c r="J13583" s="1014"/>
      <c r="K13583" s="1014"/>
    </row>
    <row r="13584" spans="10:11">
      <c r="J13584" s="1014"/>
      <c r="K13584" s="1014"/>
    </row>
    <row r="13585" spans="10:11">
      <c r="J13585" s="1014"/>
      <c r="K13585" s="1014"/>
    </row>
    <row r="13586" spans="10:11">
      <c r="J13586" s="1014"/>
      <c r="K13586" s="1014"/>
    </row>
    <row r="13587" spans="10:11">
      <c r="J13587" s="1014"/>
      <c r="K13587" s="1014"/>
    </row>
    <row r="13588" spans="10:11">
      <c r="J13588" s="1014"/>
      <c r="K13588" s="1014"/>
    </row>
    <row r="13589" spans="10:11">
      <c r="J13589" s="1014"/>
      <c r="K13589" s="1014"/>
    </row>
    <row r="13590" spans="10:11">
      <c r="J13590" s="1014"/>
      <c r="K13590" s="1014"/>
    </row>
    <row r="13591" spans="10:11">
      <c r="J13591" s="1014"/>
      <c r="K13591" s="1014"/>
    </row>
    <row r="13592" spans="10:11">
      <c r="J13592" s="1014"/>
      <c r="K13592" s="1014"/>
    </row>
    <row r="13593" spans="10:11">
      <c r="J13593" s="1014"/>
      <c r="K13593" s="1014"/>
    </row>
    <row r="13594" spans="10:11">
      <c r="J13594" s="1014"/>
      <c r="K13594" s="1014"/>
    </row>
    <row r="13595" spans="10:11">
      <c r="J13595" s="1014"/>
      <c r="K13595" s="1014"/>
    </row>
    <row r="13596" spans="10:11">
      <c r="J13596" s="1014"/>
      <c r="K13596" s="1014"/>
    </row>
    <row r="13597" spans="10:11">
      <c r="J13597" s="1014"/>
      <c r="K13597" s="1014"/>
    </row>
    <row r="13598" spans="10:11">
      <c r="J13598" s="1014"/>
      <c r="K13598" s="1014"/>
    </row>
    <row r="13599" spans="10:11">
      <c r="J13599" s="1014"/>
      <c r="K13599" s="1014"/>
    </row>
    <row r="13600" spans="10:11">
      <c r="J13600" s="1014"/>
      <c r="K13600" s="1014"/>
    </row>
    <row r="13601" spans="10:11">
      <c r="J13601" s="1014"/>
      <c r="K13601" s="1014"/>
    </row>
    <row r="13602" spans="10:11">
      <c r="J13602" s="1014"/>
      <c r="K13602" s="1014"/>
    </row>
    <row r="13603" spans="10:11">
      <c r="J13603" s="1014"/>
      <c r="K13603" s="1014"/>
    </row>
    <row r="13604" spans="10:11">
      <c r="J13604" s="1014"/>
      <c r="K13604" s="1014"/>
    </row>
    <row r="13605" spans="10:11">
      <c r="J13605" s="1014"/>
      <c r="K13605" s="1014"/>
    </row>
    <row r="13606" spans="10:11">
      <c r="J13606" s="1014"/>
      <c r="K13606" s="1014"/>
    </row>
    <row r="13607" spans="10:11">
      <c r="J13607" s="1014"/>
      <c r="K13607" s="1014"/>
    </row>
    <row r="13608" spans="10:11">
      <c r="J13608" s="1014"/>
      <c r="K13608" s="1014"/>
    </row>
    <row r="13609" spans="10:11">
      <c r="J13609" s="1014"/>
      <c r="K13609" s="1014"/>
    </row>
    <row r="13610" spans="10:11">
      <c r="J13610" s="1014"/>
      <c r="K13610" s="1014"/>
    </row>
    <row r="13611" spans="10:11">
      <c r="J13611" s="1014"/>
      <c r="K13611" s="1014"/>
    </row>
    <row r="13612" spans="10:11">
      <c r="J13612" s="1014"/>
      <c r="K13612" s="1014"/>
    </row>
    <row r="13613" spans="10:11">
      <c r="J13613" s="1014"/>
      <c r="K13613" s="1014"/>
    </row>
    <row r="13614" spans="10:11">
      <c r="J13614" s="1014"/>
      <c r="K13614" s="1014"/>
    </row>
    <row r="13615" spans="10:11">
      <c r="J13615" s="1014"/>
      <c r="K13615" s="1014"/>
    </row>
    <row r="13616" spans="10:11">
      <c r="J13616" s="1014"/>
      <c r="K13616" s="1014"/>
    </row>
    <row r="13617" spans="10:11">
      <c r="J13617" s="1014"/>
      <c r="K13617" s="1014"/>
    </row>
    <row r="13618" spans="10:11">
      <c r="J13618" s="1014"/>
      <c r="K13618" s="1014"/>
    </row>
    <row r="13619" spans="10:11">
      <c r="J13619" s="1014"/>
      <c r="K13619" s="1014"/>
    </row>
    <row r="13620" spans="10:11">
      <c r="J13620" s="1014"/>
      <c r="K13620" s="1014"/>
    </row>
    <row r="13621" spans="10:11">
      <c r="J13621" s="1014"/>
      <c r="K13621" s="1014"/>
    </row>
    <row r="13622" spans="10:11">
      <c r="J13622" s="1014"/>
      <c r="K13622" s="1014"/>
    </row>
    <row r="13623" spans="10:11">
      <c r="J13623" s="1014"/>
      <c r="K13623" s="1014"/>
    </row>
    <row r="13624" spans="10:11">
      <c r="J13624" s="1014"/>
      <c r="K13624" s="1014"/>
    </row>
    <row r="13625" spans="10:11">
      <c r="J13625" s="1014"/>
      <c r="K13625" s="1014"/>
    </row>
    <row r="13626" spans="10:11">
      <c r="J13626" s="1014"/>
      <c r="K13626" s="1014"/>
    </row>
    <row r="13627" spans="10:11">
      <c r="J13627" s="1014"/>
      <c r="K13627" s="1014"/>
    </row>
    <row r="13628" spans="10:11">
      <c r="J13628" s="1014"/>
      <c r="K13628" s="1014"/>
    </row>
    <row r="13629" spans="10:11">
      <c r="J13629" s="1014"/>
      <c r="K13629" s="1014"/>
    </row>
    <row r="13630" spans="10:11">
      <c r="J13630" s="1014"/>
      <c r="K13630" s="1014"/>
    </row>
    <row r="13631" spans="10:11">
      <c r="J13631" s="1014"/>
      <c r="K13631" s="1014"/>
    </row>
    <row r="13632" spans="10:11">
      <c r="J13632" s="1014"/>
      <c r="K13632" s="1014"/>
    </row>
    <row r="13633" spans="10:11">
      <c r="J13633" s="1014"/>
      <c r="K13633" s="1014"/>
    </row>
    <row r="13634" spans="10:11">
      <c r="J13634" s="1014"/>
      <c r="K13634" s="1014"/>
    </row>
    <row r="13635" spans="10:11">
      <c r="J13635" s="1014"/>
      <c r="K13635" s="1014"/>
    </row>
    <row r="13636" spans="10:11">
      <c r="J13636" s="1014"/>
      <c r="K13636" s="1014"/>
    </row>
    <row r="13637" spans="10:11">
      <c r="J13637" s="1014"/>
      <c r="K13637" s="1014"/>
    </row>
    <row r="13638" spans="10:11">
      <c r="J13638" s="1014"/>
      <c r="K13638" s="1014"/>
    </row>
    <row r="13639" spans="10:11">
      <c r="J13639" s="1014"/>
      <c r="K13639" s="1014"/>
    </row>
    <row r="13640" spans="10:11">
      <c r="J13640" s="1014"/>
      <c r="K13640" s="1014"/>
    </row>
    <row r="13641" spans="10:11">
      <c r="J13641" s="1014"/>
      <c r="K13641" s="1014"/>
    </row>
    <row r="13642" spans="10:11">
      <c r="J13642" s="1014"/>
      <c r="K13642" s="1014"/>
    </row>
    <row r="13643" spans="10:11">
      <c r="J13643" s="1014"/>
      <c r="K13643" s="1014"/>
    </row>
    <row r="13644" spans="10:11">
      <c r="J13644" s="1014"/>
      <c r="K13644" s="1014"/>
    </row>
    <row r="13645" spans="10:11">
      <c r="J13645" s="1014"/>
      <c r="K13645" s="1014"/>
    </row>
    <row r="13646" spans="10:11">
      <c r="J13646" s="1014"/>
      <c r="K13646" s="1014"/>
    </row>
    <row r="13647" spans="10:11">
      <c r="J13647" s="1014"/>
      <c r="K13647" s="1014"/>
    </row>
    <row r="13648" spans="10:11">
      <c r="J13648" s="1014"/>
      <c r="K13648" s="1014"/>
    </row>
    <row r="13649" spans="10:11">
      <c r="J13649" s="1014"/>
      <c r="K13649" s="1014"/>
    </row>
    <row r="13650" spans="10:11">
      <c r="J13650" s="1014"/>
      <c r="K13650" s="1014"/>
    </row>
    <row r="13651" spans="10:11">
      <c r="J13651" s="1014"/>
      <c r="K13651" s="1014"/>
    </row>
    <row r="13652" spans="10:11">
      <c r="J13652" s="1014"/>
      <c r="K13652" s="1014"/>
    </row>
    <row r="13653" spans="10:11">
      <c r="J13653" s="1014"/>
      <c r="K13653" s="1014"/>
    </row>
    <row r="13654" spans="10:11">
      <c r="J13654" s="1014"/>
      <c r="K13654" s="1014"/>
    </row>
    <row r="13655" spans="10:11">
      <c r="J13655" s="1014"/>
      <c r="K13655" s="1014"/>
    </row>
    <row r="13656" spans="10:11">
      <c r="J13656" s="1014"/>
      <c r="K13656" s="1014"/>
    </row>
    <row r="13657" spans="10:11">
      <c r="J13657" s="1014"/>
      <c r="K13657" s="1014"/>
    </row>
    <row r="13658" spans="10:11">
      <c r="J13658" s="1014"/>
      <c r="K13658" s="1014"/>
    </row>
    <row r="13659" spans="10:11">
      <c r="J13659" s="1014"/>
      <c r="K13659" s="1014"/>
    </row>
    <row r="13660" spans="10:11">
      <c r="J13660" s="1014"/>
      <c r="K13660" s="1014"/>
    </row>
    <row r="13661" spans="10:11">
      <c r="J13661" s="1014"/>
      <c r="K13661" s="1014"/>
    </row>
    <row r="13662" spans="10:11">
      <c r="J13662" s="1014"/>
      <c r="K13662" s="1014"/>
    </row>
    <row r="13663" spans="10:11">
      <c r="J13663" s="1014"/>
      <c r="K13663" s="1014"/>
    </row>
    <row r="13664" spans="10:11">
      <c r="J13664" s="1014"/>
      <c r="K13664" s="1014"/>
    </row>
    <row r="13665" spans="10:11">
      <c r="J13665" s="1014"/>
      <c r="K13665" s="1014"/>
    </row>
    <row r="13666" spans="10:11">
      <c r="J13666" s="1014"/>
      <c r="K13666" s="1014"/>
    </row>
    <row r="13667" spans="10:11">
      <c r="J13667" s="1014"/>
      <c r="K13667" s="1014"/>
    </row>
    <row r="13668" spans="10:11">
      <c r="J13668" s="1014"/>
      <c r="K13668" s="1014"/>
    </row>
    <row r="13669" spans="10:11">
      <c r="J13669" s="1014"/>
      <c r="K13669" s="1014"/>
    </row>
    <row r="13670" spans="10:11">
      <c r="J13670" s="1014"/>
      <c r="K13670" s="1014"/>
    </row>
    <row r="13671" spans="10:11">
      <c r="J13671" s="1014"/>
      <c r="K13671" s="1014"/>
    </row>
    <row r="13672" spans="10:11">
      <c r="J13672" s="1014"/>
      <c r="K13672" s="1014"/>
    </row>
    <row r="13673" spans="10:11">
      <c r="J13673" s="1014"/>
      <c r="K13673" s="1014"/>
    </row>
    <row r="13674" spans="10:11">
      <c r="J13674" s="1014"/>
      <c r="K13674" s="1014"/>
    </row>
    <row r="13675" spans="10:11">
      <c r="J13675" s="1014"/>
      <c r="K13675" s="1014"/>
    </row>
    <row r="13676" spans="10:11">
      <c r="J13676" s="1014"/>
      <c r="K13676" s="1014"/>
    </row>
    <row r="13677" spans="10:11">
      <c r="J13677" s="1014"/>
      <c r="K13677" s="1014"/>
    </row>
    <row r="13678" spans="10:11">
      <c r="J13678" s="1014"/>
      <c r="K13678" s="1014"/>
    </row>
    <row r="13679" spans="10:11">
      <c r="J13679" s="1014"/>
      <c r="K13679" s="1014"/>
    </row>
    <row r="13680" spans="10:11">
      <c r="J13680" s="1014"/>
      <c r="K13680" s="1014"/>
    </row>
    <row r="13681" spans="10:11">
      <c r="J13681" s="1014"/>
      <c r="K13681" s="1014"/>
    </row>
    <row r="13682" spans="10:11">
      <c r="J13682" s="1014"/>
      <c r="K13682" s="1014"/>
    </row>
    <row r="13683" spans="10:11">
      <c r="J13683" s="1014"/>
      <c r="K13683" s="1014"/>
    </row>
    <row r="13684" spans="10:11">
      <c r="J13684" s="1014"/>
      <c r="K13684" s="1014"/>
    </row>
    <row r="13685" spans="10:11">
      <c r="J13685" s="1014"/>
      <c r="K13685" s="1014"/>
    </row>
    <row r="13686" spans="10:11">
      <c r="J13686" s="1014"/>
      <c r="K13686" s="1014"/>
    </row>
    <row r="13687" spans="10:11">
      <c r="J13687" s="1014"/>
      <c r="K13687" s="1014"/>
    </row>
    <row r="13688" spans="10:11">
      <c r="J13688" s="1014"/>
      <c r="K13688" s="1014"/>
    </row>
    <row r="13689" spans="10:11">
      <c r="J13689" s="1014"/>
      <c r="K13689" s="1014"/>
    </row>
    <row r="13690" spans="10:11">
      <c r="J13690" s="1014"/>
      <c r="K13690" s="1014"/>
    </row>
    <row r="13691" spans="10:11">
      <c r="J13691" s="1014"/>
      <c r="K13691" s="1014"/>
    </row>
    <row r="13692" spans="10:11">
      <c r="J13692" s="1014"/>
      <c r="K13692" s="1014"/>
    </row>
    <row r="13693" spans="10:11">
      <c r="J13693" s="1014"/>
      <c r="K13693" s="1014"/>
    </row>
    <row r="13694" spans="10:11">
      <c r="J13694" s="1014"/>
      <c r="K13694" s="1014"/>
    </row>
    <row r="13695" spans="10:11">
      <c r="J13695" s="1014"/>
      <c r="K13695" s="1014"/>
    </row>
    <row r="13696" spans="10:11">
      <c r="J13696" s="1014"/>
      <c r="K13696" s="1014"/>
    </row>
    <row r="13697" spans="10:11">
      <c r="J13697" s="1014"/>
      <c r="K13697" s="1014"/>
    </row>
    <row r="13698" spans="10:11">
      <c r="J13698" s="1014"/>
      <c r="K13698" s="1014"/>
    </row>
    <row r="13699" spans="10:11">
      <c r="J13699" s="1014"/>
      <c r="K13699" s="1014"/>
    </row>
    <row r="13700" spans="10:11">
      <c r="J13700" s="1014"/>
      <c r="K13700" s="1014"/>
    </row>
    <row r="13701" spans="10:11">
      <c r="J13701" s="1014"/>
      <c r="K13701" s="1014"/>
    </row>
    <row r="13702" spans="10:11">
      <c r="J13702" s="1014"/>
      <c r="K13702" s="1014"/>
    </row>
    <row r="13703" spans="10:11">
      <c r="J13703" s="1014"/>
      <c r="K13703" s="1014"/>
    </row>
    <row r="13704" spans="10:11">
      <c r="J13704" s="1014"/>
      <c r="K13704" s="1014"/>
    </row>
    <row r="13705" spans="10:11">
      <c r="J13705" s="1014"/>
      <c r="K13705" s="1014"/>
    </row>
    <row r="13706" spans="10:11">
      <c r="J13706" s="1014"/>
      <c r="K13706" s="1014"/>
    </row>
    <row r="13707" spans="10:11">
      <c r="J13707" s="1014"/>
      <c r="K13707" s="1014"/>
    </row>
    <row r="13708" spans="10:11">
      <c r="J13708" s="1014"/>
      <c r="K13708" s="1014"/>
    </row>
    <row r="13709" spans="10:11">
      <c r="J13709" s="1014"/>
      <c r="K13709" s="1014"/>
    </row>
    <row r="13710" spans="10:11">
      <c r="J13710" s="1014"/>
      <c r="K13710" s="1014"/>
    </row>
    <row r="13711" spans="10:11">
      <c r="J13711" s="1014"/>
      <c r="K13711" s="1014"/>
    </row>
    <row r="13712" spans="10:11">
      <c r="J13712" s="1014"/>
      <c r="K13712" s="1014"/>
    </row>
    <row r="13713" spans="10:11">
      <c r="J13713" s="1014"/>
      <c r="K13713" s="1014"/>
    </row>
    <row r="13714" spans="10:11">
      <c r="J13714" s="1014"/>
      <c r="K13714" s="1014"/>
    </row>
    <row r="13715" spans="10:11">
      <c r="J13715" s="1014"/>
      <c r="K13715" s="1014"/>
    </row>
    <row r="13716" spans="10:11">
      <c r="J13716" s="1014"/>
      <c r="K13716" s="1014"/>
    </row>
    <row r="13717" spans="10:11">
      <c r="J13717" s="1014"/>
      <c r="K13717" s="1014"/>
    </row>
    <row r="13718" spans="10:11">
      <c r="J13718" s="1014"/>
      <c r="K13718" s="1014"/>
    </row>
    <row r="13719" spans="10:11">
      <c r="J13719" s="1014"/>
      <c r="K13719" s="1014"/>
    </row>
    <row r="13720" spans="10:11">
      <c r="J13720" s="1014"/>
      <c r="K13720" s="1014"/>
    </row>
    <row r="13721" spans="10:11">
      <c r="J13721" s="1014"/>
      <c r="K13721" s="1014"/>
    </row>
    <row r="13722" spans="10:11">
      <c r="J13722" s="1014"/>
      <c r="K13722" s="1014"/>
    </row>
    <row r="13723" spans="10:11">
      <c r="J13723" s="1014"/>
      <c r="K13723" s="1014"/>
    </row>
    <row r="13724" spans="10:11">
      <c r="J13724" s="1014"/>
      <c r="K13724" s="1014"/>
    </row>
    <row r="13725" spans="10:11">
      <c r="J13725" s="1014"/>
      <c r="K13725" s="1014"/>
    </row>
    <row r="13726" spans="10:11">
      <c r="J13726" s="1014"/>
      <c r="K13726" s="1014"/>
    </row>
    <row r="13727" spans="10:11">
      <c r="J13727" s="1014"/>
      <c r="K13727" s="1014"/>
    </row>
    <row r="13728" spans="10:11">
      <c r="J13728" s="1014"/>
      <c r="K13728" s="1014"/>
    </row>
    <row r="13729" spans="10:11">
      <c r="J13729" s="1014"/>
      <c r="K13729" s="1014"/>
    </row>
    <row r="13730" spans="10:11">
      <c r="J13730" s="1014"/>
      <c r="K13730" s="1014"/>
    </row>
    <row r="13731" spans="10:11">
      <c r="J13731" s="1014"/>
      <c r="K13731" s="1014"/>
    </row>
    <row r="13732" spans="10:11">
      <c r="J13732" s="1014"/>
      <c r="K13732" s="1014"/>
    </row>
    <row r="13733" spans="10:11">
      <c r="J13733" s="1014"/>
      <c r="K13733" s="1014"/>
    </row>
    <row r="13734" spans="10:11">
      <c r="J13734" s="1014"/>
      <c r="K13734" s="1014"/>
    </row>
    <row r="13735" spans="10:11">
      <c r="J13735" s="1014"/>
      <c r="K13735" s="1014"/>
    </row>
    <row r="13736" spans="10:11">
      <c r="J13736" s="1014"/>
      <c r="K13736" s="1014"/>
    </row>
    <row r="13737" spans="10:11">
      <c r="J13737" s="1014"/>
      <c r="K13737" s="1014"/>
    </row>
    <row r="13738" spans="10:11">
      <c r="J13738" s="1014"/>
      <c r="K13738" s="1014"/>
    </row>
    <row r="13739" spans="10:11">
      <c r="J13739" s="1014"/>
      <c r="K13739" s="1014"/>
    </row>
    <row r="13740" spans="10:11">
      <c r="J13740" s="1014"/>
      <c r="K13740" s="1014"/>
    </row>
    <row r="13741" spans="10:11">
      <c r="J13741" s="1014"/>
      <c r="K13741" s="1014"/>
    </row>
    <row r="13742" spans="10:11">
      <c r="J13742" s="1014"/>
      <c r="K13742" s="1014"/>
    </row>
    <row r="13743" spans="10:11">
      <c r="J13743" s="1014"/>
      <c r="K13743" s="1014"/>
    </row>
    <row r="13744" spans="10:11">
      <c r="J13744" s="1014"/>
      <c r="K13744" s="1014"/>
    </row>
    <row r="13745" spans="10:11">
      <c r="J13745" s="1014"/>
      <c r="K13745" s="1014"/>
    </row>
    <row r="13746" spans="10:11">
      <c r="J13746" s="1014"/>
      <c r="K13746" s="1014"/>
    </row>
    <row r="13747" spans="10:11">
      <c r="J13747" s="1014"/>
      <c r="K13747" s="1014"/>
    </row>
    <row r="13748" spans="10:11">
      <c r="J13748" s="1014"/>
      <c r="K13748" s="1014"/>
    </row>
    <row r="13749" spans="10:11">
      <c r="J13749" s="1014"/>
      <c r="K13749" s="1014"/>
    </row>
    <row r="13750" spans="10:11">
      <c r="J13750" s="1014"/>
      <c r="K13750" s="1014"/>
    </row>
    <row r="13751" spans="10:11">
      <c r="J13751" s="1014"/>
      <c r="K13751" s="1014"/>
    </row>
    <row r="13752" spans="10:11">
      <c r="J13752" s="1014"/>
      <c r="K13752" s="1014"/>
    </row>
    <row r="13753" spans="10:11">
      <c r="J13753" s="1014"/>
      <c r="K13753" s="1014"/>
    </row>
    <row r="13754" spans="10:11">
      <c r="J13754" s="1014"/>
      <c r="K13754" s="1014"/>
    </row>
    <row r="13755" spans="10:11">
      <c r="J13755" s="1014"/>
      <c r="K13755" s="1014"/>
    </row>
    <row r="13756" spans="10:11">
      <c r="J13756" s="1014"/>
      <c r="K13756" s="1014"/>
    </row>
    <row r="13757" spans="10:11">
      <c r="J13757" s="1014"/>
      <c r="K13757" s="1014"/>
    </row>
    <row r="13758" spans="10:11">
      <c r="J13758" s="1014"/>
      <c r="K13758" s="1014"/>
    </row>
    <row r="13759" spans="10:11">
      <c r="J13759" s="1014"/>
      <c r="K13759" s="1014"/>
    </row>
    <row r="13760" spans="10:11">
      <c r="J13760" s="1014"/>
      <c r="K13760" s="1014"/>
    </row>
    <row r="13761" spans="10:11">
      <c r="J13761" s="1014"/>
      <c r="K13761" s="1014"/>
    </row>
    <row r="13762" spans="10:11">
      <c r="J13762" s="1014"/>
      <c r="K13762" s="1014"/>
    </row>
    <row r="13763" spans="10:11">
      <c r="J13763" s="1014"/>
      <c r="K13763" s="1014"/>
    </row>
    <row r="13764" spans="10:11">
      <c r="J13764" s="1014"/>
      <c r="K13764" s="1014"/>
    </row>
    <row r="13765" spans="10:11">
      <c r="J13765" s="1014"/>
      <c r="K13765" s="1014"/>
    </row>
    <row r="13766" spans="10:11">
      <c r="J13766" s="1014"/>
      <c r="K13766" s="1014"/>
    </row>
    <row r="13767" spans="10:11">
      <c r="J13767" s="1014"/>
      <c r="K13767" s="1014"/>
    </row>
    <row r="13768" spans="10:11">
      <c r="J13768" s="1014"/>
      <c r="K13768" s="1014"/>
    </row>
    <row r="13769" spans="10:11">
      <c r="J13769" s="1014"/>
      <c r="K13769" s="1014"/>
    </row>
    <row r="13770" spans="10:11">
      <c r="J13770" s="1014"/>
      <c r="K13770" s="1014"/>
    </row>
    <row r="13771" spans="10:11">
      <c r="J13771" s="1014"/>
      <c r="K13771" s="1014"/>
    </row>
    <row r="13772" spans="10:11">
      <c r="J13772" s="1014"/>
      <c r="K13772" s="1014"/>
    </row>
    <row r="13773" spans="10:11">
      <c r="J13773" s="1014"/>
      <c r="K13773" s="1014"/>
    </row>
    <row r="13774" spans="10:11">
      <c r="J13774" s="1014"/>
      <c r="K13774" s="1014"/>
    </row>
    <row r="13775" spans="10:11">
      <c r="J13775" s="1014"/>
      <c r="K13775" s="1014"/>
    </row>
    <row r="13776" spans="10:11">
      <c r="J13776" s="1014"/>
      <c r="K13776" s="1014"/>
    </row>
    <row r="13777" spans="10:11">
      <c r="J13777" s="1014"/>
      <c r="K13777" s="1014"/>
    </row>
    <row r="13778" spans="10:11">
      <c r="J13778" s="1014"/>
      <c r="K13778" s="1014"/>
    </row>
    <row r="13779" spans="10:11">
      <c r="J13779" s="1014"/>
      <c r="K13779" s="1014"/>
    </row>
    <row r="13780" spans="10:11">
      <c r="J13780" s="1014"/>
      <c r="K13780" s="1014"/>
    </row>
    <row r="13781" spans="10:11">
      <c r="J13781" s="1014"/>
      <c r="K13781" s="1014"/>
    </row>
    <row r="13782" spans="10:11">
      <c r="J13782" s="1014"/>
      <c r="K13782" s="1014"/>
    </row>
    <row r="13783" spans="10:11">
      <c r="J13783" s="1014"/>
      <c r="K13783" s="1014"/>
    </row>
    <row r="13784" spans="10:11">
      <c r="J13784" s="1014"/>
      <c r="K13784" s="1014"/>
    </row>
    <row r="13785" spans="10:11">
      <c r="J13785" s="1014"/>
      <c r="K13785" s="1014"/>
    </row>
    <row r="13786" spans="10:11">
      <c r="J13786" s="1014"/>
      <c r="K13786" s="1014"/>
    </row>
    <row r="13787" spans="10:11">
      <c r="J13787" s="1014"/>
      <c r="K13787" s="1014"/>
    </row>
    <row r="13788" spans="10:11">
      <c r="J13788" s="1014"/>
      <c r="K13788" s="1014"/>
    </row>
    <row r="13789" spans="10:11">
      <c r="J13789" s="1014"/>
      <c r="K13789" s="1014"/>
    </row>
    <row r="13790" spans="10:11">
      <c r="J13790" s="1014"/>
      <c r="K13790" s="1014"/>
    </row>
    <row r="13791" spans="10:11">
      <c r="J13791" s="1014"/>
      <c r="K13791" s="1014"/>
    </row>
    <row r="13792" spans="10:11">
      <c r="J13792" s="1014"/>
      <c r="K13792" s="1014"/>
    </row>
    <row r="13793" spans="10:11">
      <c r="J13793" s="1014"/>
      <c r="K13793" s="1014"/>
    </row>
    <row r="13794" spans="10:11">
      <c r="J13794" s="1014"/>
      <c r="K13794" s="1014"/>
    </row>
    <row r="13795" spans="10:11">
      <c r="J13795" s="1014"/>
      <c r="K13795" s="1014"/>
    </row>
    <row r="13796" spans="10:11">
      <c r="J13796" s="1014"/>
      <c r="K13796" s="1014"/>
    </row>
    <row r="13797" spans="10:11">
      <c r="J13797" s="1014"/>
      <c r="K13797" s="1014"/>
    </row>
    <row r="13798" spans="10:11">
      <c r="J13798" s="1014"/>
      <c r="K13798" s="1014"/>
    </row>
    <row r="13799" spans="10:11">
      <c r="J13799" s="1014"/>
      <c r="K13799" s="1014"/>
    </row>
    <row r="13800" spans="10:11">
      <c r="J13800" s="1014"/>
      <c r="K13800" s="1014"/>
    </row>
    <row r="13801" spans="10:11">
      <c r="J13801" s="1014"/>
      <c r="K13801" s="1014"/>
    </row>
    <row r="13802" spans="10:11">
      <c r="J13802" s="1014"/>
      <c r="K13802" s="1014"/>
    </row>
    <row r="13803" spans="10:11">
      <c r="J13803" s="1014"/>
      <c r="K13803" s="1014"/>
    </row>
    <row r="13804" spans="10:11">
      <c r="J13804" s="1014"/>
      <c r="K13804" s="1014"/>
    </row>
    <row r="13805" spans="10:11">
      <c r="J13805" s="1014"/>
      <c r="K13805" s="1014"/>
    </row>
    <row r="13806" spans="10:11">
      <c r="J13806" s="1014"/>
      <c r="K13806" s="1014"/>
    </row>
    <row r="13807" spans="10:11">
      <c r="J13807" s="1014"/>
      <c r="K13807" s="1014"/>
    </row>
    <row r="13808" spans="10:11">
      <c r="J13808" s="1014"/>
      <c r="K13808" s="1014"/>
    </row>
    <row r="13809" spans="10:11">
      <c r="J13809" s="1014"/>
      <c r="K13809" s="1014"/>
    </row>
    <row r="13810" spans="10:11">
      <c r="J13810" s="1014"/>
      <c r="K13810" s="1014"/>
    </row>
    <row r="13811" spans="10:11">
      <c r="J13811" s="1014"/>
      <c r="K13811" s="1014"/>
    </row>
    <row r="13812" spans="10:11">
      <c r="J13812" s="1014"/>
      <c r="K13812" s="1014"/>
    </row>
    <row r="13813" spans="10:11">
      <c r="J13813" s="1014"/>
      <c r="K13813" s="1014"/>
    </row>
    <row r="13814" spans="10:11">
      <c r="J13814" s="1014"/>
      <c r="K13814" s="1014"/>
    </row>
    <row r="13815" spans="10:11">
      <c r="J13815" s="1014"/>
      <c r="K13815" s="1014"/>
    </row>
    <row r="13816" spans="10:11">
      <c r="J13816" s="1014"/>
      <c r="K13816" s="1014"/>
    </row>
    <row r="13817" spans="10:11">
      <c r="J13817" s="1014"/>
      <c r="K13817" s="1014"/>
    </row>
    <row r="13818" spans="10:11">
      <c r="J13818" s="1014"/>
      <c r="K13818" s="1014"/>
    </row>
    <row r="13819" spans="10:11">
      <c r="J13819" s="1014"/>
      <c r="K13819" s="1014"/>
    </row>
    <row r="13820" spans="10:11">
      <c r="J13820" s="1014"/>
      <c r="K13820" s="1014"/>
    </row>
    <row r="13821" spans="10:11">
      <c r="J13821" s="1014"/>
      <c r="K13821" s="1014"/>
    </row>
    <row r="13822" spans="10:11">
      <c r="J13822" s="1014"/>
      <c r="K13822" s="1014"/>
    </row>
    <row r="13823" spans="10:11">
      <c r="J13823" s="1014"/>
      <c r="K13823" s="1014"/>
    </row>
    <row r="13824" spans="10:11">
      <c r="J13824" s="1014"/>
      <c r="K13824" s="1014"/>
    </row>
    <row r="13825" spans="10:11">
      <c r="J13825" s="1014"/>
      <c r="K13825" s="1014"/>
    </row>
    <row r="13826" spans="10:11">
      <c r="J13826" s="1014"/>
      <c r="K13826" s="1014"/>
    </row>
    <row r="13827" spans="10:11">
      <c r="J13827" s="1014"/>
      <c r="K13827" s="1014"/>
    </row>
    <row r="13828" spans="10:11">
      <c r="J13828" s="1014"/>
      <c r="K13828" s="1014"/>
    </row>
    <row r="13829" spans="10:11">
      <c r="J13829" s="1014"/>
      <c r="K13829" s="1014"/>
    </row>
    <row r="13830" spans="10:11">
      <c r="J13830" s="1014"/>
      <c r="K13830" s="1014"/>
    </row>
    <row r="13831" spans="10:11">
      <c r="J13831" s="1014"/>
      <c r="K13831" s="1014"/>
    </row>
    <row r="13832" spans="10:11">
      <c r="J13832" s="1014"/>
      <c r="K13832" s="1014"/>
    </row>
    <row r="13833" spans="10:11">
      <c r="J13833" s="1014"/>
      <c r="K13833" s="1014"/>
    </row>
    <row r="13834" spans="10:11">
      <c r="J13834" s="1014"/>
      <c r="K13834" s="1014"/>
    </row>
    <row r="13835" spans="10:11">
      <c r="J13835" s="1014"/>
      <c r="K13835" s="1014"/>
    </row>
    <row r="13836" spans="10:11">
      <c r="J13836" s="1014"/>
      <c r="K13836" s="1014"/>
    </row>
    <row r="13837" spans="10:11">
      <c r="J13837" s="1014"/>
      <c r="K13837" s="1014"/>
    </row>
    <row r="13838" spans="10:11">
      <c r="J13838" s="1014"/>
      <c r="K13838" s="1014"/>
    </row>
    <row r="13839" spans="10:11">
      <c r="J13839" s="1014"/>
      <c r="K13839" s="1014"/>
    </row>
    <row r="13840" spans="10:11">
      <c r="J13840" s="1014"/>
      <c r="K13840" s="1014"/>
    </row>
    <row r="13841" spans="10:11">
      <c r="J13841" s="1014"/>
      <c r="K13841" s="1014"/>
    </row>
    <row r="13842" spans="10:11">
      <c r="J13842" s="1014"/>
      <c r="K13842" s="1014"/>
    </row>
    <row r="13843" spans="10:11">
      <c r="J13843" s="1014"/>
      <c r="K13843" s="1014"/>
    </row>
    <row r="13844" spans="10:11">
      <c r="J13844" s="1014"/>
      <c r="K13844" s="1014"/>
    </row>
    <row r="13845" spans="10:11">
      <c r="J13845" s="1014"/>
      <c r="K13845" s="1014"/>
    </row>
    <row r="13846" spans="10:11">
      <c r="J13846" s="1014"/>
      <c r="K13846" s="1014"/>
    </row>
    <row r="13847" spans="10:11">
      <c r="J13847" s="1014"/>
      <c r="K13847" s="1014"/>
    </row>
    <row r="13848" spans="10:11">
      <c r="J13848" s="1014"/>
      <c r="K13848" s="1014"/>
    </row>
    <row r="13849" spans="10:11">
      <c r="J13849" s="1014"/>
      <c r="K13849" s="1014"/>
    </row>
    <row r="13850" spans="10:11">
      <c r="J13850" s="1014"/>
      <c r="K13850" s="1014"/>
    </row>
    <row r="13851" spans="10:11">
      <c r="J13851" s="1014"/>
      <c r="K13851" s="1014"/>
    </row>
    <row r="13852" spans="10:11">
      <c r="J13852" s="1014"/>
      <c r="K13852" s="1014"/>
    </row>
    <row r="13853" spans="10:11">
      <c r="J13853" s="1014"/>
      <c r="K13853" s="1014"/>
    </row>
    <row r="13854" spans="10:11">
      <c r="J13854" s="1014"/>
      <c r="K13854" s="1014"/>
    </row>
    <row r="13855" spans="10:11">
      <c r="J13855" s="1014"/>
      <c r="K13855" s="1014"/>
    </row>
    <row r="13856" spans="10:11">
      <c r="J13856" s="1014"/>
      <c r="K13856" s="1014"/>
    </row>
    <row r="13857" spans="10:11">
      <c r="J13857" s="1014"/>
      <c r="K13857" s="1014"/>
    </row>
    <row r="13858" spans="10:11">
      <c r="J13858" s="1014"/>
      <c r="K13858" s="1014"/>
    </row>
    <row r="13859" spans="10:11">
      <c r="J13859" s="1014"/>
      <c r="K13859" s="1014"/>
    </row>
    <row r="13860" spans="10:11">
      <c r="J13860" s="1014"/>
      <c r="K13860" s="1014"/>
    </row>
    <row r="13861" spans="10:11">
      <c r="J13861" s="1014"/>
      <c r="K13861" s="1014"/>
    </row>
    <row r="13862" spans="10:11">
      <c r="J13862" s="1014"/>
      <c r="K13862" s="1014"/>
    </row>
    <row r="13863" spans="10:11">
      <c r="J13863" s="1014"/>
      <c r="K13863" s="1014"/>
    </row>
    <row r="13864" spans="10:11">
      <c r="J13864" s="1014"/>
      <c r="K13864" s="1014"/>
    </row>
    <row r="13865" spans="10:11">
      <c r="J13865" s="1014"/>
      <c r="K13865" s="1014"/>
    </row>
    <row r="13866" spans="10:11">
      <c r="J13866" s="1014"/>
      <c r="K13866" s="1014"/>
    </row>
    <row r="13867" spans="10:11">
      <c r="J13867" s="1014"/>
      <c r="K13867" s="1014"/>
    </row>
    <row r="13868" spans="10:11">
      <c r="J13868" s="1014"/>
      <c r="K13868" s="1014"/>
    </row>
    <row r="13869" spans="10:11">
      <c r="J13869" s="1014"/>
      <c r="K13869" s="1014"/>
    </row>
    <row r="13870" spans="10:11">
      <c r="J13870" s="1014"/>
      <c r="K13870" s="1014"/>
    </row>
    <row r="13871" spans="10:11">
      <c r="J13871" s="1014"/>
      <c r="K13871" s="1014"/>
    </row>
    <row r="13872" spans="10:11">
      <c r="J13872" s="1014"/>
      <c r="K13872" s="1014"/>
    </row>
    <row r="13873" spans="10:11">
      <c r="J13873" s="1014"/>
      <c r="K13873" s="1014"/>
    </row>
    <row r="13874" spans="10:11">
      <c r="J13874" s="1014"/>
      <c r="K13874" s="1014"/>
    </row>
    <row r="13875" spans="10:11">
      <c r="J13875" s="1014"/>
      <c r="K13875" s="1014"/>
    </row>
    <row r="13876" spans="10:11">
      <c r="J13876" s="1014"/>
      <c r="K13876" s="1014"/>
    </row>
    <row r="13877" spans="10:11">
      <c r="J13877" s="1014"/>
      <c r="K13877" s="1014"/>
    </row>
    <row r="13878" spans="10:11">
      <c r="J13878" s="1014"/>
      <c r="K13878" s="1014"/>
    </row>
    <row r="13879" spans="10:11">
      <c r="J13879" s="1014"/>
      <c r="K13879" s="1014"/>
    </row>
    <row r="13880" spans="10:11">
      <c r="J13880" s="1014"/>
      <c r="K13880" s="1014"/>
    </row>
    <row r="13881" spans="10:11">
      <c r="J13881" s="1014"/>
      <c r="K13881" s="1014"/>
    </row>
    <row r="13882" spans="10:11">
      <c r="J13882" s="1014"/>
      <c r="K13882" s="1014"/>
    </row>
    <row r="13883" spans="10:11">
      <c r="J13883" s="1014"/>
      <c r="K13883" s="1014"/>
    </row>
    <row r="13884" spans="10:11">
      <c r="J13884" s="1014"/>
      <c r="K13884" s="1014"/>
    </row>
    <row r="13885" spans="10:11">
      <c r="J13885" s="1014"/>
      <c r="K13885" s="1014"/>
    </row>
    <row r="13886" spans="10:11">
      <c r="J13886" s="1014"/>
      <c r="K13886" s="1014"/>
    </row>
    <row r="13887" spans="10:11">
      <c r="J13887" s="1014"/>
      <c r="K13887" s="1014"/>
    </row>
    <row r="13888" spans="10:11">
      <c r="J13888" s="1014"/>
      <c r="K13888" s="1014"/>
    </row>
    <row r="13889" spans="10:11">
      <c r="J13889" s="1014"/>
      <c r="K13889" s="1014"/>
    </row>
    <row r="13890" spans="10:11">
      <c r="J13890" s="1014"/>
      <c r="K13890" s="1014"/>
    </row>
    <row r="13891" spans="10:11">
      <c r="J13891" s="1014"/>
      <c r="K13891" s="1014"/>
    </row>
    <row r="13892" spans="10:11">
      <c r="J13892" s="1014"/>
      <c r="K13892" s="1014"/>
    </row>
    <row r="13893" spans="10:11">
      <c r="J13893" s="1014"/>
      <c r="K13893" s="1014"/>
    </row>
    <row r="13894" spans="10:11">
      <c r="J13894" s="1014"/>
      <c r="K13894" s="1014"/>
    </row>
    <row r="13895" spans="10:11">
      <c r="J13895" s="1014"/>
      <c r="K13895" s="1014"/>
    </row>
    <row r="13896" spans="10:11">
      <c r="J13896" s="1014"/>
      <c r="K13896" s="1014"/>
    </row>
    <row r="13897" spans="10:11">
      <c r="J13897" s="1014"/>
      <c r="K13897" s="1014"/>
    </row>
    <row r="13898" spans="10:11">
      <c r="J13898" s="1014"/>
      <c r="K13898" s="1014"/>
    </row>
    <row r="13899" spans="10:11">
      <c r="J13899" s="1014"/>
      <c r="K13899" s="1014"/>
    </row>
    <row r="13900" spans="10:11">
      <c r="J13900" s="1014"/>
      <c r="K13900" s="1014"/>
    </row>
    <row r="13901" spans="10:11">
      <c r="J13901" s="1014"/>
      <c r="K13901" s="1014"/>
    </row>
    <row r="13902" spans="10:11">
      <c r="J13902" s="1014"/>
      <c r="K13902" s="1014"/>
    </row>
    <row r="13903" spans="10:11">
      <c r="J13903" s="1014"/>
      <c r="K13903" s="1014"/>
    </row>
    <row r="13904" spans="10:11">
      <c r="J13904" s="1014"/>
      <c r="K13904" s="1014"/>
    </row>
    <row r="13905" spans="10:11">
      <c r="J13905" s="1014"/>
      <c r="K13905" s="1014"/>
    </row>
    <row r="13906" spans="10:11">
      <c r="J13906" s="1014"/>
      <c r="K13906" s="1014"/>
    </row>
    <row r="13907" spans="10:11">
      <c r="J13907" s="1014"/>
      <c r="K13907" s="1014"/>
    </row>
    <row r="13908" spans="10:11">
      <c r="J13908" s="1014"/>
      <c r="K13908" s="1014"/>
    </row>
    <row r="13909" spans="10:11">
      <c r="J13909" s="1014"/>
      <c r="K13909" s="1014"/>
    </row>
    <row r="13910" spans="10:11">
      <c r="J13910" s="1014"/>
      <c r="K13910" s="1014"/>
    </row>
    <row r="13911" spans="10:11">
      <c r="J13911" s="1014"/>
      <c r="K13911" s="1014"/>
    </row>
    <row r="13912" spans="10:11">
      <c r="J13912" s="1014"/>
      <c r="K13912" s="1014"/>
    </row>
    <row r="13913" spans="10:11">
      <c r="J13913" s="1014"/>
      <c r="K13913" s="1014"/>
    </row>
    <row r="13914" spans="10:11">
      <c r="J13914" s="1014"/>
      <c r="K13914" s="1014"/>
    </row>
    <row r="13915" spans="10:11">
      <c r="J13915" s="1014"/>
      <c r="K13915" s="1014"/>
    </row>
    <row r="13916" spans="10:11">
      <c r="J13916" s="1014"/>
      <c r="K13916" s="1014"/>
    </row>
    <row r="13917" spans="10:11">
      <c r="J13917" s="1014"/>
      <c r="K13917" s="1014"/>
    </row>
    <row r="13918" spans="10:11">
      <c r="J13918" s="1014"/>
      <c r="K13918" s="1014"/>
    </row>
    <row r="13919" spans="10:11">
      <c r="J13919" s="1014"/>
      <c r="K13919" s="1014"/>
    </row>
    <row r="13920" spans="10:11">
      <c r="J13920" s="1014"/>
      <c r="K13920" s="1014"/>
    </row>
    <row r="13921" spans="10:11">
      <c r="J13921" s="1014"/>
      <c r="K13921" s="1014"/>
    </row>
    <row r="13922" spans="10:11">
      <c r="J13922" s="1014"/>
      <c r="K13922" s="1014"/>
    </row>
    <row r="13923" spans="10:11">
      <c r="J13923" s="1014"/>
      <c r="K13923" s="1014"/>
    </row>
    <row r="13924" spans="10:11">
      <c r="J13924" s="1014"/>
      <c r="K13924" s="1014"/>
    </row>
    <row r="13925" spans="10:11">
      <c r="J13925" s="1014"/>
      <c r="K13925" s="1014"/>
    </row>
    <row r="13926" spans="10:11">
      <c r="J13926" s="1014"/>
      <c r="K13926" s="1014"/>
    </row>
    <row r="13927" spans="10:11">
      <c r="J13927" s="1014"/>
      <c r="K13927" s="1014"/>
    </row>
    <row r="13928" spans="10:11">
      <c r="J13928" s="1014"/>
      <c r="K13928" s="1014"/>
    </row>
    <row r="13929" spans="10:11">
      <c r="J13929" s="1014"/>
      <c r="K13929" s="1014"/>
    </row>
    <row r="13930" spans="10:11">
      <c r="J13930" s="1014"/>
      <c r="K13930" s="1014"/>
    </row>
    <row r="13931" spans="10:11">
      <c r="J13931" s="1014"/>
      <c r="K13931" s="1014"/>
    </row>
    <row r="13932" spans="10:11">
      <c r="J13932" s="1014"/>
      <c r="K13932" s="1014"/>
    </row>
    <row r="13933" spans="10:11">
      <c r="J13933" s="1014"/>
      <c r="K13933" s="1014"/>
    </row>
    <row r="13934" spans="10:11">
      <c r="J13934" s="1014"/>
      <c r="K13934" s="1014"/>
    </row>
    <row r="13935" spans="10:11">
      <c r="J13935" s="1014"/>
      <c r="K13935" s="1014"/>
    </row>
    <row r="13936" spans="10:11">
      <c r="J13936" s="1014"/>
      <c r="K13936" s="1014"/>
    </row>
    <row r="13937" spans="10:11">
      <c r="J13937" s="1014"/>
      <c r="K13937" s="1014"/>
    </row>
    <row r="13938" spans="10:11">
      <c r="J13938" s="1014"/>
      <c r="K13938" s="1014"/>
    </row>
    <row r="13939" spans="10:11">
      <c r="J13939" s="1014"/>
      <c r="K13939" s="1014"/>
    </row>
    <row r="13940" spans="10:11">
      <c r="J13940" s="1014"/>
      <c r="K13940" s="1014"/>
    </row>
    <row r="13941" spans="10:11">
      <c r="J13941" s="1014"/>
      <c r="K13941" s="1014"/>
    </row>
    <row r="13942" spans="10:11">
      <c r="J13942" s="1014"/>
      <c r="K13942" s="1014"/>
    </row>
    <row r="13943" spans="10:11">
      <c r="J13943" s="1014"/>
      <c r="K13943" s="1014"/>
    </row>
    <row r="13944" spans="10:11">
      <c r="J13944" s="1014"/>
      <c r="K13944" s="1014"/>
    </row>
    <row r="13945" spans="10:11">
      <c r="J13945" s="1014"/>
      <c r="K13945" s="1014"/>
    </row>
    <row r="13946" spans="10:11">
      <c r="J13946" s="1014"/>
      <c r="K13946" s="1014"/>
    </row>
    <row r="13947" spans="10:11">
      <c r="J13947" s="1014"/>
      <c r="K13947" s="1014"/>
    </row>
    <row r="13948" spans="10:11">
      <c r="J13948" s="1014"/>
      <c r="K13948" s="1014"/>
    </row>
    <row r="13949" spans="10:11">
      <c r="J13949" s="1014"/>
      <c r="K13949" s="1014"/>
    </row>
    <row r="13950" spans="10:11">
      <c r="J13950" s="1014"/>
      <c r="K13950" s="1014"/>
    </row>
    <row r="13951" spans="10:11">
      <c r="J13951" s="1014"/>
      <c r="K13951" s="1014"/>
    </row>
    <row r="13952" spans="10:11">
      <c r="J13952" s="1014"/>
      <c r="K13952" s="1014"/>
    </row>
    <row r="13953" spans="10:11">
      <c r="J13953" s="1014"/>
      <c r="K13953" s="1014"/>
    </row>
    <row r="13954" spans="10:11">
      <c r="J13954" s="1014"/>
      <c r="K13954" s="1014"/>
    </row>
    <row r="13955" spans="10:11">
      <c r="J13955" s="1014"/>
      <c r="K13955" s="1014"/>
    </row>
    <row r="13956" spans="10:11">
      <c r="J13956" s="1014"/>
      <c r="K13956" s="1014"/>
    </row>
    <row r="13957" spans="10:11">
      <c r="J13957" s="1014"/>
      <c r="K13957" s="1014"/>
    </row>
    <row r="13958" spans="10:11">
      <c r="J13958" s="1014"/>
      <c r="K13958" s="1014"/>
    </row>
    <row r="13959" spans="10:11">
      <c r="J13959" s="1014"/>
      <c r="K13959" s="1014"/>
    </row>
    <row r="13960" spans="10:11">
      <c r="J13960" s="1014"/>
      <c r="K13960" s="1014"/>
    </row>
    <row r="13961" spans="10:11">
      <c r="J13961" s="1014"/>
      <c r="K13961" s="1014"/>
    </row>
    <row r="13962" spans="10:11">
      <c r="J13962" s="1014"/>
      <c r="K13962" s="1014"/>
    </row>
    <row r="13963" spans="10:11">
      <c r="J13963" s="1014"/>
      <c r="K13963" s="1014"/>
    </row>
    <row r="13964" spans="10:11">
      <c r="J13964" s="1014"/>
      <c r="K13964" s="1014"/>
    </row>
    <row r="13965" spans="10:11">
      <c r="J13965" s="1014"/>
      <c r="K13965" s="1014"/>
    </row>
    <row r="13966" spans="10:11">
      <c r="J13966" s="1014"/>
      <c r="K13966" s="1014"/>
    </row>
    <row r="13967" spans="10:11">
      <c r="J13967" s="1014"/>
      <c r="K13967" s="1014"/>
    </row>
    <row r="13968" spans="10:11">
      <c r="J13968" s="1014"/>
      <c r="K13968" s="1014"/>
    </row>
    <row r="13969" spans="10:11">
      <c r="J13969" s="1014"/>
      <c r="K13969" s="1014"/>
    </row>
    <row r="13970" spans="10:11">
      <c r="J13970" s="1014"/>
      <c r="K13970" s="1014"/>
    </row>
    <row r="13971" spans="10:11">
      <c r="J13971" s="1014"/>
      <c r="K13971" s="1014"/>
    </row>
    <row r="13972" spans="10:11">
      <c r="J13972" s="1014"/>
      <c r="K13972" s="1014"/>
    </row>
    <row r="13973" spans="10:11">
      <c r="J13973" s="1014"/>
      <c r="K13973" s="1014"/>
    </row>
    <row r="13974" spans="10:11">
      <c r="J13974" s="1014"/>
      <c r="K13974" s="1014"/>
    </row>
    <row r="13975" spans="10:11">
      <c r="J13975" s="1014"/>
      <c r="K13975" s="1014"/>
    </row>
    <row r="13976" spans="10:11">
      <c r="J13976" s="1014"/>
      <c r="K13976" s="1014"/>
    </row>
    <row r="13977" spans="10:11">
      <c r="J13977" s="1014"/>
      <c r="K13977" s="1014"/>
    </row>
    <row r="13978" spans="10:11">
      <c r="J13978" s="1014"/>
      <c r="K13978" s="1014"/>
    </row>
    <row r="13979" spans="10:11">
      <c r="J13979" s="1014"/>
      <c r="K13979" s="1014"/>
    </row>
    <row r="13980" spans="10:11">
      <c r="J13980" s="1014"/>
      <c r="K13980" s="1014"/>
    </row>
    <row r="13981" spans="10:11">
      <c r="J13981" s="1014"/>
      <c r="K13981" s="1014"/>
    </row>
    <row r="13982" spans="10:11">
      <c r="J13982" s="1014"/>
      <c r="K13982" s="1014"/>
    </row>
    <row r="13983" spans="10:11">
      <c r="J13983" s="1014"/>
      <c r="K13983" s="1014"/>
    </row>
    <row r="13984" spans="10:11">
      <c r="J13984" s="1014"/>
      <c r="K13984" s="1014"/>
    </row>
    <row r="13985" spans="10:11">
      <c r="J13985" s="1014"/>
      <c r="K13985" s="1014"/>
    </row>
    <row r="13986" spans="10:11">
      <c r="J13986" s="1014"/>
      <c r="K13986" s="1014"/>
    </row>
    <row r="13987" spans="10:11">
      <c r="J13987" s="1014"/>
      <c r="K13987" s="1014"/>
    </row>
    <row r="13988" spans="10:11">
      <c r="J13988" s="1014"/>
      <c r="K13988" s="1014"/>
    </row>
    <row r="13989" spans="10:11">
      <c r="J13989" s="1014"/>
      <c r="K13989" s="1014"/>
    </row>
    <row r="13990" spans="10:11">
      <c r="J13990" s="1014"/>
      <c r="K13990" s="1014"/>
    </row>
    <row r="13991" spans="10:11">
      <c r="J13991" s="1014"/>
      <c r="K13991" s="1014"/>
    </row>
    <row r="13992" spans="10:11">
      <c r="J13992" s="1014"/>
      <c r="K13992" s="1014"/>
    </row>
    <row r="13993" spans="10:11">
      <c r="J13993" s="1014"/>
      <c r="K13993" s="1014"/>
    </row>
    <row r="13994" spans="10:11">
      <c r="J13994" s="1014"/>
      <c r="K13994" s="1014"/>
    </row>
    <row r="13995" spans="10:11">
      <c r="J13995" s="1014"/>
      <c r="K13995" s="1014"/>
    </row>
    <row r="13996" spans="10:11">
      <c r="J13996" s="1014"/>
      <c r="K13996" s="1014"/>
    </row>
    <row r="13997" spans="10:11">
      <c r="J13997" s="1014"/>
      <c r="K13997" s="1014"/>
    </row>
    <row r="13998" spans="10:11">
      <c r="J13998" s="1014"/>
      <c r="K13998" s="1014"/>
    </row>
    <row r="13999" spans="10:11">
      <c r="J13999" s="1014"/>
      <c r="K13999" s="1014"/>
    </row>
    <row r="14000" spans="10:11">
      <c r="J14000" s="1014"/>
      <c r="K14000" s="1014"/>
    </row>
    <row r="14001" spans="10:11">
      <c r="J14001" s="1014"/>
      <c r="K14001" s="1014"/>
    </row>
    <row r="14002" spans="10:11">
      <c r="J14002" s="1014"/>
      <c r="K14002" s="1014"/>
    </row>
    <row r="14003" spans="10:11">
      <c r="J14003" s="1014"/>
      <c r="K14003" s="1014"/>
    </row>
    <row r="14004" spans="10:11">
      <c r="J14004" s="1014"/>
      <c r="K14004" s="1014"/>
    </row>
    <row r="14005" spans="10:11">
      <c r="J14005" s="1014"/>
      <c r="K14005" s="1014"/>
    </row>
    <row r="14006" spans="10:11">
      <c r="J14006" s="1014"/>
      <c r="K14006" s="1014"/>
    </row>
    <row r="14007" spans="10:11">
      <c r="J14007" s="1014"/>
      <c r="K14007" s="1014"/>
    </row>
    <row r="14008" spans="10:11">
      <c r="J14008" s="1014"/>
      <c r="K14008" s="1014"/>
    </row>
    <row r="14009" spans="10:11">
      <c r="J14009" s="1014"/>
      <c r="K14009" s="1014"/>
    </row>
    <row r="14010" spans="10:11">
      <c r="J14010" s="1014"/>
      <c r="K14010" s="1014"/>
    </row>
    <row r="14011" spans="10:11">
      <c r="J14011" s="1014"/>
      <c r="K14011" s="1014"/>
    </row>
    <row r="14012" spans="10:11">
      <c r="J14012" s="1014"/>
      <c r="K14012" s="1014"/>
    </row>
    <row r="14013" spans="10:11">
      <c r="J14013" s="1014"/>
      <c r="K14013" s="1014"/>
    </row>
    <row r="14014" spans="10:11">
      <c r="J14014" s="1014"/>
      <c r="K14014" s="1014"/>
    </row>
    <row r="14015" spans="10:11">
      <c r="J14015" s="1014"/>
      <c r="K14015" s="1014"/>
    </row>
    <row r="14016" spans="10:11">
      <c r="J14016" s="1014"/>
      <c r="K14016" s="1014"/>
    </row>
    <row r="14017" spans="10:11">
      <c r="J14017" s="1014"/>
      <c r="K14017" s="1014"/>
    </row>
    <row r="14018" spans="10:11">
      <c r="J14018" s="1014"/>
      <c r="K14018" s="1014"/>
    </row>
    <row r="14019" spans="10:11">
      <c r="J14019" s="1014"/>
      <c r="K14019" s="1014"/>
    </row>
    <row r="14020" spans="10:11">
      <c r="J14020" s="1014"/>
      <c r="K14020" s="1014"/>
    </row>
    <row r="14021" spans="10:11">
      <c r="J14021" s="1014"/>
      <c r="K14021" s="1014"/>
    </row>
    <row r="14022" spans="10:11">
      <c r="J14022" s="1014"/>
      <c r="K14022" s="1014"/>
    </row>
    <row r="14023" spans="10:11">
      <c r="J14023" s="1014"/>
      <c r="K14023" s="1014"/>
    </row>
    <row r="14024" spans="10:11">
      <c r="J14024" s="1014"/>
      <c r="K14024" s="1014"/>
    </row>
    <row r="14025" spans="10:11">
      <c r="J14025" s="1014"/>
      <c r="K14025" s="1014"/>
    </row>
    <row r="14026" spans="10:11">
      <c r="J14026" s="1014"/>
      <c r="K14026" s="1014"/>
    </row>
    <row r="14027" spans="10:11">
      <c r="J14027" s="1014"/>
      <c r="K14027" s="1014"/>
    </row>
    <row r="14028" spans="10:11">
      <c r="J14028" s="1014"/>
      <c r="K14028" s="1014"/>
    </row>
    <row r="14029" spans="10:11">
      <c r="J14029" s="1014"/>
      <c r="K14029" s="1014"/>
    </row>
    <row r="14030" spans="10:11">
      <c r="J14030" s="1014"/>
      <c r="K14030" s="1014"/>
    </row>
    <row r="14031" spans="10:11">
      <c r="J14031" s="1014"/>
      <c r="K14031" s="1014"/>
    </row>
    <row r="14032" spans="10:11">
      <c r="J14032" s="1014"/>
      <c r="K14032" s="1014"/>
    </row>
    <row r="14033" spans="10:11">
      <c r="J14033" s="1014"/>
      <c r="K14033" s="1014"/>
    </row>
    <row r="14034" spans="10:11">
      <c r="J14034" s="1014"/>
      <c r="K14034" s="1014"/>
    </row>
    <row r="14035" spans="10:11">
      <c r="J14035" s="1014"/>
      <c r="K14035" s="1014"/>
    </row>
    <row r="14036" spans="10:11">
      <c r="J14036" s="1014"/>
      <c r="K14036" s="1014"/>
    </row>
    <row r="14037" spans="10:11">
      <c r="J14037" s="1014"/>
      <c r="K14037" s="1014"/>
    </row>
    <row r="14038" spans="10:11">
      <c r="J14038" s="1014"/>
      <c r="K14038" s="1014"/>
    </row>
    <row r="14039" spans="10:11">
      <c r="J14039" s="1014"/>
      <c r="K14039" s="1014"/>
    </row>
    <row r="14040" spans="10:11">
      <c r="J14040" s="1014"/>
      <c r="K14040" s="1014"/>
    </row>
    <row r="14041" spans="10:11">
      <c r="J14041" s="1014"/>
      <c r="K14041" s="1014"/>
    </row>
    <row r="14042" spans="10:11">
      <c r="J14042" s="1014"/>
      <c r="K14042" s="1014"/>
    </row>
    <row r="14043" spans="10:11">
      <c r="J14043" s="1014"/>
      <c r="K14043" s="1014"/>
    </row>
    <row r="14044" spans="10:11">
      <c r="J14044" s="1014"/>
      <c r="K14044" s="1014"/>
    </row>
    <row r="14045" spans="10:11">
      <c r="J14045" s="1014"/>
      <c r="K14045" s="1014"/>
    </row>
    <row r="14046" spans="10:11">
      <c r="J14046" s="1014"/>
      <c r="K14046" s="1014"/>
    </row>
    <row r="14047" spans="10:11">
      <c r="J14047" s="1014"/>
      <c r="K14047" s="1014"/>
    </row>
    <row r="14048" spans="10:11">
      <c r="J14048" s="1014"/>
      <c r="K14048" s="1014"/>
    </row>
    <row r="14049" spans="10:11">
      <c r="J14049" s="1014"/>
      <c r="K14049" s="1014"/>
    </row>
    <row r="14050" spans="10:11">
      <c r="J14050" s="1014"/>
      <c r="K14050" s="1014"/>
    </row>
    <row r="14051" spans="10:11">
      <c r="J14051" s="1014"/>
      <c r="K14051" s="1014"/>
    </row>
    <row r="14052" spans="10:11">
      <c r="J14052" s="1014"/>
      <c r="K14052" s="1014"/>
    </row>
    <row r="14053" spans="10:11">
      <c r="J14053" s="1014"/>
      <c r="K14053" s="1014"/>
    </row>
    <row r="14054" spans="10:11">
      <c r="J14054" s="1014"/>
      <c r="K14054" s="1014"/>
    </row>
    <row r="14055" spans="10:11">
      <c r="J14055" s="1014"/>
      <c r="K14055" s="1014"/>
    </row>
    <row r="14056" spans="10:11">
      <c r="J14056" s="1014"/>
      <c r="K14056" s="1014"/>
    </row>
    <row r="14057" spans="10:11">
      <c r="J14057" s="1014"/>
      <c r="K14057" s="1014"/>
    </row>
    <row r="14058" spans="10:11">
      <c r="J14058" s="1014"/>
      <c r="K14058" s="1014"/>
    </row>
    <row r="14059" spans="10:11">
      <c r="J14059" s="1014"/>
      <c r="K14059" s="1014"/>
    </row>
    <row r="14060" spans="10:11">
      <c r="J14060" s="1014"/>
      <c r="K14060" s="1014"/>
    </row>
    <row r="14061" spans="10:11">
      <c r="J14061" s="1014"/>
      <c r="K14061" s="1014"/>
    </row>
    <row r="14062" spans="10:11">
      <c r="J14062" s="1014"/>
      <c r="K14062" s="1014"/>
    </row>
    <row r="14063" spans="10:11">
      <c r="J14063" s="1014"/>
      <c r="K14063" s="1014"/>
    </row>
    <row r="14064" spans="10:11">
      <c r="J14064" s="1014"/>
      <c r="K14064" s="1014"/>
    </row>
    <row r="14065" spans="10:11">
      <c r="J14065" s="1014"/>
      <c r="K14065" s="1014"/>
    </row>
    <row r="14066" spans="10:11">
      <c r="J14066" s="1014"/>
      <c r="K14066" s="1014"/>
    </row>
    <row r="14067" spans="10:11">
      <c r="J14067" s="1014"/>
      <c r="K14067" s="1014"/>
    </row>
    <row r="14068" spans="10:11">
      <c r="J14068" s="1014"/>
      <c r="K14068" s="1014"/>
    </row>
    <row r="14069" spans="10:11">
      <c r="J14069" s="1014"/>
      <c r="K14069" s="1014"/>
    </row>
    <row r="14070" spans="10:11">
      <c r="J14070" s="1014"/>
      <c r="K14070" s="1014"/>
    </row>
    <row r="14071" spans="10:11">
      <c r="J14071" s="1014"/>
      <c r="K14071" s="1014"/>
    </row>
    <row r="14072" spans="10:11">
      <c r="J14072" s="1014"/>
      <c r="K14072" s="1014"/>
    </row>
    <row r="14073" spans="10:11">
      <c r="J14073" s="1014"/>
      <c r="K14073" s="1014"/>
    </row>
    <row r="14074" spans="10:11">
      <c r="J14074" s="1014"/>
      <c r="K14074" s="1014"/>
    </row>
    <row r="14075" spans="10:11">
      <c r="J14075" s="1014"/>
      <c r="K14075" s="1014"/>
    </row>
    <row r="14076" spans="10:11">
      <c r="J14076" s="1014"/>
      <c r="K14076" s="1014"/>
    </row>
    <row r="14077" spans="10:11">
      <c r="J14077" s="1014"/>
      <c r="K14077" s="1014"/>
    </row>
    <row r="14078" spans="10:11">
      <c r="J14078" s="1014"/>
      <c r="K14078" s="1014"/>
    </row>
    <row r="14079" spans="10:11">
      <c r="J14079" s="1014"/>
      <c r="K14079" s="1014"/>
    </row>
    <row r="14080" spans="10:11">
      <c r="J14080" s="1014"/>
      <c r="K14080" s="1014"/>
    </row>
    <row r="14081" spans="10:11">
      <c r="J14081" s="1014"/>
      <c r="K14081" s="1014"/>
    </row>
    <row r="14082" spans="10:11">
      <c r="J14082" s="1014"/>
      <c r="K14082" s="1014"/>
    </row>
    <row r="14083" spans="10:11">
      <c r="J14083" s="1014"/>
      <c r="K14083" s="1014"/>
    </row>
    <row r="14084" spans="10:11">
      <c r="J14084" s="1014"/>
      <c r="K14084" s="1014"/>
    </row>
    <row r="14085" spans="10:11">
      <c r="J14085" s="1014"/>
      <c r="K14085" s="1014"/>
    </row>
    <row r="14086" spans="10:11">
      <c r="J14086" s="1014"/>
      <c r="K14086" s="1014"/>
    </row>
    <row r="14087" spans="10:11">
      <c r="J14087" s="1014"/>
      <c r="K14087" s="1014"/>
    </row>
    <row r="14088" spans="10:11">
      <c r="J14088" s="1014"/>
      <c r="K14088" s="1014"/>
    </row>
    <row r="14089" spans="10:11">
      <c r="J14089" s="1014"/>
      <c r="K14089" s="1014"/>
    </row>
    <row r="14090" spans="10:11">
      <c r="J14090" s="1014"/>
      <c r="K14090" s="1014"/>
    </row>
    <row r="14091" spans="10:11">
      <c r="J14091" s="1014"/>
      <c r="K14091" s="1014"/>
    </row>
    <row r="14092" spans="10:11">
      <c r="J14092" s="1014"/>
      <c r="K14092" s="1014"/>
    </row>
    <row r="14093" spans="10:11">
      <c r="J14093" s="1014"/>
      <c r="K14093" s="1014"/>
    </row>
    <row r="14094" spans="10:11">
      <c r="J14094" s="1014"/>
      <c r="K14094" s="1014"/>
    </row>
    <row r="14095" spans="10:11">
      <c r="J14095" s="1014"/>
      <c r="K14095" s="1014"/>
    </row>
    <row r="14096" spans="10:11">
      <c r="J14096" s="1014"/>
      <c r="K14096" s="1014"/>
    </row>
    <row r="14097" spans="10:11">
      <c r="J14097" s="1014"/>
      <c r="K14097" s="1014"/>
    </row>
    <row r="14098" spans="10:11">
      <c r="J14098" s="1014"/>
      <c r="K14098" s="1014"/>
    </row>
    <row r="14099" spans="10:11">
      <c r="J14099" s="1014"/>
      <c r="K14099" s="1014"/>
    </row>
    <row r="14100" spans="10:11">
      <c r="J14100" s="1014"/>
      <c r="K14100" s="1014"/>
    </row>
    <row r="14101" spans="10:11">
      <c r="J14101" s="1014"/>
      <c r="K14101" s="1014"/>
    </row>
    <row r="14102" spans="10:11">
      <c r="J14102" s="1014"/>
      <c r="K14102" s="1014"/>
    </row>
    <row r="14103" spans="10:11">
      <c r="J14103" s="1014"/>
      <c r="K14103" s="1014"/>
    </row>
    <row r="14104" spans="10:11">
      <c r="J14104" s="1014"/>
      <c r="K14104" s="1014"/>
    </row>
    <row r="14105" spans="10:11">
      <c r="J14105" s="1014"/>
      <c r="K14105" s="1014"/>
    </row>
    <row r="14106" spans="10:11">
      <c r="J14106" s="1014"/>
      <c r="K14106" s="1014"/>
    </row>
    <row r="14107" spans="10:11">
      <c r="J14107" s="1014"/>
      <c r="K14107" s="1014"/>
    </row>
    <row r="14108" spans="10:11">
      <c r="J14108" s="1014"/>
      <c r="K14108" s="1014"/>
    </row>
    <row r="14109" spans="10:11">
      <c r="J14109" s="1014"/>
      <c r="K14109" s="1014"/>
    </row>
    <row r="14110" spans="10:11">
      <c r="J14110" s="1014"/>
      <c r="K14110" s="1014"/>
    </row>
    <row r="14111" spans="10:11">
      <c r="J14111" s="1014"/>
      <c r="K14111" s="1014"/>
    </row>
    <row r="14112" spans="10:11">
      <c r="J14112" s="1014"/>
      <c r="K14112" s="1014"/>
    </row>
    <row r="14113" spans="10:11">
      <c r="J14113" s="1014"/>
      <c r="K14113" s="1014"/>
    </row>
    <row r="14114" spans="10:11">
      <c r="J14114" s="1014"/>
      <c r="K14114" s="1014"/>
    </row>
    <row r="14115" spans="10:11">
      <c r="J14115" s="1014"/>
      <c r="K14115" s="1014"/>
    </row>
    <row r="14116" spans="10:11">
      <c r="J14116" s="1014"/>
      <c r="K14116" s="1014"/>
    </row>
    <row r="14117" spans="10:11">
      <c r="J14117" s="1014"/>
      <c r="K14117" s="1014"/>
    </row>
    <row r="14118" spans="10:11">
      <c r="J14118" s="1014"/>
      <c r="K14118" s="1014"/>
    </row>
    <row r="14119" spans="10:11">
      <c r="J14119" s="1014"/>
      <c r="K14119" s="1014"/>
    </row>
    <row r="14120" spans="10:11">
      <c r="J14120" s="1014"/>
      <c r="K14120" s="1014"/>
    </row>
    <row r="14121" spans="10:11">
      <c r="J14121" s="1014"/>
      <c r="K14121" s="1014"/>
    </row>
    <row r="14122" spans="10:11">
      <c r="J14122" s="1014"/>
      <c r="K14122" s="1014"/>
    </row>
    <row r="14123" spans="10:11">
      <c r="J14123" s="1014"/>
      <c r="K14123" s="1014"/>
    </row>
    <row r="14124" spans="10:11">
      <c r="J14124" s="1014"/>
      <c r="K14124" s="1014"/>
    </row>
    <row r="14125" spans="10:11">
      <c r="J14125" s="1014"/>
      <c r="K14125" s="1014"/>
    </row>
    <row r="14126" spans="10:11">
      <c r="J14126" s="1014"/>
      <c r="K14126" s="1014"/>
    </row>
    <row r="14127" spans="10:11">
      <c r="J14127" s="1014"/>
      <c r="K14127" s="1014"/>
    </row>
    <row r="14128" spans="10:11">
      <c r="J14128" s="1014"/>
      <c r="K14128" s="1014"/>
    </row>
    <row r="14129" spans="10:11">
      <c r="J14129" s="1014"/>
      <c r="K14129" s="1014"/>
    </row>
    <row r="14130" spans="10:11">
      <c r="J14130" s="1014"/>
      <c r="K14130" s="1014"/>
    </row>
    <row r="14131" spans="10:11">
      <c r="J14131" s="1014"/>
      <c r="K14131" s="1014"/>
    </row>
    <row r="14132" spans="10:11">
      <c r="J14132" s="1014"/>
      <c r="K14132" s="1014"/>
    </row>
    <row r="14133" spans="10:11">
      <c r="J14133" s="1014"/>
      <c r="K14133" s="1014"/>
    </row>
    <row r="14134" spans="10:11">
      <c r="J14134" s="1014"/>
      <c r="K14134" s="1014"/>
    </row>
    <row r="14135" spans="10:11">
      <c r="J14135" s="1014"/>
      <c r="K14135" s="1014"/>
    </row>
    <row r="14136" spans="10:11">
      <c r="J14136" s="1014"/>
      <c r="K14136" s="1014"/>
    </row>
    <row r="14137" spans="10:11">
      <c r="J14137" s="1014"/>
      <c r="K14137" s="1014"/>
    </row>
    <row r="14138" spans="10:11">
      <c r="J14138" s="1014"/>
      <c r="K14138" s="1014"/>
    </row>
    <row r="14139" spans="10:11">
      <c r="J14139" s="1014"/>
      <c r="K14139" s="1014"/>
    </row>
    <row r="14140" spans="10:11">
      <c r="J14140" s="1014"/>
      <c r="K14140" s="1014"/>
    </row>
    <row r="14141" spans="10:11">
      <c r="J14141" s="1014"/>
      <c r="K14141" s="1014"/>
    </row>
    <row r="14142" spans="10:11">
      <c r="J14142" s="1014"/>
      <c r="K14142" s="1014"/>
    </row>
    <row r="14143" spans="10:11">
      <c r="J14143" s="1014"/>
      <c r="K14143" s="1014"/>
    </row>
    <row r="14144" spans="10:11">
      <c r="J14144" s="1014"/>
      <c r="K14144" s="1014"/>
    </row>
    <row r="14145" spans="10:11">
      <c r="J14145" s="1014"/>
      <c r="K14145" s="1014"/>
    </row>
    <row r="14146" spans="10:11">
      <c r="J14146" s="1014"/>
      <c r="K14146" s="1014"/>
    </row>
    <row r="14147" spans="10:11">
      <c r="J14147" s="1014"/>
      <c r="K14147" s="1014"/>
    </row>
    <row r="14148" spans="10:11">
      <c r="J14148" s="1014"/>
      <c r="K14148" s="1014"/>
    </row>
    <row r="14149" spans="10:11">
      <c r="J14149" s="1014"/>
      <c r="K14149" s="1014"/>
    </row>
    <row r="14150" spans="10:11">
      <c r="J14150" s="1014"/>
      <c r="K14150" s="1014"/>
    </row>
    <row r="14151" spans="10:11">
      <c r="J14151" s="1014"/>
      <c r="K14151" s="1014"/>
    </row>
    <row r="14152" spans="10:11">
      <c r="J14152" s="1014"/>
      <c r="K14152" s="1014"/>
    </row>
    <row r="14153" spans="10:11">
      <c r="J14153" s="1014"/>
      <c r="K14153" s="1014"/>
    </row>
    <row r="14154" spans="10:11">
      <c r="J14154" s="1014"/>
      <c r="K14154" s="1014"/>
    </row>
    <row r="14155" spans="10:11">
      <c r="J14155" s="1014"/>
      <c r="K14155" s="1014"/>
    </row>
    <row r="14156" spans="10:11">
      <c r="J14156" s="1014"/>
      <c r="K14156" s="1014"/>
    </row>
    <row r="14157" spans="10:11">
      <c r="J14157" s="1014"/>
      <c r="K14157" s="1014"/>
    </row>
    <row r="14158" spans="10:11">
      <c r="J14158" s="1014"/>
      <c r="K14158" s="1014"/>
    </row>
    <row r="14159" spans="10:11">
      <c r="J14159" s="1014"/>
      <c r="K14159" s="1014"/>
    </row>
    <row r="14160" spans="10:11">
      <c r="J14160" s="1014"/>
      <c r="K14160" s="1014"/>
    </row>
    <row r="14161" spans="10:11">
      <c r="J14161" s="1014"/>
      <c r="K14161" s="1014"/>
    </row>
    <row r="14162" spans="10:11">
      <c r="J14162" s="1014"/>
      <c r="K14162" s="1014"/>
    </row>
    <row r="14163" spans="10:11">
      <c r="J14163" s="1014"/>
      <c r="K14163" s="1014"/>
    </row>
    <row r="14164" spans="10:11">
      <c r="J14164" s="1014"/>
      <c r="K14164" s="1014"/>
    </row>
    <row r="14165" spans="10:11">
      <c r="J14165" s="1014"/>
      <c r="K14165" s="1014"/>
    </row>
    <row r="14166" spans="10:11">
      <c r="J14166" s="1014"/>
      <c r="K14166" s="1014"/>
    </row>
    <row r="14167" spans="10:11">
      <c r="J14167" s="1014"/>
      <c r="K14167" s="1014"/>
    </row>
    <row r="14168" spans="10:11">
      <c r="J14168" s="1014"/>
      <c r="K14168" s="1014"/>
    </row>
    <row r="14169" spans="10:11">
      <c r="J14169" s="1014"/>
      <c r="K14169" s="1014"/>
    </row>
    <row r="14170" spans="10:11">
      <c r="J14170" s="1014"/>
      <c r="K14170" s="1014"/>
    </row>
    <row r="14171" spans="10:11">
      <c r="J14171" s="1014"/>
      <c r="K14171" s="1014"/>
    </row>
    <row r="14172" spans="10:11">
      <c r="J14172" s="1014"/>
      <c r="K14172" s="1014"/>
    </row>
    <row r="14173" spans="10:11">
      <c r="J14173" s="1014"/>
      <c r="K14173" s="1014"/>
    </row>
    <row r="14174" spans="10:11">
      <c r="J14174" s="1014"/>
      <c r="K14174" s="1014"/>
    </row>
    <row r="14175" spans="10:11">
      <c r="J14175" s="1014"/>
      <c r="K14175" s="1014"/>
    </row>
    <row r="14176" spans="10:11">
      <c r="J14176" s="1014"/>
      <c r="K14176" s="1014"/>
    </row>
    <row r="14177" spans="10:11">
      <c r="J14177" s="1014"/>
      <c r="K14177" s="1014"/>
    </row>
    <row r="14178" spans="10:11">
      <c r="J14178" s="1014"/>
      <c r="K14178" s="1014"/>
    </row>
    <row r="14179" spans="10:11">
      <c r="J14179" s="1014"/>
      <c r="K14179" s="1014"/>
    </row>
    <row r="14180" spans="10:11">
      <c r="J14180" s="1014"/>
      <c r="K14180" s="1014"/>
    </row>
    <row r="14181" spans="10:11">
      <c r="J14181" s="1014"/>
      <c r="K14181" s="1014"/>
    </row>
    <row r="14182" spans="10:11">
      <c r="J14182" s="1014"/>
      <c r="K14182" s="1014"/>
    </row>
    <row r="14183" spans="10:11">
      <c r="J14183" s="1014"/>
      <c r="K14183" s="1014"/>
    </row>
    <row r="14184" spans="10:11">
      <c r="J14184" s="1014"/>
      <c r="K14184" s="1014"/>
    </row>
    <row r="14185" spans="10:11">
      <c r="J14185" s="1014"/>
      <c r="K14185" s="1014"/>
    </row>
    <row r="14186" spans="10:11">
      <c r="J14186" s="1014"/>
      <c r="K14186" s="1014"/>
    </row>
    <row r="14187" spans="10:11">
      <c r="J14187" s="1014"/>
      <c r="K14187" s="1014"/>
    </row>
    <row r="14188" spans="10:11">
      <c r="J14188" s="1014"/>
      <c r="K14188" s="1014"/>
    </row>
    <row r="14189" spans="10:11">
      <c r="J14189" s="1014"/>
      <c r="K14189" s="1014"/>
    </row>
    <row r="14190" spans="10:11">
      <c r="J14190" s="1014"/>
      <c r="K14190" s="1014"/>
    </row>
    <row r="14191" spans="10:11">
      <c r="J14191" s="1014"/>
      <c r="K14191" s="1014"/>
    </row>
    <row r="14192" spans="10:11">
      <c r="J14192" s="1014"/>
      <c r="K14192" s="1014"/>
    </row>
    <row r="14193" spans="10:11">
      <c r="J14193" s="1014"/>
      <c r="K14193" s="1014"/>
    </row>
    <row r="14194" spans="10:11">
      <c r="J14194" s="1014"/>
      <c r="K14194" s="1014"/>
    </row>
    <row r="14195" spans="10:11">
      <c r="J14195" s="1014"/>
      <c r="K14195" s="1014"/>
    </row>
    <row r="14196" spans="10:11">
      <c r="J14196" s="1014"/>
      <c r="K14196" s="1014"/>
    </row>
    <row r="14197" spans="10:11">
      <c r="J14197" s="1014"/>
      <c r="K14197" s="1014"/>
    </row>
    <row r="14198" spans="10:11">
      <c r="J14198" s="1014"/>
      <c r="K14198" s="1014"/>
    </row>
    <row r="14199" spans="10:11">
      <c r="J14199" s="1014"/>
      <c r="K14199" s="1014"/>
    </row>
    <row r="14200" spans="10:11">
      <c r="J14200" s="1014"/>
      <c r="K14200" s="1014"/>
    </row>
    <row r="14201" spans="10:11">
      <c r="J14201" s="1014"/>
      <c r="K14201" s="1014"/>
    </row>
    <row r="14202" spans="10:11">
      <c r="J14202" s="1014"/>
      <c r="K14202" s="1014"/>
    </row>
    <row r="14203" spans="10:11">
      <c r="J14203" s="1014"/>
      <c r="K14203" s="1014"/>
    </row>
    <row r="14204" spans="10:11">
      <c r="J14204" s="1014"/>
      <c r="K14204" s="1014"/>
    </row>
    <row r="14205" spans="10:11">
      <c r="J14205" s="1014"/>
      <c r="K14205" s="1014"/>
    </row>
    <row r="14206" spans="10:11">
      <c r="J14206" s="1014"/>
      <c r="K14206" s="1014"/>
    </row>
    <row r="14207" spans="10:11">
      <c r="J14207" s="1014"/>
      <c r="K14207" s="1014"/>
    </row>
    <row r="14208" spans="10:11">
      <c r="J14208" s="1014"/>
      <c r="K14208" s="1014"/>
    </row>
    <row r="14209" spans="10:11">
      <c r="J14209" s="1014"/>
      <c r="K14209" s="1014"/>
    </row>
    <row r="14210" spans="10:11">
      <c r="J14210" s="1014"/>
      <c r="K14210" s="1014"/>
    </row>
    <row r="14211" spans="10:11">
      <c r="J14211" s="1014"/>
      <c r="K14211" s="1014"/>
    </row>
    <row r="14212" spans="10:11">
      <c r="J14212" s="1014"/>
      <c r="K14212" s="1014"/>
    </row>
    <row r="14213" spans="10:11">
      <c r="J14213" s="1014"/>
      <c r="K14213" s="1014"/>
    </row>
    <row r="14214" spans="10:11">
      <c r="J14214" s="1014"/>
      <c r="K14214" s="1014"/>
    </row>
    <row r="14215" spans="10:11">
      <c r="J14215" s="1014"/>
      <c r="K14215" s="1014"/>
    </row>
    <row r="14216" spans="10:11">
      <c r="J14216" s="1014"/>
      <c r="K14216" s="1014"/>
    </row>
    <row r="14217" spans="10:11">
      <c r="J14217" s="1014"/>
      <c r="K14217" s="1014"/>
    </row>
    <row r="14218" spans="10:11">
      <c r="J14218" s="1014"/>
      <c r="K14218" s="1014"/>
    </row>
    <row r="14219" spans="10:11">
      <c r="J14219" s="1014"/>
      <c r="K14219" s="1014"/>
    </row>
    <row r="14220" spans="10:11">
      <c r="J14220" s="1014"/>
      <c r="K14220" s="1014"/>
    </row>
    <row r="14221" spans="10:11">
      <c r="J14221" s="1014"/>
      <c r="K14221" s="1014"/>
    </row>
    <row r="14222" spans="10:11">
      <c r="J14222" s="1014"/>
      <c r="K14222" s="1014"/>
    </row>
    <row r="14223" spans="10:11">
      <c r="J14223" s="1014"/>
      <c r="K14223" s="1014"/>
    </row>
    <row r="14224" spans="10:11">
      <c r="J14224" s="1014"/>
      <c r="K14224" s="1014"/>
    </row>
    <row r="14225" spans="10:11">
      <c r="J14225" s="1014"/>
      <c r="K14225" s="1014"/>
    </row>
    <row r="14226" spans="10:11">
      <c r="J14226" s="1014"/>
      <c r="K14226" s="1014"/>
    </row>
    <row r="14227" spans="10:11">
      <c r="J14227" s="1014"/>
      <c r="K14227" s="1014"/>
    </row>
    <row r="14228" spans="10:11">
      <c r="J14228" s="1014"/>
      <c r="K14228" s="1014"/>
    </row>
    <row r="14229" spans="10:11">
      <c r="J14229" s="1014"/>
      <c r="K14229" s="1014"/>
    </row>
    <row r="14230" spans="10:11">
      <c r="J14230" s="1014"/>
      <c r="K14230" s="1014"/>
    </row>
    <row r="14231" spans="10:11">
      <c r="J14231" s="1014"/>
      <c r="K14231" s="1014"/>
    </row>
    <row r="14232" spans="10:11">
      <c r="J14232" s="1014"/>
      <c r="K14232" s="1014"/>
    </row>
    <row r="14233" spans="10:11">
      <c r="J14233" s="1014"/>
      <c r="K14233" s="1014"/>
    </row>
    <row r="14234" spans="10:11">
      <c r="J14234" s="1014"/>
      <c r="K14234" s="1014"/>
    </row>
    <row r="14235" spans="10:11">
      <c r="J14235" s="1014"/>
      <c r="K14235" s="1014"/>
    </row>
    <row r="14236" spans="10:11">
      <c r="J14236" s="1014"/>
      <c r="K14236" s="1014"/>
    </row>
    <row r="14237" spans="10:11">
      <c r="J14237" s="1014"/>
      <c r="K14237" s="1014"/>
    </row>
    <row r="14238" spans="10:11">
      <c r="J14238" s="1014"/>
      <c r="K14238" s="1014"/>
    </row>
    <row r="14239" spans="10:11">
      <c r="J14239" s="1014"/>
      <c r="K14239" s="1014"/>
    </row>
    <row r="14240" spans="10:11">
      <c r="J14240" s="1014"/>
      <c r="K14240" s="1014"/>
    </row>
    <row r="14241" spans="10:11">
      <c r="J14241" s="1014"/>
      <c r="K14241" s="1014"/>
    </row>
    <row r="14242" spans="10:11">
      <c r="J14242" s="1014"/>
      <c r="K14242" s="1014"/>
    </row>
    <row r="14243" spans="10:11">
      <c r="J14243" s="1014"/>
      <c r="K14243" s="1014"/>
    </row>
    <row r="14244" spans="10:11">
      <c r="J14244" s="1014"/>
      <c r="K14244" s="1014"/>
    </row>
    <row r="14245" spans="10:11">
      <c r="J14245" s="1014"/>
      <c r="K14245" s="1014"/>
    </row>
    <row r="14246" spans="10:11">
      <c r="J14246" s="1014"/>
      <c r="K14246" s="1014"/>
    </row>
    <row r="14247" spans="10:11">
      <c r="J14247" s="1014"/>
      <c r="K14247" s="1014"/>
    </row>
    <row r="14248" spans="10:11">
      <c r="J14248" s="1014"/>
      <c r="K14248" s="1014"/>
    </row>
    <row r="14249" spans="10:11">
      <c r="J14249" s="1014"/>
      <c r="K14249" s="1014"/>
    </row>
    <row r="14250" spans="10:11">
      <c r="J14250" s="1014"/>
      <c r="K14250" s="1014"/>
    </row>
    <row r="14251" spans="10:11">
      <c r="J14251" s="1014"/>
      <c r="K14251" s="1014"/>
    </row>
    <row r="14252" spans="10:11">
      <c r="J14252" s="1014"/>
      <c r="K14252" s="1014"/>
    </row>
    <row r="14253" spans="10:11">
      <c r="J14253" s="1014"/>
      <c r="K14253" s="1014"/>
    </row>
    <row r="14254" spans="10:11">
      <c r="J14254" s="1014"/>
      <c r="K14254" s="1014"/>
    </row>
    <row r="14255" spans="10:11">
      <c r="J14255" s="1014"/>
      <c r="K14255" s="1014"/>
    </row>
    <row r="14256" spans="10:11">
      <c r="J14256" s="1014"/>
      <c r="K14256" s="1014"/>
    </row>
    <row r="14257" spans="10:11">
      <c r="J14257" s="1014"/>
      <c r="K14257" s="1014"/>
    </row>
    <row r="14258" spans="10:11">
      <c r="J14258" s="1014"/>
      <c r="K14258" s="1014"/>
    </row>
    <row r="14259" spans="10:11">
      <c r="J14259" s="1014"/>
      <c r="K14259" s="1014"/>
    </row>
    <row r="14260" spans="10:11">
      <c r="J14260" s="1014"/>
      <c r="K14260" s="1014"/>
    </row>
    <row r="14261" spans="10:11">
      <c r="J14261" s="1014"/>
      <c r="K14261" s="1014"/>
    </row>
    <row r="14262" spans="10:11">
      <c r="J14262" s="1014"/>
      <c r="K14262" s="1014"/>
    </row>
    <row r="14263" spans="10:11">
      <c r="J14263" s="1014"/>
      <c r="K14263" s="1014"/>
    </row>
    <row r="14264" spans="10:11">
      <c r="J14264" s="1014"/>
      <c r="K14264" s="1014"/>
    </row>
    <row r="14265" spans="10:11">
      <c r="J14265" s="1014"/>
      <c r="K14265" s="1014"/>
    </row>
    <row r="14266" spans="10:11">
      <c r="J14266" s="1014"/>
      <c r="K14266" s="1014"/>
    </row>
    <row r="14267" spans="10:11">
      <c r="J14267" s="1014"/>
      <c r="K14267" s="1014"/>
    </row>
    <row r="14268" spans="10:11">
      <c r="J14268" s="1014"/>
      <c r="K14268" s="1014"/>
    </row>
    <row r="14269" spans="10:11">
      <c r="J14269" s="1014"/>
      <c r="K14269" s="1014"/>
    </row>
    <row r="14270" spans="10:11">
      <c r="J14270" s="1014"/>
      <c r="K14270" s="1014"/>
    </row>
    <row r="14271" spans="10:11">
      <c r="J14271" s="1014"/>
      <c r="K14271" s="1014"/>
    </row>
    <row r="14272" spans="10:11">
      <c r="J14272" s="1014"/>
      <c r="K14272" s="1014"/>
    </row>
    <row r="14273" spans="10:11">
      <c r="J14273" s="1014"/>
      <c r="K14273" s="1014"/>
    </row>
    <row r="14274" spans="10:11">
      <c r="J14274" s="1014"/>
      <c r="K14274" s="1014"/>
    </row>
    <row r="14275" spans="10:11">
      <c r="J14275" s="1014"/>
      <c r="K14275" s="1014"/>
    </row>
    <row r="14276" spans="10:11">
      <c r="J14276" s="1014"/>
      <c r="K14276" s="1014"/>
    </row>
    <row r="14277" spans="10:11">
      <c r="J14277" s="1014"/>
      <c r="K14277" s="1014"/>
    </row>
    <row r="14278" spans="10:11">
      <c r="J14278" s="1014"/>
      <c r="K14278" s="1014"/>
    </row>
    <row r="14279" spans="10:11">
      <c r="J14279" s="1014"/>
      <c r="K14279" s="1014"/>
    </row>
    <row r="14280" spans="10:11">
      <c r="J14280" s="1014"/>
      <c r="K14280" s="1014"/>
    </row>
    <row r="14281" spans="10:11">
      <c r="J14281" s="1014"/>
      <c r="K14281" s="1014"/>
    </row>
    <row r="14282" spans="10:11">
      <c r="J14282" s="1014"/>
      <c r="K14282" s="1014"/>
    </row>
    <row r="14283" spans="10:11">
      <c r="J14283" s="1014"/>
      <c r="K14283" s="1014"/>
    </row>
    <row r="14284" spans="10:11">
      <c r="J14284" s="1014"/>
      <c r="K14284" s="1014"/>
    </row>
    <row r="14285" spans="10:11">
      <c r="J14285" s="1014"/>
      <c r="K14285" s="1014"/>
    </row>
    <row r="14286" spans="10:11">
      <c r="J14286" s="1014"/>
      <c r="K14286" s="1014"/>
    </row>
    <row r="14287" spans="10:11">
      <c r="J14287" s="1014"/>
      <c r="K14287" s="1014"/>
    </row>
    <row r="14288" spans="10:11">
      <c r="J14288" s="1014"/>
      <c r="K14288" s="1014"/>
    </row>
    <row r="14289" spans="10:11">
      <c r="J14289" s="1014"/>
      <c r="K14289" s="1014"/>
    </row>
    <row r="14290" spans="10:11">
      <c r="J14290" s="1014"/>
      <c r="K14290" s="1014"/>
    </row>
    <row r="14291" spans="10:11">
      <c r="J14291" s="1014"/>
      <c r="K14291" s="1014"/>
    </row>
    <row r="14292" spans="10:11">
      <c r="J14292" s="1014"/>
      <c r="K14292" s="1014"/>
    </row>
    <row r="14293" spans="10:11">
      <c r="J14293" s="1014"/>
      <c r="K14293" s="1014"/>
    </row>
    <row r="14294" spans="10:11">
      <c r="J14294" s="1014"/>
      <c r="K14294" s="1014"/>
    </row>
    <row r="14295" spans="10:11">
      <c r="J14295" s="1014"/>
      <c r="K14295" s="1014"/>
    </row>
    <row r="14296" spans="10:11">
      <c r="J14296" s="1014"/>
      <c r="K14296" s="1014"/>
    </row>
    <row r="14297" spans="10:11">
      <c r="J14297" s="1014"/>
      <c r="K14297" s="1014"/>
    </row>
    <row r="14298" spans="10:11">
      <c r="J14298" s="1014"/>
      <c r="K14298" s="1014"/>
    </row>
    <row r="14299" spans="10:11">
      <c r="J14299" s="1014"/>
      <c r="K14299" s="1014"/>
    </row>
    <row r="14300" spans="10:11">
      <c r="J14300" s="1014"/>
      <c r="K14300" s="1014"/>
    </row>
    <row r="14301" spans="10:11">
      <c r="J14301" s="1014"/>
      <c r="K14301" s="1014"/>
    </row>
    <row r="14302" spans="10:11">
      <c r="J14302" s="1014"/>
      <c r="K14302" s="1014"/>
    </row>
    <row r="14303" spans="10:11">
      <c r="J14303" s="1014"/>
      <c r="K14303" s="1014"/>
    </row>
    <row r="14304" spans="10:11">
      <c r="J14304" s="1014"/>
      <c r="K14304" s="1014"/>
    </row>
    <row r="14305" spans="10:11">
      <c r="J14305" s="1014"/>
      <c r="K14305" s="1014"/>
    </row>
    <row r="14306" spans="10:11">
      <c r="J14306" s="1014"/>
      <c r="K14306" s="1014"/>
    </row>
    <row r="14307" spans="10:11">
      <c r="J14307" s="1014"/>
      <c r="K14307" s="1014"/>
    </row>
    <row r="14308" spans="10:11">
      <c r="J14308" s="1014"/>
      <c r="K14308" s="1014"/>
    </row>
    <row r="14309" spans="10:11">
      <c r="J14309" s="1014"/>
      <c r="K14309" s="1014"/>
    </row>
    <row r="14310" spans="10:11">
      <c r="J14310" s="1014"/>
      <c r="K14310" s="1014"/>
    </row>
    <row r="14311" spans="10:11">
      <c r="J14311" s="1014"/>
      <c r="K14311" s="1014"/>
    </row>
    <row r="14312" spans="10:11">
      <c r="J14312" s="1014"/>
      <c r="K14312" s="1014"/>
    </row>
    <row r="14313" spans="10:11">
      <c r="J14313" s="1014"/>
      <c r="K14313" s="1014"/>
    </row>
    <row r="14314" spans="10:11">
      <c r="J14314" s="1014"/>
      <c r="K14314" s="1014"/>
    </row>
    <row r="14315" spans="10:11">
      <c r="J14315" s="1014"/>
      <c r="K14315" s="1014"/>
    </row>
    <row r="14316" spans="10:11">
      <c r="J14316" s="1014"/>
      <c r="K14316" s="1014"/>
    </row>
    <row r="14317" spans="10:11">
      <c r="J14317" s="1014"/>
      <c r="K14317" s="1014"/>
    </row>
    <row r="14318" spans="10:11">
      <c r="J14318" s="1014"/>
      <c r="K14318" s="1014"/>
    </row>
    <row r="14319" spans="10:11">
      <c r="J14319" s="1014"/>
      <c r="K14319" s="1014"/>
    </row>
    <row r="14320" spans="10:11">
      <c r="J14320" s="1014"/>
      <c r="K14320" s="1014"/>
    </row>
    <row r="14321" spans="10:11">
      <c r="J14321" s="1014"/>
      <c r="K14321" s="1014"/>
    </row>
    <row r="14322" spans="10:11">
      <c r="J14322" s="1014"/>
      <c r="K14322" s="1014"/>
    </row>
    <row r="14323" spans="10:11">
      <c r="J14323" s="1014"/>
      <c r="K14323" s="1014"/>
    </row>
    <row r="14324" spans="10:11">
      <c r="J14324" s="1014"/>
      <c r="K14324" s="1014"/>
    </row>
    <row r="14325" spans="10:11">
      <c r="J14325" s="1014"/>
      <c r="K14325" s="1014"/>
    </row>
    <row r="14326" spans="10:11">
      <c r="J14326" s="1014"/>
      <c r="K14326" s="1014"/>
    </row>
    <row r="14327" spans="10:11">
      <c r="J14327" s="1014"/>
      <c r="K14327" s="1014"/>
    </row>
    <row r="14328" spans="10:11">
      <c r="J14328" s="1014"/>
      <c r="K14328" s="1014"/>
    </row>
    <row r="14329" spans="10:11">
      <c r="J14329" s="1014"/>
      <c r="K14329" s="1014"/>
    </row>
    <row r="14330" spans="10:11">
      <c r="J14330" s="1014"/>
      <c r="K14330" s="1014"/>
    </row>
    <row r="14331" spans="10:11">
      <c r="J14331" s="1014"/>
      <c r="K14331" s="1014"/>
    </row>
    <row r="14332" spans="10:11">
      <c r="J14332" s="1014"/>
      <c r="K14332" s="1014"/>
    </row>
    <row r="14333" spans="10:11">
      <c r="J14333" s="1014"/>
      <c r="K14333" s="1014"/>
    </row>
    <row r="14334" spans="10:11">
      <c r="J14334" s="1014"/>
      <c r="K14334" s="1014"/>
    </row>
    <row r="14335" spans="10:11">
      <c r="J14335" s="1014"/>
      <c r="K14335" s="1014"/>
    </row>
    <row r="14336" spans="10:11">
      <c r="J14336" s="1014"/>
      <c r="K14336" s="1014"/>
    </row>
    <row r="14337" spans="10:11">
      <c r="J14337" s="1014"/>
      <c r="K14337" s="1014"/>
    </row>
    <row r="14338" spans="10:11">
      <c r="J14338" s="1014"/>
      <c r="K14338" s="1014"/>
    </row>
    <row r="14339" spans="10:11">
      <c r="J14339" s="1014"/>
      <c r="K14339" s="1014"/>
    </row>
    <row r="14340" spans="10:11">
      <c r="J14340" s="1014"/>
      <c r="K14340" s="1014"/>
    </row>
    <row r="14341" spans="10:11">
      <c r="J14341" s="1014"/>
      <c r="K14341" s="1014"/>
    </row>
    <row r="14342" spans="10:11">
      <c r="J14342" s="1014"/>
      <c r="K14342" s="1014"/>
    </row>
    <row r="14343" spans="10:11">
      <c r="J14343" s="1014"/>
      <c r="K14343" s="1014"/>
    </row>
    <row r="14344" spans="10:11">
      <c r="J14344" s="1014"/>
      <c r="K14344" s="1014"/>
    </row>
    <row r="14345" spans="10:11">
      <c r="J14345" s="1014"/>
      <c r="K14345" s="1014"/>
    </row>
    <row r="14346" spans="10:11">
      <c r="J14346" s="1014"/>
      <c r="K14346" s="1014"/>
    </row>
    <row r="14347" spans="10:11">
      <c r="J14347" s="1014"/>
      <c r="K14347" s="1014"/>
    </row>
    <row r="14348" spans="10:11">
      <c r="J14348" s="1014"/>
      <c r="K14348" s="1014"/>
    </row>
    <row r="14349" spans="10:11">
      <c r="J14349" s="1014"/>
      <c r="K14349" s="1014"/>
    </row>
    <row r="14350" spans="10:11">
      <c r="J14350" s="1014"/>
      <c r="K14350" s="1014"/>
    </row>
    <row r="14351" spans="10:11">
      <c r="J14351" s="1014"/>
      <c r="K14351" s="1014"/>
    </row>
    <row r="14352" spans="10:11">
      <c r="J14352" s="1014"/>
      <c r="K14352" s="1014"/>
    </row>
    <row r="14353" spans="10:11">
      <c r="J14353" s="1014"/>
      <c r="K14353" s="1014"/>
    </row>
    <row r="14354" spans="10:11">
      <c r="J14354" s="1014"/>
      <c r="K14354" s="1014"/>
    </row>
    <row r="14355" spans="10:11">
      <c r="J14355" s="1014"/>
      <c r="K14355" s="1014"/>
    </row>
    <row r="14356" spans="10:11">
      <c r="J14356" s="1014"/>
      <c r="K14356" s="1014"/>
    </row>
    <row r="14357" spans="10:11">
      <c r="J14357" s="1014"/>
      <c r="K14357" s="1014"/>
    </row>
    <row r="14358" spans="10:11">
      <c r="J14358" s="1014"/>
      <c r="K14358" s="1014"/>
    </row>
    <row r="14359" spans="10:11">
      <c r="J14359" s="1014"/>
      <c r="K14359" s="1014"/>
    </row>
    <row r="14360" spans="10:11">
      <c r="J14360" s="1014"/>
      <c r="K14360" s="1014"/>
    </row>
    <row r="14361" spans="10:11">
      <c r="J14361" s="1014"/>
      <c r="K14361" s="1014"/>
    </row>
    <row r="14362" spans="10:11">
      <c r="J14362" s="1014"/>
      <c r="K14362" s="1014"/>
    </row>
    <row r="14363" spans="10:11">
      <c r="J14363" s="1014"/>
      <c r="K14363" s="1014"/>
    </row>
    <row r="14364" spans="10:11">
      <c r="J14364" s="1014"/>
      <c r="K14364" s="1014"/>
    </row>
    <row r="14365" spans="10:11">
      <c r="J14365" s="1014"/>
      <c r="K14365" s="1014"/>
    </row>
    <row r="14366" spans="10:11">
      <c r="J14366" s="1014"/>
      <c r="K14366" s="1014"/>
    </row>
    <row r="14367" spans="10:11">
      <c r="J14367" s="1014"/>
      <c r="K14367" s="1014"/>
    </row>
    <row r="14368" spans="10:11">
      <c r="J14368" s="1014"/>
      <c r="K14368" s="1014"/>
    </row>
    <row r="14369" spans="10:11">
      <c r="J14369" s="1014"/>
      <c r="K14369" s="1014"/>
    </row>
    <row r="14370" spans="10:11">
      <c r="J14370" s="1014"/>
      <c r="K14370" s="1014"/>
    </row>
    <row r="14371" spans="10:11">
      <c r="J14371" s="1014"/>
      <c r="K14371" s="1014"/>
    </row>
    <row r="14372" spans="10:11">
      <c r="J14372" s="1014"/>
      <c r="K14372" s="1014"/>
    </row>
    <row r="14373" spans="10:11">
      <c r="J14373" s="1014"/>
      <c r="K14373" s="1014"/>
    </row>
    <row r="14374" spans="10:11">
      <c r="J14374" s="1014"/>
      <c r="K14374" s="1014"/>
    </row>
    <row r="14375" spans="10:11">
      <c r="J14375" s="1014"/>
      <c r="K14375" s="1014"/>
    </row>
    <row r="14376" spans="10:11">
      <c r="J14376" s="1014"/>
      <c r="K14376" s="1014"/>
    </row>
    <row r="14377" spans="10:11">
      <c r="J14377" s="1014"/>
      <c r="K14377" s="1014"/>
    </row>
    <row r="14378" spans="10:11">
      <c r="J14378" s="1014"/>
      <c r="K14378" s="1014"/>
    </row>
    <row r="14379" spans="10:11">
      <c r="J14379" s="1014"/>
      <c r="K14379" s="1014"/>
    </row>
    <row r="14380" spans="10:11">
      <c r="J14380" s="1014"/>
      <c r="K14380" s="1014"/>
    </row>
    <row r="14381" spans="10:11">
      <c r="J14381" s="1014"/>
      <c r="K14381" s="1014"/>
    </row>
    <row r="14382" spans="10:11">
      <c r="J14382" s="1014"/>
      <c r="K14382" s="1014"/>
    </row>
    <row r="14383" spans="10:11">
      <c r="J14383" s="1014"/>
      <c r="K14383" s="1014"/>
    </row>
    <row r="14384" spans="10:11">
      <c r="J14384" s="1014"/>
      <c r="K14384" s="1014"/>
    </row>
    <row r="14385" spans="10:11">
      <c r="J14385" s="1014"/>
      <c r="K14385" s="1014"/>
    </row>
    <row r="14386" spans="10:11">
      <c r="J14386" s="1014"/>
      <c r="K14386" s="1014"/>
    </row>
    <row r="14387" spans="10:11">
      <c r="J14387" s="1014"/>
      <c r="K14387" s="1014"/>
    </row>
    <row r="14388" spans="10:11">
      <c r="J14388" s="1014"/>
      <c r="K14388" s="1014"/>
    </row>
    <row r="14389" spans="10:11">
      <c r="J14389" s="1014"/>
      <c r="K14389" s="1014"/>
    </row>
    <row r="14390" spans="10:11">
      <c r="J14390" s="1014"/>
      <c r="K14390" s="1014"/>
    </row>
    <row r="14391" spans="10:11">
      <c r="J14391" s="1014"/>
      <c r="K14391" s="1014"/>
    </row>
    <row r="14392" spans="10:11">
      <c r="J14392" s="1014"/>
      <c r="K14392" s="1014"/>
    </row>
    <row r="14393" spans="10:11">
      <c r="J14393" s="1014"/>
      <c r="K14393" s="1014"/>
    </row>
    <row r="14394" spans="10:11">
      <c r="J14394" s="1014"/>
      <c r="K14394" s="1014"/>
    </row>
    <row r="14395" spans="10:11">
      <c r="J14395" s="1014"/>
      <c r="K14395" s="1014"/>
    </row>
    <row r="14396" spans="10:11">
      <c r="J14396" s="1014"/>
      <c r="K14396" s="1014"/>
    </row>
    <row r="14397" spans="10:11">
      <c r="J14397" s="1014"/>
      <c r="K14397" s="1014"/>
    </row>
    <row r="14398" spans="10:11">
      <c r="J14398" s="1014"/>
      <c r="K14398" s="1014"/>
    </row>
    <row r="14399" spans="10:11">
      <c r="J14399" s="1014"/>
      <c r="K14399" s="1014"/>
    </row>
    <row r="14400" spans="10:11">
      <c r="J14400" s="1014"/>
      <c r="K14400" s="1014"/>
    </row>
    <row r="14401" spans="10:11">
      <c r="J14401" s="1014"/>
      <c r="K14401" s="1014"/>
    </row>
    <row r="14402" spans="10:11">
      <c r="J14402" s="1014"/>
      <c r="K14402" s="1014"/>
    </row>
    <row r="14403" spans="10:11">
      <c r="J14403" s="1014"/>
      <c r="K14403" s="1014"/>
    </row>
    <row r="14404" spans="10:11">
      <c r="J14404" s="1014"/>
      <c r="K14404" s="1014"/>
    </row>
    <row r="14405" spans="10:11">
      <c r="J14405" s="1014"/>
      <c r="K14405" s="1014"/>
    </row>
    <row r="14406" spans="10:11">
      <c r="J14406" s="1014"/>
      <c r="K14406" s="1014"/>
    </row>
    <row r="14407" spans="10:11">
      <c r="J14407" s="1014"/>
      <c r="K14407" s="1014"/>
    </row>
    <row r="14408" spans="10:11">
      <c r="J14408" s="1014"/>
      <c r="K14408" s="1014"/>
    </row>
    <row r="14409" spans="10:11">
      <c r="J14409" s="1014"/>
      <c r="K14409" s="1014"/>
    </row>
    <row r="14410" spans="10:11">
      <c r="J14410" s="1014"/>
      <c r="K14410" s="1014"/>
    </row>
    <row r="14411" spans="10:11">
      <c r="J14411" s="1014"/>
      <c r="K14411" s="1014"/>
    </row>
    <row r="14412" spans="10:11">
      <c r="J14412" s="1014"/>
      <c r="K14412" s="1014"/>
    </row>
    <row r="14413" spans="10:11">
      <c r="J14413" s="1014"/>
      <c r="K14413" s="1014"/>
    </row>
    <row r="14414" spans="10:11">
      <c r="J14414" s="1014"/>
      <c r="K14414" s="1014"/>
    </row>
    <row r="14415" spans="10:11">
      <c r="J14415" s="1014"/>
      <c r="K14415" s="1014"/>
    </row>
    <row r="14416" spans="10:11">
      <c r="J14416" s="1014"/>
      <c r="K14416" s="1014"/>
    </row>
    <row r="14417" spans="10:11">
      <c r="J14417" s="1014"/>
      <c r="K14417" s="1014"/>
    </row>
    <row r="14418" spans="10:11">
      <c r="J14418" s="1014"/>
      <c r="K14418" s="1014"/>
    </row>
    <row r="14419" spans="10:11">
      <c r="J14419" s="1014"/>
      <c r="K14419" s="1014"/>
    </row>
    <row r="14420" spans="10:11">
      <c r="J14420" s="1014"/>
      <c r="K14420" s="1014"/>
    </row>
    <row r="14421" spans="10:11">
      <c r="J14421" s="1014"/>
      <c r="K14421" s="1014"/>
    </row>
    <row r="14422" spans="10:11">
      <c r="J14422" s="1014"/>
      <c r="K14422" s="1014"/>
    </row>
    <row r="14423" spans="10:11">
      <c r="J14423" s="1014"/>
      <c r="K14423" s="1014"/>
    </row>
    <row r="14424" spans="10:11">
      <c r="J14424" s="1014"/>
      <c r="K14424" s="1014"/>
    </row>
    <row r="14425" spans="10:11">
      <c r="J14425" s="1014"/>
      <c r="K14425" s="1014"/>
    </row>
    <row r="14426" spans="10:11">
      <c r="J14426" s="1014"/>
      <c r="K14426" s="1014"/>
    </row>
    <row r="14427" spans="10:11">
      <c r="J14427" s="1014"/>
      <c r="K14427" s="1014"/>
    </row>
    <row r="14428" spans="10:11">
      <c r="J14428" s="1014"/>
      <c r="K14428" s="1014"/>
    </row>
    <row r="14429" spans="10:11">
      <c r="J14429" s="1014"/>
      <c r="K14429" s="1014"/>
    </row>
    <row r="14430" spans="10:11">
      <c r="J14430" s="1014"/>
      <c r="K14430" s="1014"/>
    </row>
    <row r="14431" spans="10:11">
      <c r="J14431" s="1014"/>
      <c r="K14431" s="1014"/>
    </row>
    <row r="14432" spans="10:11">
      <c r="J14432" s="1014"/>
      <c r="K14432" s="1014"/>
    </row>
    <row r="14433" spans="10:11">
      <c r="J14433" s="1014"/>
      <c r="K14433" s="1014"/>
    </row>
    <row r="14434" spans="10:11">
      <c r="J14434" s="1014"/>
      <c r="K14434" s="1014"/>
    </row>
    <row r="14435" spans="10:11">
      <c r="J14435" s="1014"/>
      <c r="K14435" s="1014"/>
    </row>
    <row r="14436" spans="10:11">
      <c r="J14436" s="1014"/>
      <c r="K14436" s="1014"/>
    </row>
    <row r="14437" spans="10:11">
      <c r="J14437" s="1014"/>
      <c r="K14437" s="1014"/>
    </row>
    <row r="14438" spans="10:11">
      <c r="J14438" s="1014"/>
      <c r="K14438" s="1014"/>
    </row>
    <row r="14439" spans="10:11">
      <c r="J14439" s="1014"/>
      <c r="K14439" s="1014"/>
    </row>
    <row r="14440" spans="10:11">
      <c r="J14440" s="1014"/>
      <c r="K14440" s="1014"/>
    </row>
    <row r="14441" spans="10:11">
      <c r="J14441" s="1014"/>
      <c r="K14441" s="1014"/>
    </row>
    <row r="14442" spans="10:11">
      <c r="J14442" s="1014"/>
      <c r="K14442" s="1014"/>
    </row>
    <row r="14443" spans="10:11">
      <c r="J14443" s="1014"/>
      <c r="K14443" s="1014"/>
    </row>
    <row r="14444" spans="10:11">
      <c r="J14444" s="1014"/>
      <c r="K14444" s="1014"/>
    </row>
    <row r="14445" spans="10:11">
      <c r="J14445" s="1014"/>
      <c r="K14445" s="1014"/>
    </row>
    <row r="14446" spans="10:11">
      <c r="J14446" s="1014"/>
      <c r="K14446" s="1014"/>
    </row>
    <row r="14447" spans="10:11">
      <c r="J14447" s="1014"/>
      <c r="K14447" s="1014"/>
    </row>
    <row r="14448" spans="10:11">
      <c r="J14448" s="1014"/>
      <c r="K14448" s="1014"/>
    </row>
    <row r="14449" spans="10:11">
      <c r="J14449" s="1014"/>
      <c r="K14449" s="1014"/>
    </row>
    <row r="14450" spans="10:11">
      <c r="J14450" s="1014"/>
      <c r="K14450" s="1014"/>
    </row>
    <row r="14451" spans="10:11">
      <c r="J14451" s="1014"/>
      <c r="K14451" s="1014"/>
    </row>
    <row r="14452" spans="10:11">
      <c r="J14452" s="1014"/>
      <c r="K14452" s="1014"/>
    </row>
    <row r="14453" spans="10:11">
      <c r="J14453" s="1014"/>
      <c r="K14453" s="1014"/>
    </row>
    <row r="14454" spans="10:11">
      <c r="J14454" s="1014"/>
      <c r="K14454" s="1014"/>
    </row>
    <row r="14455" spans="10:11">
      <c r="J14455" s="1014"/>
      <c r="K14455" s="1014"/>
    </row>
    <row r="14456" spans="10:11">
      <c r="J14456" s="1014"/>
      <c r="K14456" s="1014"/>
    </row>
    <row r="14457" spans="10:11">
      <c r="J14457" s="1014"/>
      <c r="K14457" s="1014"/>
    </row>
    <row r="14458" spans="10:11">
      <c r="J14458" s="1014"/>
      <c r="K14458" s="1014"/>
    </row>
    <row r="14459" spans="10:11">
      <c r="J14459" s="1014"/>
      <c r="K14459" s="1014"/>
    </row>
    <row r="14460" spans="10:11">
      <c r="J14460" s="1014"/>
      <c r="K14460" s="1014"/>
    </row>
    <row r="14461" spans="10:11">
      <c r="J14461" s="1014"/>
      <c r="K14461" s="1014"/>
    </row>
    <row r="14462" spans="10:11">
      <c r="J14462" s="1014"/>
      <c r="K14462" s="1014"/>
    </row>
    <row r="14463" spans="10:11">
      <c r="J14463" s="1014"/>
      <c r="K14463" s="1014"/>
    </row>
    <row r="14464" spans="10:11">
      <c r="J14464" s="1014"/>
      <c r="K14464" s="1014"/>
    </row>
    <row r="14465" spans="10:11">
      <c r="J14465" s="1014"/>
      <c r="K14465" s="1014"/>
    </row>
    <row r="14466" spans="10:11">
      <c r="J14466" s="1014"/>
      <c r="K14466" s="1014"/>
    </row>
    <row r="14467" spans="10:11">
      <c r="J14467" s="1014"/>
      <c r="K14467" s="1014"/>
    </row>
    <row r="14468" spans="10:11">
      <c r="J14468" s="1014"/>
      <c r="K14468" s="1014"/>
    </row>
    <row r="14469" spans="10:11">
      <c r="J14469" s="1014"/>
      <c r="K14469" s="1014"/>
    </row>
    <row r="14470" spans="10:11">
      <c r="J14470" s="1014"/>
      <c r="K14470" s="1014"/>
    </row>
    <row r="14471" spans="10:11">
      <c r="J14471" s="1014"/>
      <c r="K14471" s="1014"/>
    </row>
    <row r="14472" spans="10:11">
      <c r="J14472" s="1014"/>
      <c r="K14472" s="1014"/>
    </row>
    <row r="14473" spans="10:11">
      <c r="J14473" s="1014"/>
      <c r="K14473" s="1014"/>
    </row>
    <row r="14474" spans="10:11">
      <c r="J14474" s="1014"/>
      <c r="K14474" s="1014"/>
    </row>
    <row r="14475" spans="10:11">
      <c r="J14475" s="1014"/>
      <c r="K14475" s="1014"/>
    </row>
    <row r="14476" spans="10:11">
      <c r="J14476" s="1014"/>
      <c r="K14476" s="1014"/>
    </row>
    <row r="14477" spans="10:11">
      <c r="J14477" s="1014"/>
      <c r="K14477" s="1014"/>
    </row>
    <row r="14478" spans="10:11">
      <c r="J14478" s="1014"/>
      <c r="K14478" s="1014"/>
    </row>
    <row r="14479" spans="10:11">
      <c r="J14479" s="1014"/>
      <c r="K14479" s="1014"/>
    </row>
    <row r="14480" spans="10:11">
      <c r="J14480" s="1014"/>
      <c r="K14480" s="1014"/>
    </row>
    <row r="14481" spans="10:11">
      <c r="J14481" s="1014"/>
      <c r="K14481" s="1014"/>
    </row>
    <row r="14482" spans="10:11">
      <c r="J14482" s="1014"/>
      <c r="K14482" s="1014"/>
    </row>
    <row r="14483" spans="10:11">
      <c r="J14483" s="1014"/>
      <c r="K14483" s="1014"/>
    </row>
    <row r="14484" spans="10:11">
      <c r="J14484" s="1014"/>
      <c r="K14484" s="1014"/>
    </row>
    <row r="14485" spans="10:11">
      <c r="J14485" s="1014"/>
      <c r="K14485" s="1014"/>
    </row>
    <row r="14486" spans="10:11">
      <c r="J14486" s="1014"/>
      <c r="K14486" s="1014"/>
    </row>
    <row r="14487" spans="10:11">
      <c r="J14487" s="1014"/>
      <c r="K14487" s="1014"/>
    </row>
    <row r="14488" spans="10:11">
      <c r="J14488" s="1014"/>
      <c r="K14488" s="1014"/>
    </row>
    <row r="14489" spans="10:11">
      <c r="J14489" s="1014"/>
      <c r="K14489" s="1014"/>
    </row>
    <row r="14490" spans="10:11">
      <c r="J14490" s="1014"/>
      <c r="K14490" s="1014"/>
    </row>
    <row r="14491" spans="10:11">
      <c r="J14491" s="1014"/>
      <c r="K14491" s="1014"/>
    </row>
    <row r="14492" spans="10:11">
      <c r="J14492" s="1014"/>
      <c r="K14492" s="1014"/>
    </row>
    <row r="14493" spans="10:11">
      <c r="J14493" s="1014"/>
      <c r="K14493" s="1014"/>
    </row>
    <row r="14494" spans="10:11">
      <c r="J14494" s="1014"/>
      <c r="K14494" s="1014"/>
    </row>
    <row r="14495" spans="10:11">
      <c r="J14495" s="1014"/>
      <c r="K14495" s="1014"/>
    </row>
    <row r="14496" spans="10:11">
      <c r="J14496" s="1014"/>
      <c r="K14496" s="1014"/>
    </row>
    <row r="14497" spans="10:11">
      <c r="J14497" s="1014"/>
      <c r="K14497" s="1014"/>
    </row>
    <row r="14498" spans="10:11">
      <c r="J14498" s="1014"/>
      <c r="K14498" s="1014"/>
    </row>
    <row r="14499" spans="10:11">
      <c r="J14499" s="1014"/>
      <c r="K14499" s="1014"/>
    </row>
    <row r="14500" spans="10:11">
      <c r="J14500" s="1014"/>
      <c r="K14500" s="1014"/>
    </row>
    <row r="14501" spans="10:11">
      <c r="J14501" s="1014"/>
      <c r="K14501" s="1014"/>
    </row>
    <row r="14502" spans="10:11">
      <c r="J14502" s="1014"/>
      <c r="K14502" s="1014"/>
    </row>
    <row r="14503" spans="10:11">
      <c r="J14503" s="1014"/>
      <c r="K14503" s="1014"/>
    </row>
    <row r="14504" spans="10:11">
      <c r="J14504" s="1014"/>
      <c r="K14504" s="1014"/>
    </row>
    <row r="14505" spans="10:11">
      <c r="J14505" s="1014"/>
      <c r="K14505" s="1014"/>
    </row>
    <row r="14506" spans="10:11">
      <c r="J14506" s="1014"/>
      <c r="K14506" s="1014"/>
    </row>
    <row r="14507" spans="10:11">
      <c r="J14507" s="1014"/>
      <c r="K14507" s="1014"/>
    </row>
    <row r="14508" spans="10:11">
      <c r="J14508" s="1014"/>
      <c r="K14508" s="1014"/>
    </row>
    <row r="14509" spans="10:11">
      <c r="J14509" s="1014"/>
      <c r="K14509" s="1014"/>
    </row>
    <row r="14510" spans="10:11">
      <c r="J14510" s="1014"/>
      <c r="K14510" s="1014"/>
    </row>
    <row r="14511" spans="10:11">
      <c r="J14511" s="1014"/>
      <c r="K14511" s="1014"/>
    </row>
    <row r="14512" spans="10:11">
      <c r="J14512" s="1014"/>
      <c r="K14512" s="1014"/>
    </row>
    <row r="14513" spans="10:11">
      <c r="J14513" s="1014"/>
      <c r="K14513" s="1014"/>
    </row>
    <row r="14514" spans="10:11">
      <c r="J14514" s="1014"/>
      <c r="K14514" s="1014"/>
    </row>
    <row r="14515" spans="10:11">
      <c r="J14515" s="1014"/>
      <c r="K14515" s="1014"/>
    </row>
    <row r="14516" spans="10:11">
      <c r="J14516" s="1014"/>
      <c r="K14516" s="1014"/>
    </row>
    <row r="14517" spans="10:11">
      <c r="J14517" s="1014"/>
      <c r="K14517" s="1014"/>
    </row>
    <row r="14518" spans="10:11">
      <c r="J14518" s="1014"/>
      <c r="K14518" s="1014"/>
    </row>
    <row r="14519" spans="10:11">
      <c r="J14519" s="1014"/>
      <c r="K14519" s="1014"/>
    </row>
    <row r="14520" spans="10:11">
      <c r="J14520" s="1014"/>
      <c r="K14520" s="1014"/>
    </row>
    <row r="14521" spans="10:11">
      <c r="J14521" s="1014"/>
      <c r="K14521" s="1014"/>
    </row>
    <row r="14522" spans="10:11">
      <c r="J14522" s="1014"/>
      <c r="K14522" s="1014"/>
    </row>
    <row r="14523" spans="10:11">
      <c r="J14523" s="1014"/>
      <c r="K14523" s="1014"/>
    </row>
    <row r="14524" spans="10:11">
      <c r="J14524" s="1014"/>
      <c r="K14524" s="1014"/>
    </row>
    <row r="14525" spans="10:11">
      <c r="J14525" s="1014"/>
      <c r="K14525" s="1014"/>
    </row>
    <row r="14526" spans="10:11">
      <c r="J14526" s="1014"/>
      <c r="K14526" s="1014"/>
    </row>
    <row r="14527" spans="10:11">
      <c r="J14527" s="1014"/>
      <c r="K14527" s="1014"/>
    </row>
    <row r="14528" spans="10:11">
      <c r="J14528" s="1014"/>
      <c r="K14528" s="1014"/>
    </row>
    <row r="14529" spans="10:11">
      <c r="J14529" s="1014"/>
      <c r="K14529" s="1014"/>
    </row>
    <row r="14530" spans="10:11">
      <c r="J14530" s="1014"/>
      <c r="K14530" s="1014"/>
    </row>
    <row r="14531" spans="10:11">
      <c r="J14531" s="1014"/>
      <c r="K14531" s="1014"/>
    </row>
    <row r="14532" spans="10:11">
      <c r="J14532" s="1014"/>
      <c r="K14532" s="1014"/>
    </row>
    <row r="14533" spans="10:11">
      <c r="J14533" s="1014"/>
      <c r="K14533" s="1014"/>
    </row>
    <row r="14534" spans="10:11">
      <c r="J14534" s="1014"/>
      <c r="K14534" s="1014"/>
    </row>
    <row r="14535" spans="10:11">
      <c r="J14535" s="1014"/>
      <c r="K14535" s="1014"/>
    </row>
    <row r="14536" spans="10:11">
      <c r="J14536" s="1014"/>
      <c r="K14536" s="1014"/>
    </row>
    <row r="14537" spans="10:11">
      <c r="J14537" s="1014"/>
      <c r="K14537" s="1014"/>
    </row>
    <row r="14538" spans="10:11">
      <c r="J14538" s="1014"/>
      <c r="K14538" s="1014"/>
    </row>
    <row r="14539" spans="10:11">
      <c r="J14539" s="1014"/>
      <c r="K14539" s="1014"/>
    </row>
    <row r="14540" spans="10:11">
      <c r="J14540" s="1014"/>
      <c r="K14540" s="1014"/>
    </row>
    <row r="14541" spans="10:11">
      <c r="J14541" s="1014"/>
      <c r="K14541" s="1014"/>
    </row>
    <row r="14542" spans="10:11">
      <c r="J14542" s="1014"/>
      <c r="K14542" s="1014"/>
    </row>
    <row r="14543" spans="10:11">
      <c r="J14543" s="1014"/>
      <c r="K14543" s="1014"/>
    </row>
    <row r="14544" spans="10:11">
      <c r="J14544" s="1014"/>
      <c r="K14544" s="1014"/>
    </row>
    <row r="14545" spans="10:11">
      <c r="J14545" s="1014"/>
      <c r="K14545" s="1014"/>
    </row>
    <row r="14546" spans="10:11">
      <c r="J14546" s="1014"/>
      <c r="K14546" s="1014"/>
    </row>
    <row r="14547" spans="10:11">
      <c r="J14547" s="1014"/>
      <c r="K14547" s="1014"/>
    </row>
    <row r="14548" spans="10:11">
      <c r="J14548" s="1014"/>
      <c r="K14548" s="1014"/>
    </row>
    <row r="14549" spans="10:11">
      <c r="J14549" s="1014"/>
      <c r="K14549" s="1014"/>
    </row>
    <row r="14550" spans="10:11">
      <c r="J14550" s="1014"/>
      <c r="K14550" s="1014"/>
    </row>
    <row r="14551" spans="10:11">
      <c r="J14551" s="1014"/>
      <c r="K14551" s="1014"/>
    </row>
    <row r="14552" spans="10:11">
      <c r="J14552" s="1014"/>
      <c r="K14552" s="1014"/>
    </row>
    <row r="14553" spans="10:11">
      <c r="J14553" s="1014"/>
      <c r="K14553" s="1014"/>
    </row>
    <row r="14554" spans="10:11">
      <c r="J14554" s="1014"/>
      <c r="K14554" s="1014"/>
    </row>
    <row r="14555" spans="10:11">
      <c r="J14555" s="1014"/>
      <c r="K14555" s="1014"/>
    </row>
    <row r="14556" spans="10:11">
      <c r="J14556" s="1014"/>
      <c r="K14556" s="1014"/>
    </row>
    <row r="14557" spans="10:11">
      <c r="J14557" s="1014"/>
      <c r="K14557" s="1014"/>
    </row>
    <row r="14558" spans="10:11">
      <c r="J14558" s="1014"/>
      <c r="K14558" s="1014"/>
    </row>
    <row r="14559" spans="10:11">
      <c r="J14559" s="1014"/>
      <c r="K14559" s="1014"/>
    </row>
    <row r="14560" spans="10:11">
      <c r="J14560" s="1014"/>
      <c r="K14560" s="1014"/>
    </row>
    <row r="14561" spans="10:11">
      <c r="J14561" s="1014"/>
      <c r="K14561" s="1014"/>
    </row>
    <row r="14562" spans="10:11">
      <c r="J14562" s="1014"/>
      <c r="K14562" s="1014"/>
    </row>
    <row r="14563" spans="10:11">
      <c r="J14563" s="1014"/>
      <c r="K14563" s="1014"/>
    </row>
    <row r="14564" spans="10:11">
      <c r="J14564" s="1014"/>
      <c r="K14564" s="1014"/>
    </row>
    <row r="14565" spans="10:11">
      <c r="J14565" s="1014"/>
      <c r="K14565" s="1014"/>
    </row>
    <row r="14566" spans="10:11">
      <c r="J14566" s="1014"/>
      <c r="K14566" s="1014"/>
    </row>
    <row r="14567" spans="10:11">
      <c r="J14567" s="1014"/>
      <c r="K14567" s="1014"/>
    </row>
    <row r="14568" spans="10:11">
      <c r="J14568" s="1014"/>
      <c r="K14568" s="1014"/>
    </row>
    <row r="14569" spans="10:11">
      <c r="J14569" s="1014"/>
      <c r="K14569" s="1014"/>
    </row>
    <row r="14570" spans="10:11">
      <c r="J14570" s="1014"/>
      <c r="K14570" s="1014"/>
    </row>
    <row r="14571" spans="10:11">
      <c r="J14571" s="1014"/>
      <c r="K14571" s="1014"/>
    </row>
    <row r="14572" spans="10:11">
      <c r="J14572" s="1014"/>
      <c r="K14572" s="1014"/>
    </row>
    <row r="14573" spans="10:11">
      <c r="J14573" s="1014"/>
      <c r="K14573" s="1014"/>
    </row>
    <row r="14574" spans="10:11">
      <c r="J14574" s="1014"/>
      <c r="K14574" s="1014"/>
    </row>
    <row r="14575" spans="10:11">
      <c r="J14575" s="1014"/>
      <c r="K14575" s="1014"/>
    </row>
    <row r="14576" spans="10:11">
      <c r="J14576" s="1014"/>
      <c r="K14576" s="1014"/>
    </row>
    <row r="14577" spans="10:11">
      <c r="J14577" s="1014"/>
      <c r="K14577" s="1014"/>
    </row>
    <row r="14578" spans="10:11">
      <c r="J14578" s="1014"/>
      <c r="K14578" s="1014"/>
    </row>
    <row r="14579" spans="10:11">
      <c r="J14579" s="1014"/>
      <c r="K14579" s="1014"/>
    </row>
    <row r="14580" spans="10:11">
      <c r="J14580" s="1014"/>
      <c r="K14580" s="1014"/>
    </row>
    <row r="14581" spans="10:11">
      <c r="J14581" s="1014"/>
      <c r="K14581" s="1014"/>
    </row>
    <row r="14582" spans="10:11">
      <c r="J14582" s="1014"/>
      <c r="K14582" s="1014"/>
    </row>
    <row r="14583" spans="10:11">
      <c r="J14583" s="1014"/>
      <c r="K14583" s="1014"/>
    </row>
    <row r="14584" spans="10:11">
      <c r="J14584" s="1014"/>
      <c r="K14584" s="1014"/>
    </row>
    <row r="14585" spans="10:11">
      <c r="J14585" s="1014"/>
      <c r="K14585" s="1014"/>
    </row>
    <row r="14586" spans="10:11">
      <c r="J14586" s="1014"/>
      <c r="K14586" s="1014"/>
    </row>
    <row r="14587" spans="10:11">
      <c r="J14587" s="1014"/>
      <c r="K14587" s="1014"/>
    </row>
    <row r="14588" spans="10:11">
      <c r="J14588" s="1014"/>
      <c r="K14588" s="1014"/>
    </row>
    <row r="14589" spans="10:11">
      <c r="J14589" s="1014"/>
      <c r="K14589" s="1014"/>
    </row>
    <row r="14590" spans="10:11">
      <c r="J14590" s="1014"/>
      <c r="K14590" s="1014"/>
    </row>
    <row r="14591" spans="10:11">
      <c r="J14591" s="1014"/>
      <c r="K14591" s="1014"/>
    </row>
    <row r="14592" spans="10:11">
      <c r="J14592" s="1014"/>
      <c r="K14592" s="1014"/>
    </row>
    <row r="14593" spans="10:11">
      <c r="J14593" s="1014"/>
      <c r="K14593" s="1014"/>
    </row>
    <row r="14594" spans="10:11">
      <c r="J14594" s="1014"/>
      <c r="K14594" s="1014"/>
    </row>
    <row r="14595" spans="10:11">
      <c r="J14595" s="1014"/>
      <c r="K14595" s="1014"/>
    </row>
    <row r="14596" spans="10:11">
      <c r="J14596" s="1014"/>
      <c r="K14596" s="1014"/>
    </row>
    <row r="14597" spans="10:11">
      <c r="J14597" s="1014"/>
      <c r="K14597" s="1014"/>
    </row>
    <row r="14598" spans="10:11">
      <c r="J14598" s="1014"/>
      <c r="K14598" s="1014"/>
    </row>
    <row r="14599" spans="10:11">
      <c r="J14599" s="1014"/>
      <c r="K14599" s="1014"/>
    </row>
    <row r="14600" spans="10:11">
      <c r="J14600" s="1014"/>
      <c r="K14600" s="1014"/>
    </row>
    <row r="14601" spans="10:11">
      <c r="J14601" s="1014"/>
      <c r="K14601" s="1014"/>
    </row>
    <row r="14602" spans="10:11">
      <c r="J14602" s="1014"/>
      <c r="K14602" s="1014"/>
    </row>
    <row r="14603" spans="10:11">
      <c r="J14603" s="1014"/>
      <c r="K14603" s="1014"/>
    </row>
    <row r="14604" spans="10:11">
      <c r="J14604" s="1014"/>
      <c r="K14604" s="1014"/>
    </row>
    <row r="14605" spans="10:11">
      <c r="J14605" s="1014"/>
      <c r="K14605" s="1014"/>
    </row>
    <row r="14606" spans="10:11">
      <c r="J14606" s="1014"/>
      <c r="K14606" s="1014"/>
    </row>
    <row r="14607" spans="10:11">
      <c r="J14607" s="1014"/>
      <c r="K14607" s="1014"/>
    </row>
    <row r="14608" spans="10:11">
      <c r="J14608" s="1014"/>
      <c r="K14608" s="1014"/>
    </row>
    <row r="14609" spans="10:11">
      <c r="J14609" s="1014"/>
      <c r="K14609" s="1014"/>
    </row>
    <row r="14610" spans="10:11">
      <c r="J14610" s="1014"/>
      <c r="K14610" s="1014"/>
    </row>
    <row r="14611" spans="10:11">
      <c r="J14611" s="1014"/>
      <c r="K14611" s="1014"/>
    </row>
    <row r="14612" spans="10:11">
      <c r="J14612" s="1014"/>
      <c r="K14612" s="1014"/>
    </row>
    <row r="14613" spans="10:11">
      <c r="J14613" s="1014"/>
      <c r="K14613" s="1014"/>
    </row>
    <row r="14614" spans="10:11">
      <c r="J14614" s="1014"/>
      <c r="K14614" s="1014"/>
    </row>
    <row r="14615" spans="10:11">
      <c r="J14615" s="1014"/>
      <c r="K14615" s="1014"/>
    </row>
    <row r="14616" spans="10:11">
      <c r="J14616" s="1014"/>
      <c r="K14616" s="1014"/>
    </row>
    <row r="14617" spans="10:11">
      <c r="J14617" s="1014"/>
      <c r="K14617" s="1014"/>
    </row>
    <row r="14618" spans="10:11">
      <c r="J14618" s="1014"/>
      <c r="K14618" s="1014"/>
    </row>
    <row r="14619" spans="10:11">
      <c r="J14619" s="1014"/>
      <c r="K14619" s="1014"/>
    </row>
    <row r="14620" spans="10:11">
      <c r="J14620" s="1014"/>
      <c r="K14620" s="1014"/>
    </row>
    <row r="14621" spans="10:11">
      <c r="J14621" s="1014"/>
      <c r="K14621" s="1014"/>
    </row>
    <row r="14622" spans="10:11">
      <c r="J14622" s="1014"/>
      <c r="K14622" s="1014"/>
    </row>
    <row r="14623" spans="10:11">
      <c r="J14623" s="1014"/>
      <c r="K14623" s="1014"/>
    </row>
    <row r="14624" spans="10:11">
      <c r="J14624" s="1014"/>
      <c r="K14624" s="1014"/>
    </row>
    <row r="14625" spans="10:11">
      <c r="J14625" s="1014"/>
      <c r="K14625" s="1014"/>
    </row>
    <row r="14626" spans="10:11">
      <c r="J14626" s="1014"/>
      <c r="K14626" s="1014"/>
    </row>
    <row r="14627" spans="10:11">
      <c r="J14627" s="1014"/>
      <c r="K14627" s="1014"/>
    </row>
    <row r="14628" spans="10:11">
      <c r="J14628" s="1014"/>
      <c r="K14628" s="1014"/>
    </row>
    <row r="14629" spans="10:11">
      <c r="J14629" s="1014"/>
      <c r="K14629" s="1014"/>
    </row>
    <row r="14630" spans="10:11">
      <c r="J14630" s="1014"/>
      <c r="K14630" s="1014"/>
    </row>
    <row r="14631" spans="10:11">
      <c r="J14631" s="1014"/>
      <c r="K14631" s="1014"/>
    </row>
    <row r="14632" spans="10:11">
      <c r="J14632" s="1014"/>
      <c r="K14632" s="1014"/>
    </row>
    <row r="14633" spans="10:11">
      <c r="J14633" s="1014"/>
      <c r="K14633" s="1014"/>
    </row>
    <row r="14634" spans="10:11">
      <c r="J14634" s="1014"/>
      <c r="K14634" s="1014"/>
    </row>
    <row r="14635" spans="10:11">
      <c r="J14635" s="1014"/>
      <c r="K14635" s="1014"/>
    </row>
    <row r="14636" spans="10:11">
      <c r="J14636" s="1014"/>
      <c r="K14636" s="1014"/>
    </row>
    <row r="14637" spans="10:11">
      <c r="J14637" s="1014"/>
      <c r="K14637" s="1014"/>
    </row>
    <row r="14638" spans="10:11">
      <c r="J14638" s="1014"/>
      <c r="K14638" s="1014"/>
    </row>
    <row r="14639" spans="10:11">
      <c r="J14639" s="1014"/>
      <c r="K14639" s="1014"/>
    </row>
    <row r="14640" spans="10:11">
      <c r="J14640" s="1014"/>
      <c r="K14640" s="1014"/>
    </row>
    <row r="14641" spans="10:11">
      <c r="J14641" s="1014"/>
      <c r="K14641" s="1014"/>
    </row>
    <row r="14642" spans="10:11">
      <c r="J14642" s="1014"/>
      <c r="K14642" s="1014"/>
    </row>
    <row r="14643" spans="10:11">
      <c r="J14643" s="1014"/>
      <c r="K14643" s="1014"/>
    </row>
    <row r="14644" spans="10:11">
      <c r="J14644" s="1014"/>
      <c r="K14644" s="1014"/>
    </row>
    <row r="14645" spans="10:11">
      <c r="J14645" s="1014"/>
      <c r="K14645" s="1014"/>
    </row>
    <row r="14646" spans="10:11">
      <c r="J14646" s="1014"/>
      <c r="K14646" s="1014"/>
    </row>
    <row r="14647" spans="10:11">
      <c r="J14647" s="1014"/>
      <c r="K14647" s="1014"/>
    </row>
    <row r="14648" spans="10:11">
      <c r="J14648" s="1014"/>
      <c r="K14648" s="1014"/>
    </row>
    <row r="14649" spans="10:11">
      <c r="J14649" s="1014"/>
      <c r="K14649" s="1014"/>
    </row>
    <row r="14650" spans="10:11">
      <c r="J14650" s="1014"/>
      <c r="K14650" s="1014"/>
    </row>
    <row r="14651" spans="10:11">
      <c r="J14651" s="1014"/>
      <c r="K14651" s="1014"/>
    </row>
    <row r="14652" spans="10:11">
      <c r="J14652" s="1014"/>
      <c r="K14652" s="1014"/>
    </row>
    <row r="14653" spans="10:11">
      <c r="J14653" s="1014"/>
      <c r="K14653" s="1014"/>
    </row>
    <row r="14654" spans="10:11">
      <c r="J14654" s="1014"/>
      <c r="K14654" s="1014"/>
    </row>
    <row r="14655" spans="10:11">
      <c r="J14655" s="1014"/>
      <c r="K14655" s="1014"/>
    </row>
    <row r="14656" spans="10:11">
      <c r="J14656" s="1014"/>
      <c r="K14656" s="1014"/>
    </row>
    <row r="14657" spans="10:11">
      <c r="J14657" s="1014"/>
      <c r="K14657" s="1014"/>
    </row>
    <row r="14658" spans="10:11">
      <c r="J14658" s="1014"/>
      <c r="K14658" s="1014"/>
    </row>
    <row r="14659" spans="10:11">
      <c r="J14659" s="1014"/>
      <c r="K14659" s="1014"/>
    </row>
    <row r="14660" spans="10:11">
      <c r="J14660" s="1014"/>
      <c r="K14660" s="1014"/>
    </row>
    <row r="14661" spans="10:11">
      <c r="J14661" s="1014"/>
      <c r="K14661" s="1014"/>
    </row>
    <row r="14662" spans="10:11">
      <c r="J14662" s="1014"/>
      <c r="K14662" s="1014"/>
    </row>
    <row r="14663" spans="10:11">
      <c r="J14663" s="1014"/>
      <c r="K14663" s="1014"/>
    </row>
    <row r="14664" spans="10:11">
      <c r="J14664" s="1014"/>
      <c r="K14664" s="1014"/>
    </row>
    <row r="14665" spans="10:11">
      <c r="J14665" s="1014"/>
      <c r="K14665" s="1014"/>
    </row>
    <row r="14666" spans="10:11">
      <c r="J14666" s="1014"/>
      <c r="K14666" s="1014"/>
    </row>
    <row r="14667" spans="10:11">
      <c r="J14667" s="1014"/>
      <c r="K14667" s="1014"/>
    </row>
    <row r="14668" spans="10:11">
      <c r="J14668" s="1014"/>
      <c r="K14668" s="1014"/>
    </row>
    <row r="14669" spans="10:11">
      <c r="J14669" s="1014"/>
      <c r="K14669" s="1014"/>
    </row>
    <row r="14670" spans="10:11">
      <c r="J14670" s="1014"/>
      <c r="K14670" s="1014"/>
    </row>
    <row r="14671" spans="10:11">
      <c r="J14671" s="1014"/>
      <c r="K14671" s="1014"/>
    </row>
    <row r="14672" spans="10:11">
      <c r="J14672" s="1014"/>
      <c r="K14672" s="1014"/>
    </row>
    <row r="14673" spans="10:11">
      <c r="J14673" s="1014"/>
      <c r="K14673" s="1014"/>
    </row>
    <row r="14674" spans="10:11">
      <c r="J14674" s="1014"/>
      <c r="K14674" s="1014"/>
    </row>
    <row r="14675" spans="10:11">
      <c r="J14675" s="1014"/>
      <c r="K14675" s="1014"/>
    </row>
    <row r="14676" spans="10:11">
      <c r="J14676" s="1014"/>
      <c r="K14676" s="1014"/>
    </row>
    <row r="14677" spans="10:11">
      <c r="J14677" s="1014"/>
      <c r="K14677" s="1014"/>
    </row>
    <row r="14678" spans="10:11">
      <c r="J14678" s="1014"/>
      <c r="K14678" s="1014"/>
    </row>
    <row r="14679" spans="10:11">
      <c r="J14679" s="1014"/>
      <c r="K14679" s="1014"/>
    </row>
    <row r="14680" spans="10:11">
      <c r="J14680" s="1014"/>
      <c r="K14680" s="1014"/>
    </row>
    <row r="14681" spans="10:11">
      <c r="J14681" s="1014"/>
      <c r="K14681" s="1014"/>
    </row>
    <row r="14682" spans="10:11">
      <c r="J14682" s="1014"/>
      <c r="K14682" s="1014"/>
    </row>
    <row r="14683" spans="10:11">
      <c r="J14683" s="1014"/>
      <c r="K14683" s="1014"/>
    </row>
    <row r="14684" spans="10:11">
      <c r="J14684" s="1014"/>
      <c r="K14684" s="1014"/>
    </row>
    <row r="14685" spans="10:11">
      <c r="J14685" s="1014"/>
      <c r="K14685" s="1014"/>
    </row>
    <row r="14686" spans="10:11">
      <c r="J14686" s="1014"/>
      <c r="K14686" s="1014"/>
    </row>
    <row r="14687" spans="10:11">
      <c r="J14687" s="1014"/>
      <c r="K14687" s="1014"/>
    </row>
    <row r="14688" spans="10:11">
      <c r="J14688" s="1014"/>
      <c r="K14688" s="1014"/>
    </row>
    <row r="14689" spans="10:11">
      <c r="J14689" s="1014"/>
      <c r="K14689" s="1014"/>
    </row>
    <row r="14690" spans="10:11">
      <c r="J14690" s="1014"/>
      <c r="K14690" s="1014"/>
    </row>
    <row r="14691" spans="10:11">
      <c r="J14691" s="1014"/>
      <c r="K14691" s="1014"/>
    </row>
    <row r="14692" spans="10:11">
      <c r="J14692" s="1014"/>
      <c r="K14692" s="1014"/>
    </row>
    <row r="14693" spans="10:11">
      <c r="J14693" s="1014"/>
      <c r="K14693" s="1014"/>
    </row>
    <row r="14694" spans="10:11">
      <c r="J14694" s="1014"/>
      <c r="K14694" s="1014"/>
    </row>
    <row r="14695" spans="10:11">
      <c r="J14695" s="1014"/>
      <c r="K14695" s="1014"/>
    </row>
    <row r="14696" spans="10:11">
      <c r="J14696" s="1014"/>
      <c r="K14696" s="1014"/>
    </row>
    <row r="14697" spans="10:11">
      <c r="J14697" s="1014"/>
      <c r="K14697" s="1014"/>
    </row>
    <row r="14698" spans="10:11">
      <c r="J14698" s="1014"/>
      <c r="K14698" s="1014"/>
    </row>
    <row r="14699" spans="10:11">
      <c r="J14699" s="1014"/>
      <c r="K14699" s="1014"/>
    </row>
    <row r="14700" spans="10:11">
      <c r="J14700" s="1014"/>
      <c r="K14700" s="1014"/>
    </row>
    <row r="14701" spans="10:11">
      <c r="J14701" s="1014"/>
      <c r="K14701" s="1014"/>
    </row>
    <row r="14702" spans="10:11">
      <c r="J14702" s="1014"/>
      <c r="K14702" s="1014"/>
    </row>
    <row r="14703" spans="10:11">
      <c r="J14703" s="1014"/>
      <c r="K14703" s="1014"/>
    </row>
    <row r="14704" spans="10:11">
      <c r="J14704" s="1014"/>
      <c r="K14704" s="1014"/>
    </row>
    <row r="14705" spans="10:11">
      <c r="J14705" s="1014"/>
      <c r="K14705" s="1014"/>
    </row>
    <row r="14706" spans="10:11">
      <c r="J14706" s="1014"/>
      <c r="K14706" s="1014"/>
    </row>
    <row r="14707" spans="10:11">
      <c r="J14707" s="1014"/>
      <c r="K14707" s="1014"/>
    </row>
    <row r="14708" spans="10:11">
      <c r="J14708" s="1014"/>
      <c r="K14708" s="1014"/>
    </row>
    <row r="14709" spans="10:11">
      <c r="J14709" s="1014"/>
      <c r="K14709" s="1014"/>
    </row>
    <row r="14710" spans="10:11">
      <c r="J14710" s="1014"/>
      <c r="K14710" s="1014"/>
    </row>
    <row r="14711" spans="10:11">
      <c r="J14711" s="1014"/>
      <c r="K14711" s="1014"/>
    </row>
    <row r="14712" spans="10:11">
      <c r="J14712" s="1014"/>
      <c r="K14712" s="1014"/>
    </row>
    <row r="14713" spans="10:11">
      <c r="J14713" s="1014"/>
      <c r="K14713" s="1014"/>
    </row>
    <row r="14714" spans="10:11">
      <c r="J14714" s="1014"/>
      <c r="K14714" s="1014"/>
    </row>
    <row r="14715" spans="10:11">
      <c r="J14715" s="1014"/>
      <c r="K14715" s="1014"/>
    </row>
    <row r="14716" spans="10:11">
      <c r="J14716" s="1014"/>
      <c r="K14716" s="1014"/>
    </row>
    <row r="14717" spans="10:11">
      <c r="J14717" s="1014"/>
      <c r="K14717" s="1014"/>
    </row>
    <row r="14718" spans="10:11">
      <c r="J14718" s="1014"/>
      <c r="K14718" s="1014"/>
    </row>
    <row r="14719" spans="10:11">
      <c r="J14719" s="1014"/>
      <c r="K14719" s="1014"/>
    </row>
    <row r="14720" spans="10:11">
      <c r="J14720" s="1014"/>
      <c r="K14720" s="1014"/>
    </row>
    <row r="14721" spans="10:11">
      <c r="J14721" s="1014"/>
      <c r="K14721" s="1014"/>
    </row>
    <row r="14722" spans="10:11">
      <c r="J14722" s="1014"/>
      <c r="K14722" s="1014"/>
    </row>
    <row r="14723" spans="10:11">
      <c r="J14723" s="1014"/>
      <c r="K14723" s="1014"/>
    </row>
    <row r="14724" spans="10:11">
      <c r="J14724" s="1014"/>
      <c r="K14724" s="1014"/>
    </row>
    <row r="14725" spans="10:11">
      <c r="J14725" s="1014"/>
      <c r="K14725" s="1014"/>
    </row>
    <row r="14726" spans="10:11">
      <c r="J14726" s="1014"/>
      <c r="K14726" s="1014"/>
    </row>
    <row r="14727" spans="10:11">
      <c r="J14727" s="1014"/>
      <c r="K14727" s="1014"/>
    </row>
    <row r="14728" spans="10:11">
      <c r="J14728" s="1014"/>
      <c r="K14728" s="1014"/>
    </row>
    <row r="14729" spans="10:11">
      <c r="J14729" s="1014"/>
      <c r="K14729" s="1014"/>
    </row>
    <row r="14730" spans="10:11">
      <c r="J14730" s="1014"/>
      <c r="K14730" s="1014"/>
    </row>
    <row r="14731" spans="10:11">
      <c r="J14731" s="1014"/>
      <c r="K14731" s="1014"/>
    </row>
    <row r="14732" spans="10:11">
      <c r="J14732" s="1014"/>
      <c r="K14732" s="1014"/>
    </row>
    <row r="14733" spans="10:11">
      <c r="J14733" s="1014"/>
      <c r="K14733" s="1014"/>
    </row>
    <row r="14734" spans="10:11">
      <c r="J14734" s="1014"/>
      <c r="K14734" s="1014"/>
    </row>
    <row r="14735" spans="10:11">
      <c r="J14735" s="1014"/>
      <c r="K14735" s="1014"/>
    </row>
    <row r="14736" spans="10:11">
      <c r="J14736" s="1014"/>
      <c r="K14736" s="1014"/>
    </row>
    <row r="14737" spans="10:11">
      <c r="J14737" s="1014"/>
      <c r="K14737" s="1014"/>
    </row>
    <row r="14738" spans="10:11">
      <c r="J14738" s="1014"/>
      <c r="K14738" s="1014"/>
    </row>
    <row r="14739" spans="10:11">
      <c r="J14739" s="1014"/>
      <c r="K14739" s="1014"/>
    </row>
    <row r="14740" spans="10:11">
      <c r="J14740" s="1014"/>
      <c r="K14740" s="1014"/>
    </row>
    <row r="14741" spans="10:11">
      <c r="J14741" s="1014"/>
      <c r="K14741" s="1014"/>
    </row>
    <row r="14742" spans="10:11">
      <c r="J14742" s="1014"/>
      <c r="K14742" s="1014"/>
    </row>
    <row r="14743" spans="10:11">
      <c r="J14743" s="1014"/>
      <c r="K14743" s="1014"/>
    </row>
    <row r="14744" spans="10:11">
      <c r="J14744" s="1014"/>
      <c r="K14744" s="1014"/>
    </row>
    <row r="14745" spans="10:11">
      <c r="J14745" s="1014"/>
      <c r="K14745" s="1014"/>
    </row>
    <row r="14746" spans="10:11">
      <c r="J14746" s="1014"/>
      <c r="K14746" s="1014"/>
    </row>
    <row r="14747" spans="10:11">
      <c r="J14747" s="1014"/>
      <c r="K14747" s="1014"/>
    </row>
    <row r="14748" spans="10:11">
      <c r="J14748" s="1014"/>
      <c r="K14748" s="1014"/>
    </row>
    <row r="14749" spans="10:11">
      <c r="J14749" s="1014"/>
      <c r="K14749" s="1014"/>
    </row>
    <row r="14750" spans="10:11">
      <c r="J14750" s="1014"/>
      <c r="K14750" s="1014"/>
    </row>
    <row r="14751" spans="10:11">
      <c r="J14751" s="1014"/>
      <c r="K14751" s="1014"/>
    </row>
    <row r="14752" spans="10:11">
      <c r="J14752" s="1014"/>
      <c r="K14752" s="1014"/>
    </row>
    <row r="14753" spans="10:11">
      <c r="J14753" s="1014"/>
      <c r="K14753" s="1014"/>
    </row>
    <row r="14754" spans="10:11">
      <c r="J14754" s="1014"/>
      <c r="K14754" s="1014"/>
    </row>
    <row r="14755" spans="10:11">
      <c r="J14755" s="1014"/>
      <c r="K14755" s="1014"/>
    </row>
    <row r="14756" spans="10:11">
      <c r="J14756" s="1014"/>
      <c r="K14756" s="1014"/>
    </row>
    <row r="14757" spans="10:11">
      <c r="J14757" s="1014"/>
      <c r="K14757" s="1014"/>
    </row>
    <row r="14758" spans="10:11">
      <c r="J14758" s="1014"/>
      <c r="K14758" s="1014"/>
    </row>
    <row r="14759" spans="10:11">
      <c r="J14759" s="1014"/>
      <c r="K14759" s="1014"/>
    </row>
    <row r="14760" spans="10:11">
      <c r="J14760" s="1014"/>
      <c r="K14760" s="1014"/>
    </row>
    <row r="14761" spans="10:11">
      <c r="J14761" s="1014"/>
      <c r="K14761" s="1014"/>
    </row>
    <row r="14762" spans="10:11">
      <c r="J14762" s="1014"/>
      <c r="K14762" s="1014"/>
    </row>
    <row r="14763" spans="10:11">
      <c r="J14763" s="1014"/>
      <c r="K14763" s="1014"/>
    </row>
    <row r="14764" spans="10:11">
      <c r="J14764" s="1014"/>
      <c r="K14764" s="1014"/>
    </row>
    <row r="14765" spans="10:11">
      <c r="J14765" s="1014"/>
      <c r="K14765" s="1014"/>
    </row>
    <row r="14766" spans="10:11">
      <c r="J14766" s="1014"/>
      <c r="K14766" s="1014"/>
    </row>
    <row r="14767" spans="10:11">
      <c r="J14767" s="1014"/>
      <c r="K14767" s="1014"/>
    </row>
    <row r="14768" spans="10:11">
      <c r="J14768" s="1014"/>
      <c r="K14768" s="1014"/>
    </row>
    <row r="14769" spans="10:11">
      <c r="J14769" s="1014"/>
      <c r="K14769" s="1014"/>
    </row>
    <row r="14770" spans="10:11">
      <c r="J14770" s="1014"/>
      <c r="K14770" s="1014"/>
    </row>
    <row r="14771" spans="10:11">
      <c r="J14771" s="1014"/>
      <c r="K14771" s="1014"/>
    </row>
    <row r="14772" spans="10:11">
      <c r="J14772" s="1014"/>
      <c r="K14772" s="1014"/>
    </row>
    <row r="14773" spans="10:11">
      <c r="J14773" s="1014"/>
      <c r="K14773" s="1014"/>
    </row>
    <row r="14774" spans="10:11">
      <c r="J14774" s="1014"/>
      <c r="K14774" s="1014"/>
    </row>
    <row r="14775" spans="10:11">
      <c r="J14775" s="1014"/>
      <c r="K14775" s="1014"/>
    </row>
    <row r="14776" spans="10:11">
      <c r="J14776" s="1014"/>
      <c r="K14776" s="1014"/>
    </row>
    <row r="14777" spans="10:11">
      <c r="J14777" s="1014"/>
      <c r="K14777" s="1014"/>
    </row>
    <row r="14778" spans="10:11">
      <c r="J14778" s="1014"/>
      <c r="K14778" s="1014"/>
    </row>
    <row r="14779" spans="10:11">
      <c r="J14779" s="1014"/>
      <c r="K14779" s="1014"/>
    </row>
    <row r="14780" spans="10:11">
      <c r="J14780" s="1014"/>
      <c r="K14780" s="1014"/>
    </row>
    <row r="14781" spans="10:11">
      <c r="J14781" s="1014"/>
      <c r="K14781" s="1014"/>
    </row>
    <row r="14782" spans="10:11">
      <c r="J14782" s="1014"/>
      <c r="K14782" s="1014"/>
    </row>
    <row r="14783" spans="10:11">
      <c r="J14783" s="1014"/>
      <c r="K14783" s="1014"/>
    </row>
    <row r="14784" spans="10:11">
      <c r="J14784" s="1014"/>
      <c r="K14784" s="1014"/>
    </row>
    <row r="14785" spans="10:11">
      <c r="J14785" s="1014"/>
      <c r="K14785" s="1014"/>
    </row>
    <row r="14786" spans="10:11">
      <c r="J14786" s="1014"/>
      <c r="K14786" s="1014"/>
    </row>
    <row r="14787" spans="10:11">
      <c r="J14787" s="1014"/>
      <c r="K14787" s="1014"/>
    </row>
    <row r="14788" spans="10:11">
      <c r="J14788" s="1014"/>
      <c r="K14788" s="1014"/>
    </row>
    <row r="14789" spans="10:11">
      <c r="J14789" s="1014"/>
      <c r="K14789" s="1014"/>
    </row>
    <row r="14790" spans="10:11">
      <c r="J14790" s="1014"/>
      <c r="K14790" s="1014"/>
    </row>
    <row r="14791" spans="10:11">
      <c r="J14791" s="1014"/>
      <c r="K14791" s="1014"/>
    </row>
    <row r="14792" spans="10:11">
      <c r="J14792" s="1014"/>
      <c r="K14792" s="1014"/>
    </row>
    <row r="14793" spans="10:11">
      <c r="J14793" s="1014"/>
      <c r="K14793" s="1014"/>
    </row>
    <row r="14794" spans="10:11">
      <c r="J14794" s="1014"/>
      <c r="K14794" s="1014"/>
    </row>
    <row r="14795" spans="10:11">
      <c r="J14795" s="1014"/>
      <c r="K14795" s="1014"/>
    </row>
    <row r="14796" spans="10:11">
      <c r="J14796" s="1014"/>
      <c r="K14796" s="1014"/>
    </row>
    <row r="14797" spans="10:11">
      <c r="J14797" s="1014"/>
      <c r="K14797" s="1014"/>
    </row>
    <row r="14798" spans="10:11">
      <c r="J14798" s="1014"/>
      <c r="K14798" s="1014"/>
    </row>
    <row r="14799" spans="10:11">
      <c r="J14799" s="1014"/>
      <c r="K14799" s="1014"/>
    </row>
    <row r="14800" spans="10:11">
      <c r="J14800" s="1014"/>
      <c r="K14800" s="1014"/>
    </row>
    <row r="14801" spans="10:11">
      <c r="J14801" s="1014"/>
      <c r="K14801" s="1014"/>
    </row>
    <row r="14802" spans="10:11">
      <c r="J14802" s="1014"/>
      <c r="K14802" s="1014"/>
    </row>
    <row r="14803" spans="10:11">
      <c r="J14803" s="1014"/>
      <c r="K14803" s="1014"/>
    </row>
    <row r="14804" spans="10:11">
      <c r="J14804" s="1014"/>
      <c r="K14804" s="1014"/>
    </row>
    <row r="14805" spans="10:11">
      <c r="J14805" s="1014"/>
      <c r="K14805" s="1014"/>
    </row>
    <row r="14806" spans="10:11">
      <c r="J14806" s="1014"/>
      <c r="K14806" s="1014"/>
    </row>
    <row r="14807" spans="10:11">
      <c r="J14807" s="1014"/>
      <c r="K14807" s="1014"/>
    </row>
    <row r="14808" spans="10:11">
      <c r="J14808" s="1014"/>
      <c r="K14808" s="1014"/>
    </row>
    <row r="14809" spans="10:11">
      <c r="J14809" s="1014"/>
      <c r="K14809" s="1014"/>
    </row>
    <row r="14810" spans="10:11">
      <c r="J14810" s="1014"/>
      <c r="K14810" s="1014"/>
    </row>
    <row r="14811" spans="10:11">
      <c r="J14811" s="1014"/>
      <c r="K14811" s="1014"/>
    </row>
    <row r="14812" spans="10:11">
      <c r="J14812" s="1014"/>
      <c r="K14812" s="1014"/>
    </row>
    <row r="14813" spans="10:11">
      <c r="J14813" s="1014"/>
      <c r="K14813" s="1014"/>
    </row>
    <row r="14814" spans="10:11">
      <c r="J14814" s="1014"/>
      <c r="K14814" s="1014"/>
    </row>
    <row r="14815" spans="10:11">
      <c r="J14815" s="1014"/>
      <c r="K14815" s="1014"/>
    </row>
    <row r="14816" spans="10:11">
      <c r="J14816" s="1014"/>
      <c r="K14816" s="1014"/>
    </row>
    <row r="14817" spans="10:11">
      <c r="J14817" s="1014"/>
      <c r="K14817" s="1014"/>
    </row>
    <row r="14818" spans="10:11">
      <c r="J14818" s="1014"/>
      <c r="K14818" s="1014"/>
    </row>
    <row r="14819" spans="10:11">
      <c r="J14819" s="1014"/>
      <c r="K14819" s="1014"/>
    </row>
    <row r="14820" spans="10:11">
      <c r="J14820" s="1014"/>
      <c r="K14820" s="1014"/>
    </row>
    <row r="14821" spans="10:11">
      <c r="J14821" s="1014"/>
      <c r="K14821" s="1014"/>
    </row>
    <row r="14822" spans="10:11">
      <c r="J14822" s="1014"/>
      <c r="K14822" s="1014"/>
    </row>
    <row r="14823" spans="10:11">
      <c r="J14823" s="1014"/>
      <c r="K14823" s="1014"/>
    </row>
    <row r="14824" spans="10:11">
      <c r="J14824" s="1014"/>
      <c r="K14824" s="1014"/>
    </row>
    <row r="14825" spans="10:11">
      <c r="J14825" s="1014"/>
      <c r="K14825" s="1014"/>
    </row>
    <row r="14826" spans="10:11">
      <c r="J14826" s="1014"/>
      <c r="K14826" s="1014"/>
    </row>
    <row r="14827" spans="10:11">
      <c r="J14827" s="1014"/>
      <c r="K14827" s="1014"/>
    </row>
    <row r="14828" spans="10:11">
      <c r="J14828" s="1014"/>
      <c r="K14828" s="1014"/>
    </row>
    <row r="14829" spans="10:11">
      <c r="J14829" s="1014"/>
      <c r="K14829" s="1014"/>
    </row>
    <row r="14830" spans="10:11">
      <c r="J14830" s="1014"/>
      <c r="K14830" s="1014"/>
    </row>
    <row r="14831" spans="10:11">
      <c r="J14831" s="1014"/>
      <c r="K14831" s="1014"/>
    </row>
    <row r="14832" spans="10:11">
      <c r="J14832" s="1014"/>
      <c r="K14832" s="1014"/>
    </row>
    <row r="14833" spans="10:11">
      <c r="J14833" s="1014"/>
      <c r="K14833" s="1014"/>
    </row>
    <row r="14834" spans="10:11">
      <c r="J14834" s="1014"/>
      <c r="K14834" s="1014"/>
    </row>
    <row r="14835" spans="10:11">
      <c r="J14835" s="1014"/>
      <c r="K14835" s="1014"/>
    </row>
    <row r="14836" spans="10:11">
      <c r="J14836" s="1014"/>
      <c r="K14836" s="1014"/>
    </row>
    <row r="14837" spans="10:11">
      <c r="J14837" s="1014"/>
      <c r="K14837" s="1014"/>
    </row>
    <row r="14838" spans="10:11">
      <c r="J14838" s="1014"/>
      <c r="K14838" s="1014"/>
    </row>
    <row r="14839" spans="10:11">
      <c r="J14839" s="1014"/>
      <c r="K14839" s="1014"/>
    </row>
    <row r="14840" spans="10:11">
      <c r="J14840" s="1014"/>
      <c r="K14840" s="1014"/>
    </row>
    <row r="14841" spans="10:11">
      <c r="J14841" s="1014"/>
      <c r="K14841" s="1014"/>
    </row>
    <row r="14842" spans="10:11">
      <c r="J14842" s="1014"/>
      <c r="K14842" s="1014"/>
    </row>
    <row r="14843" spans="10:11">
      <c r="J14843" s="1014"/>
      <c r="K14843" s="1014"/>
    </row>
    <row r="14844" spans="10:11">
      <c r="J14844" s="1014"/>
      <c r="K14844" s="1014"/>
    </row>
    <row r="14845" spans="10:11">
      <c r="J14845" s="1014"/>
      <c r="K14845" s="1014"/>
    </row>
    <row r="14846" spans="10:11">
      <c r="J14846" s="1014"/>
      <c r="K14846" s="1014"/>
    </row>
    <row r="14847" spans="10:11">
      <c r="J14847" s="1014"/>
      <c r="K14847" s="1014"/>
    </row>
    <row r="14848" spans="10:11">
      <c r="J14848" s="1014"/>
      <c r="K14848" s="1014"/>
    </row>
    <row r="14849" spans="10:11">
      <c r="J14849" s="1014"/>
      <c r="K14849" s="1014"/>
    </row>
    <row r="14850" spans="10:11">
      <c r="J14850" s="1014"/>
      <c r="K14850" s="1014"/>
    </row>
    <row r="14851" spans="10:11">
      <c r="J14851" s="1014"/>
      <c r="K14851" s="1014"/>
    </row>
    <row r="14852" spans="10:11">
      <c r="J14852" s="1014"/>
      <c r="K14852" s="1014"/>
    </row>
    <row r="14853" spans="10:11">
      <c r="J14853" s="1014"/>
      <c r="K14853" s="1014"/>
    </row>
    <row r="14854" spans="10:11">
      <c r="J14854" s="1014"/>
      <c r="K14854" s="1014"/>
    </row>
    <row r="14855" spans="10:11">
      <c r="J14855" s="1014"/>
      <c r="K14855" s="1014"/>
    </row>
    <row r="14856" spans="10:11">
      <c r="J14856" s="1014"/>
      <c r="K14856" s="1014"/>
    </row>
    <row r="14857" spans="10:11">
      <c r="J14857" s="1014"/>
      <c r="K14857" s="1014"/>
    </row>
    <row r="14858" spans="10:11">
      <c r="J14858" s="1014"/>
      <c r="K14858" s="1014"/>
    </row>
    <row r="14859" spans="10:11">
      <c r="J14859" s="1014"/>
      <c r="K14859" s="1014"/>
    </row>
    <row r="14860" spans="10:11">
      <c r="J14860" s="1014"/>
      <c r="K14860" s="1014"/>
    </row>
    <row r="14861" spans="10:11">
      <c r="J14861" s="1014"/>
      <c r="K14861" s="1014"/>
    </row>
    <row r="14862" spans="10:11">
      <c r="J14862" s="1014"/>
      <c r="K14862" s="1014"/>
    </row>
    <row r="14863" spans="10:11">
      <c r="J14863" s="1014"/>
      <c r="K14863" s="1014"/>
    </row>
    <row r="14864" spans="10:11">
      <c r="J14864" s="1014"/>
      <c r="K14864" s="1014"/>
    </row>
    <row r="14865" spans="10:11">
      <c r="J14865" s="1014"/>
      <c r="K14865" s="1014"/>
    </row>
    <row r="14866" spans="10:11">
      <c r="J14866" s="1014"/>
      <c r="K14866" s="1014"/>
    </row>
    <row r="14867" spans="10:11">
      <c r="J14867" s="1014"/>
      <c r="K14867" s="1014"/>
    </row>
    <row r="14868" spans="10:11">
      <c r="J14868" s="1014"/>
      <c r="K14868" s="1014"/>
    </row>
    <row r="14869" spans="10:11">
      <c r="J14869" s="1014"/>
      <c r="K14869" s="1014"/>
    </row>
    <row r="14870" spans="10:11">
      <c r="J14870" s="1014"/>
      <c r="K14870" s="1014"/>
    </row>
    <row r="14871" spans="10:11">
      <c r="J14871" s="1014"/>
      <c r="K14871" s="1014"/>
    </row>
    <row r="14872" spans="10:11">
      <c r="J14872" s="1014"/>
      <c r="K14872" s="1014"/>
    </row>
    <row r="14873" spans="10:11">
      <c r="J14873" s="1014"/>
      <c r="K14873" s="1014"/>
    </row>
    <row r="14874" spans="10:11">
      <c r="J14874" s="1014"/>
      <c r="K14874" s="1014"/>
    </row>
    <row r="14875" spans="10:11">
      <c r="J14875" s="1014"/>
      <c r="K14875" s="1014"/>
    </row>
    <row r="14876" spans="10:11">
      <c r="J14876" s="1014"/>
      <c r="K14876" s="1014"/>
    </row>
    <row r="14877" spans="10:11">
      <c r="J14877" s="1014"/>
      <c r="K14877" s="1014"/>
    </row>
    <row r="14878" spans="10:11">
      <c r="J14878" s="1014"/>
      <c r="K14878" s="1014"/>
    </row>
    <row r="14879" spans="10:11">
      <c r="J14879" s="1014"/>
      <c r="K14879" s="1014"/>
    </row>
    <row r="14880" spans="10:11">
      <c r="J14880" s="1014"/>
      <c r="K14880" s="1014"/>
    </row>
    <row r="14881" spans="10:11">
      <c r="J14881" s="1014"/>
      <c r="K14881" s="1014"/>
    </row>
    <row r="14882" spans="10:11">
      <c r="J14882" s="1014"/>
      <c r="K14882" s="1014"/>
    </row>
    <row r="14883" spans="10:11">
      <c r="J14883" s="1014"/>
      <c r="K14883" s="1014"/>
    </row>
    <row r="14884" spans="10:11">
      <c r="J14884" s="1014"/>
      <c r="K14884" s="1014"/>
    </row>
    <row r="14885" spans="10:11">
      <c r="J14885" s="1014"/>
      <c r="K14885" s="1014"/>
    </row>
    <row r="14886" spans="10:11">
      <c r="J14886" s="1014"/>
      <c r="K14886" s="1014"/>
    </row>
    <row r="14887" spans="10:11">
      <c r="J14887" s="1014"/>
      <c r="K14887" s="1014"/>
    </row>
    <row r="14888" spans="10:11">
      <c r="J14888" s="1014"/>
      <c r="K14888" s="1014"/>
    </row>
    <row r="14889" spans="10:11">
      <c r="J14889" s="1014"/>
      <c r="K14889" s="1014"/>
    </row>
    <row r="14890" spans="10:11">
      <c r="J14890" s="1014"/>
      <c r="K14890" s="1014"/>
    </row>
    <row r="14891" spans="10:11">
      <c r="J14891" s="1014"/>
      <c r="K14891" s="1014"/>
    </row>
    <row r="14892" spans="10:11">
      <c r="J14892" s="1014"/>
      <c r="K14892" s="1014"/>
    </row>
    <row r="14893" spans="10:11">
      <c r="J14893" s="1014"/>
      <c r="K14893" s="1014"/>
    </row>
    <row r="14894" spans="10:11">
      <c r="J14894" s="1014"/>
      <c r="K14894" s="1014"/>
    </row>
    <row r="14895" spans="10:11">
      <c r="J14895" s="1014"/>
      <c r="K14895" s="1014"/>
    </row>
    <row r="14896" spans="10:11">
      <c r="J14896" s="1014"/>
      <c r="K14896" s="1014"/>
    </row>
    <row r="14897" spans="10:11">
      <c r="J14897" s="1014"/>
      <c r="K14897" s="1014"/>
    </row>
    <row r="14898" spans="10:11">
      <c r="J14898" s="1014"/>
      <c r="K14898" s="1014"/>
    </row>
    <row r="14899" spans="10:11">
      <c r="J14899" s="1014"/>
      <c r="K14899" s="1014"/>
    </row>
    <row r="14900" spans="10:11">
      <c r="J14900" s="1014"/>
      <c r="K14900" s="1014"/>
    </row>
    <row r="14901" spans="10:11">
      <c r="J14901" s="1014"/>
      <c r="K14901" s="1014"/>
    </row>
    <row r="14902" spans="10:11">
      <c r="J14902" s="1014"/>
      <c r="K14902" s="1014"/>
    </row>
    <row r="14903" spans="10:11">
      <c r="J14903" s="1014"/>
      <c r="K14903" s="1014"/>
    </row>
    <row r="14904" spans="10:11">
      <c r="J14904" s="1014"/>
      <c r="K14904" s="1014"/>
    </row>
    <row r="14905" spans="10:11">
      <c r="J14905" s="1014"/>
      <c r="K14905" s="1014"/>
    </row>
    <row r="14906" spans="10:11">
      <c r="J14906" s="1014"/>
      <c r="K14906" s="1014"/>
    </row>
    <row r="14907" spans="10:11">
      <c r="J14907" s="1014"/>
      <c r="K14907" s="1014"/>
    </row>
    <row r="14908" spans="10:11">
      <c r="J14908" s="1014"/>
      <c r="K14908" s="1014"/>
    </row>
    <row r="14909" spans="10:11">
      <c r="J14909" s="1014"/>
      <c r="K14909" s="1014"/>
    </row>
    <row r="14910" spans="10:11">
      <c r="J14910" s="1014"/>
      <c r="K14910" s="1014"/>
    </row>
    <row r="14911" spans="10:11">
      <c r="J14911" s="1014"/>
      <c r="K14911" s="1014"/>
    </row>
    <row r="14912" spans="10:11">
      <c r="J14912" s="1014"/>
      <c r="K14912" s="1014"/>
    </row>
    <row r="14913" spans="10:11">
      <c r="J14913" s="1014"/>
      <c r="K14913" s="1014"/>
    </row>
    <row r="14914" spans="10:11">
      <c r="J14914" s="1014"/>
      <c r="K14914" s="1014"/>
    </row>
    <row r="14915" spans="10:11">
      <c r="J14915" s="1014"/>
      <c r="K14915" s="1014"/>
    </row>
    <row r="14916" spans="10:11">
      <c r="J14916" s="1014"/>
      <c r="K14916" s="1014"/>
    </row>
    <row r="14917" spans="10:11">
      <c r="J14917" s="1014"/>
      <c r="K14917" s="1014"/>
    </row>
    <row r="14918" spans="10:11">
      <c r="J14918" s="1014"/>
      <c r="K14918" s="1014"/>
    </row>
    <row r="14919" spans="10:11">
      <c r="J14919" s="1014"/>
      <c r="K14919" s="1014"/>
    </row>
    <row r="14920" spans="10:11">
      <c r="J14920" s="1014"/>
      <c r="K14920" s="1014"/>
    </row>
    <row r="14921" spans="10:11">
      <c r="J14921" s="1014"/>
      <c r="K14921" s="1014"/>
    </row>
    <row r="14922" spans="10:11">
      <c r="J14922" s="1014"/>
      <c r="K14922" s="1014"/>
    </row>
    <row r="14923" spans="10:11">
      <c r="J14923" s="1014"/>
      <c r="K14923" s="1014"/>
    </row>
    <row r="14924" spans="10:11">
      <c r="J14924" s="1014"/>
      <c r="K14924" s="1014"/>
    </row>
    <row r="14925" spans="10:11">
      <c r="J14925" s="1014"/>
      <c r="K14925" s="1014"/>
    </row>
    <row r="14926" spans="10:11">
      <c r="J14926" s="1014"/>
      <c r="K14926" s="1014"/>
    </row>
    <row r="14927" spans="10:11">
      <c r="J14927" s="1014"/>
      <c r="K14927" s="1014"/>
    </row>
    <row r="14928" spans="10:11">
      <c r="J14928" s="1014"/>
      <c r="K14928" s="1014"/>
    </row>
    <row r="14929" spans="10:11">
      <c r="J14929" s="1014"/>
      <c r="K14929" s="1014"/>
    </row>
    <row r="14930" spans="10:11">
      <c r="J14930" s="1014"/>
      <c r="K14930" s="1014"/>
    </row>
    <row r="14931" spans="10:11">
      <c r="J14931" s="1014"/>
      <c r="K14931" s="1014"/>
    </row>
    <row r="14932" spans="10:11">
      <c r="J14932" s="1014"/>
      <c r="K14932" s="1014"/>
    </row>
    <row r="14933" spans="10:11">
      <c r="J14933" s="1014"/>
      <c r="K14933" s="1014"/>
    </row>
    <row r="14934" spans="10:11">
      <c r="J14934" s="1014"/>
      <c r="K14934" s="1014"/>
    </row>
    <row r="14935" spans="10:11">
      <c r="J14935" s="1014"/>
      <c r="K14935" s="1014"/>
    </row>
    <row r="14936" spans="10:11">
      <c r="J14936" s="1014"/>
      <c r="K14936" s="1014"/>
    </row>
    <row r="14937" spans="10:11">
      <c r="J14937" s="1014"/>
      <c r="K14937" s="1014"/>
    </row>
    <row r="14938" spans="10:11">
      <c r="J14938" s="1014"/>
      <c r="K14938" s="1014"/>
    </row>
    <row r="14939" spans="10:11">
      <c r="J14939" s="1014"/>
      <c r="K14939" s="1014"/>
    </row>
    <row r="14940" spans="10:11">
      <c r="J14940" s="1014"/>
      <c r="K14940" s="1014"/>
    </row>
    <row r="14941" spans="10:11">
      <c r="J14941" s="1014"/>
      <c r="K14941" s="1014"/>
    </row>
    <row r="14942" spans="10:11">
      <c r="J14942" s="1014"/>
      <c r="K14942" s="1014"/>
    </row>
    <row r="14943" spans="10:11">
      <c r="J14943" s="1014"/>
      <c r="K14943" s="1014"/>
    </row>
    <row r="14944" spans="10:11">
      <c r="J14944" s="1014"/>
      <c r="K14944" s="1014"/>
    </row>
    <row r="14945" spans="10:11">
      <c r="J14945" s="1014"/>
      <c r="K14945" s="1014"/>
    </row>
    <row r="14946" spans="10:11">
      <c r="J14946" s="1014"/>
      <c r="K14946" s="1014"/>
    </row>
    <row r="14947" spans="10:11">
      <c r="J14947" s="1014"/>
      <c r="K14947" s="1014"/>
    </row>
    <row r="14948" spans="10:11">
      <c r="J14948" s="1014"/>
      <c r="K14948" s="1014"/>
    </row>
    <row r="14949" spans="10:11">
      <c r="J14949" s="1014"/>
      <c r="K14949" s="1014"/>
    </row>
    <row r="14950" spans="10:11">
      <c r="J14950" s="1014"/>
      <c r="K14950" s="1014"/>
    </row>
    <row r="14951" spans="10:11">
      <c r="J14951" s="1014"/>
      <c r="K14951" s="1014"/>
    </row>
    <row r="14952" spans="10:11">
      <c r="J14952" s="1014"/>
      <c r="K14952" s="1014"/>
    </row>
    <row r="14953" spans="10:11">
      <c r="J14953" s="1014"/>
      <c r="K14953" s="1014"/>
    </row>
    <row r="14954" spans="10:11">
      <c r="J14954" s="1014"/>
      <c r="K14954" s="1014"/>
    </row>
    <row r="14955" spans="10:11">
      <c r="J14955" s="1014"/>
      <c r="K14955" s="1014"/>
    </row>
    <row r="14956" spans="10:11">
      <c r="J14956" s="1014"/>
      <c r="K14956" s="1014"/>
    </row>
    <row r="14957" spans="10:11">
      <c r="J14957" s="1014"/>
      <c r="K14957" s="1014"/>
    </row>
    <row r="14958" spans="10:11">
      <c r="J14958" s="1014"/>
      <c r="K14958" s="1014"/>
    </row>
    <row r="14959" spans="10:11">
      <c r="J14959" s="1014"/>
      <c r="K14959" s="1014"/>
    </row>
    <row r="14960" spans="10:11">
      <c r="J14960" s="1014"/>
      <c r="K14960" s="1014"/>
    </row>
    <row r="14961" spans="10:11">
      <c r="J14961" s="1014"/>
      <c r="K14961" s="1014"/>
    </row>
    <row r="14962" spans="10:11">
      <c r="J14962" s="1014"/>
      <c r="K14962" s="1014"/>
    </row>
    <row r="14963" spans="10:11">
      <c r="J14963" s="1014"/>
      <c r="K14963" s="1014"/>
    </row>
    <row r="14964" spans="10:11">
      <c r="J14964" s="1014"/>
      <c r="K14964" s="1014"/>
    </row>
    <row r="14965" spans="10:11">
      <c r="J14965" s="1014"/>
      <c r="K14965" s="1014"/>
    </row>
    <row r="14966" spans="10:11">
      <c r="J14966" s="1014"/>
      <c r="K14966" s="1014"/>
    </row>
    <row r="14967" spans="10:11">
      <c r="J14967" s="1014"/>
      <c r="K14967" s="1014"/>
    </row>
    <row r="14968" spans="10:11">
      <c r="J14968" s="1014"/>
      <c r="K14968" s="1014"/>
    </row>
    <row r="14969" spans="10:11">
      <c r="J14969" s="1014"/>
      <c r="K14969" s="1014"/>
    </row>
    <row r="14970" spans="10:11">
      <c r="J14970" s="1014"/>
      <c r="K14970" s="1014"/>
    </row>
    <row r="14971" spans="10:11">
      <c r="J14971" s="1014"/>
      <c r="K14971" s="1014"/>
    </row>
    <row r="14972" spans="10:11">
      <c r="J14972" s="1014"/>
      <c r="K14972" s="1014"/>
    </row>
    <row r="14973" spans="10:11">
      <c r="J14973" s="1014"/>
      <c r="K14973" s="1014"/>
    </row>
    <row r="14974" spans="10:11">
      <c r="J14974" s="1014"/>
      <c r="K14974" s="1014"/>
    </row>
    <row r="14975" spans="10:11">
      <c r="J14975" s="1014"/>
      <c r="K14975" s="1014"/>
    </row>
    <row r="14976" spans="10:11">
      <c r="J14976" s="1014"/>
      <c r="K14976" s="1014"/>
    </row>
    <row r="14977" spans="10:11">
      <c r="J14977" s="1014"/>
      <c r="K14977" s="1014"/>
    </row>
    <row r="14978" spans="10:11">
      <c r="J14978" s="1014"/>
      <c r="K14978" s="1014"/>
    </row>
    <row r="14979" spans="10:11">
      <c r="J14979" s="1014"/>
      <c r="K14979" s="1014"/>
    </row>
    <row r="14980" spans="10:11">
      <c r="J14980" s="1014"/>
      <c r="K14980" s="1014"/>
    </row>
    <row r="14981" spans="10:11">
      <c r="J14981" s="1014"/>
      <c r="K14981" s="1014"/>
    </row>
    <row r="14982" spans="10:11">
      <c r="J14982" s="1014"/>
      <c r="K14982" s="1014"/>
    </row>
    <row r="14983" spans="10:11">
      <c r="J14983" s="1014"/>
      <c r="K14983" s="1014"/>
    </row>
    <row r="14984" spans="10:11">
      <c r="J14984" s="1014"/>
      <c r="K14984" s="1014"/>
    </row>
    <row r="14985" spans="10:11">
      <c r="J14985" s="1014"/>
      <c r="K14985" s="1014"/>
    </row>
    <row r="14986" spans="10:11">
      <c r="J14986" s="1014"/>
      <c r="K14986" s="1014"/>
    </row>
    <row r="14987" spans="10:11">
      <c r="J14987" s="1014"/>
      <c r="K14987" s="1014"/>
    </row>
    <row r="14988" spans="10:11">
      <c r="J14988" s="1014"/>
      <c r="K14988" s="1014"/>
    </row>
    <row r="14989" spans="10:11">
      <c r="J14989" s="1014"/>
      <c r="K14989" s="1014"/>
    </row>
    <row r="14990" spans="10:11">
      <c r="J14990" s="1014"/>
      <c r="K14990" s="1014"/>
    </row>
    <row r="14991" spans="10:11">
      <c r="J14991" s="1014"/>
      <c r="K14991" s="1014"/>
    </row>
    <row r="14992" spans="10:11">
      <c r="J14992" s="1014"/>
      <c r="K14992" s="1014"/>
    </row>
    <row r="14993" spans="10:11">
      <c r="J14993" s="1014"/>
      <c r="K14993" s="1014"/>
    </row>
    <row r="14994" spans="10:11">
      <c r="J14994" s="1014"/>
      <c r="K14994" s="1014"/>
    </row>
    <row r="14995" spans="10:11">
      <c r="J14995" s="1014"/>
      <c r="K14995" s="1014"/>
    </row>
    <row r="14996" spans="10:11">
      <c r="J14996" s="1014"/>
      <c r="K14996" s="1014"/>
    </row>
    <row r="14997" spans="10:11">
      <c r="J14997" s="1014"/>
      <c r="K14997" s="1014"/>
    </row>
    <row r="14998" spans="10:11">
      <c r="J14998" s="1014"/>
      <c r="K14998" s="1014"/>
    </row>
    <row r="14999" spans="10:11">
      <c r="J14999" s="1014"/>
      <c r="K14999" s="1014"/>
    </row>
    <row r="15000" spans="10:11">
      <c r="J15000" s="1014"/>
      <c r="K15000" s="1014"/>
    </row>
    <row r="15001" spans="10:11">
      <c r="J15001" s="1014"/>
      <c r="K15001" s="1014"/>
    </row>
    <row r="15002" spans="10:11">
      <c r="J15002" s="1014"/>
      <c r="K15002" s="1014"/>
    </row>
    <row r="15003" spans="10:11">
      <c r="J15003" s="1014"/>
      <c r="K15003" s="1014"/>
    </row>
    <row r="15004" spans="10:11">
      <c r="J15004" s="1014"/>
      <c r="K15004" s="1014"/>
    </row>
    <row r="15005" spans="10:11">
      <c r="J15005" s="1014"/>
      <c r="K15005" s="1014"/>
    </row>
    <row r="15006" spans="10:11">
      <c r="J15006" s="1014"/>
      <c r="K15006" s="1014"/>
    </row>
    <row r="15007" spans="10:11">
      <c r="J15007" s="1014"/>
      <c r="K15007" s="1014"/>
    </row>
    <row r="15008" spans="10:11">
      <c r="J15008" s="1014"/>
      <c r="K15008" s="1014"/>
    </row>
    <row r="15009" spans="10:11">
      <c r="J15009" s="1014"/>
      <c r="K15009" s="1014"/>
    </row>
    <row r="15010" spans="10:11">
      <c r="J15010" s="1014"/>
      <c r="K15010" s="1014"/>
    </row>
    <row r="15011" spans="10:11">
      <c r="J15011" s="1014"/>
      <c r="K15011" s="1014"/>
    </row>
    <row r="15012" spans="10:11">
      <c r="J15012" s="1014"/>
      <c r="K15012" s="1014"/>
    </row>
    <row r="15013" spans="10:11">
      <c r="J15013" s="1014"/>
      <c r="K15013" s="1014"/>
    </row>
    <row r="15014" spans="10:11">
      <c r="J15014" s="1014"/>
      <c r="K15014" s="1014"/>
    </row>
    <row r="15015" spans="10:11">
      <c r="J15015" s="1014"/>
      <c r="K15015" s="1014"/>
    </row>
    <row r="15016" spans="10:11">
      <c r="J15016" s="1014"/>
      <c r="K15016" s="1014"/>
    </row>
    <row r="15017" spans="10:11">
      <c r="J15017" s="1014"/>
      <c r="K15017" s="1014"/>
    </row>
    <row r="15018" spans="10:11">
      <c r="J15018" s="1014"/>
      <c r="K15018" s="1014"/>
    </row>
    <row r="15019" spans="10:11">
      <c r="J15019" s="1014"/>
      <c r="K15019" s="1014"/>
    </row>
    <row r="15020" spans="10:11">
      <c r="J15020" s="1014"/>
      <c r="K15020" s="1014"/>
    </row>
    <row r="15021" spans="10:11">
      <c r="J15021" s="1014"/>
      <c r="K15021" s="1014"/>
    </row>
    <row r="15022" spans="10:11">
      <c r="J15022" s="1014"/>
      <c r="K15022" s="1014"/>
    </row>
    <row r="15023" spans="10:11">
      <c r="J15023" s="1014"/>
      <c r="K15023" s="1014"/>
    </row>
    <row r="15024" spans="10:11">
      <c r="J15024" s="1014"/>
      <c r="K15024" s="1014"/>
    </row>
    <row r="15025" spans="10:11">
      <c r="J15025" s="1014"/>
      <c r="K15025" s="1014"/>
    </row>
    <row r="15026" spans="10:11">
      <c r="J15026" s="1014"/>
      <c r="K15026" s="1014"/>
    </row>
    <row r="15027" spans="10:11">
      <c r="J15027" s="1014"/>
      <c r="K15027" s="1014"/>
    </row>
    <row r="15028" spans="10:11">
      <c r="J15028" s="1014"/>
      <c r="K15028" s="1014"/>
    </row>
    <row r="15029" spans="10:11">
      <c r="J15029" s="1014"/>
      <c r="K15029" s="1014"/>
    </row>
    <row r="15030" spans="10:11">
      <c r="J15030" s="1014"/>
      <c r="K15030" s="1014"/>
    </row>
    <row r="15031" spans="10:11">
      <c r="J15031" s="1014"/>
      <c r="K15031" s="1014"/>
    </row>
    <row r="15032" spans="10:11">
      <c r="J15032" s="1014"/>
      <c r="K15032" s="1014"/>
    </row>
    <row r="15033" spans="10:11">
      <c r="J15033" s="1014"/>
      <c r="K15033" s="1014"/>
    </row>
    <row r="15034" spans="10:11">
      <c r="J15034" s="1014"/>
      <c r="K15034" s="1014"/>
    </row>
    <row r="15035" spans="10:11">
      <c r="J15035" s="1014"/>
      <c r="K15035" s="1014"/>
    </row>
    <row r="15036" spans="10:11">
      <c r="J15036" s="1014"/>
      <c r="K15036" s="1014"/>
    </row>
    <row r="15037" spans="10:11">
      <c r="J15037" s="1014"/>
      <c r="K15037" s="1014"/>
    </row>
    <row r="15038" spans="10:11">
      <c r="J15038" s="1014"/>
      <c r="K15038" s="1014"/>
    </row>
    <row r="15039" spans="10:11">
      <c r="J15039" s="1014"/>
      <c r="K15039" s="1014"/>
    </row>
    <row r="15040" spans="10:11">
      <c r="J15040" s="1014"/>
      <c r="K15040" s="1014"/>
    </row>
    <row r="15041" spans="10:11">
      <c r="J15041" s="1014"/>
      <c r="K15041" s="1014"/>
    </row>
    <row r="15042" spans="10:11">
      <c r="J15042" s="1014"/>
      <c r="K15042" s="1014"/>
    </row>
    <row r="15043" spans="10:11">
      <c r="J15043" s="1014"/>
      <c r="K15043" s="1014"/>
    </row>
    <row r="15044" spans="10:11">
      <c r="J15044" s="1014"/>
      <c r="K15044" s="1014"/>
    </row>
    <row r="15045" spans="10:11">
      <c r="J15045" s="1014"/>
      <c r="K15045" s="1014"/>
    </row>
    <row r="15046" spans="10:11">
      <c r="J15046" s="1014"/>
      <c r="K15046" s="1014"/>
    </row>
    <row r="15047" spans="10:11">
      <c r="J15047" s="1014"/>
      <c r="K15047" s="1014"/>
    </row>
    <row r="15048" spans="10:11">
      <c r="J15048" s="1014"/>
      <c r="K15048" s="1014"/>
    </row>
    <row r="15049" spans="10:11">
      <c r="J15049" s="1014"/>
      <c r="K15049" s="1014"/>
    </row>
    <row r="15050" spans="10:11">
      <c r="J15050" s="1014"/>
      <c r="K15050" s="1014"/>
    </row>
    <row r="15051" spans="10:11">
      <c r="J15051" s="1014"/>
      <c r="K15051" s="1014"/>
    </row>
    <row r="15052" spans="10:11">
      <c r="J15052" s="1014"/>
      <c r="K15052" s="1014"/>
    </row>
    <row r="15053" spans="10:11">
      <c r="J15053" s="1014"/>
      <c r="K15053" s="1014"/>
    </row>
    <row r="15054" spans="10:11">
      <c r="J15054" s="1014"/>
      <c r="K15054" s="1014"/>
    </row>
    <row r="15055" spans="10:11">
      <c r="J15055" s="1014"/>
      <c r="K15055" s="1014"/>
    </row>
    <row r="15056" spans="10:11">
      <c r="J15056" s="1014"/>
      <c r="K15056" s="1014"/>
    </row>
    <row r="15057" spans="10:11">
      <c r="J15057" s="1014"/>
      <c r="K15057" s="1014"/>
    </row>
    <row r="15058" spans="10:11">
      <c r="J15058" s="1014"/>
      <c r="K15058" s="1014"/>
    </row>
    <row r="15059" spans="10:11">
      <c r="J15059" s="1014"/>
      <c r="K15059" s="1014"/>
    </row>
    <row r="15060" spans="10:11">
      <c r="J15060" s="1014"/>
      <c r="K15060" s="1014"/>
    </row>
    <row r="15061" spans="10:11">
      <c r="J15061" s="1014"/>
      <c r="K15061" s="1014"/>
    </row>
    <row r="15062" spans="10:11">
      <c r="J15062" s="1014"/>
      <c r="K15062" s="1014"/>
    </row>
    <row r="15063" spans="10:11">
      <c r="J15063" s="1014"/>
      <c r="K15063" s="1014"/>
    </row>
    <row r="15064" spans="10:11">
      <c r="J15064" s="1014"/>
      <c r="K15064" s="1014"/>
    </row>
    <row r="15065" spans="10:11">
      <c r="J15065" s="1014"/>
      <c r="K15065" s="1014"/>
    </row>
    <row r="15066" spans="10:11">
      <c r="J15066" s="1014"/>
      <c r="K15066" s="1014"/>
    </row>
    <row r="15067" spans="10:11">
      <c r="J15067" s="1014"/>
      <c r="K15067" s="1014"/>
    </row>
    <row r="15068" spans="10:11">
      <c r="J15068" s="1014"/>
      <c r="K15068" s="1014"/>
    </row>
    <row r="15069" spans="10:11">
      <c r="J15069" s="1014"/>
      <c r="K15069" s="1014"/>
    </row>
    <row r="15070" spans="10:11">
      <c r="J15070" s="1014"/>
      <c r="K15070" s="1014"/>
    </row>
    <row r="15071" spans="10:11">
      <c r="J15071" s="1014"/>
      <c r="K15071" s="1014"/>
    </row>
    <row r="15072" spans="10:11">
      <c r="J15072" s="1014"/>
      <c r="K15072" s="1014"/>
    </row>
    <row r="15073" spans="10:11">
      <c r="J15073" s="1014"/>
      <c r="K15073" s="1014"/>
    </row>
    <row r="15074" spans="10:11">
      <c r="J15074" s="1014"/>
      <c r="K15074" s="1014"/>
    </row>
    <row r="15075" spans="10:11">
      <c r="J15075" s="1014"/>
      <c r="K15075" s="1014"/>
    </row>
    <row r="15076" spans="10:11">
      <c r="J15076" s="1014"/>
      <c r="K15076" s="1014"/>
    </row>
    <row r="15077" spans="10:11">
      <c r="J15077" s="1014"/>
      <c r="K15077" s="1014"/>
    </row>
    <row r="15078" spans="10:11">
      <c r="J15078" s="1014"/>
      <c r="K15078" s="1014"/>
    </row>
    <row r="15079" spans="10:11">
      <c r="J15079" s="1014"/>
      <c r="K15079" s="1014"/>
    </row>
    <row r="15080" spans="10:11">
      <c r="J15080" s="1014"/>
      <c r="K15080" s="1014"/>
    </row>
    <row r="15081" spans="10:11">
      <c r="J15081" s="1014"/>
      <c r="K15081" s="1014"/>
    </row>
    <row r="15082" spans="10:11">
      <c r="J15082" s="1014"/>
      <c r="K15082" s="1014"/>
    </row>
    <row r="15083" spans="10:11">
      <c r="J15083" s="1014"/>
      <c r="K15083" s="1014"/>
    </row>
    <row r="15084" spans="10:11">
      <c r="J15084" s="1014"/>
      <c r="K15084" s="1014"/>
    </row>
    <row r="15085" spans="10:11">
      <c r="J15085" s="1014"/>
      <c r="K15085" s="1014"/>
    </row>
    <row r="15086" spans="10:11">
      <c r="J15086" s="1014"/>
      <c r="K15086" s="1014"/>
    </row>
    <row r="15087" spans="10:11">
      <c r="J15087" s="1014"/>
      <c r="K15087" s="1014"/>
    </row>
    <row r="15088" spans="10:11">
      <c r="J15088" s="1014"/>
      <c r="K15088" s="1014"/>
    </row>
    <row r="15089" spans="10:11">
      <c r="J15089" s="1014"/>
      <c r="K15089" s="1014"/>
    </row>
    <row r="15090" spans="10:11">
      <c r="J15090" s="1014"/>
      <c r="K15090" s="1014"/>
    </row>
    <row r="15091" spans="10:11">
      <c r="J15091" s="1014"/>
      <c r="K15091" s="1014"/>
    </row>
    <row r="15092" spans="10:11">
      <c r="J15092" s="1014"/>
      <c r="K15092" s="1014"/>
    </row>
    <row r="15093" spans="10:11">
      <c r="J15093" s="1014"/>
      <c r="K15093" s="1014"/>
    </row>
    <row r="15094" spans="10:11">
      <c r="J15094" s="1014"/>
      <c r="K15094" s="1014"/>
    </row>
    <row r="15095" spans="10:11">
      <c r="J15095" s="1014"/>
      <c r="K15095" s="1014"/>
    </row>
    <row r="15096" spans="10:11">
      <c r="J15096" s="1014"/>
      <c r="K15096" s="1014"/>
    </row>
    <row r="15097" spans="10:11">
      <c r="J15097" s="1014"/>
      <c r="K15097" s="1014"/>
    </row>
    <row r="15098" spans="10:11">
      <c r="J15098" s="1014"/>
      <c r="K15098" s="1014"/>
    </row>
    <row r="15099" spans="10:11">
      <c r="J15099" s="1014"/>
      <c r="K15099" s="1014"/>
    </row>
    <row r="15100" spans="10:11">
      <c r="J15100" s="1014"/>
      <c r="K15100" s="1014"/>
    </row>
    <row r="15101" spans="10:11">
      <c r="J15101" s="1014"/>
      <c r="K15101" s="1014"/>
    </row>
    <row r="15102" spans="10:11">
      <c r="J15102" s="1014"/>
      <c r="K15102" s="1014"/>
    </row>
    <row r="15103" spans="10:11">
      <c r="J15103" s="1014"/>
      <c r="K15103" s="1014"/>
    </row>
    <row r="15104" spans="10:11">
      <c r="J15104" s="1014"/>
      <c r="K15104" s="1014"/>
    </row>
    <row r="15105" spans="10:11">
      <c r="J15105" s="1014"/>
      <c r="K15105" s="1014"/>
    </row>
    <row r="15106" spans="10:11">
      <c r="J15106" s="1014"/>
      <c r="K15106" s="1014"/>
    </row>
    <row r="15107" spans="10:11">
      <c r="J15107" s="1014"/>
      <c r="K15107" s="1014"/>
    </row>
    <row r="15108" spans="10:11">
      <c r="J15108" s="1014"/>
      <c r="K15108" s="1014"/>
    </row>
    <row r="15109" spans="10:11">
      <c r="J15109" s="1014"/>
      <c r="K15109" s="1014"/>
    </row>
    <row r="15110" spans="10:11">
      <c r="J15110" s="1014"/>
      <c r="K15110" s="1014"/>
    </row>
    <row r="15111" spans="10:11">
      <c r="J15111" s="1014"/>
      <c r="K15111" s="1014"/>
    </row>
    <row r="15112" spans="10:11">
      <c r="J15112" s="1014"/>
      <c r="K15112" s="1014"/>
    </row>
    <row r="15113" spans="10:11">
      <c r="J15113" s="1014"/>
      <c r="K15113" s="1014"/>
    </row>
    <row r="15114" spans="10:11">
      <c r="J15114" s="1014"/>
      <c r="K15114" s="1014"/>
    </row>
    <row r="15115" spans="10:11">
      <c r="J15115" s="1014"/>
      <c r="K15115" s="1014"/>
    </row>
    <row r="15116" spans="10:11">
      <c r="J15116" s="1014"/>
      <c r="K15116" s="1014"/>
    </row>
    <row r="15117" spans="10:11">
      <c r="J15117" s="1014"/>
      <c r="K15117" s="1014"/>
    </row>
    <row r="15118" spans="10:11">
      <c r="J15118" s="1014"/>
      <c r="K15118" s="1014"/>
    </row>
    <row r="15119" spans="10:11">
      <c r="J15119" s="1014"/>
      <c r="K15119" s="1014"/>
    </row>
    <row r="15120" spans="10:11">
      <c r="J15120" s="1014"/>
      <c r="K15120" s="1014"/>
    </row>
    <row r="15121" spans="10:11">
      <c r="J15121" s="1014"/>
      <c r="K15121" s="1014"/>
    </row>
    <row r="15122" spans="10:11">
      <c r="J15122" s="1014"/>
      <c r="K15122" s="1014"/>
    </row>
    <row r="15123" spans="10:11">
      <c r="J15123" s="1014"/>
      <c r="K15123" s="1014"/>
    </row>
    <row r="15124" spans="10:11">
      <c r="J15124" s="1014"/>
      <c r="K15124" s="1014"/>
    </row>
    <row r="15125" spans="10:11">
      <c r="J15125" s="1014"/>
      <c r="K15125" s="1014"/>
    </row>
    <row r="15126" spans="10:11">
      <c r="J15126" s="1014"/>
      <c r="K15126" s="1014"/>
    </row>
    <row r="15127" spans="10:11">
      <c r="J15127" s="1014"/>
      <c r="K15127" s="1014"/>
    </row>
    <row r="15128" spans="10:11">
      <c r="J15128" s="1014"/>
      <c r="K15128" s="1014"/>
    </row>
    <row r="15129" spans="10:11">
      <c r="J15129" s="1014"/>
      <c r="K15129" s="1014"/>
    </row>
    <row r="15130" spans="10:11">
      <c r="J15130" s="1014"/>
      <c r="K15130" s="1014"/>
    </row>
    <row r="15131" spans="10:11">
      <c r="J15131" s="1014"/>
      <c r="K15131" s="1014"/>
    </row>
    <row r="15132" spans="10:11">
      <c r="J15132" s="1014"/>
      <c r="K15132" s="1014"/>
    </row>
    <row r="15133" spans="10:11">
      <c r="J15133" s="1014"/>
      <c r="K15133" s="1014"/>
    </row>
    <row r="15134" spans="10:11">
      <c r="J15134" s="1014"/>
      <c r="K15134" s="1014"/>
    </row>
    <row r="15135" spans="10:11">
      <c r="J15135" s="1014"/>
      <c r="K15135" s="1014"/>
    </row>
    <row r="15136" spans="10:11">
      <c r="J15136" s="1014"/>
      <c r="K15136" s="1014"/>
    </row>
    <row r="15137" spans="10:11">
      <c r="J15137" s="1014"/>
      <c r="K15137" s="1014"/>
    </row>
    <row r="15138" spans="10:11">
      <c r="J15138" s="1014"/>
      <c r="K15138" s="1014"/>
    </row>
    <row r="15139" spans="10:11">
      <c r="J15139" s="1014"/>
      <c r="K15139" s="1014"/>
    </row>
    <row r="15140" spans="10:11">
      <c r="J15140" s="1014"/>
      <c r="K15140" s="1014"/>
    </row>
    <row r="15141" spans="10:11">
      <c r="J15141" s="1014"/>
      <c r="K15141" s="1014"/>
    </row>
    <row r="15142" spans="10:11">
      <c r="J15142" s="1014"/>
      <c r="K15142" s="1014"/>
    </row>
    <row r="15143" spans="10:11">
      <c r="J15143" s="1014"/>
      <c r="K15143" s="1014"/>
    </row>
    <row r="15144" spans="10:11">
      <c r="J15144" s="1014"/>
      <c r="K15144" s="1014"/>
    </row>
    <row r="15145" spans="10:11">
      <c r="J15145" s="1014"/>
      <c r="K15145" s="1014"/>
    </row>
    <row r="15146" spans="10:11">
      <c r="J15146" s="1014"/>
      <c r="K15146" s="1014"/>
    </row>
    <row r="15147" spans="10:11">
      <c r="J15147" s="1014"/>
      <c r="K15147" s="1014"/>
    </row>
    <row r="15148" spans="10:11">
      <c r="J15148" s="1014"/>
      <c r="K15148" s="1014"/>
    </row>
    <row r="15149" spans="10:11">
      <c r="J15149" s="1014"/>
      <c r="K15149" s="1014"/>
    </row>
    <row r="15150" spans="10:11">
      <c r="J15150" s="1014"/>
      <c r="K15150" s="1014"/>
    </row>
    <row r="15151" spans="10:11">
      <c r="J15151" s="1014"/>
      <c r="K15151" s="1014"/>
    </row>
    <row r="15152" spans="10:11">
      <c r="J15152" s="1014"/>
      <c r="K15152" s="1014"/>
    </row>
    <row r="15153" spans="10:11">
      <c r="J15153" s="1014"/>
      <c r="K15153" s="1014"/>
    </row>
    <row r="15154" spans="10:11">
      <c r="J15154" s="1014"/>
      <c r="K15154" s="1014"/>
    </row>
    <row r="15155" spans="10:11">
      <c r="J15155" s="1014"/>
      <c r="K15155" s="1014"/>
    </row>
    <row r="15156" spans="10:11">
      <c r="J15156" s="1014"/>
      <c r="K15156" s="1014"/>
    </row>
    <row r="15157" spans="10:11">
      <c r="J15157" s="1014"/>
      <c r="K15157" s="1014"/>
    </row>
    <row r="15158" spans="10:11">
      <c r="J15158" s="1014"/>
      <c r="K15158" s="1014"/>
    </row>
    <row r="15159" spans="10:11">
      <c r="J15159" s="1014"/>
      <c r="K15159" s="1014"/>
    </row>
    <row r="15160" spans="10:11">
      <c r="J15160" s="1014"/>
      <c r="K15160" s="1014"/>
    </row>
    <row r="15161" spans="10:11">
      <c r="J15161" s="1014"/>
      <c r="K15161" s="1014"/>
    </row>
    <row r="15162" spans="10:11">
      <c r="J15162" s="1014"/>
      <c r="K15162" s="1014"/>
    </row>
    <row r="15163" spans="10:11">
      <c r="J15163" s="1014"/>
      <c r="K15163" s="1014"/>
    </row>
    <row r="15164" spans="10:11">
      <c r="J15164" s="1014"/>
      <c r="K15164" s="1014"/>
    </row>
    <row r="15165" spans="10:11">
      <c r="J15165" s="1014"/>
      <c r="K15165" s="1014"/>
    </row>
    <row r="15166" spans="10:11">
      <c r="J15166" s="1014"/>
      <c r="K15166" s="1014"/>
    </row>
    <row r="15167" spans="10:11">
      <c r="J15167" s="1014"/>
      <c r="K15167" s="1014"/>
    </row>
    <row r="15168" spans="10:11">
      <c r="J15168" s="1014"/>
      <c r="K15168" s="1014"/>
    </row>
    <row r="15169" spans="10:11">
      <c r="J15169" s="1014"/>
      <c r="K15169" s="1014"/>
    </row>
    <row r="15170" spans="10:11">
      <c r="J15170" s="1014"/>
      <c r="K15170" s="1014"/>
    </row>
    <row r="15171" spans="10:11">
      <c r="J15171" s="1014"/>
      <c r="K15171" s="1014"/>
    </row>
    <row r="15172" spans="10:11">
      <c r="J15172" s="1014"/>
      <c r="K15172" s="1014"/>
    </row>
    <row r="15173" spans="10:11">
      <c r="J15173" s="1014"/>
      <c r="K15173" s="1014"/>
    </row>
    <row r="15174" spans="10:11">
      <c r="J15174" s="1014"/>
      <c r="K15174" s="1014"/>
    </row>
    <row r="15175" spans="10:11">
      <c r="J15175" s="1014"/>
      <c r="K15175" s="1014"/>
    </row>
    <row r="15176" spans="10:11">
      <c r="J15176" s="1014"/>
      <c r="K15176" s="1014"/>
    </row>
    <row r="15177" spans="10:11">
      <c r="J15177" s="1014"/>
      <c r="K15177" s="1014"/>
    </row>
    <row r="15178" spans="10:11">
      <c r="J15178" s="1014"/>
      <c r="K15178" s="1014"/>
    </row>
    <row r="15179" spans="10:11">
      <c r="J15179" s="1014"/>
      <c r="K15179" s="1014"/>
    </row>
    <row r="15180" spans="10:11">
      <c r="J15180" s="1014"/>
      <c r="K15180" s="1014"/>
    </row>
    <row r="15181" spans="10:11">
      <c r="J15181" s="1014"/>
      <c r="K15181" s="1014"/>
    </row>
    <row r="15182" spans="10:11">
      <c r="J15182" s="1014"/>
      <c r="K15182" s="1014"/>
    </row>
    <row r="15183" spans="10:11">
      <c r="J15183" s="1014"/>
      <c r="K15183" s="1014"/>
    </row>
    <row r="15184" spans="10:11">
      <c r="J15184" s="1014"/>
      <c r="K15184" s="1014"/>
    </row>
    <row r="15185" spans="10:11">
      <c r="J15185" s="1014"/>
      <c r="K15185" s="1014"/>
    </row>
    <row r="15186" spans="10:11">
      <c r="J15186" s="1014"/>
      <c r="K15186" s="1014"/>
    </row>
    <row r="15187" spans="10:11">
      <c r="J15187" s="1014"/>
      <c r="K15187" s="1014"/>
    </row>
    <row r="15188" spans="10:11">
      <c r="J15188" s="1014"/>
      <c r="K15188" s="1014"/>
    </row>
    <row r="15189" spans="10:11">
      <c r="J15189" s="1014"/>
      <c r="K15189" s="1014"/>
    </row>
    <row r="15190" spans="10:11">
      <c r="J15190" s="1014"/>
      <c r="K15190" s="1014"/>
    </row>
    <row r="15191" spans="10:11">
      <c r="J15191" s="1014"/>
      <c r="K15191" s="1014"/>
    </row>
    <row r="15192" spans="10:11">
      <c r="J15192" s="1014"/>
      <c r="K15192" s="1014"/>
    </row>
    <row r="15193" spans="10:11">
      <c r="J15193" s="1014"/>
      <c r="K15193" s="1014"/>
    </row>
    <row r="15194" spans="10:11">
      <c r="J15194" s="1014"/>
      <c r="K15194" s="1014"/>
    </row>
    <row r="15195" spans="10:11">
      <c r="J15195" s="1014"/>
      <c r="K15195" s="1014"/>
    </row>
    <row r="15196" spans="10:11">
      <c r="J15196" s="1014"/>
      <c r="K15196" s="1014"/>
    </row>
    <row r="15197" spans="10:11">
      <c r="J15197" s="1014"/>
      <c r="K15197" s="1014"/>
    </row>
    <row r="15198" spans="10:11">
      <c r="J15198" s="1014"/>
      <c r="K15198" s="1014"/>
    </row>
    <row r="15199" spans="10:11">
      <c r="J15199" s="1014"/>
      <c r="K15199" s="1014"/>
    </row>
    <row r="15200" spans="10:11">
      <c r="J15200" s="1014"/>
      <c r="K15200" s="1014"/>
    </row>
    <row r="15201" spans="10:11">
      <c r="J15201" s="1014"/>
      <c r="K15201" s="1014"/>
    </row>
    <row r="15202" spans="10:11">
      <c r="J15202" s="1014"/>
      <c r="K15202" s="1014"/>
    </row>
    <row r="15203" spans="10:11">
      <c r="J15203" s="1014"/>
      <c r="K15203" s="1014"/>
    </row>
    <row r="15204" spans="10:11">
      <c r="J15204" s="1014"/>
      <c r="K15204" s="1014"/>
    </row>
    <row r="15205" spans="10:11">
      <c r="J15205" s="1014"/>
      <c r="K15205" s="1014"/>
    </row>
    <row r="15206" spans="10:11">
      <c r="J15206" s="1014"/>
      <c r="K15206" s="1014"/>
    </row>
    <row r="15207" spans="10:11">
      <c r="J15207" s="1014"/>
      <c r="K15207" s="1014"/>
    </row>
    <row r="15208" spans="10:11">
      <c r="J15208" s="1014"/>
      <c r="K15208" s="1014"/>
    </row>
    <row r="15209" spans="10:11">
      <c r="J15209" s="1014"/>
      <c r="K15209" s="1014"/>
    </row>
    <row r="15210" spans="10:11">
      <c r="J15210" s="1014"/>
      <c r="K15210" s="1014"/>
    </row>
    <row r="15211" spans="10:11">
      <c r="J15211" s="1014"/>
      <c r="K15211" s="1014"/>
    </row>
    <row r="15212" spans="10:11">
      <c r="J15212" s="1014"/>
      <c r="K15212" s="1014"/>
    </row>
    <row r="15213" spans="10:11">
      <c r="J15213" s="1014"/>
      <c r="K15213" s="1014"/>
    </row>
    <row r="15214" spans="10:11">
      <c r="J15214" s="1014"/>
      <c r="K15214" s="1014"/>
    </row>
    <row r="15215" spans="10:11">
      <c r="J15215" s="1014"/>
      <c r="K15215" s="1014"/>
    </row>
    <row r="15216" spans="10:11">
      <c r="J15216" s="1014"/>
      <c r="K15216" s="1014"/>
    </row>
    <row r="15217" spans="10:11">
      <c r="J15217" s="1014"/>
      <c r="K15217" s="1014"/>
    </row>
    <row r="15218" spans="10:11">
      <c r="J15218" s="1014"/>
      <c r="K15218" s="1014"/>
    </row>
    <row r="15219" spans="10:11">
      <c r="J15219" s="1014"/>
      <c r="K15219" s="1014"/>
    </row>
    <row r="15220" spans="10:11">
      <c r="J15220" s="1014"/>
      <c r="K15220" s="1014"/>
    </row>
    <row r="15221" spans="10:11">
      <c r="J15221" s="1014"/>
      <c r="K15221" s="1014"/>
    </row>
    <row r="15222" spans="10:11">
      <c r="J15222" s="1014"/>
      <c r="K15222" s="1014"/>
    </row>
    <row r="15223" spans="10:11">
      <c r="J15223" s="1014"/>
      <c r="K15223" s="1014"/>
    </row>
    <row r="15224" spans="10:11">
      <c r="J15224" s="1014"/>
      <c r="K15224" s="1014"/>
    </row>
    <row r="15225" spans="10:11">
      <c r="J15225" s="1014"/>
      <c r="K15225" s="1014"/>
    </row>
    <row r="15226" spans="10:11">
      <c r="J15226" s="1014"/>
      <c r="K15226" s="1014"/>
    </row>
    <row r="15227" spans="10:11">
      <c r="J15227" s="1014"/>
      <c r="K15227" s="1014"/>
    </row>
    <row r="15228" spans="10:11">
      <c r="J15228" s="1014"/>
      <c r="K15228" s="1014"/>
    </row>
    <row r="15229" spans="10:11">
      <c r="J15229" s="1014"/>
      <c r="K15229" s="1014"/>
    </row>
    <row r="15230" spans="10:11">
      <c r="J15230" s="1014"/>
      <c r="K15230" s="1014"/>
    </row>
    <row r="15231" spans="10:11">
      <c r="J15231" s="1014"/>
      <c r="K15231" s="1014"/>
    </row>
    <row r="15232" spans="10:11">
      <c r="J15232" s="1014"/>
      <c r="K15232" s="1014"/>
    </row>
    <row r="15233" spans="10:11">
      <c r="J15233" s="1014"/>
      <c r="K15233" s="1014"/>
    </row>
    <row r="15234" spans="10:11">
      <c r="J15234" s="1014"/>
      <c r="K15234" s="1014"/>
    </row>
    <row r="15235" spans="10:11">
      <c r="J15235" s="1014"/>
      <c r="K15235" s="1014"/>
    </row>
    <row r="15236" spans="10:11">
      <c r="J15236" s="1014"/>
      <c r="K15236" s="1014"/>
    </row>
    <row r="15237" spans="10:11">
      <c r="J15237" s="1014"/>
      <c r="K15237" s="1014"/>
    </row>
    <row r="15238" spans="10:11">
      <c r="J15238" s="1014"/>
      <c r="K15238" s="1014"/>
    </row>
    <row r="15239" spans="10:11">
      <c r="J15239" s="1014"/>
      <c r="K15239" s="1014"/>
    </row>
    <row r="15240" spans="10:11">
      <c r="J15240" s="1014"/>
      <c r="K15240" s="1014"/>
    </row>
    <row r="15241" spans="10:11">
      <c r="J15241" s="1014"/>
      <c r="K15241" s="1014"/>
    </row>
    <row r="15242" spans="10:11">
      <c r="J15242" s="1014"/>
      <c r="K15242" s="1014"/>
    </row>
    <row r="15243" spans="10:11">
      <c r="J15243" s="1014"/>
      <c r="K15243" s="1014"/>
    </row>
    <row r="15244" spans="10:11">
      <c r="J15244" s="1014"/>
      <c r="K15244" s="1014"/>
    </row>
    <row r="15245" spans="10:11">
      <c r="J15245" s="1014"/>
      <c r="K15245" s="1014"/>
    </row>
    <row r="15246" spans="10:11">
      <c r="J15246" s="1014"/>
      <c r="K15246" s="1014"/>
    </row>
    <row r="15247" spans="10:11">
      <c r="J15247" s="1014"/>
      <c r="K15247" s="1014"/>
    </row>
    <row r="15248" spans="10:11">
      <c r="J15248" s="1014"/>
      <c r="K15248" s="1014"/>
    </row>
    <row r="15249" spans="10:11">
      <c r="J15249" s="1014"/>
      <c r="K15249" s="1014"/>
    </row>
    <row r="15250" spans="10:11">
      <c r="J15250" s="1014"/>
      <c r="K15250" s="1014"/>
    </row>
    <row r="15251" spans="10:11">
      <c r="J15251" s="1014"/>
      <c r="K15251" s="1014"/>
    </row>
    <row r="15252" spans="10:11">
      <c r="J15252" s="1014"/>
      <c r="K15252" s="1014"/>
    </row>
    <row r="15253" spans="10:11">
      <c r="J15253" s="1014"/>
      <c r="K15253" s="1014"/>
    </row>
    <row r="15254" spans="10:11">
      <c r="J15254" s="1014"/>
      <c r="K15254" s="1014"/>
    </row>
    <row r="15255" spans="10:11">
      <c r="J15255" s="1014"/>
      <c r="K15255" s="1014"/>
    </row>
    <row r="15256" spans="10:11">
      <c r="J15256" s="1014"/>
      <c r="K15256" s="1014"/>
    </row>
    <row r="15257" spans="10:11">
      <c r="J15257" s="1014"/>
      <c r="K15257" s="1014"/>
    </row>
    <row r="15258" spans="10:11">
      <c r="J15258" s="1014"/>
      <c r="K15258" s="1014"/>
    </row>
    <row r="15259" spans="10:11">
      <c r="J15259" s="1014"/>
      <c r="K15259" s="1014"/>
    </row>
    <row r="15260" spans="10:11">
      <c r="J15260" s="1014"/>
      <c r="K15260" s="1014"/>
    </row>
    <row r="15261" spans="10:11">
      <c r="J15261" s="1014"/>
      <c r="K15261" s="1014"/>
    </row>
    <row r="15262" spans="10:11">
      <c r="J15262" s="1014"/>
      <c r="K15262" s="1014"/>
    </row>
    <row r="15263" spans="10:11">
      <c r="J15263" s="1014"/>
      <c r="K15263" s="1014"/>
    </row>
    <row r="15264" spans="10:11">
      <c r="J15264" s="1014"/>
      <c r="K15264" s="1014"/>
    </row>
    <row r="15265" spans="10:11">
      <c r="J15265" s="1014"/>
      <c r="K15265" s="1014"/>
    </row>
    <row r="15266" spans="10:11">
      <c r="J15266" s="1014"/>
      <c r="K15266" s="1014"/>
    </row>
    <row r="15267" spans="10:11">
      <c r="J15267" s="1014"/>
      <c r="K15267" s="1014"/>
    </row>
    <row r="15268" spans="10:11">
      <c r="J15268" s="1014"/>
      <c r="K15268" s="1014"/>
    </row>
    <row r="15269" spans="10:11">
      <c r="J15269" s="1014"/>
      <c r="K15269" s="1014"/>
    </row>
    <row r="15270" spans="10:11">
      <c r="J15270" s="1014"/>
      <c r="K15270" s="1014"/>
    </row>
    <row r="15271" spans="10:11">
      <c r="J15271" s="1014"/>
      <c r="K15271" s="1014"/>
    </row>
    <row r="15272" spans="10:11">
      <c r="J15272" s="1014"/>
      <c r="K15272" s="1014"/>
    </row>
    <row r="15273" spans="10:11">
      <c r="J15273" s="1014"/>
      <c r="K15273" s="1014"/>
    </row>
    <row r="15274" spans="10:11">
      <c r="J15274" s="1014"/>
      <c r="K15274" s="1014"/>
    </row>
    <row r="15275" spans="10:11">
      <c r="J15275" s="1014"/>
      <c r="K15275" s="1014"/>
    </row>
    <row r="15276" spans="10:11">
      <c r="J15276" s="1014"/>
      <c r="K15276" s="1014"/>
    </row>
    <row r="15277" spans="10:11">
      <c r="J15277" s="1014"/>
      <c r="K15277" s="1014"/>
    </row>
    <row r="15278" spans="10:11">
      <c r="J15278" s="1014"/>
      <c r="K15278" s="1014"/>
    </row>
    <row r="15279" spans="10:11">
      <c r="J15279" s="1014"/>
      <c r="K15279" s="1014"/>
    </row>
    <row r="15280" spans="10:11">
      <c r="J15280" s="1014"/>
      <c r="K15280" s="1014"/>
    </row>
    <row r="15281" spans="10:11">
      <c r="J15281" s="1014"/>
      <c r="K15281" s="1014"/>
    </row>
    <row r="15282" spans="10:11">
      <c r="J15282" s="1014"/>
      <c r="K15282" s="1014"/>
    </row>
    <row r="15283" spans="10:11">
      <c r="J15283" s="1014"/>
      <c r="K15283" s="1014"/>
    </row>
    <row r="15284" spans="10:11">
      <c r="J15284" s="1014"/>
      <c r="K15284" s="1014"/>
    </row>
    <row r="15285" spans="10:11">
      <c r="J15285" s="1014"/>
      <c r="K15285" s="1014"/>
    </row>
    <row r="15286" spans="10:11">
      <c r="J15286" s="1014"/>
      <c r="K15286" s="1014"/>
    </row>
    <row r="15287" spans="10:11">
      <c r="J15287" s="1014"/>
      <c r="K15287" s="1014"/>
    </row>
    <row r="15288" spans="10:11">
      <c r="J15288" s="1014"/>
      <c r="K15288" s="1014"/>
    </row>
    <row r="15289" spans="10:11">
      <c r="J15289" s="1014"/>
      <c r="K15289" s="1014"/>
    </row>
    <row r="15290" spans="10:11">
      <c r="J15290" s="1014"/>
      <c r="K15290" s="1014"/>
    </row>
    <row r="15291" spans="10:11">
      <c r="J15291" s="1014"/>
      <c r="K15291" s="1014"/>
    </row>
    <row r="15292" spans="10:11">
      <c r="J15292" s="1014"/>
      <c r="K15292" s="1014"/>
    </row>
    <row r="15293" spans="10:11">
      <c r="J15293" s="1014"/>
      <c r="K15293" s="1014"/>
    </row>
    <row r="15294" spans="10:11">
      <c r="J15294" s="1014"/>
      <c r="K15294" s="1014"/>
    </row>
    <row r="15295" spans="10:11">
      <c r="J15295" s="1014"/>
      <c r="K15295" s="1014"/>
    </row>
    <row r="15296" spans="10:11">
      <c r="J15296" s="1014"/>
      <c r="K15296" s="1014"/>
    </row>
    <row r="15297" spans="10:11">
      <c r="J15297" s="1014"/>
      <c r="K15297" s="1014"/>
    </row>
    <row r="15298" spans="10:11">
      <c r="J15298" s="1014"/>
      <c r="K15298" s="1014"/>
    </row>
    <row r="15299" spans="10:11">
      <c r="J15299" s="1014"/>
      <c r="K15299" s="1014"/>
    </row>
    <row r="15300" spans="10:11">
      <c r="J15300" s="1014"/>
      <c r="K15300" s="1014"/>
    </row>
    <row r="15301" spans="10:11">
      <c r="J15301" s="1014"/>
      <c r="K15301" s="1014"/>
    </row>
    <row r="15302" spans="10:11">
      <c r="J15302" s="1014"/>
      <c r="K15302" s="1014"/>
    </row>
    <row r="15303" spans="10:11">
      <c r="J15303" s="1014"/>
      <c r="K15303" s="1014"/>
    </row>
    <row r="15304" spans="10:11">
      <c r="J15304" s="1014"/>
      <c r="K15304" s="1014"/>
    </row>
    <row r="15305" spans="10:11">
      <c r="J15305" s="1014"/>
      <c r="K15305" s="1014"/>
    </row>
    <row r="15306" spans="10:11">
      <c r="J15306" s="1014"/>
      <c r="K15306" s="1014"/>
    </row>
    <row r="15307" spans="10:11">
      <c r="J15307" s="1014"/>
      <c r="K15307" s="1014"/>
    </row>
    <row r="15308" spans="10:11">
      <c r="J15308" s="1014"/>
      <c r="K15308" s="1014"/>
    </row>
    <row r="15309" spans="10:11">
      <c r="J15309" s="1014"/>
      <c r="K15309" s="1014"/>
    </row>
    <row r="15310" spans="10:11">
      <c r="J15310" s="1014"/>
      <c r="K15310" s="1014"/>
    </row>
    <row r="15311" spans="10:11">
      <c r="J15311" s="1014"/>
      <c r="K15311" s="1014"/>
    </row>
    <row r="15312" spans="10:11">
      <c r="J15312" s="1014"/>
      <c r="K15312" s="1014"/>
    </row>
    <row r="15313" spans="10:11">
      <c r="J15313" s="1014"/>
      <c r="K15313" s="1014"/>
    </row>
    <row r="15314" spans="10:11">
      <c r="J15314" s="1014"/>
      <c r="K15314" s="1014"/>
    </row>
    <row r="15315" spans="10:11">
      <c r="J15315" s="1014"/>
      <c r="K15315" s="1014"/>
    </row>
    <row r="15316" spans="10:11">
      <c r="J15316" s="1014"/>
      <c r="K15316" s="1014"/>
    </row>
    <row r="15317" spans="10:11">
      <c r="J15317" s="1014"/>
      <c r="K15317" s="1014"/>
    </row>
    <row r="15318" spans="10:11">
      <c r="J15318" s="1014"/>
      <c r="K15318" s="1014"/>
    </row>
    <row r="15319" spans="10:11">
      <c r="J15319" s="1014"/>
      <c r="K15319" s="1014"/>
    </row>
    <row r="15320" spans="10:11">
      <c r="J15320" s="1014"/>
      <c r="K15320" s="1014"/>
    </row>
    <row r="15321" spans="10:11">
      <c r="J15321" s="1014"/>
      <c r="K15321" s="1014"/>
    </row>
    <row r="15322" spans="10:11">
      <c r="J15322" s="1014"/>
      <c r="K15322" s="1014"/>
    </row>
    <row r="15323" spans="10:11">
      <c r="J15323" s="1014"/>
      <c r="K15323" s="1014"/>
    </row>
    <row r="15324" spans="10:11">
      <c r="J15324" s="1014"/>
      <c r="K15324" s="1014"/>
    </row>
    <row r="15325" spans="10:11">
      <c r="J15325" s="1014"/>
      <c r="K15325" s="1014"/>
    </row>
    <row r="15326" spans="10:11">
      <c r="J15326" s="1014"/>
      <c r="K15326" s="1014"/>
    </row>
    <row r="15327" spans="10:11">
      <c r="J15327" s="1014"/>
      <c r="K15327" s="1014"/>
    </row>
    <row r="15328" spans="10:11">
      <c r="J15328" s="1014"/>
      <c r="K15328" s="1014"/>
    </row>
    <row r="15329" spans="10:11">
      <c r="J15329" s="1014"/>
      <c r="K15329" s="1014"/>
    </row>
    <row r="15330" spans="10:11">
      <c r="J15330" s="1014"/>
      <c r="K15330" s="1014"/>
    </row>
    <row r="15331" spans="10:11">
      <c r="J15331" s="1014"/>
      <c r="K15331" s="1014"/>
    </row>
    <row r="15332" spans="10:11">
      <c r="J15332" s="1014"/>
      <c r="K15332" s="1014"/>
    </row>
    <row r="15333" spans="10:11">
      <c r="J15333" s="1014"/>
      <c r="K15333" s="1014"/>
    </row>
    <row r="15334" spans="10:11">
      <c r="J15334" s="1014"/>
      <c r="K15334" s="1014"/>
    </row>
    <row r="15335" spans="10:11">
      <c r="J15335" s="1014"/>
      <c r="K15335" s="1014"/>
    </row>
    <row r="15336" spans="10:11">
      <c r="J15336" s="1014"/>
      <c r="K15336" s="1014"/>
    </row>
    <row r="15337" spans="10:11">
      <c r="J15337" s="1014"/>
      <c r="K15337" s="1014"/>
    </row>
    <row r="15338" spans="10:11">
      <c r="J15338" s="1014"/>
      <c r="K15338" s="1014"/>
    </row>
    <row r="15339" spans="10:11">
      <c r="J15339" s="1014"/>
      <c r="K15339" s="1014"/>
    </row>
    <row r="15340" spans="10:11">
      <c r="J15340" s="1014"/>
      <c r="K15340" s="1014"/>
    </row>
    <row r="15341" spans="10:11">
      <c r="J15341" s="1014"/>
      <c r="K15341" s="1014"/>
    </row>
    <row r="15342" spans="10:11">
      <c r="J15342" s="1014"/>
      <c r="K15342" s="1014"/>
    </row>
    <row r="15343" spans="10:11">
      <c r="J15343" s="1014"/>
      <c r="K15343" s="1014"/>
    </row>
    <row r="15344" spans="10:11">
      <c r="J15344" s="1014"/>
      <c r="K15344" s="1014"/>
    </row>
    <row r="15345" spans="10:11">
      <c r="J15345" s="1014"/>
      <c r="K15345" s="1014"/>
    </row>
    <row r="15346" spans="10:11">
      <c r="J15346" s="1014"/>
      <c r="K15346" s="1014"/>
    </row>
    <row r="15347" spans="10:11">
      <c r="J15347" s="1014"/>
      <c r="K15347" s="1014"/>
    </row>
    <row r="15348" spans="10:11">
      <c r="J15348" s="1014"/>
      <c r="K15348" s="1014"/>
    </row>
    <row r="15349" spans="10:11">
      <c r="J15349" s="1014"/>
      <c r="K15349" s="1014"/>
    </row>
    <row r="15350" spans="10:11">
      <c r="J15350" s="1014"/>
      <c r="K15350" s="1014"/>
    </row>
    <row r="15351" spans="10:11">
      <c r="J15351" s="1014"/>
      <c r="K15351" s="1014"/>
    </row>
    <row r="15352" spans="10:11">
      <c r="J15352" s="1014"/>
      <c r="K15352" s="1014"/>
    </row>
    <row r="15353" spans="10:11">
      <c r="J15353" s="1014"/>
      <c r="K15353" s="1014"/>
    </row>
    <row r="15354" spans="10:11">
      <c r="J15354" s="1014"/>
      <c r="K15354" s="1014"/>
    </row>
    <row r="15355" spans="10:11">
      <c r="J15355" s="1014"/>
      <c r="K15355" s="1014"/>
    </row>
    <row r="15356" spans="10:11">
      <c r="J15356" s="1014"/>
      <c r="K15356" s="1014"/>
    </row>
    <row r="15357" spans="10:11">
      <c r="J15357" s="1014"/>
      <c r="K15357" s="1014"/>
    </row>
    <row r="15358" spans="10:11">
      <c r="J15358" s="1014"/>
      <c r="K15358" s="1014"/>
    </row>
    <row r="15359" spans="10:11">
      <c r="J15359" s="1014"/>
      <c r="K15359" s="1014"/>
    </row>
    <row r="15360" spans="10:11">
      <c r="J15360" s="1014"/>
      <c r="K15360" s="1014"/>
    </row>
    <row r="15361" spans="10:11">
      <c r="J15361" s="1014"/>
      <c r="K15361" s="1014"/>
    </row>
    <row r="15362" spans="10:11">
      <c r="J15362" s="1014"/>
      <c r="K15362" s="1014"/>
    </row>
    <row r="15363" spans="10:11">
      <c r="J15363" s="1014"/>
      <c r="K15363" s="1014"/>
    </row>
    <row r="15364" spans="10:11">
      <c r="J15364" s="1014"/>
      <c r="K15364" s="1014"/>
    </row>
    <row r="15365" spans="10:11">
      <c r="J15365" s="1014"/>
      <c r="K15365" s="1014"/>
    </row>
    <row r="15366" spans="10:11">
      <c r="J15366" s="1014"/>
      <c r="K15366" s="1014"/>
    </row>
    <row r="15367" spans="10:11">
      <c r="J15367" s="1014"/>
      <c r="K15367" s="1014"/>
    </row>
    <row r="15368" spans="10:11">
      <c r="J15368" s="1014"/>
      <c r="K15368" s="1014"/>
    </row>
    <row r="15369" spans="10:11">
      <c r="J15369" s="1014"/>
      <c r="K15369" s="1014"/>
    </row>
    <row r="15370" spans="10:11">
      <c r="J15370" s="1014"/>
      <c r="K15370" s="1014"/>
    </row>
    <row r="15371" spans="10:11">
      <c r="J15371" s="1014"/>
      <c r="K15371" s="1014"/>
    </row>
    <row r="15372" spans="10:11">
      <c r="J15372" s="1014"/>
      <c r="K15372" s="1014"/>
    </row>
    <row r="15373" spans="10:11">
      <c r="J15373" s="1014"/>
      <c r="K15373" s="1014"/>
    </row>
    <row r="15374" spans="10:11">
      <c r="J15374" s="1014"/>
      <c r="K15374" s="1014"/>
    </row>
    <row r="15375" spans="10:11">
      <c r="J15375" s="1014"/>
      <c r="K15375" s="1014"/>
    </row>
    <row r="15376" spans="10:11">
      <c r="J15376" s="1014"/>
      <c r="K15376" s="1014"/>
    </row>
    <row r="15377" spans="10:11">
      <c r="J15377" s="1014"/>
      <c r="K15377" s="1014"/>
    </row>
    <row r="15378" spans="10:11">
      <c r="J15378" s="1014"/>
      <c r="K15378" s="1014"/>
    </row>
    <row r="15379" spans="10:11">
      <c r="J15379" s="1014"/>
      <c r="K15379" s="1014"/>
    </row>
    <row r="15380" spans="10:11">
      <c r="J15380" s="1014"/>
      <c r="K15380" s="1014"/>
    </row>
    <row r="15381" spans="10:11">
      <c r="J15381" s="1014"/>
      <c r="K15381" s="1014"/>
    </row>
    <row r="15382" spans="10:11">
      <c r="J15382" s="1014"/>
      <c r="K15382" s="1014"/>
    </row>
    <row r="15383" spans="10:11">
      <c r="J15383" s="1014"/>
      <c r="K15383" s="1014"/>
    </row>
    <row r="15384" spans="10:11">
      <c r="J15384" s="1014"/>
      <c r="K15384" s="1014"/>
    </row>
    <row r="15385" spans="10:11">
      <c r="J15385" s="1014"/>
      <c r="K15385" s="1014"/>
    </row>
    <row r="15386" spans="10:11">
      <c r="J15386" s="1014"/>
      <c r="K15386" s="1014"/>
    </row>
    <row r="15387" spans="10:11">
      <c r="J15387" s="1014"/>
      <c r="K15387" s="1014"/>
    </row>
    <row r="15388" spans="10:11">
      <c r="J15388" s="1014"/>
      <c r="K15388" s="1014"/>
    </row>
    <row r="15389" spans="10:11">
      <c r="J15389" s="1014"/>
      <c r="K15389" s="1014"/>
    </row>
    <row r="15390" spans="10:11">
      <c r="J15390" s="1014"/>
      <c r="K15390" s="1014"/>
    </row>
    <row r="15391" spans="10:11">
      <c r="J15391" s="1014"/>
      <c r="K15391" s="1014"/>
    </row>
    <row r="15392" spans="10:11">
      <c r="J15392" s="1014"/>
      <c r="K15392" s="1014"/>
    </row>
    <row r="15393" spans="10:11">
      <c r="J15393" s="1014"/>
      <c r="K15393" s="1014"/>
    </row>
    <row r="15394" spans="10:11">
      <c r="J15394" s="1014"/>
      <c r="K15394" s="1014"/>
    </row>
    <row r="15395" spans="10:11">
      <c r="J15395" s="1014"/>
      <c r="K15395" s="1014"/>
    </row>
    <row r="15396" spans="10:11">
      <c r="J15396" s="1014"/>
      <c r="K15396" s="1014"/>
    </row>
    <row r="15397" spans="10:11">
      <c r="J15397" s="1014"/>
      <c r="K15397" s="1014"/>
    </row>
    <row r="15398" spans="10:11">
      <c r="J15398" s="1014"/>
      <c r="K15398" s="1014"/>
    </row>
    <row r="15399" spans="10:11">
      <c r="J15399" s="1014"/>
      <c r="K15399" s="1014"/>
    </row>
    <row r="15400" spans="10:11">
      <c r="J15400" s="1014"/>
      <c r="K15400" s="1014"/>
    </row>
    <row r="15401" spans="10:11">
      <c r="J15401" s="1014"/>
      <c r="K15401" s="1014"/>
    </row>
    <row r="15402" spans="10:11">
      <c r="J15402" s="1014"/>
      <c r="K15402" s="1014"/>
    </row>
    <row r="15403" spans="10:11">
      <c r="J15403" s="1014"/>
      <c r="K15403" s="1014"/>
    </row>
    <row r="15404" spans="10:11">
      <c r="J15404" s="1014"/>
      <c r="K15404" s="1014"/>
    </row>
    <row r="15405" spans="10:11">
      <c r="J15405" s="1014"/>
      <c r="K15405" s="1014"/>
    </row>
    <row r="15406" spans="10:11">
      <c r="J15406" s="1014"/>
      <c r="K15406" s="1014"/>
    </row>
    <row r="15407" spans="10:11">
      <c r="J15407" s="1014"/>
      <c r="K15407" s="1014"/>
    </row>
    <row r="15408" spans="10:11">
      <c r="J15408" s="1014"/>
      <c r="K15408" s="1014"/>
    </row>
    <row r="15409" spans="10:11">
      <c r="J15409" s="1014"/>
      <c r="K15409" s="1014"/>
    </row>
    <row r="15410" spans="10:11">
      <c r="J15410" s="1014"/>
      <c r="K15410" s="1014"/>
    </row>
    <row r="15411" spans="10:11">
      <c r="J15411" s="1014"/>
      <c r="K15411" s="1014"/>
    </row>
    <row r="15412" spans="10:11">
      <c r="J15412" s="1014"/>
      <c r="K15412" s="1014"/>
    </row>
    <row r="15413" spans="10:11">
      <c r="J15413" s="1014"/>
      <c r="K15413" s="1014"/>
    </row>
    <row r="15414" spans="10:11">
      <c r="J15414" s="1014"/>
      <c r="K15414" s="1014"/>
    </row>
    <row r="15415" spans="10:11">
      <c r="J15415" s="1014"/>
      <c r="K15415" s="1014"/>
    </row>
    <row r="15416" spans="10:11">
      <c r="J15416" s="1014"/>
      <c r="K15416" s="1014"/>
    </row>
    <row r="15417" spans="10:11">
      <c r="J15417" s="1014"/>
      <c r="K15417" s="1014"/>
    </row>
    <row r="15418" spans="10:11">
      <c r="J15418" s="1014"/>
      <c r="K15418" s="1014"/>
    </row>
    <row r="15419" spans="10:11">
      <c r="J15419" s="1014"/>
      <c r="K15419" s="1014"/>
    </row>
    <row r="15420" spans="10:11">
      <c r="J15420" s="1014"/>
      <c r="K15420" s="1014"/>
    </row>
    <row r="15421" spans="10:11">
      <c r="J15421" s="1014"/>
      <c r="K15421" s="1014"/>
    </row>
    <row r="15422" spans="10:11">
      <c r="J15422" s="1014"/>
      <c r="K15422" s="1014"/>
    </row>
    <row r="15423" spans="10:11">
      <c r="J15423" s="1014"/>
      <c r="K15423" s="1014"/>
    </row>
    <row r="15424" spans="10:11">
      <c r="J15424" s="1014"/>
      <c r="K15424" s="1014"/>
    </row>
    <row r="15425" spans="10:11">
      <c r="J15425" s="1014"/>
      <c r="K15425" s="1014"/>
    </row>
    <row r="15426" spans="10:11">
      <c r="J15426" s="1014"/>
      <c r="K15426" s="1014"/>
    </row>
    <row r="15427" spans="10:11">
      <c r="J15427" s="1014"/>
      <c r="K15427" s="1014"/>
    </row>
    <row r="15428" spans="10:11">
      <c r="J15428" s="1014"/>
      <c r="K15428" s="1014"/>
    </row>
    <row r="15429" spans="10:11">
      <c r="J15429" s="1014"/>
      <c r="K15429" s="1014"/>
    </row>
    <row r="15430" spans="10:11">
      <c r="J15430" s="1014"/>
      <c r="K15430" s="1014"/>
    </row>
    <row r="15431" spans="10:11">
      <c r="J15431" s="1014"/>
      <c r="K15431" s="1014"/>
    </row>
    <row r="15432" spans="10:11">
      <c r="J15432" s="1014"/>
      <c r="K15432" s="1014"/>
    </row>
    <row r="15433" spans="10:11">
      <c r="J15433" s="1014"/>
      <c r="K15433" s="1014"/>
    </row>
    <row r="15434" spans="10:11">
      <c r="J15434" s="1014"/>
      <c r="K15434" s="1014"/>
    </row>
    <row r="15435" spans="10:11">
      <c r="J15435" s="1014"/>
      <c r="K15435" s="1014"/>
    </row>
    <row r="15436" spans="10:11">
      <c r="J15436" s="1014"/>
      <c r="K15436" s="1014"/>
    </row>
    <row r="15437" spans="10:11">
      <c r="J15437" s="1014"/>
      <c r="K15437" s="1014"/>
    </row>
    <row r="15438" spans="10:11">
      <c r="J15438" s="1014"/>
      <c r="K15438" s="1014"/>
    </row>
    <row r="15439" spans="10:11">
      <c r="J15439" s="1014"/>
      <c r="K15439" s="1014"/>
    </row>
    <row r="15440" spans="10:11">
      <c r="J15440" s="1014"/>
      <c r="K15440" s="1014"/>
    </row>
    <row r="15441" spans="10:11">
      <c r="J15441" s="1014"/>
      <c r="K15441" s="1014"/>
    </row>
    <row r="15442" spans="10:11">
      <c r="J15442" s="1014"/>
      <c r="K15442" s="1014"/>
    </row>
    <row r="15443" spans="10:11">
      <c r="J15443" s="1014"/>
      <c r="K15443" s="1014"/>
    </row>
    <row r="15444" spans="10:11">
      <c r="J15444" s="1014"/>
      <c r="K15444" s="1014"/>
    </row>
    <row r="15445" spans="10:11">
      <c r="J15445" s="1014"/>
      <c r="K15445" s="1014"/>
    </row>
    <row r="15446" spans="10:11">
      <c r="J15446" s="1014"/>
      <c r="K15446" s="1014"/>
    </row>
    <row r="15447" spans="10:11">
      <c r="J15447" s="1014"/>
      <c r="K15447" s="1014"/>
    </row>
    <row r="15448" spans="10:11">
      <c r="J15448" s="1014"/>
      <c r="K15448" s="1014"/>
    </row>
    <row r="15449" spans="10:11">
      <c r="J15449" s="1014"/>
      <c r="K15449" s="1014"/>
    </row>
    <row r="15450" spans="10:11">
      <c r="J15450" s="1014"/>
      <c r="K15450" s="1014"/>
    </row>
    <row r="15451" spans="10:11">
      <c r="J15451" s="1014"/>
      <c r="K15451" s="1014"/>
    </row>
    <row r="15452" spans="10:11">
      <c r="J15452" s="1014"/>
      <c r="K15452" s="1014"/>
    </row>
    <row r="15453" spans="10:11">
      <c r="J15453" s="1014"/>
      <c r="K15453" s="1014"/>
    </row>
    <row r="15454" spans="10:11">
      <c r="J15454" s="1014"/>
      <c r="K15454" s="1014"/>
    </row>
    <row r="15455" spans="10:11">
      <c r="J15455" s="1014"/>
      <c r="K15455" s="1014"/>
    </row>
    <row r="15456" spans="10:11">
      <c r="J15456" s="1014"/>
      <c r="K15456" s="1014"/>
    </row>
    <row r="15457" spans="10:11">
      <c r="J15457" s="1014"/>
      <c r="K15457" s="1014"/>
    </row>
    <row r="15458" spans="10:11">
      <c r="J15458" s="1014"/>
      <c r="K15458" s="1014"/>
    </row>
    <row r="15459" spans="10:11">
      <c r="J15459" s="1014"/>
      <c r="K15459" s="1014"/>
    </row>
    <row r="15460" spans="10:11">
      <c r="J15460" s="1014"/>
      <c r="K15460" s="1014"/>
    </row>
    <row r="15461" spans="10:11">
      <c r="J15461" s="1014"/>
      <c r="K15461" s="1014"/>
    </row>
    <row r="15462" spans="10:11">
      <c r="J15462" s="1014"/>
      <c r="K15462" s="1014"/>
    </row>
    <row r="15463" spans="10:11">
      <c r="J15463" s="1014"/>
      <c r="K15463" s="1014"/>
    </row>
    <row r="15464" spans="10:11">
      <c r="J15464" s="1014"/>
      <c r="K15464" s="1014"/>
    </row>
    <row r="15465" spans="10:11">
      <c r="J15465" s="1014"/>
      <c r="K15465" s="1014"/>
    </row>
    <row r="15466" spans="10:11">
      <c r="J15466" s="1014"/>
      <c r="K15466" s="1014"/>
    </row>
    <row r="15467" spans="10:11">
      <c r="J15467" s="1014"/>
      <c r="K15467" s="1014"/>
    </row>
    <row r="15468" spans="10:11">
      <c r="J15468" s="1014"/>
      <c r="K15468" s="1014"/>
    </row>
    <row r="15469" spans="10:11">
      <c r="J15469" s="1014"/>
      <c r="K15469" s="1014"/>
    </row>
    <row r="15470" spans="10:11">
      <c r="J15470" s="1014"/>
      <c r="K15470" s="1014"/>
    </row>
    <row r="15471" spans="10:11">
      <c r="J15471" s="1014"/>
      <c r="K15471" s="1014"/>
    </row>
    <row r="15472" spans="10:11">
      <c r="J15472" s="1014"/>
      <c r="K15472" s="1014"/>
    </row>
    <row r="15473" spans="10:11">
      <c r="J15473" s="1014"/>
      <c r="K15473" s="1014"/>
    </row>
    <row r="15474" spans="10:11">
      <c r="J15474" s="1014"/>
      <c r="K15474" s="1014"/>
    </row>
    <row r="15475" spans="10:11">
      <c r="J15475" s="1014"/>
      <c r="K15475" s="1014"/>
    </row>
    <row r="15476" spans="10:11">
      <c r="J15476" s="1014"/>
      <c r="K15476" s="1014"/>
    </row>
    <row r="15477" spans="10:11">
      <c r="J15477" s="1014"/>
      <c r="K15477" s="1014"/>
    </row>
    <row r="15478" spans="10:11">
      <c r="J15478" s="1014"/>
      <c r="K15478" s="1014"/>
    </row>
    <row r="15479" spans="10:11">
      <c r="J15479" s="1014"/>
      <c r="K15479" s="1014"/>
    </row>
    <row r="15480" spans="10:11">
      <c r="J15480" s="1014"/>
      <c r="K15480" s="1014"/>
    </row>
    <row r="15481" spans="10:11">
      <c r="J15481" s="1014"/>
      <c r="K15481" s="1014"/>
    </row>
    <row r="15482" spans="10:11">
      <c r="J15482" s="1014"/>
      <c r="K15482" s="1014"/>
    </row>
    <row r="15483" spans="10:11">
      <c r="J15483" s="1014"/>
      <c r="K15483" s="1014"/>
    </row>
    <row r="15484" spans="10:11">
      <c r="J15484" s="1014"/>
      <c r="K15484" s="1014"/>
    </row>
    <row r="15485" spans="10:11">
      <c r="J15485" s="1014"/>
      <c r="K15485" s="1014"/>
    </row>
    <row r="15486" spans="10:11">
      <c r="J15486" s="1014"/>
      <c r="K15486" s="1014"/>
    </row>
    <row r="15487" spans="10:11">
      <c r="J15487" s="1014"/>
      <c r="K15487" s="1014"/>
    </row>
    <row r="15488" spans="10:11">
      <c r="J15488" s="1014"/>
      <c r="K15488" s="1014"/>
    </row>
    <row r="15489" spans="10:11">
      <c r="J15489" s="1014"/>
      <c r="K15489" s="1014"/>
    </row>
    <row r="15490" spans="10:11">
      <c r="J15490" s="1014"/>
      <c r="K15490" s="1014"/>
    </row>
    <row r="15491" spans="10:11">
      <c r="J15491" s="1014"/>
      <c r="K15491" s="1014"/>
    </row>
    <row r="15492" spans="10:11">
      <c r="J15492" s="1014"/>
      <c r="K15492" s="1014"/>
    </row>
    <row r="15493" spans="10:11">
      <c r="J15493" s="1014"/>
      <c r="K15493" s="1014"/>
    </row>
    <row r="15494" spans="10:11">
      <c r="J15494" s="1014"/>
      <c r="K15494" s="1014"/>
    </row>
    <row r="15495" spans="10:11">
      <c r="J15495" s="1014"/>
      <c r="K15495" s="1014"/>
    </row>
    <row r="15496" spans="10:11">
      <c r="J15496" s="1014"/>
      <c r="K15496" s="1014"/>
    </row>
    <row r="15497" spans="10:11">
      <c r="J15497" s="1014"/>
      <c r="K15497" s="1014"/>
    </row>
    <row r="15498" spans="10:11">
      <c r="J15498" s="1014"/>
      <c r="K15498" s="1014"/>
    </row>
    <row r="15499" spans="10:11">
      <c r="J15499" s="1014"/>
      <c r="K15499" s="1014"/>
    </row>
    <row r="15500" spans="10:11">
      <c r="J15500" s="1014"/>
      <c r="K15500" s="1014"/>
    </row>
    <row r="15501" spans="10:11">
      <c r="J15501" s="1014"/>
      <c r="K15501" s="1014"/>
    </row>
    <row r="15502" spans="10:11">
      <c r="J15502" s="1014"/>
      <c r="K15502" s="1014"/>
    </row>
    <row r="15503" spans="10:11">
      <c r="J15503" s="1014"/>
      <c r="K15503" s="1014"/>
    </row>
    <row r="15504" spans="10:11">
      <c r="J15504" s="1014"/>
      <c r="K15504" s="1014"/>
    </row>
    <row r="15505" spans="10:11">
      <c r="J15505" s="1014"/>
      <c r="K15505" s="1014"/>
    </row>
    <row r="15506" spans="10:11">
      <c r="J15506" s="1014"/>
      <c r="K15506" s="1014"/>
    </row>
    <row r="15507" spans="10:11">
      <c r="J15507" s="1014"/>
      <c r="K15507" s="1014"/>
    </row>
    <row r="15508" spans="10:11">
      <c r="J15508" s="1014"/>
      <c r="K15508" s="1014"/>
    </row>
    <row r="15509" spans="10:11">
      <c r="J15509" s="1014"/>
      <c r="K15509" s="1014"/>
    </row>
    <row r="15510" spans="10:11">
      <c r="J15510" s="1014"/>
      <c r="K15510" s="1014"/>
    </row>
    <row r="15511" spans="10:11">
      <c r="J15511" s="1014"/>
      <c r="K15511" s="1014"/>
    </row>
    <row r="15512" spans="10:11">
      <c r="J15512" s="1014"/>
      <c r="K15512" s="1014"/>
    </row>
    <row r="15513" spans="10:11">
      <c r="J15513" s="1014"/>
      <c r="K15513" s="1014"/>
    </row>
    <row r="15514" spans="10:11">
      <c r="J15514" s="1014"/>
      <c r="K15514" s="1014"/>
    </row>
    <row r="15515" spans="10:11">
      <c r="J15515" s="1014"/>
      <c r="K15515" s="1014"/>
    </row>
    <row r="15516" spans="10:11">
      <c r="J15516" s="1014"/>
      <c r="K15516" s="1014"/>
    </row>
    <row r="15517" spans="10:11">
      <c r="J15517" s="1014"/>
      <c r="K15517" s="1014"/>
    </row>
    <row r="15518" spans="10:11">
      <c r="J15518" s="1014"/>
      <c r="K15518" s="1014"/>
    </row>
    <row r="15519" spans="10:11">
      <c r="J15519" s="1014"/>
      <c r="K15519" s="1014"/>
    </row>
    <row r="15520" spans="10:11">
      <c r="J15520" s="1014"/>
      <c r="K15520" s="1014"/>
    </row>
    <row r="15521" spans="10:11">
      <c r="J15521" s="1014"/>
      <c r="K15521" s="1014"/>
    </row>
    <row r="15522" spans="10:11">
      <c r="J15522" s="1014"/>
      <c r="K15522" s="1014"/>
    </row>
    <row r="15523" spans="10:11">
      <c r="J15523" s="1014"/>
      <c r="K15523" s="1014"/>
    </row>
    <row r="15524" spans="10:11">
      <c r="J15524" s="1014"/>
      <c r="K15524" s="1014"/>
    </row>
    <row r="15525" spans="10:11">
      <c r="J15525" s="1014"/>
      <c r="K15525" s="1014"/>
    </row>
    <row r="15526" spans="10:11">
      <c r="J15526" s="1014"/>
      <c r="K15526" s="1014"/>
    </row>
    <row r="15527" spans="10:11">
      <c r="J15527" s="1014"/>
      <c r="K15527" s="1014"/>
    </row>
    <row r="15528" spans="10:11">
      <c r="J15528" s="1014"/>
      <c r="K15528" s="1014"/>
    </row>
    <row r="15529" spans="10:11">
      <c r="J15529" s="1014"/>
      <c r="K15529" s="1014"/>
    </row>
    <row r="15530" spans="10:11">
      <c r="J15530" s="1014"/>
      <c r="K15530" s="1014"/>
    </row>
    <row r="15531" spans="10:11">
      <c r="J15531" s="1014"/>
      <c r="K15531" s="1014"/>
    </row>
    <row r="15532" spans="10:11">
      <c r="J15532" s="1014"/>
      <c r="K15532" s="1014"/>
    </row>
    <row r="15533" spans="10:11">
      <c r="J15533" s="1014"/>
      <c r="K15533" s="1014"/>
    </row>
    <row r="15534" spans="10:11">
      <c r="J15534" s="1014"/>
      <c r="K15534" s="1014"/>
    </row>
    <row r="15535" spans="10:11">
      <c r="J15535" s="1014"/>
      <c r="K15535" s="1014"/>
    </row>
    <row r="15536" spans="10:11">
      <c r="J15536" s="1014"/>
      <c r="K15536" s="1014"/>
    </row>
    <row r="15537" spans="10:11">
      <c r="J15537" s="1014"/>
      <c r="K15537" s="1014"/>
    </row>
    <row r="15538" spans="10:11">
      <c r="J15538" s="1014"/>
      <c r="K15538" s="1014"/>
    </row>
    <row r="15539" spans="10:11">
      <c r="J15539" s="1014"/>
      <c r="K15539" s="1014"/>
    </row>
    <row r="15540" spans="10:11">
      <c r="J15540" s="1014"/>
      <c r="K15540" s="1014"/>
    </row>
    <row r="15541" spans="10:11">
      <c r="J15541" s="1014"/>
      <c r="K15541" s="1014"/>
    </row>
    <row r="15542" spans="10:11">
      <c r="J15542" s="1014"/>
      <c r="K15542" s="1014"/>
    </row>
    <row r="15543" spans="10:11">
      <c r="J15543" s="1014"/>
      <c r="K15543" s="1014"/>
    </row>
    <row r="15544" spans="10:11">
      <c r="J15544" s="1014"/>
      <c r="K15544" s="1014"/>
    </row>
    <row r="15545" spans="10:11">
      <c r="J15545" s="1014"/>
      <c r="K15545" s="1014"/>
    </row>
    <row r="15546" spans="10:11">
      <c r="J15546" s="1014"/>
      <c r="K15546" s="1014"/>
    </row>
    <row r="15547" spans="10:11">
      <c r="J15547" s="1014"/>
      <c r="K15547" s="1014"/>
    </row>
    <row r="15548" spans="10:11">
      <c r="J15548" s="1014"/>
      <c r="K15548" s="1014"/>
    </row>
    <row r="15549" spans="10:11">
      <c r="J15549" s="1014"/>
      <c r="K15549" s="1014"/>
    </row>
    <row r="15550" spans="10:11">
      <c r="J15550" s="1014"/>
      <c r="K15550" s="1014"/>
    </row>
    <row r="15551" spans="10:11">
      <c r="J15551" s="1014"/>
      <c r="K15551" s="1014"/>
    </row>
    <row r="15552" spans="10:11">
      <c r="J15552" s="1014"/>
      <c r="K15552" s="1014"/>
    </row>
    <row r="15553" spans="10:11">
      <c r="J15553" s="1014"/>
      <c r="K15553" s="1014"/>
    </row>
    <row r="15554" spans="10:11">
      <c r="J15554" s="1014"/>
      <c r="K15554" s="1014"/>
    </row>
    <row r="15555" spans="10:11">
      <c r="J15555" s="1014"/>
      <c r="K15555" s="1014"/>
    </row>
    <row r="15556" spans="10:11">
      <c r="J15556" s="1014"/>
      <c r="K15556" s="1014"/>
    </row>
    <row r="15557" spans="10:11">
      <c r="J15557" s="1014"/>
      <c r="K15557" s="1014"/>
    </row>
    <row r="15558" spans="10:11">
      <c r="J15558" s="1014"/>
      <c r="K15558" s="1014"/>
    </row>
    <row r="15559" spans="10:11">
      <c r="J15559" s="1014"/>
      <c r="K15559" s="1014"/>
    </row>
    <row r="15560" spans="10:11">
      <c r="J15560" s="1014"/>
      <c r="K15560" s="1014"/>
    </row>
    <row r="15561" spans="10:11">
      <c r="J15561" s="1014"/>
      <c r="K15561" s="1014"/>
    </row>
    <row r="15562" spans="10:11">
      <c r="J15562" s="1014"/>
      <c r="K15562" s="1014"/>
    </row>
    <row r="15563" spans="10:11">
      <c r="J15563" s="1014"/>
      <c r="K15563" s="1014"/>
    </row>
    <row r="15564" spans="10:11">
      <c r="J15564" s="1014"/>
      <c r="K15564" s="1014"/>
    </row>
    <row r="15565" spans="10:11">
      <c r="J15565" s="1014"/>
      <c r="K15565" s="1014"/>
    </row>
    <row r="15566" spans="10:11">
      <c r="J15566" s="1014"/>
      <c r="K15566" s="1014"/>
    </row>
    <row r="15567" spans="10:11">
      <c r="J15567" s="1014"/>
      <c r="K15567" s="1014"/>
    </row>
    <row r="15568" spans="10:11">
      <c r="J15568" s="1014"/>
      <c r="K15568" s="1014"/>
    </row>
    <row r="15569" spans="10:11">
      <c r="J15569" s="1014"/>
      <c r="K15569" s="1014"/>
    </row>
    <row r="15570" spans="10:11">
      <c r="J15570" s="1014"/>
      <c r="K15570" s="1014"/>
    </row>
    <row r="15571" spans="10:11">
      <c r="J15571" s="1014"/>
      <c r="K15571" s="1014"/>
    </row>
    <row r="15572" spans="10:11">
      <c r="J15572" s="1014"/>
      <c r="K15572" s="1014"/>
    </row>
    <row r="15573" spans="10:11">
      <c r="J15573" s="1014"/>
      <c r="K15573" s="1014"/>
    </row>
    <row r="15574" spans="10:11">
      <c r="J15574" s="1014"/>
      <c r="K15574" s="1014"/>
    </row>
    <row r="15575" spans="10:11">
      <c r="J15575" s="1014"/>
      <c r="K15575" s="1014"/>
    </row>
    <row r="15576" spans="10:11">
      <c r="J15576" s="1014"/>
      <c r="K15576" s="1014"/>
    </row>
    <row r="15577" spans="10:11">
      <c r="J15577" s="1014"/>
      <c r="K15577" s="1014"/>
    </row>
    <row r="15578" spans="10:11">
      <c r="J15578" s="1014"/>
      <c r="K15578" s="1014"/>
    </row>
    <row r="15579" spans="10:11">
      <c r="J15579" s="1014"/>
      <c r="K15579" s="1014"/>
    </row>
    <row r="15580" spans="10:11">
      <c r="J15580" s="1014"/>
      <c r="K15580" s="1014"/>
    </row>
    <row r="15581" spans="10:11">
      <c r="J15581" s="1014"/>
      <c r="K15581" s="1014"/>
    </row>
    <row r="15582" spans="10:11">
      <c r="J15582" s="1014"/>
      <c r="K15582" s="1014"/>
    </row>
    <row r="15583" spans="10:11">
      <c r="J15583" s="1014"/>
      <c r="K15583" s="1014"/>
    </row>
    <row r="15584" spans="10:11">
      <c r="J15584" s="1014"/>
      <c r="K15584" s="1014"/>
    </row>
    <row r="15585" spans="10:11">
      <c r="J15585" s="1014"/>
      <c r="K15585" s="1014"/>
    </row>
    <row r="15586" spans="10:11">
      <c r="J15586" s="1014"/>
      <c r="K15586" s="1014"/>
    </row>
    <row r="15587" spans="10:11">
      <c r="J15587" s="1014"/>
      <c r="K15587" s="1014"/>
    </row>
    <row r="15588" spans="10:11">
      <c r="J15588" s="1014"/>
      <c r="K15588" s="1014"/>
    </row>
    <row r="15589" spans="10:11">
      <c r="J15589" s="1014"/>
      <c r="K15589" s="1014"/>
    </row>
    <row r="15590" spans="10:11">
      <c r="J15590" s="1014"/>
      <c r="K15590" s="1014"/>
    </row>
    <row r="15591" spans="10:11">
      <c r="J15591" s="1014"/>
      <c r="K15591" s="1014"/>
    </row>
    <row r="15592" spans="10:11">
      <c r="J15592" s="1014"/>
      <c r="K15592" s="1014"/>
    </row>
    <row r="15593" spans="10:11">
      <c r="J15593" s="1014"/>
      <c r="K15593" s="1014"/>
    </row>
    <row r="15594" spans="10:11">
      <c r="J15594" s="1014"/>
      <c r="K15594" s="1014"/>
    </row>
    <row r="15595" spans="10:11">
      <c r="J15595" s="1014"/>
      <c r="K15595" s="1014"/>
    </row>
    <row r="15596" spans="10:11">
      <c r="J15596" s="1014"/>
      <c r="K15596" s="1014"/>
    </row>
    <row r="15597" spans="10:11">
      <c r="J15597" s="1014"/>
      <c r="K15597" s="1014"/>
    </row>
    <row r="15598" spans="10:11">
      <c r="J15598" s="1014"/>
      <c r="K15598" s="1014"/>
    </row>
    <row r="15599" spans="10:11">
      <c r="J15599" s="1014"/>
      <c r="K15599" s="1014"/>
    </row>
    <row r="15600" spans="10:11">
      <c r="J15600" s="1014"/>
      <c r="K15600" s="1014"/>
    </row>
    <row r="15601" spans="10:11">
      <c r="J15601" s="1014"/>
      <c r="K15601" s="1014"/>
    </row>
    <row r="15602" spans="10:11">
      <c r="J15602" s="1014"/>
      <c r="K15602" s="1014"/>
    </row>
    <row r="15603" spans="10:11">
      <c r="J15603" s="1014"/>
      <c r="K15603" s="1014"/>
    </row>
    <row r="15604" spans="10:11">
      <c r="J15604" s="1014"/>
      <c r="K15604" s="1014"/>
    </row>
    <row r="15605" spans="10:11">
      <c r="J15605" s="1014"/>
      <c r="K15605" s="1014"/>
    </row>
    <row r="15606" spans="10:11">
      <c r="J15606" s="1014"/>
      <c r="K15606" s="1014"/>
    </row>
    <row r="15607" spans="10:11">
      <c r="J15607" s="1014"/>
      <c r="K15607" s="1014"/>
    </row>
    <row r="15608" spans="10:11">
      <c r="J15608" s="1014"/>
      <c r="K15608" s="1014"/>
    </row>
    <row r="15609" spans="10:11">
      <c r="J15609" s="1014"/>
      <c r="K15609" s="1014"/>
    </row>
    <row r="15610" spans="10:11">
      <c r="J15610" s="1014"/>
      <c r="K15610" s="1014"/>
    </row>
    <row r="15611" spans="10:11">
      <c r="J15611" s="1014"/>
      <c r="K15611" s="1014"/>
    </row>
    <row r="15612" spans="10:11">
      <c r="J15612" s="1014"/>
      <c r="K15612" s="1014"/>
    </row>
    <row r="15613" spans="10:11">
      <c r="J15613" s="1014"/>
      <c r="K15613" s="1014"/>
    </row>
    <row r="15614" spans="10:11">
      <c r="J15614" s="1014"/>
      <c r="K15614" s="1014"/>
    </row>
    <row r="15615" spans="10:11">
      <c r="J15615" s="1014"/>
      <c r="K15615" s="1014"/>
    </row>
    <row r="15616" spans="10:11">
      <c r="J15616" s="1014"/>
      <c r="K15616" s="1014"/>
    </row>
    <row r="15617" spans="10:11">
      <c r="J15617" s="1014"/>
      <c r="K15617" s="1014"/>
    </row>
    <row r="15618" spans="10:11">
      <c r="J15618" s="1014"/>
      <c r="K15618" s="1014"/>
    </row>
    <row r="15619" spans="10:11">
      <c r="J15619" s="1014"/>
      <c r="K15619" s="1014"/>
    </row>
    <row r="15620" spans="10:11">
      <c r="J15620" s="1014"/>
      <c r="K15620" s="1014"/>
    </row>
    <row r="15621" spans="10:11">
      <c r="J15621" s="1014"/>
      <c r="K15621" s="1014"/>
    </row>
    <row r="15622" spans="10:11">
      <c r="J15622" s="1014"/>
      <c r="K15622" s="1014"/>
    </row>
    <row r="15623" spans="10:11">
      <c r="J15623" s="1014"/>
      <c r="K15623" s="1014"/>
    </row>
    <row r="15624" spans="10:11">
      <c r="J15624" s="1014"/>
      <c r="K15624" s="1014"/>
    </row>
    <row r="15625" spans="10:11">
      <c r="J15625" s="1014"/>
      <c r="K15625" s="1014"/>
    </row>
    <row r="15626" spans="10:11">
      <c r="J15626" s="1014"/>
      <c r="K15626" s="1014"/>
    </row>
    <row r="15627" spans="10:11">
      <c r="J15627" s="1014"/>
      <c r="K15627" s="1014"/>
    </row>
    <row r="15628" spans="10:11">
      <c r="J15628" s="1014"/>
      <c r="K15628" s="1014"/>
    </row>
    <row r="15629" spans="10:11">
      <c r="J15629" s="1014"/>
      <c r="K15629" s="1014"/>
    </row>
    <row r="15630" spans="10:11">
      <c r="J15630" s="1014"/>
      <c r="K15630" s="1014"/>
    </row>
    <row r="15631" spans="10:11">
      <c r="J15631" s="1014"/>
      <c r="K15631" s="1014"/>
    </row>
    <row r="15632" spans="10:11">
      <c r="J15632" s="1014"/>
      <c r="K15632" s="1014"/>
    </row>
    <row r="15633" spans="10:11">
      <c r="J15633" s="1014"/>
      <c r="K15633" s="1014"/>
    </row>
    <row r="15634" spans="10:11">
      <c r="J15634" s="1014"/>
      <c r="K15634" s="1014"/>
    </row>
    <row r="15635" spans="10:11">
      <c r="J15635" s="1014"/>
      <c r="K15635" s="1014"/>
    </row>
    <row r="15636" spans="10:11">
      <c r="J15636" s="1014"/>
      <c r="K15636" s="1014"/>
    </row>
    <row r="15637" spans="10:11">
      <c r="J15637" s="1014"/>
      <c r="K15637" s="1014"/>
    </row>
    <row r="15638" spans="10:11">
      <c r="J15638" s="1014"/>
      <c r="K15638" s="1014"/>
    </row>
    <row r="15639" spans="10:11">
      <c r="J15639" s="1014"/>
      <c r="K15639" s="1014"/>
    </row>
    <row r="15640" spans="10:11">
      <c r="J15640" s="1014"/>
      <c r="K15640" s="1014"/>
    </row>
    <row r="15641" spans="10:11">
      <c r="J15641" s="1014"/>
      <c r="K15641" s="1014"/>
    </row>
    <row r="15642" spans="10:11">
      <c r="J15642" s="1014"/>
      <c r="K15642" s="1014"/>
    </row>
    <row r="15643" spans="10:11">
      <c r="J15643" s="1014"/>
      <c r="K15643" s="1014"/>
    </row>
    <row r="15644" spans="10:11">
      <c r="J15644" s="1014"/>
      <c r="K15644" s="1014"/>
    </row>
    <row r="15645" spans="10:11">
      <c r="J15645" s="1014"/>
      <c r="K15645" s="1014"/>
    </row>
    <row r="15646" spans="10:11">
      <c r="J15646" s="1014"/>
      <c r="K15646" s="1014"/>
    </row>
    <row r="15647" spans="10:11">
      <c r="J15647" s="1014"/>
      <c r="K15647" s="1014"/>
    </row>
    <row r="15648" spans="10:11">
      <c r="J15648" s="1014"/>
      <c r="K15648" s="1014"/>
    </row>
    <row r="15649" spans="10:11">
      <c r="J15649" s="1014"/>
      <c r="K15649" s="1014"/>
    </row>
    <row r="15650" spans="10:11">
      <c r="J15650" s="1014"/>
      <c r="K15650" s="1014"/>
    </row>
    <row r="15651" spans="10:11">
      <c r="J15651" s="1014"/>
      <c r="K15651" s="1014"/>
    </row>
    <row r="15652" spans="10:11">
      <c r="J15652" s="1014"/>
      <c r="K15652" s="1014"/>
    </row>
    <row r="15653" spans="10:11">
      <c r="J15653" s="1014"/>
      <c r="K15653" s="1014"/>
    </row>
    <row r="15654" spans="10:11">
      <c r="J15654" s="1014"/>
      <c r="K15654" s="1014"/>
    </row>
    <row r="15655" spans="10:11">
      <c r="J15655" s="1014"/>
      <c r="K15655" s="1014"/>
    </row>
    <row r="15656" spans="10:11">
      <c r="J15656" s="1014"/>
      <c r="K15656" s="1014"/>
    </row>
    <row r="15657" spans="10:11">
      <c r="J15657" s="1014"/>
      <c r="K15657" s="1014"/>
    </row>
    <row r="15658" spans="10:11">
      <c r="J15658" s="1014"/>
      <c r="K15658" s="1014"/>
    </row>
    <row r="15659" spans="10:11">
      <c r="J15659" s="1014"/>
      <c r="K15659" s="1014"/>
    </row>
    <row r="15660" spans="10:11">
      <c r="J15660" s="1014"/>
      <c r="K15660" s="1014"/>
    </row>
    <row r="15661" spans="10:11">
      <c r="J15661" s="1014"/>
      <c r="K15661" s="1014"/>
    </row>
    <row r="15662" spans="10:11">
      <c r="J15662" s="1014"/>
      <c r="K15662" s="1014"/>
    </row>
    <row r="15663" spans="10:11">
      <c r="J15663" s="1014"/>
      <c r="K15663" s="1014"/>
    </row>
    <row r="15664" spans="10:11">
      <c r="J15664" s="1014"/>
      <c r="K15664" s="1014"/>
    </row>
    <row r="15665" spans="10:11">
      <c r="J15665" s="1014"/>
      <c r="K15665" s="1014"/>
    </row>
    <row r="15666" spans="10:11">
      <c r="J15666" s="1014"/>
      <c r="K15666" s="1014"/>
    </row>
    <row r="15667" spans="10:11">
      <c r="J15667" s="1014"/>
      <c r="K15667" s="1014"/>
    </row>
    <row r="15668" spans="10:11">
      <c r="J15668" s="1014"/>
      <c r="K15668" s="1014"/>
    </row>
    <row r="15669" spans="10:11">
      <c r="J15669" s="1014"/>
      <c r="K15669" s="1014"/>
    </row>
    <row r="15670" spans="10:11">
      <c r="J15670" s="1014"/>
      <c r="K15670" s="1014"/>
    </row>
    <row r="15671" spans="10:11">
      <c r="J15671" s="1014"/>
      <c r="K15671" s="1014"/>
    </row>
    <row r="15672" spans="10:11">
      <c r="J15672" s="1014"/>
      <c r="K15672" s="1014"/>
    </row>
    <row r="15673" spans="10:11">
      <c r="J15673" s="1014"/>
      <c r="K15673" s="1014"/>
    </row>
    <row r="15674" spans="10:11">
      <c r="J15674" s="1014"/>
      <c r="K15674" s="1014"/>
    </row>
    <row r="15675" spans="10:11">
      <c r="J15675" s="1014"/>
      <c r="K15675" s="1014"/>
    </row>
    <row r="15676" spans="10:11">
      <c r="J15676" s="1014"/>
      <c r="K15676" s="1014"/>
    </row>
    <row r="15677" spans="10:11">
      <c r="J15677" s="1014"/>
      <c r="K15677" s="1014"/>
    </row>
    <row r="15678" spans="10:11">
      <c r="J15678" s="1014"/>
      <c r="K15678" s="1014"/>
    </row>
    <row r="15679" spans="10:11">
      <c r="J15679" s="1014"/>
      <c r="K15679" s="1014"/>
    </row>
    <row r="15680" spans="10:11">
      <c r="J15680" s="1014"/>
      <c r="K15680" s="1014"/>
    </row>
    <row r="15681" spans="10:11">
      <c r="J15681" s="1014"/>
      <c r="K15681" s="1014"/>
    </row>
    <row r="15682" spans="10:11">
      <c r="J15682" s="1014"/>
      <c r="K15682" s="1014"/>
    </row>
    <row r="15683" spans="10:11">
      <c r="J15683" s="1014"/>
      <c r="K15683" s="1014"/>
    </row>
    <row r="15684" spans="10:11">
      <c r="J15684" s="1014"/>
      <c r="K15684" s="1014"/>
    </row>
    <row r="15685" spans="10:11">
      <c r="J15685" s="1014"/>
      <c r="K15685" s="1014"/>
    </row>
    <row r="15686" spans="10:11">
      <c r="J15686" s="1014"/>
      <c r="K15686" s="1014"/>
    </row>
    <row r="15687" spans="10:11">
      <c r="J15687" s="1014"/>
      <c r="K15687" s="1014"/>
    </row>
    <row r="15688" spans="10:11">
      <c r="J15688" s="1014"/>
      <c r="K15688" s="1014"/>
    </row>
    <row r="15689" spans="10:11">
      <c r="J15689" s="1014"/>
      <c r="K15689" s="1014"/>
    </row>
    <row r="15690" spans="10:11">
      <c r="J15690" s="1014"/>
      <c r="K15690" s="1014"/>
    </row>
    <row r="15691" spans="10:11">
      <c r="J15691" s="1014"/>
      <c r="K15691" s="1014"/>
    </row>
    <row r="15692" spans="10:11">
      <c r="J15692" s="1014"/>
      <c r="K15692" s="1014"/>
    </row>
    <row r="15693" spans="10:11">
      <c r="J15693" s="1014"/>
      <c r="K15693" s="1014"/>
    </row>
    <row r="15694" spans="10:11">
      <c r="J15694" s="1014"/>
      <c r="K15694" s="1014"/>
    </row>
    <row r="15695" spans="10:11">
      <c r="J15695" s="1014"/>
      <c r="K15695" s="1014"/>
    </row>
    <row r="15696" spans="10:11">
      <c r="J15696" s="1014"/>
      <c r="K15696" s="1014"/>
    </row>
    <row r="15697" spans="10:11">
      <c r="J15697" s="1014"/>
      <c r="K15697" s="1014"/>
    </row>
    <row r="15698" spans="10:11">
      <c r="J15698" s="1014"/>
      <c r="K15698" s="1014"/>
    </row>
    <row r="15699" spans="10:11">
      <c r="J15699" s="1014"/>
      <c r="K15699" s="1014"/>
    </row>
    <row r="15700" spans="10:11">
      <c r="J15700" s="1014"/>
      <c r="K15700" s="1014"/>
    </row>
    <row r="15701" spans="10:11">
      <c r="J15701" s="1014"/>
      <c r="K15701" s="1014"/>
    </row>
    <row r="15702" spans="10:11">
      <c r="J15702" s="1014"/>
      <c r="K15702" s="1014"/>
    </row>
    <row r="15703" spans="10:11">
      <c r="J15703" s="1014"/>
      <c r="K15703" s="1014"/>
    </row>
    <row r="15704" spans="10:11">
      <c r="J15704" s="1014"/>
      <c r="K15704" s="1014"/>
    </row>
    <row r="15705" spans="10:11">
      <c r="J15705" s="1014"/>
      <c r="K15705" s="1014"/>
    </row>
    <row r="15706" spans="10:11">
      <c r="J15706" s="1014"/>
      <c r="K15706" s="1014"/>
    </row>
    <row r="15707" spans="10:11">
      <c r="J15707" s="1014"/>
      <c r="K15707" s="1014"/>
    </row>
    <row r="15708" spans="10:11">
      <c r="J15708" s="1014"/>
      <c r="K15708" s="1014"/>
    </row>
    <row r="15709" spans="10:11">
      <c r="J15709" s="1014"/>
      <c r="K15709" s="1014"/>
    </row>
    <row r="15710" spans="10:11">
      <c r="J15710" s="1014"/>
      <c r="K15710" s="1014"/>
    </row>
    <row r="15711" spans="10:11">
      <c r="J15711" s="1014"/>
      <c r="K15711" s="1014"/>
    </row>
    <row r="15712" spans="10:11">
      <c r="J15712" s="1014"/>
      <c r="K15712" s="1014"/>
    </row>
    <row r="15713" spans="10:11">
      <c r="J15713" s="1014"/>
      <c r="K15713" s="1014"/>
    </row>
    <row r="15714" spans="10:11">
      <c r="J15714" s="1014"/>
      <c r="K15714" s="1014"/>
    </row>
    <row r="15715" spans="10:11">
      <c r="J15715" s="1014"/>
      <c r="K15715" s="1014"/>
    </row>
    <row r="15716" spans="10:11">
      <c r="J15716" s="1014"/>
      <c r="K15716" s="1014"/>
    </row>
    <row r="15717" spans="10:11">
      <c r="J15717" s="1014"/>
      <c r="K15717" s="1014"/>
    </row>
    <row r="15718" spans="10:11">
      <c r="J15718" s="1014"/>
      <c r="K15718" s="1014"/>
    </row>
    <row r="15719" spans="10:11">
      <c r="J15719" s="1014"/>
      <c r="K15719" s="1014"/>
    </row>
    <row r="15720" spans="10:11">
      <c r="J15720" s="1014"/>
      <c r="K15720" s="1014"/>
    </row>
    <row r="15721" spans="10:11">
      <c r="J15721" s="1014"/>
      <c r="K15721" s="1014"/>
    </row>
    <row r="15722" spans="10:11">
      <c r="J15722" s="1014"/>
      <c r="K15722" s="1014"/>
    </row>
    <row r="15723" spans="10:11">
      <c r="J15723" s="1014"/>
      <c r="K15723" s="1014"/>
    </row>
    <row r="15724" spans="10:11">
      <c r="J15724" s="1014"/>
      <c r="K15724" s="1014"/>
    </row>
    <row r="15725" spans="10:11">
      <c r="J15725" s="1014"/>
      <c r="K15725" s="1014"/>
    </row>
    <row r="15726" spans="10:11">
      <c r="J15726" s="1014"/>
      <c r="K15726" s="1014"/>
    </row>
    <row r="15727" spans="10:11">
      <c r="J15727" s="1014"/>
      <c r="K15727" s="1014"/>
    </row>
    <row r="15728" spans="10:11">
      <c r="J15728" s="1014"/>
      <c r="K15728" s="1014"/>
    </row>
    <row r="15729" spans="10:11">
      <c r="J15729" s="1014"/>
      <c r="K15729" s="1014"/>
    </row>
    <row r="15730" spans="10:11">
      <c r="J15730" s="1014"/>
      <c r="K15730" s="1014"/>
    </row>
    <row r="15731" spans="10:11">
      <c r="J15731" s="1014"/>
      <c r="K15731" s="1014"/>
    </row>
    <row r="15732" spans="10:11">
      <c r="J15732" s="1014"/>
      <c r="K15732" s="1014"/>
    </row>
    <row r="15733" spans="10:11">
      <c r="J15733" s="1014"/>
      <c r="K15733" s="1014"/>
    </row>
    <row r="15734" spans="10:11">
      <c r="J15734" s="1014"/>
      <c r="K15734" s="1014"/>
    </row>
    <row r="15735" spans="10:11">
      <c r="J15735" s="1014"/>
      <c r="K15735" s="1014"/>
    </row>
    <row r="15736" spans="10:11">
      <c r="J15736" s="1014"/>
      <c r="K15736" s="1014"/>
    </row>
    <row r="15737" spans="10:11">
      <c r="J15737" s="1014"/>
      <c r="K15737" s="1014"/>
    </row>
    <row r="15738" spans="10:11">
      <c r="J15738" s="1014"/>
      <c r="K15738" s="1014"/>
    </row>
    <row r="15739" spans="10:11">
      <c r="J15739" s="1014"/>
      <c r="K15739" s="1014"/>
    </row>
    <row r="15740" spans="10:11">
      <c r="J15740" s="1014"/>
      <c r="K15740" s="1014"/>
    </row>
    <row r="15741" spans="10:11">
      <c r="J15741" s="1014"/>
      <c r="K15741" s="1014"/>
    </row>
    <row r="15742" spans="10:11">
      <c r="J15742" s="1014"/>
      <c r="K15742" s="1014"/>
    </row>
    <row r="15743" spans="10:11">
      <c r="J15743" s="1014"/>
      <c r="K15743" s="1014"/>
    </row>
    <row r="15744" spans="10:11">
      <c r="J15744" s="1014"/>
      <c r="K15744" s="1014"/>
    </row>
    <row r="15745" spans="10:11">
      <c r="J15745" s="1014"/>
      <c r="K15745" s="1014"/>
    </row>
    <row r="15746" spans="10:11">
      <c r="J15746" s="1014"/>
      <c r="K15746" s="1014"/>
    </row>
    <row r="15747" spans="10:11">
      <c r="J15747" s="1014"/>
      <c r="K15747" s="1014"/>
    </row>
    <row r="15748" spans="10:11">
      <c r="J15748" s="1014"/>
      <c r="K15748" s="1014"/>
    </row>
    <row r="15749" spans="10:11">
      <c r="J15749" s="1014"/>
      <c r="K15749" s="1014"/>
    </row>
    <row r="15750" spans="10:11">
      <c r="J15750" s="1014"/>
      <c r="K15750" s="1014"/>
    </row>
    <row r="15751" spans="10:11">
      <c r="J15751" s="1014"/>
      <c r="K15751" s="1014"/>
    </row>
    <row r="15752" spans="10:11">
      <c r="J15752" s="1014"/>
      <c r="K15752" s="1014"/>
    </row>
    <row r="15753" spans="10:11">
      <c r="J15753" s="1014"/>
      <c r="K15753" s="1014"/>
    </row>
    <row r="15754" spans="10:11">
      <c r="J15754" s="1014"/>
      <c r="K15754" s="1014"/>
    </row>
    <row r="15755" spans="10:11">
      <c r="J15755" s="1014"/>
      <c r="K15755" s="1014"/>
    </row>
    <row r="15756" spans="10:11">
      <c r="J15756" s="1014"/>
      <c r="K15756" s="1014"/>
    </row>
    <row r="15757" spans="10:11">
      <c r="J15757" s="1014"/>
      <c r="K15757" s="1014"/>
    </row>
    <row r="15758" spans="10:11">
      <c r="J15758" s="1014"/>
      <c r="K15758" s="1014"/>
    </row>
    <row r="15759" spans="10:11">
      <c r="J15759" s="1014"/>
      <c r="K15759" s="1014"/>
    </row>
    <row r="15760" spans="10:11">
      <c r="J15760" s="1014"/>
      <c r="K15760" s="1014"/>
    </row>
    <row r="15761" spans="10:11">
      <c r="J15761" s="1014"/>
      <c r="K15761" s="1014"/>
    </row>
    <row r="15762" spans="10:11">
      <c r="J15762" s="1014"/>
      <c r="K15762" s="1014"/>
    </row>
    <row r="15763" spans="10:11">
      <c r="J15763" s="1014"/>
      <c r="K15763" s="1014"/>
    </row>
    <row r="15764" spans="10:11">
      <c r="J15764" s="1014"/>
      <c r="K15764" s="1014"/>
    </row>
    <row r="15765" spans="10:11">
      <c r="J15765" s="1014"/>
      <c r="K15765" s="1014"/>
    </row>
    <row r="15766" spans="10:11">
      <c r="J15766" s="1014"/>
      <c r="K15766" s="1014"/>
    </row>
    <row r="15767" spans="10:11">
      <c r="J15767" s="1014"/>
      <c r="K15767" s="1014"/>
    </row>
    <row r="15768" spans="10:11">
      <c r="J15768" s="1014"/>
      <c r="K15768" s="1014"/>
    </row>
    <row r="15769" spans="10:11">
      <c r="J15769" s="1014"/>
      <c r="K15769" s="1014"/>
    </row>
    <row r="15770" spans="10:11">
      <c r="J15770" s="1014"/>
      <c r="K15770" s="1014"/>
    </row>
    <row r="15771" spans="10:11">
      <c r="J15771" s="1014"/>
      <c r="K15771" s="1014"/>
    </row>
    <row r="15772" spans="10:11">
      <c r="J15772" s="1014"/>
      <c r="K15772" s="1014"/>
    </row>
    <row r="15773" spans="10:11">
      <c r="J15773" s="1014"/>
      <c r="K15773" s="1014"/>
    </row>
    <row r="15774" spans="10:11">
      <c r="J15774" s="1014"/>
      <c r="K15774" s="1014"/>
    </row>
    <row r="15775" spans="10:11">
      <c r="J15775" s="1014"/>
      <c r="K15775" s="1014"/>
    </row>
    <row r="15776" spans="10:11">
      <c r="J15776" s="1014"/>
      <c r="K15776" s="1014"/>
    </row>
    <row r="15777" spans="10:11">
      <c r="J15777" s="1014"/>
      <c r="K15777" s="1014"/>
    </row>
    <row r="15778" spans="10:11">
      <c r="J15778" s="1014"/>
      <c r="K15778" s="1014"/>
    </row>
    <row r="15779" spans="10:11">
      <c r="J15779" s="1014"/>
      <c r="K15779" s="1014"/>
    </row>
    <row r="15780" spans="10:11">
      <c r="J15780" s="1014"/>
      <c r="K15780" s="1014"/>
    </row>
    <row r="15781" spans="10:11">
      <c r="J15781" s="1014"/>
      <c r="K15781" s="1014"/>
    </row>
    <row r="15782" spans="10:11">
      <c r="J15782" s="1014"/>
      <c r="K15782" s="1014"/>
    </row>
    <row r="15783" spans="10:11">
      <c r="J15783" s="1014"/>
      <c r="K15783" s="1014"/>
    </row>
    <row r="15784" spans="10:11">
      <c r="J15784" s="1014"/>
      <c r="K15784" s="1014"/>
    </row>
    <row r="15785" spans="10:11">
      <c r="J15785" s="1014"/>
      <c r="K15785" s="1014"/>
    </row>
    <row r="15786" spans="10:11">
      <c r="J15786" s="1014"/>
      <c r="K15786" s="1014"/>
    </row>
    <row r="15787" spans="10:11">
      <c r="J15787" s="1014"/>
      <c r="K15787" s="1014"/>
    </row>
    <row r="15788" spans="10:11">
      <c r="J15788" s="1014"/>
      <c r="K15788" s="1014"/>
    </row>
    <row r="15789" spans="10:11">
      <c r="J15789" s="1014"/>
      <c r="K15789" s="1014"/>
    </row>
    <row r="15790" spans="10:11">
      <c r="J15790" s="1014"/>
      <c r="K15790" s="1014"/>
    </row>
    <row r="15791" spans="10:11">
      <c r="J15791" s="1014"/>
      <c r="K15791" s="1014"/>
    </row>
    <row r="15792" spans="10:11">
      <c r="J15792" s="1014"/>
      <c r="K15792" s="1014"/>
    </row>
    <row r="15793" spans="10:11">
      <c r="J15793" s="1014"/>
      <c r="K15793" s="1014"/>
    </row>
    <row r="15794" spans="10:11">
      <c r="J15794" s="1014"/>
      <c r="K15794" s="1014"/>
    </row>
    <row r="15795" spans="10:11">
      <c r="J15795" s="1014"/>
      <c r="K15795" s="1014"/>
    </row>
    <row r="15796" spans="10:11">
      <c r="J15796" s="1014"/>
      <c r="K15796" s="1014"/>
    </row>
    <row r="15797" spans="10:11">
      <c r="J15797" s="1014"/>
      <c r="K15797" s="1014"/>
    </row>
    <row r="15798" spans="10:11">
      <c r="J15798" s="1014"/>
      <c r="K15798" s="1014"/>
    </row>
    <row r="15799" spans="10:11">
      <c r="J15799" s="1014"/>
      <c r="K15799" s="1014"/>
    </row>
    <row r="15800" spans="10:11">
      <c r="J15800" s="1014"/>
      <c r="K15800" s="1014"/>
    </row>
    <row r="15801" spans="10:11">
      <c r="J15801" s="1014"/>
      <c r="K15801" s="1014"/>
    </row>
    <row r="15802" spans="10:11">
      <c r="J15802" s="1014"/>
      <c r="K15802" s="1014"/>
    </row>
    <row r="15803" spans="10:11">
      <c r="J15803" s="1014"/>
      <c r="K15803" s="1014"/>
    </row>
    <row r="15804" spans="10:11">
      <c r="J15804" s="1014"/>
      <c r="K15804" s="1014"/>
    </row>
    <row r="15805" spans="10:11">
      <c r="J15805" s="1014"/>
      <c r="K15805" s="1014"/>
    </row>
    <row r="15806" spans="10:11">
      <c r="J15806" s="1014"/>
      <c r="K15806" s="1014"/>
    </row>
    <row r="15807" spans="10:11">
      <c r="J15807" s="1014"/>
      <c r="K15807" s="1014"/>
    </row>
    <row r="15808" spans="10:11">
      <c r="J15808" s="1014"/>
      <c r="K15808" s="1014"/>
    </row>
    <row r="15809" spans="10:11">
      <c r="J15809" s="1014"/>
      <c r="K15809" s="1014"/>
    </row>
    <row r="15810" spans="10:11">
      <c r="J15810" s="1014"/>
      <c r="K15810" s="1014"/>
    </row>
    <row r="15811" spans="10:11">
      <c r="J15811" s="1014"/>
      <c r="K15811" s="1014"/>
    </row>
    <row r="15812" spans="10:11">
      <c r="J15812" s="1014"/>
      <c r="K15812" s="1014"/>
    </row>
    <row r="15813" spans="10:11">
      <c r="J15813" s="1014"/>
      <c r="K15813" s="1014"/>
    </row>
    <row r="15814" spans="10:11">
      <c r="J15814" s="1014"/>
      <c r="K15814" s="1014"/>
    </row>
    <row r="15815" spans="10:11">
      <c r="J15815" s="1014"/>
      <c r="K15815" s="1014"/>
    </row>
    <row r="15816" spans="10:11">
      <c r="J15816" s="1014"/>
      <c r="K15816" s="1014"/>
    </row>
    <row r="15817" spans="10:11">
      <c r="J15817" s="1014"/>
      <c r="K15817" s="1014"/>
    </row>
    <row r="15818" spans="10:11">
      <c r="J15818" s="1014"/>
      <c r="K15818" s="1014"/>
    </row>
    <row r="15819" spans="10:11">
      <c r="J15819" s="1014"/>
      <c r="K15819" s="1014"/>
    </row>
    <row r="15820" spans="10:11">
      <c r="J15820" s="1014"/>
      <c r="K15820" s="1014"/>
    </row>
    <row r="15821" spans="10:11">
      <c r="J15821" s="1014"/>
      <c r="K15821" s="1014"/>
    </row>
    <row r="15822" spans="10:11">
      <c r="J15822" s="1014"/>
      <c r="K15822" s="1014"/>
    </row>
    <row r="15823" spans="10:11">
      <c r="J15823" s="1014"/>
      <c r="K15823" s="1014"/>
    </row>
    <row r="15824" spans="10:11">
      <c r="J15824" s="1014"/>
      <c r="K15824" s="1014"/>
    </row>
    <row r="15825" spans="10:11">
      <c r="J15825" s="1014"/>
      <c r="K15825" s="1014"/>
    </row>
    <row r="15826" spans="10:11">
      <c r="J15826" s="1014"/>
      <c r="K15826" s="1014"/>
    </row>
    <row r="15827" spans="10:11">
      <c r="J15827" s="1014"/>
      <c r="K15827" s="1014"/>
    </row>
    <row r="15828" spans="10:11">
      <c r="J15828" s="1014"/>
      <c r="K15828" s="1014"/>
    </row>
    <row r="15829" spans="10:11">
      <c r="J15829" s="1014"/>
      <c r="K15829" s="1014"/>
    </row>
    <row r="15830" spans="10:11">
      <c r="J15830" s="1014"/>
      <c r="K15830" s="1014"/>
    </row>
    <row r="15831" spans="10:11">
      <c r="J15831" s="1014"/>
      <c r="K15831" s="1014"/>
    </row>
    <row r="15832" spans="10:11">
      <c r="J15832" s="1014"/>
      <c r="K15832" s="1014"/>
    </row>
    <row r="15833" spans="10:11">
      <c r="J15833" s="1014"/>
      <c r="K15833" s="1014"/>
    </row>
    <row r="15834" spans="10:11">
      <c r="J15834" s="1014"/>
      <c r="K15834" s="1014"/>
    </row>
    <row r="15835" spans="10:11">
      <c r="J15835" s="1014"/>
      <c r="K15835" s="1014"/>
    </row>
    <row r="15836" spans="10:11">
      <c r="J15836" s="1014"/>
      <c r="K15836" s="1014"/>
    </row>
    <row r="15837" spans="10:11">
      <c r="J15837" s="1014"/>
      <c r="K15837" s="1014"/>
    </row>
    <row r="15838" spans="10:11">
      <c r="J15838" s="1014"/>
      <c r="K15838" s="1014"/>
    </row>
    <row r="15839" spans="10:11">
      <c r="J15839" s="1014"/>
      <c r="K15839" s="1014"/>
    </row>
    <row r="15840" spans="10:11">
      <c r="J15840" s="1014"/>
      <c r="K15840" s="1014"/>
    </row>
    <row r="15841" spans="10:11">
      <c r="J15841" s="1014"/>
      <c r="K15841" s="1014"/>
    </row>
    <row r="15842" spans="10:11">
      <c r="J15842" s="1014"/>
      <c r="K15842" s="1014"/>
    </row>
    <row r="15843" spans="10:11">
      <c r="J15843" s="1014"/>
      <c r="K15843" s="1014"/>
    </row>
    <row r="15844" spans="10:11">
      <c r="J15844" s="1014"/>
      <c r="K15844" s="1014"/>
    </row>
    <row r="15845" spans="10:11">
      <c r="J15845" s="1014"/>
      <c r="K15845" s="1014"/>
    </row>
    <row r="15846" spans="10:11">
      <c r="J15846" s="1014"/>
      <c r="K15846" s="1014"/>
    </row>
    <row r="15847" spans="10:11">
      <c r="J15847" s="1014"/>
      <c r="K15847" s="1014"/>
    </row>
    <row r="15848" spans="10:11">
      <c r="J15848" s="1014"/>
      <c r="K15848" s="1014"/>
    </row>
    <row r="15849" spans="10:11">
      <c r="J15849" s="1014"/>
      <c r="K15849" s="1014"/>
    </row>
    <row r="15850" spans="10:11">
      <c r="J15850" s="1014"/>
      <c r="K15850" s="1014"/>
    </row>
    <row r="15851" spans="10:11">
      <c r="J15851" s="1014"/>
      <c r="K15851" s="1014"/>
    </row>
    <row r="15852" spans="10:11">
      <c r="J15852" s="1014"/>
      <c r="K15852" s="1014"/>
    </row>
    <row r="15853" spans="10:11">
      <c r="J15853" s="1014"/>
      <c r="K15853" s="1014"/>
    </row>
    <row r="15854" spans="10:11">
      <c r="J15854" s="1014"/>
      <c r="K15854" s="1014"/>
    </row>
    <row r="15855" spans="10:11">
      <c r="J15855" s="1014"/>
      <c r="K15855" s="1014"/>
    </row>
    <row r="15856" spans="10:11">
      <c r="J15856" s="1014"/>
      <c r="K15856" s="1014"/>
    </row>
    <row r="15857" spans="10:11">
      <c r="J15857" s="1014"/>
      <c r="K15857" s="1014"/>
    </row>
    <row r="15858" spans="10:11">
      <c r="J15858" s="1014"/>
      <c r="K15858" s="1014"/>
    </row>
    <row r="15859" spans="10:11">
      <c r="J15859" s="1014"/>
      <c r="K15859" s="1014"/>
    </row>
    <row r="15860" spans="10:11">
      <c r="J15860" s="1014"/>
      <c r="K15860" s="1014"/>
    </row>
    <row r="15861" spans="10:11">
      <c r="J15861" s="1014"/>
      <c r="K15861" s="1014"/>
    </row>
    <row r="15862" spans="10:11">
      <c r="J15862" s="1014"/>
      <c r="K15862" s="1014"/>
    </row>
    <row r="15863" spans="10:11">
      <c r="J15863" s="1014"/>
      <c r="K15863" s="1014"/>
    </row>
    <row r="15864" spans="10:11">
      <c r="J15864" s="1014"/>
      <c r="K15864" s="1014"/>
    </row>
    <row r="15865" spans="10:11">
      <c r="J15865" s="1014"/>
      <c r="K15865" s="1014"/>
    </row>
    <row r="15866" spans="10:11">
      <c r="J15866" s="1014"/>
      <c r="K15866" s="1014"/>
    </row>
    <row r="15867" spans="10:11">
      <c r="J15867" s="1014"/>
      <c r="K15867" s="1014"/>
    </row>
    <row r="15868" spans="10:11">
      <c r="J15868" s="1014"/>
      <c r="K15868" s="1014"/>
    </row>
    <row r="15869" spans="10:11">
      <c r="J15869" s="1014"/>
      <c r="K15869" s="1014"/>
    </row>
    <row r="15870" spans="10:11">
      <c r="J15870" s="1014"/>
      <c r="K15870" s="1014"/>
    </row>
    <row r="15871" spans="10:11">
      <c r="J15871" s="1014"/>
      <c r="K15871" s="1014"/>
    </row>
    <row r="15872" spans="10:11">
      <c r="J15872" s="1014"/>
      <c r="K15872" s="1014"/>
    </row>
    <row r="15873" spans="10:11">
      <c r="J15873" s="1014"/>
      <c r="K15873" s="1014"/>
    </row>
    <row r="15874" spans="10:11">
      <c r="J15874" s="1014"/>
      <c r="K15874" s="1014"/>
    </row>
    <row r="15875" spans="10:11">
      <c r="J15875" s="1014"/>
      <c r="K15875" s="1014"/>
    </row>
    <row r="15876" spans="10:11">
      <c r="J15876" s="1014"/>
      <c r="K15876" s="1014"/>
    </row>
    <row r="15877" spans="10:11">
      <c r="J15877" s="1014"/>
      <c r="K15877" s="1014"/>
    </row>
    <row r="15878" spans="10:11">
      <c r="J15878" s="1014"/>
      <c r="K15878" s="1014"/>
    </row>
    <row r="15879" spans="10:11">
      <c r="J15879" s="1014"/>
      <c r="K15879" s="1014"/>
    </row>
    <row r="15880" spans="10:11">
      <c r="J15880" s="1014"/>
      <c r="K15880" s="1014"/>
    </row>
    <row r="15881" spans="10:11">
      <c r="J15881" s="1014"/>
      <c r="K15881" s="1014"/>
    </row>
    <row r="15882" spans="10:11">
      <c r="J15882" s="1014"/>
      <c r="K15882" s="1014"/>
    </row>
    <row r="15883" spans="10:11">
      <c r="J15883" s="1014"/>
      <c r="K15883" s="1014"/>
    </row>
    <row r="15884" spans="10:11">
      <c r="J15884" s="1014"/>
      <c r="K15884" s="1014"/>
    </row>
    <row r="15885" spans="10:11">
      <c r="J15885" s="1014"/>
      <c r="K15885" s="1014"/>
    </row>
    <row r="15886" spans="10:11">
      <c r="J15886" s="1014"/>
      <c r="K15886" s="1014"/>
    </row>
    <row r="15887" spans="10:11">
      <c r="J15887" s="1014"/>
      <c r="K15887" s="1014"/>
    </row>
    <row r="15888" spans="10:11">
      <c r="J15888" s="1014"/>
      <c r="K15888" s="1014"/>
    </row>
    <row r="15889" spans="10:11">
      <c r="J15889" s="1014"/>
      <c r="K15889" s="1014"/>
    </row>
    <row r="15890" spans="10:11">
      <c r="J15890" s="1014"/>
      <c r="K15890" s="1014"/>
    </row>
    <row r="15891" spans="10:11">
      <c r="J15891" s="1014"/>
      <c r="K15891" s="1014"/>
    </row>
    <row r="15892" spans="10:11">
      <c r="J15892" s="1014"/>
      <c r="K15892" s="1014"/>
    </row>
    <row r="15893" spans="10:11">
      <c r="J15893" s="1014"/>
      <c r="K15893" s="1014"/>
    </row>
    <row r="15894" spans="10:11">
      <c r="J15894" s="1014"/>
      <c r="K15894" s="1014"/>
    </row>
    <row r="15895" spans="10:11">
      <c r="J15895" s="1014"/>
      <c r="K15895" s="1014"/>
    </row>
    <row r="15896" spans="10:11">
      <c r="J15896" s="1014"/>
      <c r="K15896" s="1014"/>
    </row>
    <row r="15897" spans="10:11">
      <c r="J15897" s="1014"/>
      <c r="K15897" s="1014"/>
    </row>
    <row r="15898" spans="10:11">
      <c r="J15898" s="1014"/>
      <c r="K15898" s="1014"/>
    </row>
    <row r="15899" spans="10:11">
      <c r="J15899" s="1014"/>
      <c r="K15899" s="1014"/>
    </row>
    <row r="15900" spans="10:11">
      <c r="J15900" s="1014"/>
      <c r="K15900" s="1014"/>
    </row>
    <row r="15901" spans="10:11">
      <c r="J15901" s="1014"/>
      <c r="K15901" s="1014"/>
    </row>
    <row r="15902" spans="10:11">
      <c r="J15902" s="1014"/>
      <c r="K15902" s="1014"/>
    </row>
    <row r="15903" spans="10:11">
      <c r="J15903" s="1014"/>
      <c r="K15903" s="1014"/>
    </row>
    <row r="15904" spans="10:11">
      <c r="J15904" s="1014"/>
      <c r="K15904" s="1014"/>
    </row>
    <row r="15905" spans="10:11">
      <c r="J15905" s="1014"/>
      <c r="K15905" s="1014"/>
    </row>
    <row r="15906" spans="10:11">
      <c r="J15906" s="1014"/>
      <c r="K15906" s="1014"/>
    </row>
    <row r="15907" spans="10:11">
      <c r="J15907" s="1014"/>
      <c r="K15907" s="1014"/>
    </row>
    <row r="15908" spans="10:11">
      <c r="J15908" s="1014"/>
      <c r="K15908" s="1014"/>
    </row>
    <row r="15909" spans="10:11">
      <c r="J15909" s="1014"/>
      <c r="K15909" s="1014"/>
    </row>
    <row r="15910" spans="10:11">
      <c r="J15910" s="1014"/>
      <c r="K15910" s="1014"/>
    </row>
    <row r="15911" spans="10:11">
      <c r="J15911" s="1014"/>
      <c r="K15911" s="1014"/>
    </row>
    <row r="15912" spans="10:11">
      <c r="J15912" s="1014"/>
      <c r="K15912" s="1014"/>
    </row>
    <row r="15913" spans="10:11">
      <c r="J15913" s="1014"/>
      <c r="K15913" s="1014"/>
    </row>
    <row r="15914" spans="10:11">
      <c r="J15914" s="1014"/>
      <c r="K15914" s="1014"/>
    </row>
    <row r="15915" spans="10:11">
      <c r="J15915" s="1014"/>
      <c r="K15915" s="1014"/>
    </row>
    <row r="15916" spans="10:11">
      <c r="J15916" s="1014"/>
      <c r="K15916" s="1014"/>
    </row>
    <row r="15917" spans="10:11">
      <c r="J15917" s="1014"/>
      <c r="K15917" s="1014"/>
    </row>
    <row r="15918" spans="10:11">
      <c r="J15918" s="1014"/>
      <c r="K15918" s="1014"/>
    </row>
    <row r="15919" spans="10:11">
      <c r="J15919" s="1014"/>
      <c r="K15919" s="1014"/>
    </row>
    <row r="15920" spans="10:11">
      <c r="J15920" s="1014"/>
      <c r="K15920" s="1014"/>
    </row>
    <row r="15921" spans="10:11">
      <c r="J15921" s="1014"/>
      <c r="K15921" s="1014"/>
    </row>
    <row r="15922" spans="10:11">
      <c r="J15922" s="1014"/>
      <c r="K15922" s="1014"/>
    </row>
    <row r="15923" spans="10:11">
      <c r="J15923" s="1014"/>
      <c r="K15923" s="1014"/>
    </row>
    <row r="15924" spans="10:11">
      <c r="J15924" s="1014"/>
      <c r="K15924" s="1014"/>
    </row>
    <row r="15925" spans="10:11">
      <c r="J15925" s="1014"/>
      <c r="K15925" s="1014"/>
    </row>
    <row r="15926" spans="10:11">
      <c r="J15926" s="1014"/>
      <c r="K15926" s="1014"/>
    </row>
    <row r="15927" spans="10:11">
      <c r="J15927" s="1014"/>
      <c r="K15927" s="1014"/>
    </row>
    <row r="15928" spans="10:11">
      <c r="J15928" s="1014"/>
      <c r="K15928" s="1014"/>
    </row>
    <row r="15929" spans="10:11">
      <c r="J15929" s="1014"/>
      <c r="K15929" s="1014"/>
    </row>
    <row r="15930" spans="10:11">
      <c r="J15930" s="1014"/>
      <c r="K15930" s="1014"/>
    </row>
    <row r="15931" spans="10:11">
      <c r="J15931" s="1014"/>
      <c r="K15931" s="1014"/>
    </row>
    <row r="15932" spans="10:11">
      <c r="J15932" s="1014"/>
      <c r="K15932" s="1014"/>
    </row>
    <row r="15933" spans="10:11">
      <c r="J15933" s="1014"/>
      <c r="K15933" s="1014"/>
    </row>
    <row r="15934" spans="10:11">
      <c r="J15934" s="1014"/>
      <c r="K15934" s="1014"/>
    </row>
    <row r="15935" spans="10:11">
      <c r="J15935" s="1014"/>
      <c r="K15935" s="1014"/>
    </row>
    <row r="15936" spans="10:11">
      <c r="J15936" s="1014"/>
      <c r="K15936" s="1014"/>
    </row>
    <row r="15937" spans="10:11">
      <c r="J15937" s="1014"/>
      <c r="K15937" s="1014"/>
    </row>
    <row r="15938" spans="10:11">
      <c r="J15938" s="1014"/>
      <c r="K15938" s="1014"/>
    </row>
    <row r="15939" spans="10:11">
      <c r="J15939" s="1014"/>
      <c r="K15939" s="1014"/>
    </row>
    <row r="15940" spans="10:11">
      <c r="J15940" s="1014"/>
      <c r="K15940" s="1014"/>
    </row>
    <row r="15941" spans="10:11">
      <c r="J15941" s="1014"/>
      <c r="K15941" s="1014"/>
    </row>
    <row r="15942" spans="10:11">
      <c r="J15942" s="1014"/>
      <c r="K15942" s="1014"/>
    </row>
    <row r="15943" spans="10:11">
      <c r="J15943" s="1014"/>
      <c r="K15943" s="1014"/>
    </row>
    <row r="15944" spans="10:11">
      <c r="J15944" s="1014"/>
      <c r="K15944" s="1014"/>
    </row>
    <row r="15945" spans="10:11">
      <c r="J15945" s="1014"/>
      <c r="K15945" s="1014"/>
    </row>
    <row r="15946" spans="10:11">
      <c r="J15946" s="1014"/>
      <c r="K15946" s="1014"/>
    </row>
    <row r="15947" spans="10:11">
      <c r="J15947" s="1014"/>
      <c r="K15947" s="1014"/>
    </row>
    <row r="15948" spans="10:11">
      <c r="J15948" s="1014"/>
      <c r="K15948" s="1014"/>
    </row>
    <row r="15949" spans="10:11">
      <c r="J15949" s="1014"/>
      <c r="K15949" s="1014"/>
    </row>
    <row r="15950" spans="10:11">
      <c r="J15950" s="1014"/>
      <c r="K15950" s="1014"/>
    </row>
    <row r="15951" spans="10:11">
      <c r="J15951" s="1014"/>
      <c r="K15951" s="1014"/>
    </row>
    <row r="15952" spans="10:11">
      <c r="J15952" s="1014"/>
      <c r="K15952" s="1014"/>
    </row>
    <row r="15953" spans="10:11">
      <c r="J15953" s="1014"/>
      <c r="K15953" s="1014"/>
    </row>
    <row r="15954" spans="10:11">
      <c r="J15954" s="1014"/>
      <c r="K15954" s="1014"/>
    </row>
    <row r="15955" spans="10:11">
      <c r="J15955" s="1014"/>
      <c r="K15955" s="1014"/>
    </row>
    <row r="15956" spans="10:11">
      <c r="J15956" s="1014"/>
      <c r="K15956" s="1014"/>
    </row>
    <row r="15957" spans="10:11">
      <c r="J15957" s="1014"/>
      <c r="K15957" s="1014"/>
    </row>
    <row r="15958" spans="10:11">
      <c r="J15958" s="1014"/>
      <c r="K15958" s="1014"/>
    </row>
    <row r="15959" spans="10:11">
      <c r="J15959" s="1014"/>
      <c r="K15959" s="1014"/>
    </row>
    <row r="15960" spans="10:11">
      <c r="J15960" s="1014"/>
      <c r="K15960" s="1014"/>
    </row>
    <row r="15961" spans="10:11">
      <c r="J15961" s="1014"/>
      <c r="K15961" s="1014"/>
    </row>
    <row r="15962" spans="10:11">
      <c r="J15962" s="1014"/>
      <c r="K15962" s="1014"/>
    </row>
    <row r="15963" spans="10:11">
      <c r="J15963" s="1014"/>
      <c r="K15963" s="1014"/>
    </row>
    <row r="15964" spans="10:11">
      <c r="J15964" s="1014"/>
      <c r="K15964" s="1014"/>
    </row>
    <row r="15965" spans="10:11">
      <c r="J15965" s="1014"/>
      <c r="K15965" s="1014"/>
    </row>
    <row r="15966" spans="10:11">
      <c r="J15966" s="1014"/>
      <c r="K15966" s="1014"/>
    </row>
    <row r="15967" spans="10:11">
      <c r="J15967" s="1014"/>
      <c r="K15967" s="1014"/>
    </row>
    <row r="15968" spans="10:11">
      <c r="J15968" s="1014"/>
      <c r="K15968" s="1014"/>
    </row>
    <row r="15969" spans="10:11">
      <c r="J15969" s="1014"/>
      <c r="K15969" s="1014"/>
    </row>
    <row r="15970" spans="10:11">
      <c r="J15970" s="1014"/>
      <c r="K15970" s="1014"/>
    </row>
    <row r="15971" spans="10:11">
      <c r="J15971" s="1014"/>
      <c r="K15971" s="1014"/>
    </row>
    <row r="15972" spans="10:11">
      <c r="J15972" s="1014"/>
      <c r="K15972" s="1014"/>
    </row>
    <row r="15973" spans="10:11">
      <c r="J15973" s="1014"/>
      <c r="K15973" s="1014"/>
    </row>
    <row r="15974" spans="10:11">
      <c r="J15974" s="1014"/>
      <c r="K15974" s="1014"/>
    </row>
    <row r="15975" spans="10:11">
      <c r="J15975" s="1014"/>
      <c r="K15975" s="1014"/>
    </row>
    <row r="15976" spans="10:11">
      <c r="J15976" s="1014"/>
      <c r="K15976" s="1014"/>
    </row>
    <row r="15977" spans="10:11">
      <c r="J15977" s="1014"/>
      <c r="K15977" s="1014"/>
    </row>
    <row r="15978" spans="10:11">
      <c r="J15978" s="1014"/>
      <c r="K15978" s="1014"/>
    </row>
    <row r="15979" spans="10:11">
      <c r="J15979" s="1014"/>
      <c r="K15979" s="1014"/>
    </row>
    <row r="15980" spans="10:11">
      <c r="J15980" s="1014"/>
      <c r="K15980" s="1014"/>
    </row>
    <row r="15981" spans="10:11">
      <c r="J15981" s="1014"/>
      <c r="K15981" s="1014"/>
    </row>
    <row r="15982" spans="10:11">
      <c r="J15982" s="1014"/>
      <c r="K15982" s="1014"/>
    </row>
    <row r="15983" spans="10:11">
      <c r="J15983" s="1014"/>
      <c r="K15983" s="1014"/>
    </row>
    <row r="15984" spans="10:11">
      <c r="J15984" s="1014"/>
      <c r="K15984" s="1014"/>
    </row>
    <row r="15985" spans="10:11">
      <c r="J15985" s="1014"/>
      <c r="K15985" s="1014"/>
    </row>
    <row r="15986" spans="10:11">
      <c r="J15986" s="1014"/>
      <c r="K15986" s="1014"/>
    </row>
    <row r="15987" spans="10:11">
      <c r="J15987" s="1014"/>
      <c r="K15987" s="1014"/>
    </row>
    <row r="15988" spans="10:11">
      <c r="J15988" s="1014"/>
      <c r="K15988" s="1014"/>
    </row>
    <row r="15989" spans="10:11">
      <c r="J15989" s="1014"/>
      <c r="K15989" s="1014"/>
    </row>
    <row r="15990" spans="10:11">
      <c r="J15990" s="1014"/>
      <c r="K15990" s="1014"/>
    </row>
    <row r="15991" spans="10:11">
      <c r="J15991" s="1014"/>
      <c r="K15991" s="1014"/>
    </row>
    <row r="15992" spans="10:11">
      <c r="J15992" s="1014"/>
      <c r="K15992" s="1014"/>
    </row>
    <row r="15993" spans="10:11">
      <c r="J15993" s="1014"/>
      <c r="K15993" s="1014"/>
    </row>
    <row r="15994" spans="10:11">
      <c r="J15994" s="1014"/>
      <c r="K15994" s="1014"/>
    </row>
    <row r="15995" spans="10:11">
      <c r="J15995" s="1014"/>
      <c r="K15995" s="1014"/>
    </row>
    <row r="15996" spans="10:11">
      <c r="J15996" s="1014"/>
      <c r="K15996" s="1014"/>
    </row>
    <row r="15997" spans="10:11">
      <c r="J15997" s="1014"/>
      <c r="K15997" s="1014"/>
    </row>
    <row r="15998" spans="10:11">
      <c r="J15998" s="1014"/>
      <c r="K15998" s="1014"/>
    </row>
    <row r="15999" spans="10:11">
      <c r="J15999" s="1014"/>
      <c r="K15999" s="1014"/>
    </row>
    <row r="16000" spans="10:11">
      <c r="J16000" s="1014"/>
      <c r="K16000" s="1014"/>
    </row>
    <row r="16001" spans="10:11">
      <c r="J16001" s="1014"/>
      <c r="K16001" s="1014"/>
    </row>
    <row r="16002" spans="10:11">
      <c r="J16002" s="1014"/>
      <c r="K16002" s="1014"/>
    </row>
    <row r="16003" spans="10:11">
      <c r="J16003" s="1014"/>
      <c r="K16003" s="1014"/>
    </row>
    <row r="16004" spans="10:11">
      <c r="J16004" s="1014"/>
      <c r="K16004" s="1014"/>
    </row>
    <row r="16005" spans="10:11">
      <c r="J16005" s="1014"/>
      <c r="K16005" s="1014"/>
    </row>
    <row r="16006" spans="10:11">
      <c r="J16006" s="1014"/>
      <c r="K16006" s="1014"/>
    </row>
    <row r="16007" spans="10:11">
      <c r="J16007" s="1014"/>
      <c r="K16007" s="1014"/>
    </row>
    <row r="16008" spans="10:11">
      <c r="J16008" s="1014"/>
      <c r="K16008" s="1014"/>
    </row>
    <row r="16009" spans="10:11">
      <c r="J16009" s="1014"/>
      <c r="K16009" s="1014"/>
    </row>
    <row r="16010" spans="10:11">
      <c r="J16010" s="1014"/>
      <c r="K16010" s="1014"/>
    </row>
    <row r="16011" spans="10:11">
      <c r="J16011" s="1014"/>
      <c r="K16011" s="1014"/>
    </row>
    <row r="16012" spans="10:11">
      <c r="J16012" s="1014"/>
      <c r="K16012" s="1014"/>
    </row>
    <row r="16013" spans="10:11">
      <c r="J16013" s="1014"/>
      <c r="K16013" s="1014"/>
    </row>
    <row r="16014" spans="10:11">
      <c r="J16014" s="1014"/>
      <c r="K16014" s="1014"/>
    </row>
    <row r="16015" spans="10:11">
      <c r="J16015" s="1014"/>
      <c r="K16015" s="1014"/>
    </row>
    <row r="16016" spans="10:11">
      <c r="J16016" s="1014"/>
      <c r="K16016" s="1014"/>
    </row>
    <row r="16017" spans="10:11">
      <c r="J16017" s="1014"/>
      <c r="K16017" s="1014"/>
    </row>
    <row r="16018" spans="10:11">
      <c r="J16018" s="1014"/>
      <c r="K16018" s="1014"/>
    </row>
    <row r="16019" spans="10:11">
      <c r="J16019" s="1014"/>
      <c r="K16019" s="1014"/>
    </row>
    <row r="16020" spans="10:11">
      <c r="J16020" s="1014"/>
      <c r="K16020" s="1014"/>
    </row>
    <row r="16021" spans="10:11">
      <c r="J16021" s="1014"/>
      <c r="K16021" s="1014"/>
    </row>
    <row r="16022" spans="10:11">
      <c r="J16022" s="1014"/>
      <c r="K16022" s="1014"/>
    </row>
    <row r="16023" spans="10:11">
      <c r="J16023" s="1014"/>
      <c r="K16023" s="1014"/>
    </row>
    <row r="16024" spans="10:11">
      <c r="J16024" s="1014"/>
      <c r="K16024" s="1014"/>
    </row>
    <row r="16025" spans="10:11">
      <c r="J16025" s="1014"/>
      <c r="K16025" s="1014"/>
    </row>
    <row r="16026" spans="10:11">
      <c r="J16026" s="1014"/>
      <c r="K16026" s="1014"/>
    </row>
    <row r="16027" spans="10:11">
      <c r="J16027" s="1014"/>
      <c r="K16027" s="1014"/>
    </row>
    <row r="16028" spans="10:11">
      <c r="J16028" s="1014"/>
      <c r="K16028" s="1014"/>
    </row>
    <row r="16029" spans="10:11">
      <c r="J16029" s="1014"/>
      <c r="K16029" s="1014"/>
    </row>
    <row r="16030" spans="10:11">
      <c r="J16030" s="1014"/>
      <c r="K16030" s="1014"/>
    </row>
    <row r="16031" spans="10:11">
      <c r="J16031" s="1014"/>
      <c r="K16031" s="1014"/>
    </row>
    <row r="16032" spans="10:11">
      <c r="J16032" s="1014"/>
      <c r="K16032" s="1014"/>
    </row>
    <row r="16033" spans="10:11">
      <c r="J16033" s="1014"/>
      <c r="K16033" s="1014"/>
    </row>
    <row r="16034" spans="10:11">
      <c r="J16034" s="1014"/>
      <c r="K16034" s="1014"/>
    </row>
    <row r="16035" spans="10:11">
      <c r="J16035" s="1014"/>
      <c r="K16035" s="1014"/>
    </row>
    <row r="16036" spans="10:11">
      <c r="J16036" s="1014"/>
      <c r="K16036" s="1014"/>
    </row>
    <row r="16037" spans="10:11">
      <c r="J16037" s="1014"/>
      <c r="K16037" s="1014"/>
    </row>
    <row r="16038" spans="10:11">
      <c r="J16038" s="1014"/>
      <c r="K16038" s="1014"/>
    </row>
    <row r="16039" spans="10:11">
      <c r="J16039" s="1014"/>
      <c r="K16039" s="1014"/>
    </row>
    <row r="16040" spans="10:11">
      <c r="J16040" s="1014"/>
      <c r="K16040" s="1014"/>
    </row>
    <row r="16041" spans="10:11">
      <c r="J16041" s="1014"/>
      <c r="K16041" s="1014"/>
    </row>
    <row r="16042" spans="10:11">
      <c r="J16042" s="1014"/>
      <c r="K16042" s="1014"/>
    </row>
    <row r="16043" spans="10:11">
      <c r="J16043" s="1014"/>
      <c r="K16043" s="1014"/>
    </row>
    <row r="16044" spans="10:11">
      <c r="J16044" s="1014"/>
      <c r="K16044" s="1014"/>
    </row>
    <row r="16045" spans="10:11">
      <c r="J16045" s="1014"/>
      <c r="K16045" s="1014"/>
    </row>
    <row r="16046" spans="10:11">
      <c r="J16046" s="1014"/>
      <c r="K16046" s="1014"/>
    </row>
    <row r="16047" spans="10:11">
      <c r="J16047" s="1014"/>
      <c r="K16047" s="1014"/>
    </row>
    <row r="16048" spans="10:11">
      <c r="J16048" s="1014"/>
      <c r="K16048" s="1014"/>
    </row>
    <row r="16049" spans="10:11">
      <c r="J16049" s="1014"/>
      <c r="K16049" s="1014"/>
    </row>
    <row r="16050" spans="10:11">
      <c r="J16050" s="1014"/>
      <c r="K16050" s="1014"/>
    </row>
    <row r="16051" spans="10:11">
      <c r="J16051" s="1014"/>
      <c r="K16051" s="1014"/>
    </row>
    <row r="16052" spans="10:11">
      <c r="J16052" s="1014"/>
      <c r="K16052" s="1014"/>
    </row>
    <row r="16053" spans="10:11">
      <c r="J16053" s="1014"/>
      <c r="K16053" s="1014"/>
    </row>
    <row r="16054" spans="10:11">
      <c r="J16054" s="1014"/>
      <c r="K16054" s="1014"/>
    </row>
    <row r="16055" spans="10:11">
      <c r="J16055" s="1014"/>
      <c r="K16055" s="1014"/>
    </row>
    <row r="16056" spans="10:11">
      <c r="J16056" s="1014"/>
      <c r="K16056" s="1014"/>
    </row>
    <row r="16057" spans="10:11">
      <c r="J16057" s="1014"/>
      <c r="K16057" s="1014"/>
    </row>
    <row r="16058" spans="10:11">
      <c r="J16058" s="1014"/>
      <c r="K16058" s="1014"/>
    </row>
    <row r="16059" spans="10:11">
      <c r="J16059" s="1014"/>
      <c r="K16059" s="1014"/>
    </row>
    <row r="16060" spans="10:11">
      <c r="J16060" s="1014"/>
      <c r="K16060" s="1014"/>
    </row>
    <row r="16061" spans="10:11">
      <c r="J16061" s="1014"/>
      <c r="K16061" s="1014"/>
    </row>
    <row r="16062" spans="10:11">
      <c r="J16062" s="1014"/>
      <c r="K16062" s="1014"/>
    </row>
    <row r="16063" spans="10:11">
      <c r="J16063" s="1014"/>
      <c r="K16063" s="1014"/>
    </row>
    <row r="16064" spans="10:11">
      <c r="J16064" s="1014"/>
      <c r="K16064" s="1014"/>
    </row>
    <row r="16065" spans="10:11">
      <c r="J16065" s="1014"/>
      <c r="K16065" s="1014"/>
    </row>
    <row r="16066" spans="10:11">
      <c r="J16066" s="1014"/>
      <c r="K16066" s="1014"/>
    </row>
    <row r="16067" spans="10:11">
      <c r="J16067" s="1014"/>
      <c r="K16067" s="1014"/>
    </row>
    <row r="16068" spans="10:11">
      <c r="J16068" s="1014"/>
      <c r="K16068" s="1014"/>
    </row>
    <row r="16069" spans="10:11">
      <c r="J16069" s="1014"/>
      <c r="K16069" s="1014"/>
    </row>
    <row r="16070" spans="10:11">
      <c r="J16070" s="1014"/>
      <c r="K16070" s="1014"/>
    </row>
    <row r="16071" spans="10:11">
      <c r="J16071" s="1014"/>
      <c r="K16071" s="1014"/>
    </row>
    <row r="16072" spans="10:11">
      <c r="J16072" s="1014"/>
      <c r="K16072" s="1014"/>
    </row>
    <row r="16073" spans="10:11">
      <c r="J16073" s="1014"/>
      <c r="K16073" s="1014"/>
    </row>
    <row r="16074" spans="10:11">
      <c r="J16074" s="1014"/>
      <c r="K16074" s="1014"/>
    </row>
    <row r="16075" spans="10:11">
      <c r="J16075" s="1014"/>
      <c r="K16075" s="1014"/>
    </row>
    <row r="16076" spans="10:11">
      <c r="J16076" s="1014"/>
      <c r="K16076" s="1014"/>
    </row>
    <row r="16077" spans="10:11">
      <c r="J16077" s="1014"/>
      <c r="K16077" s="1014"/>
    </row>
    <row r="16078" spans="10:11">
      <c r="J16078" s="1014"/>
      <c r="K16078" s="1014"/>
    </row>
    <row r="16079" spans="10:11">
      <c r="J16079" s="1014"/>
      <c r="K16079" s="1014"/>
    </row>
    <row r="16080" spans="10:11">
      <c r="J16080" s="1014"/>
      <c r="K16080" s="1014"/>
    </row>
    <row r="16081" spans="10:11">
      <c r="J16081" s="1014"/>
      <c r="K16081" s="1014"/>
    </row>
    <row r="16082" spans="10:11">
      <c r="J16082" s="1014"/>
      <c r="K16082" s="1014"/>
    </row>
    <row r="16083" spans="10:11">
      <c r="J16083" s="1014"/>
      <c r="K16083" s="1014"/>
    </row>
    <row r="16084" spans="10:11">
      <c r="J16084" s="1014"/>
      <c r="K16084" s="1014"/>
    </row>
    <row r="16085" spans="10:11">
      <c r="J16085" s="1014"/>
      <c r="K16085" s="1014"/>
    </row>
    <row r="16086" spans="10:11">
      <c r="J16086" s="1014"/>
      <c r="K16086" s="1014"/>
    </row>
    <row r="16087" spans="10:11">
      <c r="J16087" s="1014"/>
      <c r="K16087" s="1014"/>
    </row>
    <row r="16088" spans="10:11">
      <c r="J16088" s="1014"/>
      <c r="K16088" s="1014"/>
    </row>
    <row r="16089" spans="10:11">
      <c r="J16089" s="1014"/>
      <c r="K16089" s="1014"/>
    </row>
    <row r="16090" spans="10:11">
      <c r="J16090" s="1014"/>
      <c r="K16090" s="1014"/>
    </row>
    <row r="16091" spans="10:11">
      <c r="J16091" s="1014"/>
      <c r="K16091" s="1014"/>
    </row>
    <row r="16092" spans="10:11">
      <c r="J16092" s="1014"/>
      <c r="K16092" s="1014"/>
    </row>
    <row r="16093" spans="10:11">
      <c r="J16093" s="1014"/>
      <c r="K16093" s="1014"/>
    </row>
    <row r="16094" spans="10:11">
      <c r="J16094" s="1014"/>
      <c r="K16094" s="1014"/>
    </row>
    <row r="16095" spans="10:11">
      <c r="J16095" s="1014"/>
      <c r="K16095" s="1014"/>
    </row>
    <row r="16096" spans="10:11">
      <c r="J16096" s="1014"/>
      <c r="K16096" s="1014"/>
    </row>
    <row r="16097" spans="10:11">
      <c r="J16097" s="1014"/>
      <c r="K16097" s="1014"/>
    </row>
    <row r="16098" spans="10:11">
      <c r="J16098" s="1014"/>
      <c r="K16098" s="1014"/>
    </row>
    <row r="16099" spans="10:11">
      <c r="J16099" s="1014"/>
      <c r="K16099" s="1014"/>
    </row>
    <row r="16100" spans="10:11">
      <c r="J16100" s="1014"/>
      <c r="K16100" s="1014"/>
    </row>
    <row r="16101" spans="10:11">
      <c r="J16101" s="1014"/>
      <c r="K16101" s="1014"/>
    </row>
    <row r="16102" spans="10:11">
      <c r="J16102" s="1014"/>
      <c r="K16102" s="1014"/>
    </row>
    <row r="16103" spans="10:11">
      <c r="J16103" s="1014"/>
      <c r="K16103" s="1014"/>
    </row>
    <row r="16104" spans="10:11">
      <c r="J16104" s="1014"/>
      <c r="K16104" s="1014"/>
    </row>
    <row r="16105" spans="10:11">
      <c r="J16105" s="1014"/>
      <c r="K16105" s="1014"/>
    </row>
    <row r="16106" spans="10:11">
      <c r="J16106" s="1014"/>
      <c r="K16106" s="1014"/>
    </row>
    <row r="16107" spans="10:11">
      <c r="J16107" s="1014"/>
      <c r="K16107" s="1014"/>
    </row>
    <row r="16108" spans="10:11">
      <c r="J16108" s="1014"/>
      <c r="K16108" s="1014"/>
    </row>
    <row r="16109" spans="10:11">
      <c r="J16109" s="1014"/>
      <c r="K16109" s="1014"/>
    </row>
    <row r="16110" spans="10:11">
      <c r="J16110" s="1014"/>
      <c r="K16110" s="1014"/>
    </row>
    <row r="16111" spans="10:11">
      <c r="J16111" s="1014"/>
      <c r="K16111" s="1014"/>
    </row>
    <row r="16112" spans="10:11">
      <c r="J16112" s="1014"/>
      <c r="K16112" s="1014"/>
    </row>
    <row r="16113" spans="10:11">
      <c r="J16113" s="1014"/>
      <c r="K16113" s="1014"/>
    </row>
    <row r="16114" spans="10:11">
      <c r="J16114" s="1014"/>
      <c r="K16114" s="1014"/>
    </row>
    <row r="16115" spans="10:11">
      <c r="J16115" s="1014"/>
      <c r="K16115" s="1014"/>
    </row>
    <row r="16116" spans="10:11">
      <c r="J16116" s="1014"/>
      <c r="K16116" s="1014"/>
    </row>
    <row r="16117" spans="10:11">
      <c r="J16117" s="1014"/>
      <c r="K16117" s="1014"/>
    </row>
    <row r="16118" spans="10:11">
      <c r="J16118" s="1014"/>
      <c r="K16118" s="1014"/>
    </row>
    <row r="16119" spans="10:11">
      <c r="J16119" s="1014"/>
      <c r="K16119" s="1014"/>
    </row>
    <row r="16120" spans="10:11">
      <c r="J16120" s="1014"/>
      <c r="K16120" s="1014"/>
    </row>
    <row r="16121" spans="10:11">
      <c r="J16121" s="1014"/>
      <c r="K16121" s="1014"/>
    </row>
    <row r="16122" spans="10:11">
      <c r="J16122" s="1014"/>
      <c r="K16122" s="1014"/>
    </row>
    <row r="16123" spans="10:11">
      <c r="J16123" s="1014"/>
      <c r="K16123" s="1014"/>
    </row>
    <row r="16124" spans="10:11">
      <c r="J16124" s="1014"/>
      <c r="K16124" s="1014"/>
    </row>
    <row r="16125" spans="10:11">
      <c r="J16125" s="1014"/>
      <c r="K16125" s="1014"/>
    </row>
    <row r="16126" spans="10:11">
      <c r="J16126" s="1014"/>
      <c r="K16126" s="1014"/>
    </row>
    <row r="16127" spans="10:11">
      <c r="J16127" s="1014"/>
      <c r="K16127" s="1014"/>
    </row>
    <row r="16128" spans="10:11">
      <c r="J16128" s="1014"/>
      <c r="K16128" s="1014"/>
    </row>
    <row r="16129" spans="10:11">
      <c r="J16129" s="1014"/>
      <c r="K16129" s="1014"/>
    </row>
    <row r="16130" spans="10:11">
      <c r="J16130" s="1014"/>
      <c r="K16130" s="1014"/>
    </row>
    <row r="16131" spans="10:11">
      <c r="J16131" s="1014"/>
      <c r="K16131" s="1014"/>
    </row>
    <row r="16132" spans="10:11">
      <c r="J16132" s="1014"/>
      <c r="K16132" s="1014"/>
    </row>
    <row r="16133" spans="10:11">
      <c r="J16133" s="1014"/>
      <c r="K16133" s="1014"/>
    </row>
    <row r="16134" spans="10:11">
      <c r="J16134" s="1014"/>
      <c r="K16134" s="1014"/>
    </row>
    <row r="16135" spans="10:11">
      <c r="J16135" s="1014"/>
      <c r="K16135" s="1014"/>
    </row>
    <row r="16136" spans="10:11">
      <c r="J16136" s="1014"/>
      <c r="K16136" s="1014"/>
    </row>
    <row r="16137" spans="10:11">
      <c r="J16137" s="1014"/>
      <c r="K16137" s="1014"/>
    </row>
    <row r="16138" spans="10:11">
      <c r="J16138" s="1014"/>
      <c r="K16138" s="1014"/>
    </row>
    <row r="16139" spans="10:11">
      <c r="J16139" s="1014"/>
      <c r="K16139" s="1014"/>
    </row>
    <row r="16140" spans="10:11">
      <c r="J16140" s="1014"/>
      <c r="K16140" s="1014"/>
    </row>
    <row r="16141" spans="10:11">
      <c r="J16141" s="1014"/>
      <c r="K16141" s="1014"/>
    </row>
    <row r="16142" spans="10:11">
      <c r="J16142" s="1014"/>
      <c r="K16142" s="1014"/>
    </row>
    <row r="16143" spans="10:11">
      <c r="J16143" s="1014"/>
      <c r="K16143" s="1014"/>
    </row>
    <row r="16144" spans="10:11">
      <c r="J16144" s="1014"/>
      <c r="K16144" s="1014"/>
    </row>
    <row r="16145" spans="10:11">
      <c r="J16145" s="1014"/>
      <c r="K16145" s="1014"/>
    </row>
    <row r="16146" spans="10:11">
      <c r="J16146" s="1014"/>
      <c r="K16146" s="1014"/>
    </row>
    <row r="16147" spans="10:11">
      <c r="J16147" s="1014"/>
      <c r="K16147" s="1014"/>
    </row>
    <row r="16148" spans="10:11">
      <c r="J16148" s="1014"/>
      <c r="K16148" s="1014"/>
    </row>
    <row r="16149" spans="10:11">
      <c r="J16149" s="1014"/>
      <c r="K16149" s="1014"/>
    </row>
    <row r="16150" spans="10:11">
      <c r="J16150" s="1014"/>
      <c r="K16150" s="1014"/>
    </row>
    <row r="16151" spans="10:11">
      <c r="J16151" s="1014"/>
      <c r="K16151" s="1014"/>
    </row>
    <row r="16152" spans="10:11">
      <c r="J16152" s="1014"/>
      <c r="K16152" s="1014"/>
    </row>
    <row r="16153" spans="10:11">
      <c r="J16153" s="1014"/>
      <c r="K16153" s="1014"/>
    </row>
    <row r="16154" spans="10:11">
      <c r="J16154" s="1014"/>
      <c r="K16154" s="1014"/>
    </row>
    <row r="16155" spans="10:11">
      <c r="J16155" s="1014"/>
      <c r="K16155" s="1014"/>
    </row>
    <row r="16156" spans="10:11">
      <c r="J16156" s="1014"/>
      <c r="K16156" s="1014"/>
    </row>
    <row r="16157" spans="10:11">
      <c r="J16157" s="1014"/>
      <c r="K16157" s="1014"/>
    </row>
    <row r="16158" spans="10:11">
      <c r="J16158" s="1014"/>
      <c r="K16158" s="1014"/>
    </row>
    <row r="16159" spans="10:11">
      <c r="J16159" s="1014"/>
      <c r="K16159" s="1014"/>
    </row>
    <row r="16160" spans="10:11">
      <c r="J16160" s="1014"/>
      <c r="K16160" s="1014"/>
    </row>
    <row r="16161" spans="10:11">
      <c r="J16161" s="1014"/>
      <c r="K16161" s="1014"/>
    </row>
    <row r="16162" spans="10:11">
      <c r="J16162" s="1014"/>
      <c r="K16162" s="1014"/>
    </row>
    <row r="16163" spans="10:11">
      <c r="J16163" s="1014"/>
      <c r="K16163" s="1014"/>
    </row>
    <row r="16164" spans="10:11">
      <c r="J16164" s="1014"/>
      <c r="K16164" s="1014"/>
    </row>
    <row r="16165" spans="10:11">
      <c r="J16165" s="1014"/>
      <c r="K16165" s="1014"/>
    </row>
    <row r="16166" spans="10:11">
      <c r="J16166" s="1014"/>
      <c r="K16166" s="1014"/>
    </row>
    <row r="16167" spans="10:11">
      <c r="J16167" s="1014"/>
      <c r="K16167" s="1014"/>
    </row>
    <row r="16168" spans="10:11">
      <c r="J16168" s="1014"/>
      <c r="K16168" s="1014"/>
    </row>
    <row r="16169" spans="10:11">
      <c r="J16169" s="1014"/>
      <c r="K16169" s="1014"/>
    </row>
    <row r="16170" spans="10:11">
      <c r="J16170" s="1014"/>
      <c r="K16170" s="1014"/>
    </row>
    <row r="16171" spans="10:11">
      <c r="J16171" s="1014"/>
      <c r="K16171" s="1014"/>
    </row>
    <row r="16172" spans="10:11">
      <c r="J16172" s="1014"/>
      <c r="K16172" s="1014"/>
    </row>
    <row r="16173" spans="10:11">
      <c r="J16173" s="1014"/>
      <c r="K16173" s="1014"/>
    </row>
    <row r="16174" spans="10:11">
      <c r="J16174" s="1014"/>
      <c r="K16174" s="1014"/>
    </row>
    <row r="16175" spans="10:11">
      <c r="J16175" s="1014"/>
      <c r="K16175" s="1014"/>
    </row>
    <row r="16176" spans="10:11">
      <c r="J16176" s="1014"/>
      <c r="K16176" s="1014"/>
    </row>
    <row r="16177" spans="10:11">
      <c r="J16177" s="1014"/>
      <c r="K16177" s="1014"/>
    </row>
    <row r="16178" spans="10:11">
      <c r="J16178" s="1014"/>
      <c r="K16178" s="1014"/>
    </row>
    <row r="16179" spans="10:11">
      <c r="J16179" s="1014"/>
      <c r="K16179" s="1014"/>
    </row>
    <row r="16180" spans="10:11">
      <c r="J16180" s="1014"/>
      <c r="K16180" s="1014"/>
    </row>
    <row r="16181" spans="10:11">
      <c r="J16181" s="1014"/>
      <c r="K16181" s="1014"/>
    </row>
    <row r="16182" spans="10:11">
      <c r="J16182" s="1014"/>
      <c r="K16182" s="1014"/>
    </row>
    <row r="16183" spans="10:11">
      <c r="J16183" s="1014"/>
      <c r="K16183" s="1014"/>
    </row>
    <row r="16184" spans="10:11">
      <c r="J16184" s="1014"/>
      <c r="K16184" s="1014"/>
    </row>
    <row r="16185" spans="10:11">
      <c r="J16185" s="1014"/>
      <c r="K16185" s="1014"/>
    </row>
    <row r="16186" spans="10:11">
      <c r="J16186" s="1014"/>
      <c r="K16186" s="1014"/>
    </row>
    <row r="16187" spans="10:11">
      <c r="J16187" s="1014"/>
      <c r="K16187" s="1014"/>
    </row>
    <row r="16188" spans="10:11">
      <c r="J16188" s="1014"/>
      <c r="K16188" s="1014"/>
    </row>
    <row r="16189" spans="10:11">
      <c r="J16189" s="1014"/>
      <c r="K16189" s="1014"/>
    </row>
    <row r="16190" spans="10:11">
      <c r="J16190" s="1014"/>
      <c r="K16190" s="1014"/>
    </row>
    <row r="16191" spans="10:11">
      <c r="J16191" s="1014"/>
      <c r="K16191" s="1014"/>
    </row>
    <row r="16192" spans="10:11">
      <c r="J16192" s="1014"/>
      <c r="K16192" s="1014"/>
    </row>
    <row r="16193" spans="10:11">
      <c r="J16193" s="1014"/>
      <c r="K16193" s="1014"/>
    </row>
    <row r="16194" spans="10:11">
      <c r="J16194" s="1014"/>
      <c r="K16194" s="1014"/>
    </row>
    <row r="16195" spans="10:11">
      <c r="J16195" s="1014"/>
      <c r="K16195" s="1014"/>
    </row>
    <row r="16196" spans="10:11">
      <c r="J16196" s="1014"/>
      <c r="K16196" s="1014"/>
    </row>
    <row r="16197" spans="10:11">
      <c r="J16197" s="1014"/>
      <c r="K16197" s="1014"/>
    </row>
    <row r="16198" spans="10:11">
      <c r="J16198" s="1014"/>
      <c r="K16198" s="1014"/>
    </row>
    <row r="16199" spans="10:11">
      <c r="J16199" s="1014"/>
      <c r="K16199" s="1014"/>
    </row>
    <row r="16200" spans="10:11">
      <c r="J16200" s="1014"/>
      <c r="K16200" s="1014"/>
    </row>
    <row r="16201" spans="10:11">
      <c r="J16201" s="1014"/>
      <c r="K16201" s="1014"/>
    </row>
    <row r="16202" spans="10:11">
      <c r="J16202" s="1014"/>
      <c r="K16202" s="1014"/>
    </row>
    <row r="16203" spans="10:11">
      <c r="J16203" s="1014"/>
      <c r="K16203" s="1014"/>
    </row>
    <row r="16204" spans="10:11">
      <c r="J16204" s="1014"/>
      <c r="K16204" s="1014"/>
    </row>
    <row r="16205" spans="10:11">
      <c r="J16205" s="1014"/>
      <c r="K16205" s="1014"/>
    </row>
    <row r="16206" spans="10:11">
      <c r="J16206" s="1014"/>
      <c r="K16206" s="1014"/>
    </row>
    <row r="16207" spans="10:11">
      <c r="J16207" s="1014"/>
      <c r="K16207" s="1014"/>
    </row>
    <row r="16208" spans="10:11">
      <c r="J16208" s="1014"/>
      <c r="K16208" s="1014"/>
    </row>
    <row r="16209" spans="10:11">
      <c r="J16209" s="1014"/>
      <c r="K16209" s="1014"/>
    </row>
    <row r="16210" spans="10:11">
      <c r="J16210" s="1014"/>
      <c r="K16210" s="1014"/>
    </row>
    <row r="16211" spans="10:11">
      <c r="J16211" s="1014"/>
      <c r="K16211" s="1014"/>
    </row>
    <row r="16212" spans="10:11">
      <c r="J16212" s="1014"/>
      <c r="K16212" s="1014"/>
    </row>
    <row r="16213" spans="10:11">
      <c r="J16213" s="1014"/>
      <c r="K16213" s="1014"/>
    </row>
    <row r="16214" spans="10:11">
      <c r="J16214" s="1014"/>
      <c r="K16214" s="1014"/>
    </row>
    <row r="16215" spans="10:11">
      <c r="J16215" s="1014"/>
      <c r="K16215" s="1014"/>
    </row>
    <row r="16216" spans="10:11">
      <c r="J16216" s="1014"/>
      <c r="K16216" s="1014"/>
    </row>
    <row r="16217" spans="10:11">
      <c r="J16217" s="1014"/>
      <c r="K16217" s="1014"/>
    </row>
    <row r="16218" spans="10:11">
      <c r="J16218" s="1014"/>
      <c r="K16218" s="1014"/>
    </row>
    <row r="16219" spans="10:11">
      <c r="J16219" s="1014"/>
      <c r="K16219" s="1014"/>
    </row>
    <row r="16220" spans="10:11">
      <c r="J16220" s="1014"/>
      <c r="K16220" s="1014"/>
    </row>
    <row r="16221" spans="10:11">
      <c r="J16221" s="1014"/>
      <c r="K16221" s="1014"/>
    </row>
    <row r="16222" spans="10:11">
      <c r="J16222" s="1014"/>
      <c r="K16222" s="1014"/>
    </row>
    <row r="16223" spans="10:11">
      <c r="J16223" s="1014"/>
      <c r="K16223" s="1014"/>
    </row>
    <row r="16224" spans="10:11">
      <c r="J16224" s="1014"/>
      <c r="K16224" s="1014"/>
    </row>
    <row r="16225" spans="10:11">
      <c r="J16225" s="1014"/>
      <c r="K16225" s="1014"/>
    </row>
    <row r="16226" spans="10:11">
      <c r="J16226" s="1014"/>
      <c r="K16226" s="1014"/>
    </row>
    <row r="16227" spans="10:11">
      <c r="J16227" s="1014"/>
      <c r="K16227" s="1014"/>
    </row>
    <row r="16228" spans="10:11">
      <c r="J16228" s="1014"/>
      <c r="K16228" s="1014"/>
    </row>
    <row r="16229" spans="10:11">
      <c r="J16229" s="1014"/>
      <c r="K16229" s="1014"/>
    </row>
    <row r="16230" spans="10:11">
      <c r="J16230" s="1014"/>
      <c r="K16230" s="1014"/>
    </row>
    <row r="16231" spans="10:11">
      <c r="J16231" s="1014"/>
      <c r="K16231" s="1014"/>
    </row>
    <row r="16232" spans="10:11">
      <c r="J16232" s="1014"/>
      <c r="K16232" s="1014"/>
    </row>
    <row r="16233" spans="10:11">
      <c r="J16233" s="1014"/>
      <c r="K16233" s="1014"/>
    </row>
    <row r="16234" spans="10:11">
      <c r="J16234" s="1014"/>
      <c r="K16234" s="1014"/>
    </row>
    <row r="16235" spans="10:11">
      <c r="J16235" s="1014"/>
      <c r="K16235" s="1014"/>
    </row>
    <row r="16236" spans="10:11">
      <c r="J16236" s="1014"/>
      <c r="K16236" s="1014"/>
    </row>
    <row r="16237" spans="10:11">
      <c r="J16237" s="1014"/>
      <c r="K16237" s="1014"/>
    </row>
    <row r="16238" spans="10:11">
      <c r="J16238" s="1014"/>
      <c r="K16238" s="1014"/>
    </row>
    <row r="16239" spans="10:11">
      <c r="J16239" s="1014"/>
      <c r="K16239" s="1014"/>
    </row>
    <row r="16240" spans="10:11">
      <c r="J16240" s="1014"/>
      <c r="K16240" s="1014"/>
    </row>
    <row r="16241" spans="10:11">
      <c r="J16241" s="1014"/>
      <c r="K16241" s="1014"/>
    </row>
    <row r="16242" spans="10:11">
      <c r="J16242" s="1014"/>
      <c r="K16242" s="1014"/>
    </row>
    <row r="16243" spans="10:11">
      <c r="J16243" s="1014"/>
      <c r="K16243" s="1014"/>
    </row>
    <row r="16244" spans="10:11">
      <c r="J16244" s="1014"/>
      <c r="K16244" s="1014"/>
    </row>
    <row r="16245" spans="10:11">
      <c r="J16245" s="1014"/>
      <c r="K16245" s="1014"/>
    </row>
    <row r="16246" spans="10:11">
      <c r="J16246" s="1014"/>
      <c r="K16246" s="1014"/>
    </row>
    <row r="16247" spans="10:11">
      <c r="J16247" s="1014"/>
      <c r="K16247" s="1014"/>
    </row>
    <row r="16248" spans="10:11">
      <c r="J16248" s="1014"/>
      <c r="K16248" s="1014"/>
    </row>
    <row r="16249" spans="10:11">
      <c r="J16249" s="1014"/>
      <c r="K16249" s="1014"/>
    </row>
    <row r="16250" spans="10:11">
      <c r="J16250" s="1014"/>
      <c r="K16250" s="1014"/>
    </row>
    <row r="16251" spans="10:11">
      <c r="J16251" s="1014"/>
      <c r="K16251" s="1014"/>
    </row>
    <row r="16252" spans="10:11">
      <c r="J16252" s="1014"/>
      <c r="K16252" s="1014"/>
    </row>
    <row r="16253" spans="10:11">
      <c r="J16253" s="1014"/>
      <c r="K16253" s="1014"/>
    </row>
    <row r="16254" spans="10:11">
      <c r="J16254" s="1014"/>
      <c r="K16254" s="1014"/>
    </row>
    <row r="16255" spans="10:11">
      <c r="J16255" s="1014"/>
      <c r="K16255" s="1014"/>
    </row>
    <row r="16256" spans="10:11">
      <c r="J16256" s="1014"/>
      <c r="K16256" s="1014"/>
    </row>
    <row r="16257" spans="10:11">
      <c r="J16257" s="1014"/>
      <c r="K16257" s="1014"/>
    </row>
    <row r="16258" spans="10:11">
      <c r="J16258" s="1014"/>
      <c r="K16258" s="1014"/>
    </row>
    <row r="16259" spans="10:11">
      <c r="J16259" s="1014"/>
      <c r="K16259" s="1014"/>
    </row>
    <row r="16260" spans="10:11">
      <c r="J16260" s="1014"/>
      <c r="K16260" s="1014"/>
    </row>
    <row r="16261" spans="10:11">
      <c r="J16261" s="1014"/>
      <c r="K16261" s="1014"/>
    </row>
    <row r="16262" spans="10:11">
      <c r="J16262" s="1014"/>
      <c r="K16262" s="1014"/>
    </row>
    <row r="16263" spans="10:11">
      <c r="J16263" s="1014"/>
      <c r="K16263" s="1014"/>
    </row>
    <row r="16264" spans="10:11">
      <c r="J16264" s="1014"/>
      <c r="K16264" s="1014"/>
    </row>
    <row r="16265" spans="10:11">
      <c r="J16265" s="1014"/>
      <c r="K16265" s="1014"/>
    </row>
    <row r="16266" spans="10:11">
      <c r="J16266" s="1014"/>
      <c r="K16266" s="1014"/>
    </row>
    <row r="16267" spans="10:11">
      <c r="J16267" s="1014"/>
      <c r="K16267" s="1014"/>
    </row>
    <row r="16268" spans="10:11">
      <c r="J16268" s="1014"/>
      <c r="K16268" s="1014"/>
    </row>
    <row r="16269" spans="10:11">
      <c r="J16269" s="1014"/>
      <c r="K16269" s="1014"/>
    </row>
    <row r="16270" spans="10:11">
      <c r="J16270" s="1014"/>
      <c r="K16270" s="1014"/>
    </row>
    <row r="16271" spans="10:11">
      <c r="J16271" s="1014"/>
      <c r="K16271" s="1014"/>
    </row>
    <row r="16272" spans="10:11">
      <c r="J16272" s="1014"/>
      <c r="K16272" s="1014"/>
    </row>
    <row r="16273" spans="10:11">
      <c r="J16273" s="1014"/>
      <c r="K16273" s="1014"/>
    </row>
    <row r="16274" spans="10:11">
      <c r="J16274" s="1014"/>
      <c r="K16274" s="1014"/>
    </row>
    <row r="16275" spans="10:11">
      <c r="J16275" s="1014"/>
      <c r="K16275" s="1014"/>
    </row>
    <row r="16276" spans="10:11">
      <c r="J16276" s="1014"/>
      <c r="K16276" s="1014"/>
    </row>
    <row r="16277" spans="10:11">
      <c r="J16277" s="1014"/>
      <c r="K16277" s="1014"/>
    </row>
    <row r="16278" spans="10:11">
      <c r="J16278" s="1014"/>
      <c r="K16278" s="1014"/>
    </row>
    <row r="16279" spans="10:11">
      <c r="J16279" s="1014"/>
      <c r="K16279" s="1014"/>
    </row>
    <row r="16280" spans="10:11">
      <c r="J16280" s="1014"/>
      <c r="K16280" s="1014"/>
    </row>
    <row r="16281" spans="10:11">
      <c r="J16281" s="1014"/>
      <c r="K16281" s="1014"/>
    </row>
    <row r="16282" spans="10:11">
      <c r="J16282" s="1014"/>
      <c r="K16282" s="1014"/>
    </row>
    <row r="16283" spans="10:11">
      <c r="J16283" s="1014"/>
      <c r="K16283" s="1014"/>
    </row>
    <row r="16284" spans="10:11">
      <c r="J16284" s="1014"/>
      <c r="K16284" s="1014"/>
    </row>
    <row r="16285" spans="10:11">
      <c r="J16285" s="1014"/>
      <c r="K16285" s="1014"/>
    </row>
    <row r="16286" spans="10:11">
      <c r="J16286" s="1014"/>
      <c r="K16286" s="1014"/>
    </row>
    <row r="16287" spans="10:11">
      <c r="J16287" s="1014"/>
      <c r="K16287" s="1014"/>
    </row>
    <row r="16288" spans="10:11">
      <c r="J16288" s="1014"/>
      <c r="K16288" s="1014"/>
    </row>
    <row r="16289" spans="10:11">
      <c r="J16289" s="1014"/>
      <c r="K16289" s="1014"/>
    </row>
    <row r="16290" spans="10:11">
      <c r="J16290" s="1014"/>
      <c r="K16290" s="1014"/>
    </row>
    <row r="16291" spans="10:11">
      <c r="J16291" s="1014"/>
      <c r="K16291" s="1014"/>
    </row>
    <row r="16292" spans="10:11">
      <c r="J16292" s="1014"/>
      <c r="K16292" s="1014"/>
    </row>
    <row r="16293" spans="10:11">
      <c r="J16293" s="1014"/>
      <c r="K16293" s="1014"/>
    </row>
    <row r="16294" spans="10:11">
      <c r="J16294" s="1014"/>
      <c r="K16294" s="1014"/>
    </row>
    <row r="16295" spans="10:11">
      <c r="J16295" s="1014"/>
      <c r="K16295" s="1014"/>
    </row>
    <row r="16296" spans="10:11">
      <c r="J16296" s="1014"/>
      <c r="K16296" s="1014"/>
    </row>
    <row r="16297" spans="10:11">
      <c r="J16297" s="1014"/>
      <c r="K16297" s="1014"/>
    </row>
    <row r="16298" spans="10:11">
      <c r="J16298" s="1014"/>
      <c r="K16298" s="1014"/>
    </row>
    <row r="16299" spans="10:11">
      <c r="J16299" s="1014"/>
      <c r="K16299" s="1014"/>
    </row>
    <row r="16300" spans="10:11">
      <c r="J16300" s="1014"/>
      <c r="K16300" s="1014"/>
    </row>
    <row r="16301" spans="10:11">
      <c r="J16301" s="1014"/>
      <c r="K16301" s="1014"/>
    </row>
    <row r="16302" spans="10:11">
      <c r="J16302" s="1014"/>
      <c r="K16302" s="1014"/>
    </row>
    <row r="16303" spans="10:11">
      <c r="J16303" s="1014"/>
      <c r="K16303" s="1014"/>
    </row>
    <row r="16304" spans="10:11">
      <c r="J16304" s="1014"/>
      <c r="K16304" s="1014"/>
    </row>
    <row r="16305" spans="10:11">
      <c r="J16305" s="1014"/>
      <c r="K16305" s="1014"/>
    </row>
    <row r="16306" spans="10:11">
      <c r="J16306" s="1014"/>
      <c r="K16306" s="1014"/>
    </row>
    <row r="16307" spans="10:11">
      <c r="J16307" s="1014"/>
      <c r="K16307" s="1014"/>
    </row>
    <row r="16308" spans="10:11">
      <c r="J16308" s="1014"/>
      <c r="K16308" s="1014"/>
    </row>
    <row r="16309" spans="10:11">
      <c r="J16309" s="1014"/>
      <c r="K16309" s="1014"/>
    </row>
    <row r="16310" spans="10:11">
      <c r="J16310" s="1014"/>
      <c r="K16310" s="1014"/>
    </row>
    <row r="16311" spans="10:11">
      <c r="J16311" s="1014"/>
      <c r="K16311" s="1014"/>
    </row>
    <row r="16312" spans="10:11">
      <c r="J16312" s="1014"/>
      <c r="K16312" s="1014"/>
    </row>
    <row r="16313" spans="10:11">
      <c r="J16313" s="1014"/>
      <c r="K16313" s="1014"/>
    </row>
    <row r="16314" spans="10:11">
      <c r="J16314" s="1014"/>
      <c r="K16314" s="1014"/>
    </row>
    <row r="16315" spans="10:11">
      <c r="J16315" s="1014"/>
      <c r="K16315" s="1014"/>
    </row>
    <row r="16316" spans="10:11">
      <c r="J16316" s="1014"/>
      <c r="K16316" s="1014"/>
    </row>
    <row r="16317" spans="10:11">
      <c r="J16317" s="1014"/>
      <c r="K16317" s="1014"/>
    </row>
    <row r="16318" spans="10:11">
      <c r="J16318" s="1014"/>
      <c r="K16318" s="1014"/>
    </row>
    <row r="16319" spans="10:11">
      <c r="J16319" s="1014"/>
      <c r="K16319" s="1014"/>
    </row>
    <row r="16320" spans="10:11">
      <c r="J16320" s="1014"/>
      <c r="K16320" s="1014"/>
    </row>
    <row r="16321" spans="10:11">
      <c r="J16321" s="1014"/>
      <c r="K16321" s="1014"/>
    </row>
    <row r="16322" spans="10:11">
      <c r="J16322" s="1014"/>
      <c r="K16322" s="1014"/>
    </row>
    <row r="16323" spans="10:11">
      <c r="J16323" s="1014"/>
      <c r="K16323" s="1014"/>
    </row>
    <row r="16324" spans="10:11">
      <c r="J16324" s="1014"/>
      <c r="K16324" s="1014"/>
    </row>
    <row r="16325" spans="10:11">
      <c r="J16325" s="1014"/>
      <c r="K16325" s="1014"/>
    </row>
    <row r="16326" spans="10:11">
      <c r="J16326" s="1014"/>
      <c r="K16326" s="1014"/>
    </row>
    <row r="16327" spans="10:11">
      <c r="J16327" s="1014"/>
      <c r="K16327" s="1014"/>
    </row>
    <row r="16328" spans="10:11">
      <c r="J16328" s="1014"/>
      <c r="K16328" s="1014"/>
    </row>
    <row r="16329" spans="10:11">
      <c r="J16329" s="1014"/>
      <c r="K16329" s="1014"/>
    </row>
    <row r="16330" spans="10:11">
      <c r="J16330" s="1014"/>
      <c r="K16330" s="1014"/>
    </row>
    <row r="16331" spans="10:11">
      <c r="J16331" s="1014"/>
      <c r="K16331" s="1014"/>
    </row>
    <row r="16332" spans="10:11">
      <c r="J16332" s="1014"/>
      <c r="K16332" s="1014"/>
    </row>
    <row r="16333" spans="10:11">
      <c r="J16333" s="1014"/>
      <c r="K16333" s="1014"/>
    </row>
    <row r="16334" spans="10:11">
      <c r="J16334" s="1014"/>
      <c r="K16334" s="1014"/>
    </row>
    <row r="16335" spans="10:11">
      <c r="J16335" s="1014"/>
      <c r="K16335" s="1014"/>
    </row>
    <row r="16336" spans="10:11">
      <c r="J16336" s="1014"/>
      <c r="K16336" s="1014"/>
    </row>
    <row r="16337" spans="10:11">
      <c r="J16337" s="1014"/>
      <c r="K16337" s="1014"/>
    </row>
    <row r="16338" spans="10:11">
      <c r="J16338" s="1014"/>
      <c r="K16338" s="1014"/>
    </row>
    <row r="16339" spans="10:11">
      <c r="J16339" s="1014"/>
      <c r="K16339" s="1014"/>
    </row>
    <row r="16340" spans="10:11">
      <c r="J16340" s="1014"/>
      <c r="K16340" s="1014"/>
    </row>
    <row r="16341" spans="10:11">
      <c r="J16341" s="1014"/>
      <c r="K16341" s="1014"/>
    </row>
    <row r="16342" spans="10:11">
      <c r="J16342" s="1014"/>
      <c r="K16342" s="1014"/>
    </row>
    <row r="16343" spans="10:11">
      <c r="J16343" s="1014"/>
      <c r="K16343" s="1014"/>
    </row>
    <row r="16344" spans="10:11">
      <c r="J16344" s="1014"/>
      <c r="K16344" s="1014"/>
    </row>
    <row r="16345" spans="10:11">
      <c r="J16345" s="1014"/>
      <c r="K16345" s="1014"/>
    </row>
    <row r="16346" spans="10:11">
      <c r="J16346" s="1014"/>
      <c r="K16346" s="1014"/>
    </row>
    <row r="16347" spans="10:11">
      <c r="J16347" s="1014"/>
      <c r="K16347" s="1014"/>
    </row>
    <row r="16348" spans="10:11">
      <c r="J16348" s="1014"/>
      <c r="K16348" s="1014"/>
    </row>
    <row r="16349" spans="10:11">
      <c r="J16349" s="1014"/>
      <c r="K16349" s="1014"/>
    </row>
    <row r="16350" spans="10:11">
      <c r="J16350" s="1014"/>
      <c r="K16350" s="1014"/>
    </row>
    <row r="16351" spans="10:11">
      <c r="J16351" s="1014"/>
      <c r="K16351" s="1014"/>
    </row>
    <row r="16352" spans="10:11">
      <c r="J16352" s="1014"/>
      <c r="K16352" s="1014"/>
    </row>
    <row r="16353" spans="10:11">
      <c r="J16353" s="1014"/>
      <c r="K16353" s="1014"/>
    </row>
    <row r="16354" spans="10:11">
      <c r="J16354" s="1014"/>
      <c r="K16354" s="1014"/>
    </row>
    <row r="16355" spans="10:11">
      <c r="J16355" s="1014"/>
      <c r="K16355" s="1014"/>
    </row>
    <row r="16356" spans="10:11">
      <c r="J16356" s="1014"/>
      <c r="K16356" s="1014"/>
    </row>
    <row r="16357" spans="10:11">
      <c r="J16357" s="1014"/>
      <c r="K16357" s="1014"/>
    </row>
    <row r="16358" spans="10:11">
      <c r="J16358" s="1014"/>
      <c r="K16358" s="1014"/>
    </row>
    <row r="16359" spans="10:11">
      <c r="J16359" s="1014"/>
      <c r="K16359" s="1014"/>
    </row>
    <row r="16360" spans="10:11">
      <c r="J16360" s="1014"/>
      <c r="K16360" s="1014"/>
    </row>
    <row r="16361" spans="10:11">
      <c r="J16361" s="1014"/>
      <c r="K16361" s="1014"/>
    </row>
    <row r="16362" spans="10:11">
      <c r="J16362" s="1014"/>
      <c r="K16362" s="1014"/>
    </row>
    <row r="16363" spans="10:11">
      <c r="J16363" s="1014"/>
      <c r="K16363" s="1014"/>
    </row>
    <row r="16364" spans="10:11">
      <c r="J16364" s="1014"/>
      <c r="K16364" s="1014"/>
    </row>
    <row r="16365" spans="10:11">
      <c r="J16365" s="1014"/>
      <c r="K16365" s="1014"/>
    </row>
    <row r="16366" spans="10:11">
      <c r="J16366" s="1014"/>
      <c r="K16366" s="1014"/>
    </row>
    <row r="16367" spans="10:11">
      <c r="J16367" s="1014"/>
      <c r="K16367" s="1014"/>
    </row>
    <row r="16368" spans="10:11">
      <c r="J16368" s="1014"/>
      <c r="K16368" s="1014"/>
    </row>
    <row r="16369" spans="10:11">
      <c r="J16369" s="1014"/>
      <c r="K16369" s="1014"/>
    </row>
    <row r="16370" spans="10:11">
      <c r="J16370" s="1014"/>
      <c r="K16370" s="1014"/>
    </row>
    <row r="16371" spans="10:11">
      <c r="J16371" s="1014"/>
      <c r="K16371" s="1014"/>
    </row>
    <row r="16372" spans="10:11">
      <c r="J16372" s="1014"/>
      <c r="K16372" s="1014"/>
    </row>
    <row r="16373" spans="10:11">
      <c r="J16373" s="1014"/>
      <c r="K16373" s="1014"/>
    </row>
    <row r="16374" spans="10:11">
      <c r="J16374" s="1014"/>
      <c r="K16374" s="1014"/>
    </row>
    <row r="16375" spans="10:11">
      <c r="J16375" s="1014"/>
      <c r="K16375" s="1014"/>
    </row>
    <row r="16376" spans="10:11">
      <c r="J16376" s="1014"/>
      <c r="K16376" s="1014"/>
    </row>
    <row r="16377" spans="10:11">
      <c r="J16377" s="1014"/>
      <c r="K16377" s="1014"/>
    </row>
    <row r="16378" spans="10:11">
      <c r="J16378" s="1014"/>
      <c r="K16378" s="1014"/>
    </row>
    <row r="16379" spans="10:11">
      <c r="J16379" s="1014"/>
      <c r="K16379" s="1014"/>
    </row>
    <row r="16380" spans="10:11">
      <c r="J16380" s="1014"/>
      <c r="K16380" s="1014"/>
    </row>
    <row r="16381" spans="10:11">
      <c r="J16381" s="1014"/>
      <c r="K16381" s="1014"/>
    </row>
    <row r="16382" spans="10:11">
      <c r="J16382" s="1014"/>
      <c r="K16382" s="1014"/>
    </row>
    <row r="16383" spans="10:11">
      <c r="J16383" s="1014"/>
      <c r="K16383" s="1014"/>
    </row>
    <row r="16384" spans="10:11">
      <c r="J16384" s="1014"/>
      <c r="K16384" s="1014"/>
    </row>
    <row r="16385" spans="10:11">
      <c r="J16385" s="1014"/>
      <c r="K16385" s="1014"/>
    </row>
    <row r="16386" spans="10:11">
      <c r="J16386" s="1014"/>
      <c r="K16386" s="1014"/>
    </row>
    <row r="16387" spans="10:11">
      <c r="J16387" s="1014"/>
      <c r="K16387" s="1014"/>
    </row>
    <row r="16388" spans="10:11">
      <c r="J16388" s="1014"/>
      <c r="K16388" s="1014"/>
    </row>
    <row r="16389" spans="10:11">
      <c r="J16389" s="1014"/>
      <c r="K16389" s="1014"/>
    </row>
    <row r="16390" spans="10:11">
      <c r="J16390" s="1014"/>
      <c r="K16390" s="1014"/>
    </row>
    <row r="16391" spans="10:11">
      <c r="J16391" s="1014"/>
      <c r="K16391" s="1014"/>
    </row>
    <row r="16392" spans="10:11">
      <c r="J16392" s="1014"/>
      <c r="K16392" s="1014"/>
    </row>
    <row r="16393" spans="10:11">
      <c r="J16393" s="1014"/>
      <c r="K16393" s="1014"/>
    </row>
    <row r="16394" spans="10:11">
      <c r="J16394" s="1014"/>
      <c r="K16394" s="1014"/>
    </row>
    <row r="16395" spans="10:11">
      <c r="J16395" s="1014"/>
      <c r="K16395" s="1014"/>
    </row>
    <row r="16396" spans="10:11">
      <c r="J16396" s="1014"/>
      <c r="K16396" s="1014"/>
    </row>
    <row r="16397" spans="10:11">
      <c r="J16397" s="1014"/>
      <c r="K16397" s="1014"/>
    </row>
    <row r="16398" spans="10:11">
      <c r="J16398" s="1014"/>
      <c r="K16398" s="1014"/>
    </row>
    <row r="16399" spans="10:11">
      <c r="J16399" s="1014"/>
      <c r="K16399" s="1014"/>
    </row>
    <row r="16400" spans="10:11">
      <c r="J16400" s="1014"/>
      <c r="K16400" s="1014"/>
    </row>
    <row r="16401" spans="10:11">
      <c r="J16401" s="1014"/>
      <c r="K16401" s="1014"/>
    </row>
    <row r="16402" spans="10:11">
      <c r="J16402" s="1014"/>
      <c r="K16402" s="1014"/>
    </row>
    <row r="16403" spans="10:11">
      <c r="J16403" s="1014"/>
      <c r="K16403" s="1014"/>
    </row>
    <row r="16404" spans="10:11">
      <c r="J16404" s="1014"/>
      <c r="K16404" s="1014"/>
    </row>
    <row r="16405" spans="10:11">
      <c r="J16405" s="1014"/>
      <c r="K16405" s="1014"/>
    </row>
    <row r="16406" spans="10:11">
      <c r="J16406" s="1014"/>
      <c r="K16406" s="1014"/>
    </row>
    <row r="16407" spans="10:11">
      <c r="J16407" s="1014"/>
      <c r="K16407" s="1014"/>
    </row>
    <row r="16408" spans="10:11">
      <c r="J16408" s="1014"/>
      <c r="K16408" s="1014"/>
    </row>
    <row r="16409" spans="10:11">
      <c r="J16409" s="1014"/>
      <c r="K16409" s="1014"/>
    </row>
    <row r="16410" spans="10:11">
      <c r="J16410" s="1014"/>
      <c r="K16410" s="1014"/>
    </row>
    <row r="16411" spans="10:11">
      <c r="J16411" s="1014"/>
      <c r="K16411" s="1014"/>
    </row>
    <row r="16412" spans="10:11">
      <c r="J16412" s="1014"/>
      <c r="K16412" s="1014"/>
    </row>
    <row r="16413" spans="10:11">
      <c r="J16413" s="1014"/>
      <c r="K16413" s="1014"/>
    </row>
    <row r="16414" spans="10:11">
      <c r="J16414" s="1014"/>
      <c r="K16414" s="1014"/>
    </row>
    <row r="16415" spans="10:11">
      <c r="J16415" s="1014"/>
      <c r="K16415" s="1014"/>
    </row>
    <row r="16416" spans="10:11">
      <c r="J16416" s="1014"/>
      <c r="K16416" s="1014"/>
    </row>
    <row r="16417" spans="10:11">
      <c r="J16417" s="1014"/>
      <c r="K16417" s="1014"/>
    </row>
    <row r="16418" spans="10:11">
      <c r="J16418" s="1014"/>
      <c r="K16418" s="1014"/>
    </row>
    <row r="16419" spans="10:11">
      <c r="J16419" s="1014"/>
      <c r="K16419" s="1014"/>
    </row>
    <row r="16420" spans="10:11">
      <c r="J16420" s="1014"/>
      <c r="K16420" s="1014"/>
    </row>
    <row r="16421" spans="10:11">
      <c r="J16421" s="1014"/>
      <c r="K16421" s="1014"/>
    </row>
    <row r="16422" spans="10:11">
      <c r="J16422" s="1014"/>
      <c r="K16422" s="1014"/>
    </row>
    <row r="16423" spans="10:11">
      <c r="J16423" s="1014"/>
      <c r="K16423" s="1014"/>
    </row>
    <row r="16424" spans="10:11">
      <c r="J16424" s="1014"/>
      <c r="K16424" s="1014"/>
    </row>
    <row r="16425" spans="10:11">
      <c r="J16425" s="1014"/>
      <c r="K16425" s="1014"/>
    </row>
    <row r="16426" spans="10:11">
      <c r="J16426" s="1014"/>
      <c r="K16426" s="1014"/>
    </row>
    <row r="16427" spans="10:11">
      <c r="J16427" s="1014"/>
      <c r="K16427" s="1014"/>
    </row>
    <row r="16428" spans="10:11">
      <c r="J16428" s="1014"/>
      <c r="K16428" s="1014"/>
    </row>
    <row r="16429" spans="10:11">
      <c r="J16429" s="1014"/>
      <c r="K16429" s="1014"/>
    </row>
    <row r="16430" spans="10:11">
      <c r="J16430" s="1014"/>
      <c r="K16430" s="1014"/>
    </row>
    <row r="16431" spans="10:11">
      <c r="J16431" s="1014"/>
      <c r="K16431" s="1014"/>
    </row>
    <row r="16432" spans="10:11">
      <c r="J16432" s="1014"/>
      <c r="K16432" s="1014"/>
    </row>
    <row r="16433" spans="10:11">
      <c r="J16433" s="1014"/>
      <c r="K16433" s="1014"/>
    </row>
    <row r="16434" spans="10:11">
      <c r="J16434" s="1014"/>
      <c r="K16434" s="1014"/>
    </row>
    <row r="16435" spans="10:11">
      <c r="J16435" s="1014"/>
      <c r="K16435" s="1014"/>
    </row>
    <row r="16436" spans="10:11">
      <c r="J16436" s="1014"/>
      <c r="K16436" s="1014"/>
    </row>
    <row r="16437" spans="10:11">
      <c r="J16437" s="1014"/>
      <c r="K16437" s="1014"/>
    </row>
    <row r="16438" spans="10:11">
      <c r="J16438" s="1014"/>
      <c r="K16438" s="1014"/>
    </row>
    <row r="16439" spans="10:11">
      <c r="J16439" s="1014"/>
      <c r="K16439" s="1014"/>
    </row>
    <row r="16440" spans="10:11">
      <c r="J16440" s="1014"/>
      <c r="K16440" s="1014"/>
    </row>
    <row r="16441" spans="10:11">
      <c r="J16441" s="1014"/>
      <c r="K16441" s="1014"/>
    </row>
    <row r="16442" spans="10:11">
      <c r="J16442" s="1014"/>
      <c r="K16442" s="1014"/>
    </row>
    <row r="16443" spans="10:11">
      <c r="J16443" s="1014"/>
      <c r="K16443" s="1014"/>
    </row>
    <row r="16444" spans="10:11">
      <c r="J16444" s="1014"/>
      <c r="K16444" s="1014"/>
    </row>
    <row r="16445" spans="10:11">
      <c r="J16445" s="1014"/>
      <c r="K16445" s="1014"/>
    </row>
    <row r="16446" spans="10:11">
      <c r="J16446" s="1014"/>
      <c r="K16446" s="1014"/>
    </row>
    <row r="16447" spans="10:11">
      <c r="J16447" s="1014"/>
      <c r="K16447" s="1014"/>
    </row>
    <row r="16448" spans="10:11">
      <c r="J16448" s="1014"/>
      <c r="K16448" s="1014"/>
    </row>
    <row r="16449" spans="10:11">
      <c r="J16449" s="1014"/>
      <c r="K16449" s="1014"/>
    </row>
    <row r="16450" spans="10:11">
      <c r="J16450" s="1014"/>
      <c r="K16450" s="1014"/>
    </row>
    <row r="16451" spans="10:11">
      <c r="J16451" s="1014"/>
      <c r="K16451" s="1014"/>
    </row>
    <row r="16452" spans="10:11">
      <c r="J16452" s="1014"/>
      <c r="K16452" s="1014"/>
    </row>
    <row r="16453" spans="10:11">
      <c r="J16453" s="1014"/>
      <c r="K16453" s="1014"/>
    </row>
    <row r="16454" spans="10:11">
      <c r="J16454" s="1014"/>
      <c r="K16454" s="1014"/>
    </row>
    <row r="16455" spans="10:11">
      <c r="J16455" s="1014"/>
      <c r="K16455" s="1014"/>
    </row>
    <row r="16456" spans="10:11">
      <c r="J16456" s="1014"/>
      <c r="K16456" s="1014"/>
    </row>
    <row r="16457" spans="10:11">
      <c r="J16457" s="1014"/>
      <c r="K16457" s="1014"/>
    </row>
    <row r="16458" spans="10:11">
      <c r="J16458" s="1014"/>
      <c r="K16458" s="1014"/>
    </row>
    <row r="16459" spans="10:11">
      <c r="J16459" s="1014"/>
      <c r="K16459" s="1014"/>
    </row>
    <row r="16460" spans="10:11">
      <c r="J16460" s="1014"/>
      <c r="K16460" s="1014"/>
    </row>
    <row r="16461" spans="10:11">
      <c r="J16461" s="1014"/>
      <c r="K16461" s="1014"/>
    </row>
    <row r="16462" spans="10:11">
      <c r="J16462" s="1014"/>
      <c r="K16462" s="1014"/>
    </row>
    <row r="16463" spans="10:11">
      <c r="J16463" s="1014"/>
      <c r="K16463" s="1014"/>
    </row>
    <row r="16464" spans="10:11">
      <c r="J16464" s="1014"/>
      <c r="K16464" s="1014"/>
    </row>
    <row r="16465" spans="10:11">
      <c r="J16465" s="1014"/>
      <c r="K16465" s="1014"/>
    </row>
    <row r="16466" spans="10:11">
      <c r="J16466" s="1014"/>
      <c r="K16466" s="1014"/>
    </row>
    <row r="16467" spans="10:11">
      <c r="J16467" s="1014"/>
      <c r="K16467" s="1014"/>
    </row>
    <row r="16468" spans="10:11">
      <c r="J16468" s="1014"/>
      <c r="K16468" s="1014"/>
    </row>
    <row r="16469" spans="10:11">
      <c r="J16469" s="1014"/>
      <c r="K16469" s="1014"/>
    </row>
    <row r="16470" spans="10:11">
      <c r="J16470" s="1014"/>
      <c r="K16470" s="1014"/>
    </row>
    <row r="16471" spans="10:11">
      <c r="J16471" s="1014"/>
      <c r="K16471" s="1014"/>
    </row>
    <row r="16472" spans="10:11">
      <c r="J16472" s="1014"/>
      <c r="K16472" s="1014"/>
    </row>
    <row r="16473" spans="10:11">
      <c r="J16473" s="1014"/>
      <c r="K16473" s="1014"/>
    </row>
    <row r="16474" spans="10:11">
      <c r="J16474" s="1014"/>
      <c r="K16474" s="1014"/>
    </row>
    <row r="16475" spans="10:11">
      <c r="J16475" s="1014"/>
      <c r="K16475" s="1014"/>
    </row>
    <row r="16476" spans="10:11">
      <c r="J16476" s="1014"/>
      <c r="K16476" s="1014"/>
    </row>
    <row r="16477" spans="10:11">
      <c r="J16477" s="1014"/>
      <c r="K16477" s="1014"/>
    </row>
    <row r="16478" spans="10:11">
      <c r="J16478" s="1014"/>
      <c r="K16478" s="1014"/>
    </row>
    <row r="16479" spans="10:11">
      <c r="J16479" s="1014"/>
      <c r="K16479" s="1014"/>
    </row>
    <row r="16480" spans="10:11">
      <c r="J16480" s="1014"/>
      <c r="K16480" s="1014"/>
    </row>
    <row r="16481" spans="10:11">
      <c r="J16481" s="1014"/>
      <c r="K16481" s="1014"/>
    </row>
    <row r="16482" spans="10:11">
      <c r="J16482" s="1014"/>
      <c r="K16482" s="1014"/>
    </row>
    <row r="16483" spans="10:11">
      <c r="J16483" s="1014"/>
      <c r="K16483" s="1014"/>
    </row>
    <row r="16484" spans="10:11">
      <c r="J16484" s="1014"/>
      <c r="K16484" s="1014"/>
    </row>
    <row r="16485" spans="10:11">
      <c r="J16485" s="1014"/>
      <c r="K16485" s="1014"/>
    </row>
    <row r="16486" spans="10:11">
      <c r="J16486" s="1014"/>
      <c r="K16486" s="1014"/>
    </row>
    <row r="16487" spans="10:11">
      <c r="J16487" s="1014"/>
      <c r="K16487" s="1014"/>
    </row>
    <row r="16488" spans="10:11">
      <c r="J16488" s="1014"/>
      <c r="K16488" s="1014"/>
    </row>
    <row r="16489" spans="10:11">
      <c r="J16489" s="1014"/>
      <c r="K16489" s="1014"/>
    </row>
    <row r="16490" spans="10:11">
      <c r="J16490" s="1014"/>
      <c r="K16490" s="1014"/>
    </row>
    <row r="16491" spans="10:11">
      <c r="J16491" s="1014"/>
      <c r="K16491" s="1014"/>
    </row>
    <row r="16492" spans="10:11">
      <c r="J16492" s="1014"/>
      <c r="K16492" s="1014"/>
    </row>
    <row r="16493" spans="10:11">
      <c r="J16493" s="1014"/>
      <c r="K16493" s="1014"/>
    </row>
    <row r="16494" spans="10:11">
      <c r="J16494" s="1014"/>
      <c r="K16494" s="1014"/>
    </row>
    <row r="16495" spans="10:11">
      <c r="J16495" s="1014"/>
      <c r="K16495" s="1014"/>
    </row>
    <row r="16496" spans="10:11">
      <c r="J16496" s="1014"/>
      <c r="K16496" s="1014"/>
    </row>
    <row r="16497" spans="10:11">
      <c r="J16497" s="1014"/>
      <c r="K16497" s="1014"/>
    </row>
    <row r="16498" spans="10:11">
      <c r="J16498" s="1014"/>
      <c r="K16498" s="1014"/>
    </row>
    <row r="16499" spans="10:11">
      <c r="J16499" s="1014"/>
      <c r="K16499" s="1014"/>
    </row>
    <row r="16500" spans="10:11">
      <c r="J16500" s="1014"/>
      <c r="K16500" s="1014"/>
    </row>
    <row r="16501" spans="10:11">
      <c r="J16501" s="1014"/>
      <c r="K16501" s="1014"/>
    </row>
    <row r="16502" spans="10:11">
      <c r="J16502" s="1014"/>
      <c r="K16502" s="1014"/>
    </row>
    <row r="16503" spans="10:11">
      <c r="J16503" s="1014"/>
      <c r="K16503" s="1014"/>
    </row>
    <row r="16504" spans="10:11">
      <c r="J16504" s="1014"/>
      <c r="K16504" s="1014"/>
    </row>
    <row r="16505" spans="10:11">
      <c r="J16505" s="1014"/>
      <c r="K16505" s="1014"/>
    </row>
    <row r="16506" spans="10:11">
      <c r="J16506" s="1014"/>
      <c r="K16506" s="1014"/>
    </row>
    <row r="16507" spans="10:11">
      <c r="J16507" s="1014"/>
      <c r="K16507" s="1014"/>
    </row>
    <row r="16508" spans="10:11">
      <c r="J16508" s="1014"/>
      <c r="K16508" s="1014"/>
    </row>
    <row r="16509" spans="10:11">
      <c r="J16509" s="1014"/>
      <c r="K16509" s="1014"/>
    </row>
    <row r="16510" spans="10:11">
      <c r="J16510" s="1014"/>
      <c r="K16510" s="1014"/>
    </row>
    <row r="16511" spans="10:11">
      <c r="J16511" s="1014"/>
      <c r="K16511" s="1014"/>
    </row>
    <row r="16512" spans="10:11">
      <c r="J16512" s="1014"/>
      <c r="K16512" s="1014"/>
    </row>
    <row r="16513" spans="10:11">
      <c r="J16513" s="1014"/>
      <c r="K16513" s="1014"/>
    </row>
    <row r="16514" spans="10:11">
      <c r="J16514" s="1014"/>
      <c r="K16514" s="1014"/>
    </row>
    <row r="16515" spans="10:11">
      <c r="J16515" s="1014"/>
      <c r="K16515" s="1014"/>
    </row>
    <row r="16516" spans="10:11">
      <c r="J16516" s="1014"/>
      <c r="K16516" s="1014"/>
    </row>
    <row r="16517" spans="10:11">
      <c r="J16517" s="1014"/>
      <c r="K16517" s="1014"/>
    </row>
    <row r="16518" spans="10:11">
      <c r="J16518" s="1014"/>
      <c r="K16518" s="1014"/>
    </row>
    <row r="16519" spans="10:11">
      <c r="J16519" s="1014"/>
      <c r="K16519" s="1014"/>
    </row>
    <row r="16520" spans="10:11">
      <c r="J16520" s="1014"/>
      <c r="K16520" s="1014"/>
    </row>
    <row r="16521" spans="10:11">
      <c r="J16521" s="1014"/>
      <c r="K16521" s="1014"/>
    </row>
    <row r="16522" spans="10:11">
      <c r="J16522" s="1014"/>
      <c r="K16522" s="1014"/>
    </row>
    <row r="16523" spans="10:11">
      <c r="J16523" s="1014"/>
      <c r="K16523" s="1014"/>
    </row>
    <row r="16524" spans="10:11">
      <c r="J16524" s="1014"/>
      <c r="K16524" s="1014"/>
    </row>
    <row r="16525" spans="10:11">
      <c r="J16525" s="1014"/>
      <c r="K16525" s="1014"/>
    </row>
    <row r="16526" spans="10:11">
      <c r="J16526" s="1014"/>
      <c r="K16526" s="1014"/>
    </row>
    <row r="16527" spans="10:11">
      <c r="J16527" s="1014"/>
      <c r="K16527" s="1014"/>
    </row>
    <row r="16528" spans="10:11">
      <c r="J16528" s="1014"/>
      <c r="K16528" s="1014"/>
    </row>
    <row r="16529" spans="10:11">
      <c r="J16529" s="1014"/>
      <c r="K16529" s="1014"/>
    </row>
    <row r="16530" spans="10:11">
      <c r="J16530" s="1014"/>
      <c r="K16530" s="1014"/>
    </row>
    <row r="16531" spans="10:11">
      <c r="J16531" s="1014"/>
      <c r="K16531" s="1014"/>
    </row>
    <row r="16532" spans="10:11">
      <c r="J16532" s="1014"/>
      <c r="K16532" s="1014"/>
    </row>
    <row r="16533" spans="10:11">
      <c r="J16533" s="1014"/>
      <c r="K16533" s="1014"/>
    </row>
    <row r="16534" spans="10:11">
      <c r="J16534" s="1014"/>
      <c r="K16534" s="1014"/>
    </row>
    <row r="16535" spans="10:11">
      <c r="J16535" s="1014"/>
      <c r="K16535" s="1014"/>
    </row>
    <row r="16536" spans="10:11">
      <c r="J16536" s="1014"/>
      <c r="K16536" s="1014"/>
    </row>
    <row r="16537" spans="10:11">
      <c r="J16537" s="1014"/>
      <c r="K16537" s="1014"/>
    </row>
    <row r="16538" spans="10:11">
      <c r="J16538" s="1014"/>
      <c r="K16538" s="1014"/>
    </row>
    <row r="16539" spans="10:11">
      <c r="J16539" s="1014"/>
      <c r="K16539" s="1014"/>
    </row>
    <row r="16540" spans="10:11">
      <c r="J16540" s="1014"/>
      <c r="K16540" s="1014"/>
    </row>
    <row r="16541" spans="10:11">
      <c r="J16541" s="1014"/>
      <c r="K16541" s="1014"/>
    </row>
    <row r="16542" spans="10:11">
      <c r="J16542" s="1014"/>
      <c r="K16542" s="1014"/>
    </row>
    <row r="16543" spans="10:11">
      <c r="J16543" s="1014"/>
      <c r="K16543" s="1014"/>
    </row>
    <row r="16544" spans="10:11">
      <c r="J16544" s="1014"/>
      <c r="K16544" s="1014"/>
    </row>
    <row r="16545" spans="10:11">
      <c r="J16545" s="1014"/>
      <c r="K16545" s="1014"/>
    </row>
    <row r="16546" spans="10:11">
      <c r="J16546" s="1014"/>
      <c r="K16546" s="1014"/>
    </row>
    <row r="16547" spans="10:11">
      <c r="J16547" s="1014"/>
      <c r="K16547" s="1014"/>
    </row>
    <row r="16548" spans="10:11">
      <c r="J16548" s="1014"/>
      <c r="K16548" s="1014"/>
    </row>
    <row r="16549" spans="10:11">
      <c r="J16549" s="1014"/>
      <c r="K16549" s="1014"/>
    </row>
    <row r="16550" spans="10:11">
      <c r="J16550" s="1014"/>
      <c r="K16550" s="1014"/>
    </row>
    <row r="16551" spans="10:11">
      <c r="J16551" s="1014"/>
      <c r="K16551" s="1014"/>
    </row>
    <row r="16552" spans="10:11">
      <c r="J16552" s="1014"/>
      <c r="K16552" s="1014"/>
    </row>
    <row r="16553" spans="10:11">
      <c r="J16553" s="1014"/>
      <c r="K16553" s="1014"/>
    </row>
    <row r="16554" spans="10:11">
      <c r="J16554" s="1014"/>
      <c r="K16554" s="1014"/>
    </row>
    <row r="16555" spans="10:11">
      <c r="J16555" s="1014"/>
      <c r="K16555" s="1014"/>
    </row>
    <row r="16556" spans="10:11">
      <c r="J16556" s="1014"/>
      <c r="K16556" s="1014"/>
    </row>
    <row r="16557" spans="10:11">
      <c r="J16557" s="1014"/>
      <c r="K16557" s="1014"/>
    </row>
    <row r="16558" spans="10:11">
      <c r="J16558" s="1014"/>
      <c r="K16558" s="1014"/>
    </row>
    <row r="16559" spans="10:11">
      <c r="J16559" s="1014"/>
      <c r="K16559" s="1014"/>
    </row>
    <row r="16560" spans="10:11">
      <c r="J16560" s="1014"/>
      <c r="K16560" s="1014"/>
    </row>
    <row r="16561" spans="10:11">
      <c r="J16561" s="1014"/>
      <c r="K16561" s="1014"/>
    </row>
    <row r="16562" spans="10:11">
      <c r="J16562" s="1014"/>
      <c r="K16562" s="1014"/>
    </row>
    <row r="16563" spans="10:11">
      <c r="J16563" s="1014"/>
      <c r="K16563" s="1014"/>
    </row>
    <row r="16564" spans="10:11">
      <c r="J16564" s="1014"/>
      <c r="K16564" s="1014"/>
    </row>
    <row r="16565" spans="10:11">
      <c r="J16565" s="1014"/>
      <c r="K16565" s="1014"/>
    </row>
    <row r="16566" spans="10:11">
      <c r="J16566" s="1014"/>
      <c r="K16566" s="1014"/>
    </row>
    <row r="16567" spans="10:11">
      <c r="J16567" s="1014"/>
      <c r="K16567" s="1014"/>
    </row>
    <row r="16568" spans="10:11">
      <c r="J16568" s="1014"/>
      <c r="K16568" s="1014"/>
    </row>
    <row r="16569" spans="10:11">
      <c r="J16569" s="1014"/>
      <c r="K16569" s="1014"/>
    </row>
    <row r="16570" spans="10:11">
      <c r="J16570" s="1014"/>
      <c r="K16570" s="1014"/>
    </row>
    <row r="16571" spans="10:11">
      <c r="J16571" s="1014"/>
      <c r="K16571" s="1014"/>
    </row>
    <row r="16572" spans="10:11">
      <c r="J16572" s="1014"/>
      <c r="K16572" s="1014"/>
    </row>
    <row r="16573" spans="10:11">
      <c r="J16573" s="1014"/>
      <c r="K16573" s="1014"/>
    </row>
    <row r="16574" spans="10:11">
      <c r="J16574" s="1014"/>
      <c r="K16574" s="1014"/>
    </row>
    <row r="16575" spans="10:11">
      <c r="J16575" s="1014"/>
      <c r="K16575" s="1014"/>
    </row>
    <row r="16576" spans="10:11">
      <c r="J16576" s="1014"/>
      <c r="K16576" s="1014"/>
    </row>
    <row r="16577" spans="10:11">
      <c r="J16577" s="1014"/>
      <c r="K16577" s="1014"/>
    </row>
    <row r="16578" spans="10:11">
      <c r="J16578" s="1014"/>
      <c r="K16578" s="1014"/>
    </row>
    <row r="16579" spans="10:11">
      <c r="J16579" s="1014"/>
      <c r="K16579" s="1014"/>
    </row>
    <row r="16580" spans="10:11">
      <c r="J16580" s="1014"/>
      <c r="K16580" s="1014"/>
    </row>
    <row r="16581" spans="10:11">
      <c r="J16581" s="1014"/>
      <c r="K16581" s="1014"/>
    </row>
    <row r="16582" spans="10:11">
      <c r="J16582" s="1014"/>
      <c r="K16582" s="1014"/>
    </row>
    <row r="16583" spans="10:11">
      <c r="J16583" s="1014"/>
      <c r="K16583" s="1014"/>
    </row>
    <row r="16584" spans="10:11">
      <c r="J16584" s="1014"/>
      <c r="K16584" s="1014"/>
    </row>
    <row r="16585" spans="10:11">
      <c r="J16585" s="1014"/>
      <c r="K16585" s="1014"/>
    </row>
    <row r="16586" spans="10:11">
      <c r="J16586" s="1014"/>
      <c r="K16586" s="1014"/>
    </row>
    <row r="16587" spans="10:11">
      <c r="J16587" s="1014"/>
      <c r="K16587" s="1014"/>
    </row>
    <row r="16588" spans="10:11">
      <c r="J16588" s="1014"/>
      <c r="K16588" s="1014"/>
    </row>
    <row r="16589" spans="10:11">
      <c r="J16589" s="1014"/>
      <c r="K16589" s="1014"/>
    </row>
    <row r="16590" spans="10:11">
      <c r="J16590" s="1014"/>
      <c r="K16590" s="1014"/>
    </row>
    <row r="16591" spans="10:11">
      <c r="J16591" s="1014"/>
      <c r="K16591" s="1014"/>
    </row>
    <row r="16592" spans="10:11">
      <c r="J16592" s="1014"/>
      <c r="K16592" s="1014"/>
    </row>
    <row r="16593" spans="10:11">
      <c r="J16593" s="1014"/>
      <c r="K16593" s="1014"/>
    </row>
    <row r="16594" spans="10:11">
      <c r="J16594" s="1014"/>
      <c r="K16594" s="1014"/>
    </row>
    <row r="16595" spans="10:11">
      <c r="J16595" s="1014"/>
      <c r="K16595" s="1014"/>
    </row>
    <row r="16596" spans="10:11">
      <c r="J16596" s="1014"/>
      <c r="K16596" s="1014"/>
    </row>
    <row r="16597" spans="10:11">
      <c r="J16597" s="1014"/>
      <c r="K16597" s="1014"/>
    </row>
    <row r="16598" spans="10:11">
      <c r="J16598" s="1014"/>
      <c r="K16598" s="1014"/>
    </row>
    <row r="16599" spans="10:11">
      <c r="J16599" s="1014"/>
      <c r="K16599" s="1014"/>
    </row>
    <row r="16600" spans="10:11">
      <c r="J16600" s="1014"/>
      <c r="K16600" s="1014"/>
    </row>
    <row r="16601" spans="10:11">
      <c r="J16601" s="1014"/>
      <c r="K16601" s="1014"/>
    </row>
    <row r="16602" spans="10:11">
      <c r="J16602" s="1014"/>
      <c r="K16602" s="1014"/>
    </row>
    <row r="16603" spans="10:11">
      <c r="J16603" s="1014"/>
      <c r="K16603" s="1014"/>
    </row>
    <row r="16604" spans="10:11">
      <c r="J16604" s="1014"/>
      <c r="K16604" s="1014"/>
    </row>
    <row r="16605" spans="10:11">
      <c r="J16605" s="1014"/>
      <c r="K16605" s="1014"/>
    </row>
    <row r="16606" spans="10:11">
      <c r="J16606" s="1014"/>
      <c r="K16606" s="1014"/>
    </row>
    <row r="16607" spans="10:11">
      <c r="J16607" s="1014"/>
      <c r="K16607" s="1014"/>
    </row>
    <row r="16608" spans="10:11">
      <c r="J16608" s="1014"/>
      <c r="K16608" s="1014"/>
    </row>
    <row r="16609" spans="10:11">
      <c r="J16609" s="1014"/>
      <c r="K16609" s="1014"/>
    </row>
    <row r="16610" spans="10:11">
      <c r="J16610" s="1014"/>
      <c r="K16610" s="1014"/>
    </row>
    <row r="16611" spans="10:11">
      <c r="J16611" s="1014"/>
      <c r="K16611" s="1014"/>
    </row>
    <row r="16612" spans="10:11">
      <c r="J16612" s="1014"/>
      <c r="K16612" s="1014"/>
    </row>
    <row r="16613" spans="10:11">
      <c r="J16613" s="1014"/>
      <c r="K16613" s="1014"/>
    </row>
    <row r="16614" spans="10:11">
      <c r="J16614" s="1014"/>
      <c r="K16614" s="1014"/>
    </row>
    <row r="16615" spans="10:11">
      <c r="J16615" s="1014"/>
      <c r="K16615" s="1014"/>
    </row>
    <row r="16616" spans="10:11">
      <c r="J16616" s="1014"/>
      <c r="K16616" s="1014"/>
    </row>
    <row r="16617" spans="10:11">
      <c r="J16617" s="1014"/>
      <c r="K16617" s="1014"/>
    </row>
    <row r="16618" spans="10:11">
      <c r="J16618" s="1014"/>
      <c r="K16618" s="1014"/>
    </row>
    <row r="16619" spans="10:11">
      <c r="J16619" s="1014"/>
      <c r="K16619" s="1014"/>
    </row>
    <row r="16620" spans="10:11">
      <c r="J16620" s="1014"/>
      <c r="K16620" s="1014"/>
    </row>
    <row r="16621" spans="10:11">
      <c r="J16621" s="1014"/>
      <c r="K16621" s="1014"/>
    </row>
    <row r="16622" spans="10:11">
      <c r="J16622" s="1014"/>
      <c r="K16622" s="1014"/>
    </row>
    <row r="16623" spans="10:11">
      <c r="J16623" s="1014"/>
      <c r="K16623" s="1014"/>
    </row>
    <row r="16624" spans="10:11">
      <c r="J16624" s="1014"/>
      <c r="K16624" s="1014"/>
    </row>
    <row r="16625" spans="10:11">
      <c r="J16625" s="1014"/>
      <c r="K16625" s="1014"/>
    </row>
    <row r="16626" spans="10:11">
      <c r="J16626" s="1014"/>
      <c r="K16626" s="1014"/>
    </row>
    <row r="16627" spans="10:11">
      <c r="J16627" s="1014"/>
      <c r="K16627" s="1014"/>
    </row>
    <row r="16628" spans="10:11">
      <c r="J16628" s="1014"/>
      <c r="K16628" s="1014"/>
    </row>
    <row r="16629" spans="10:11">
      <c r="J16629" s="1014"/>
      <c r="K16629" s="1014"/>
    </row>
    <row r="16630" spans="10:11">
      <c r="J16630" s="1014"/>
      <c r="K16630" s="1014"/>
    </row>
    <row r="16631" spans="10:11">
      <c r="J16631" s="1014"/>
      <c r="K16631" s="1014"/>
    </row>
    <row r="16632" spans="10:11">
      <c r="J16632" s="1014"/>
      <c r="K16632" s="1014"/>
    </row>
    <row r="16633" spans="10:11">
      <c r="J16633" s="1014"/>
      <c r="K16633" s="1014"/>
    </row>
    <row r="16634" spans="10:11">
      <c r="J16634" s="1014"/>
      <c r="K16634" s="1014"/>
    </row>
    <row r="16635" spans="10:11">
      <c r="J16635" s="1014"/>
      <c r="K16635" s="1014"/>
    </row>
    <row r="16636" spans="10:11">
      <c r="J16636" s="1014"/>
      <c r="K16636" s="1014"/>
    </row>
    <row r="16637" spans="10:11">
      <c r="J16637" s="1014"/>
      <c r="K16637" s="1014"/>
    </row>
    <row r="16638" spans="10:11">
      <c r="J16638" s="1014"/>
      <c r="K16638" s="1014"/>
    </row>
    <row r="16639" spans="10:11">
      <c r="J16639" s="1014"/>
      <c r="K16639" s="1014"/>
    </row>
    <row r="16640" spans="10:11">
      <c r="J16640" s="1014"/>
      <c r="K16640" s="1014"/>
    </row>
    <row r="16641" spans="10:11">
      <c r="J16641" s="1014"/>
      <c r="K16641" s="1014"/>
    </row>
    <row r="16642" spans="10:11">
      <c r="J16642" s="1014"/>
      <c r="K16642" s="1014"/>
    </row>
    <row r="16643" spans="10:11">
      <c r="J16643" s="1014"/>
      <c r="K16643" s="1014"/>
    </row>
    <row r="16644" spans="10:11">
      <c r="J16644" s="1014"/>
      <c r="K16644" s="1014"/>
    </row>
    <row r="16645" spans="10:11">
      <c r="J16645" s="1014"/>
      <c r="K16645" s="1014"/>
    </row>
    <row r="16646" spans="10:11">
      <c r="J16646" s="1014"/>
      <c r="K16646" s="1014"/>
    </row>
    <row r="16647" spans="10:11">
      <c r="J16647" s="1014"/>
      <c r="K16647" s="1014"/>
    </row>
    <row r="16648" spans="10:11">
      <c r="J16648" s="1014"/>
      <c r="K16648" s="1014"/>
    </row>
    <row r="16649" spans="10:11">
      <c r="J16649" s="1014"/>
      <c r="K16649" s="1014"/>
    </row>
    <row r="16650" spans="10:11">
      <c r="J16650" s="1014"/>
      <c r="K16650" s="1014"/>
    </row>
    <row r="16651" spans="10:11">
      <c r="J16651" s="1014"/>
      <c r="K16651" s="1014"/>
    </row>
    <row r="16652" spans="10:11">
      <c r="J16652" s="1014"/>
      <c r="K16652" s="1014"/>
    </row>
    <row r="16653" spans="10:11">
      <c r="J16653" s="1014"/>
      <c r="K16653" s="1014"/>
    </row>
    <row r="16654" spans="10:11">
      <c r="J16654" s="1014"/>
      <c r="K16654" s="1014"/>
    </row>
    <row r="16655" spans="10:11">
      <c r="J16655" s="1014"/>
      <c r="K16655" s="1014"/>
    </row>
    <row r="16656" spans="10:11">
      <c r="J16656" s="1014"/>
      <c r="K16656" s="1014"/>
    </row>
    <row r="16657" spans="10:11">
      <c r="J16657" s="1014"/>
      <c r="K16657" s="1014"/>
    </row>
    <row r="16658" spans="10:11">
      <c r="J16658" s="1014"/>
      <c r="K16658" s="1014"/>
    </row>
    <row r="16659" spans="10:11">
      <c r="J16659" s="1014"/>
      <c r="K16659" s="1014"/>
    </row>
    <row r="16660" spans="10:11">
      <c r="J16660" s="1014"/>
      <c r="K16660" s="1014"/>
    </row>
    <row r="16661" spans="10:11">
      <c r="J16661" s="1014"/>
      <c r="K16661" s="1014"/>
    </row>
    <row r="16662" spans="10:11">
      <c r="J16662" s="1014"/>
      <c r="K16662" s="1014"/>
    </row>
    <row r="16663" spans="10:11">
      <c r="J16663" s="1014"/>
      <c r="K16663" s="1014"/>
    </row>
    <row r="16664" spans="10:11">
      <c r="J16664" s="1014"/>
      <c r="K16664" s="1014"/>
    </row>
    <row r="16665" spans="10:11">
      <c r="J16665" s="1014"/>
      <c r="K16665" s="1014"/>
    </row>
    <row r="16666" spans="10:11">
      <c r="J16666" s="1014"/>
      <c r="K16666" s="1014"/>
    </row>
    <row r="16667" spans="10:11">
      <c r="J16667" s="1014"/>
      <c r="K16667" s="1014"/>
    </row>
    <row r="16668" spans="10:11">
      <c r="J16668" s="1014"/>
      <c r="K16668" s="1014"/>
    </row>
    <row r="16669" spans="10:11">
      <c r="J16669" s="1014"/>
      <c r="K16669" s="1014"/>
    </row>
    <row r="16670" spans="10:11">
      <c r="J16670" s="1014"/>
      <c r="K16670" s="1014"/>
    </row>
    <row r="16671" spans="10:11">
      <c r="J16671" s="1014"/>
      <c r="K16671" s="1014"/>
    </row>
    <row r="16672" spans="10:11">
      <c r="J16672" s="1014"/>
      <c r="K16672" s="1014"/>
    </row>
    <row r="16673" spans="10:11">
      <c r="J16673" s="1014"/>
      <c r="K16673" s="1014"/>
    </row>
    <row r="16674" spans="10:11">
      <c r="J16674" s="1014"/>
      <c r="K16674" s="1014"/>
    </row>
    <row r="16675" spans="10:11">
      <c r="J16675" s="1014"/>
      <c r="K16675" s="1014"/>
    </row>
    <row r="16676" spans="10:11">
      <c r="J16676" s="1014"/>
      <c r="K16676" s="1014"/>
    </row>
    <row r="16677" spans="10:11">
      <c r="J16677" s="1014"/>
      <c r="K16677" s="1014"/>
    </row>
    <row r="16678" spans="10:11">
      <c r="J16678" s="1014"/>
      <c r="K16678" s="1014"/>
    </row>
    <row r="16679" spans="10:11">
      <c r="J16679" s="1014"/>
      <c r="K16679" s="1014"/>
    </row>
    <row r="16680" spans="10:11">
      <c r="J16680" s="1014"/>
      <c r="K16680" s="1014"/>
    </row>
    <row r="16681" spans="10:11">
      <c r="J16681" s="1014"/>
      <c r="K16681" s="1014"/>
    </row>
    <row r="16682" spans="10:11">
      <c r="J16682" s="1014"/>
      <c r="K16682" s="1014"/>
    </row>
    <row r="16683" spans="10:11">
      <c r="J16683" s="1014"/>
      <c r="K16683" s="1014"/>
    </row>
    <row r="16684" spans="10:11">
      <c r="J16684" s="1014"/>
      <c r="K16684" s="1014"/>
    </row>
    <row r="16685" spans="10:11">
      <c r="J16685" s="1014"/>
      <c r="K16685" s="1014"/>
    </row>
    <row r="16686" spans="10:11">
      <c r="J16686" s="1014"/>
      <c r="K16686" s="1014"/>
    </row>
    <row r="16687" spans="10:11">
      <c r="J16687" s="1014"/>
      <c r="K16687" s="1014"/>
    </row>
    <row r="16688" spans="10:11">
      <c r="J16688" s="1014"/>
      <c r="K16688" s="1014"/>
    </row>
    <row r="16689" spans="10:11">
      <c r="J16689" s="1014"/>
      <c r="K16689" s="1014"/>
    </row>
    <row r="16690" spans="10:11">
      <c r="J16690" s="1014"/>
      <c r="K16690" s="1014"/>
    </row>
    <row r="16691" spans="10:11">
      <c r="J16691" s="1014"/>
      <c r="K16691" s="1014"/>
    </row>
    <row r="16692" spans="10:11">
      <c r="J16692" s="1014"/>
      <c r="K16692" s="1014"/>
    </row>
    <row r="16693" spans="10:11">
      <c r="J16693" s="1014"/>
      <c r="K16693" s="1014"/>
    </row>
    <row r="16694" spans="10:11">
      <c r="J16694" s="1014"/>
      <c r="K16694" s="1014"/>
    </row>
    <row r="16695" spans="10:11">
      <c r="J16695" s="1014"/>
      <c r="K16695" s="1014"/>
    </row>
    <row r="16696" spans="10:11">
      <c r="J16696" s="1014"/>
      <c r="K16696" s="1014"/>
    </row>
    <row r="16697" spans="10:11">
      <c r="J16697" s="1014"/>
      <c r="K16697" s="1014"/>
    </row>
    <row r="16698" spans="10:11">
      <c r="J16698" s="1014"/>
      <c r="K16698" s="1014"/>
    </row>
    <row r="16699" spans="10:11">
      <c r="J16699" s="1014"/>
      <c r="K16699" s="1014"/>
    </row>
    <row r="16700" spans="10:11">
      <c r="J16700" s="1014"/>
      <c r="K16700" s="1014"/>
    </row>
    <row r="16701" spans="10:11">
      <c r="J16701" s="1014"/>
      <c r="K16701" s="1014"/>
    </row>
    <row r="16702" spans="10:11">
      <c r="J16702" s="1014"/>
      <c r="K16702" s="1014"/>
    </row>
    <row r="16703" spans="10:11">
      <c r="J16703" s="1014"/>
      <c r="K16703" s="1014"/>
    </row>
    <row r="16704" spans="10:11">
      <c r="J16704" s="1014"/>
      <c r="K16704" s="1014"/>
    </row>
    <row r="16705" spans="10:11">
      <c r="J16705" s="1014"/>
      <c r="K16705" s="1014"/>
    </row>
    <row r="16706" spans="10:11">
      <c r="J16706" s="1014"/>
      <c r="K16706" s="1014"/>
    </row>
    <row r="16707" spans="10:11">
      <c r="J16707" s="1014"/>
      <c r="K16707" s="1014"/>
    </row>
    <row r="16708" spans="10:11">
      <c r="J16708" s="1014"/>
      <c r="K16708" s="1014"/>
    </row>
    <row r="16709" spans="10:11">
      <c r="J16709" s="1014"/>
      <c r="K16709" s="1014"/>
    </row>
    <row r="16710" spans="10:11">
      <c r="J16710" s="1014"/>
      <c r="K16710" s="1014"/>
    </row>
    <row r="16711" spans="10:11">
      <c r="J16711" s="1014"/>
      <c r="K16711" s="1014"/>
    </row>
    <row r="16712" spans="10:11">
      <c r="J16712" s="1014"/>
      <c r="K16712" s="1014"/>
    </row>
    <row r="16713" spans="10:11">
      <c r="J16713" s="1014"/>
      <c r="K16713" s="1014"/>
    </row>
    <row r="16714" spans="10:11">
      <c r="J16714" s="1014"/>
      <c r="K16714" s="1014"/>
    </row>
    <row r="16715" spans="10:11">
      <c r="J16715" s="1014"/>
      <c r="K16715" s="1014"/>
    </row>
    <row r="16716" spans="10:11">
      <c r="J16716" s="1014"/>
      <c r="K16716" s="1014"/>
    </row>
    <row r="16717" spans="10:11">
      <c r="J16717" s="1014"/>
      <c r="K16717" s="1014"/>
    </row>
    <row r="16718" spans="10:11">
      <c r="J16718" s="1014"/>
      <c r="K16718" s="1014"/>
    </row>
    <row r="16719" spans="10:11">
      <c r="J16719" s="1014"/>
      <c r="K16719" s="1014"/>
    </row>
    <row r="16720" spans="10:11">
      <c r="J16720" s="1014"/>
      <c r="K16720" s="1014"/>
    </row>
    <row r="16721" spans="10:11">
      <c r="J16721" s="1014"/>
      <c r="K16721" s="1014"/>
    </row>
    <row r="16722" spans="10:11">
      <c r="J16722" s="1014"/>
      <c r="K16722" s="1014"/>
    </row>
    <row r="16723" spans="10:11">
      <c r="J16723" s="1014"/>
      <c r="K16723" s="1014"/>
    </row>
    <row r="16724" spans="10:11">
      <c r="J16724" s="1014"/>
      <c r="K16724" s="1014"/>
    </row>
    <row r="16725" spans="10:11">
      <c r="J16725" s="1014"/>
      <c r="K16725" s="1014"/>
    </row>
    <row r="16726" spans="10:11">
      <c r="J16726" s="1014"/>
      <c r="K16726" s="1014"/>
    </row>
    <row r="16727" spans="10:11">
      <c r="J16727" s="1014"/>
      <c r="K16727" s="1014"/>
    </row>
    <row r="16728" spans="10:11">
      <c r="J16728" s="1014"/>
      <c r="K16728" s="1014"/>
    </row>
    <row r="16729" spans="10:11">
      <c r="J16729" s="1014"/>
      <c r="K16729" s="1014"/>
    </row>
    <row r="16730" spans="10:11">
      <c r="J16730" s="1014"/>
      <c r="K16730" s="1014"/>
    </row>
    <row r="16731" spans="10:11">
      <c r="J16731" s="1014"/>
      <c r="K16731" s="1014"/>
    </row>
    <row r="16732" spans="10:11">
      <c r="J16732" s="1014"/>
      <c r="K16732" s="1014"/>
    </row>
    <row r="16733" spans="10:11">
      <c r="J16733" s="1014"/>
      <c r="K16733" s="1014"/>
    </row>
    <row r="16734" spans="10:11">
      <c r="J16734" s="1014"/>
      <c r="K16734" s="1014"/>
    </row>
    <row r="16735" spans="10:11">
      <c r="J16735" s="1014"/>
      <c r="K16735" s="1014"/>
    </row>
    <row r="16736" spans="10:11">
      <c r="J16736" s="1014"/>
      <c r="K16736" s="1014"/>
    </row>
    <row r="16737" spans="10:11">
      <c r="J16737" s="1014"/>
      <c r="K16737" s="1014"/>
    </row>
    <row r="16738" spans="10:11">
      <c r="J16738" s="1014"/>
      <c r="K16738" s="1014"/>
    </row>
    <row r="16739" spans="10:11">
      <c r="J16739" s="1014"/>
      <c r="K16739" s="1014"/>
    </row>
    <row r="16740" spans="10:11">
      <c r="J16740" s="1014"/>
      <c r="K16740" s="1014"/>
    </row>
    <row r="16741" spans="10:11">
      <c r="J16741" s="1014"/>
      <c r="K16741" s="1014"/>
    </row>
    <row r="16742" spans="10:11">
      <c r="J16742" s="1014"/>
      <c r="K16742" s="1014"/>
    </row>
    <row r="16743" spans="10:11">
      <c r="J16743" s="1014"/>
      <c r="K16743" s="1014"/>
    </row>
    <row r="16744" spans="10:11">
      <c r="J16744" s="1014"/>
      <c r="K16744" s="1014"/>
    </row>
    <row r="16745" spans="10:11">
      <c r="J16745" s="1014"/>
      <c r="K16745" s="1014"/>
    </row>
    <row r="16746" spans="10:11">
      <c r="J16746" s="1014"/>
      <c r="K16746" s="1014"/>
    </row>
    <row r="16747" spans="10:11">
      <c r="J16747" s="1014"/>
      <c r="K16747" s="1014"/>
    </row>
    <row r="16748" spans="10:11">
      <c r="J16748" s="1014"/>
      <c r="K16748" s="1014"/>
    </row>
    <row r="16749" spans="10:11">
      <c r="J16749" s="1014"/>
      <c r="K16749" s="1014"/>
    </row>
    <row r="16750" spans="10:11">
      <c r="J16750" s="1014"/>
      <c r="K16750" s="1014"/>
    </row>
    <row r="16751" spans="10:11">
      <c r="J16751" s="1014"/>
      <c r="K16751" s="1014"/>
    </row>
    <row r="16752" spans="10:11">
      <c r="J16752" s="1014"/>
      <c r="K16752" s="1014"/>
    </row>
    <row r="16753" spans="10:11">
      <c r="J16753" s="1014"/>
      <c r="K16753" s="1014"/>
    </row>
    <row r="16754" spans="10:11">
      <c r="J16754" s="1014"/>
      <c r="K16754" s="1014"/>
    </row>
    <row r="16755" spans="10:11">
      <c r="J16755" s="1014"/>
      <c r="K16755" s="1014"/>
    </row>
    <row r="16756" spans="10:11">
      <c r="J16756" s="1014"/>
      <c r="K16756" s="1014"/>
    </row>
    <row r="16757" spans="10:11">
      <c r="J16757" s="1014"/>
      <c r="K16757" s="1014"/>
    </row>
    <row r="16758" spans="10:11">
      <c r="J16758" s="1014"/>
      <c r="K16758" s="1014"/>
    </row>
    <row r="16759" spans="10:11">
      <c r="J16759" s="1014"/>
      <c r="K16759" s="1014"/>
    </row>
    <row r="16760" spans="10:11">
      <c r="J16760" s="1014"/>
      <c r="K16760" s="1014"/>
    </row>
    <row r="16761" spans="10:11">
      <c r="J16761" s="1014"/>
      <c r="K16761" s="1014"/>
    </row>
    <row r="16762" spans="10:11">
      <c r="J16762" s="1014"/>
      <c r="K16762" s="1014"/>
    </row>
    <row r="16763" spans="10:11">
      <c r="J16763" s="1014"/>
      <c r="K16763" s="1014"/>
    </row>
    <row r="16764" spans="10:11">
      <c r="J16764" s="1014"/>
      <c r="K16764" s="1014"/>
    </row>
    <row r="16765" spans="10:11">
      <c r="J16765" s="1014"/>
      <c r="K16765" s="1014"/>
    </row>
    <row r="16766" spans="10:11">
      <c r="J16766" s="1014"/>
      <c r="K16766" s="1014"/>
    </row>
    <row r="16767" spans="10:11">
      <c r="J16767" s="1014"/>
      <c r="K16767" s="1014"/>
    </row>
    <row r="16768" spans="10:11">
      <c r="J16768" s="1014"/>
      <c r="K16768" s="1014"/>
    </row>
    <row r="16769" spans="10:11">
      <c r="J16769" s="1014"/>
      <c r="K16769" s="1014"/>
    </row>
    <row r="16770" spans="10:11">
      <c r="J16770" s="1014"/>
      <c r="K16770" s="1014"/>
    </row>
    <row r="16771" spans="10:11">
      <c r="J16771" s="1014"/>
      <c r="K16771" s="1014"/>
    </row>
    <row r="16772" spans="10:11">
      <c r="J16772" s="1014"/>
      <c r="K16772" s="1014"/>
    </row>
    <row r="16773" spans="10:11">
      <c r="J16773" s="1014"/>
      <c r="K16773" s="1014"/>
    </row>
    <row r="16774" spans="10:11">
      <c r="J16774" s="1014"/>
      <c r="K16774" s="1014"/>
    </row>
    <row r="16775" spans="10:11">
      <c r="J16775" s="1014"/>
      <c r="K16775" s="1014"/>
    </row>
    <row r="16776" spans="10:11">
      <c r="J16776" s="1014"/>
      <c r="K16776" s="1014"/>
    </row>
    <row r="16777" spans="10:11">
      <c r="J16777" s="1014"/>
      <c r="K16777" s="1014"/>
    </row>
    <row r="16778" spans="10:11">
      <c r="J16778" s="1014"/>
      <c r="K16778" s="1014"/>
    </row>
    <row r="16779" spans="10:11">
      <c r="J16779" s="1014"/>
      <c r="K16779" s="1014"/>
    </row>
    <row r="16780" spans="10:11">
      <c r="J16780" s="1014"/>
      <c r="K16780" s="1014"/>
    </row>
    <row r="16781" spans="10:11">
      <c r="J16781" s="1014"/>
      <c r="K16781" s="1014"/>
    </row>
    <row r="16782" spans="10:11">
      <c r="J16782" s="1014"/>
      <c r="K16782" s="1014"/>
    </row>
    <row r="16783" spans="10:11">
      <c r="J16783" s="1014"/>
      <c r="K16783" s="1014"/>
    </row>
    <row r="16784" spans="10:11">
      <c r="J16784" s="1014"/>
      <c r="K16784" s="1014"/>
    </row>
    <row r="16785" spans="10:11">
      <c r="J16785" s="1014"/>
      <c r="K16785" s="1014"/>
    </row>
    <row r="16786" spans="10:11">
      <c r="J16786" s="1014"/>
      <c r="K16786" s="1014"/>
    </row>
    <row r="16787" spans="10:11">
      <c r="J16787" s="1014"/>
      <c r="K16787" s="1014"/>
    </row>
    <row r="16788" spans="10:11">
      <c r="J16788" s="1014"/>
      <c r="K16788" s="1014"/>
    </row>
    <row r="16789" spans="10:11">
      <c r="J16789" s="1014"/>
      <c r="K16789" s="1014"/>
    </row>
    <row r="16790" spans="10:11">
      <c r="J16790" s="1014"/>
      <c r="K16790" s="1014"/>
    </row>
    <row r="16791" spans="10:11">
      <c r="J16791" s="1014"/>
      <c r="K16791" s="1014"/>
    </row>
    <row r="16792" spans="10:11">
      <c r="J16792" s="1014"/>
      <c r="K16792" s="1014"/>
    </row>
    <row r="16793" spans="10:11">
      <c r="J16793" s="1014"/>
      <c r="K16793" s="1014"/>
    </row>
    <row r="16794" spans="10:11">
      <c r="J16794" s="1014"/>
      <c r="K16794" s="1014"/>
    </row>
    <row r="16795" spans="10:11">
      <c r="J16795" s="1014"/>
      <c r="K16795" s="1014"/>
    </row>
    <row r="16796" spans="10:11">
      <c r="J16796" s="1014"/>
      <c r="K16796" s="1014"/>
    </row>
    <row r="16797" spans="10:11">
      <c r="J16797" s="1014"/>
      <c r="K16797" s="1014"/>
    </row>
    <row r="16798" spans="10:11">
      <c r="J16798" s="1014"/>
      <c r="K16798" s="1014"/>
    </row>
    <row r="16799" spans="10:11">
      <c r="J16799" s="1014"/>
      <c r="K16799" s="1014"/>
    </row>
    <row r="16800" spans="10:11">
      <c r="J16800" s="1014"/>
      <c r="K16800" s="1014"/>
    </row>
    <row r="16801" spans="10:11">
      <c r="J16801" s="1014"/>
      <c r="K16801" s="1014"/>
    </row>
    <row r="16802" spans="10:11">
      <c r="J16802" s="1014"/>
      <c r="K16802" s="1014"/>
    </row>
    <row r="16803" spans="10:11">
      <c r="J16803" s="1014"/>
      <c r="K16803" s="1014"/>
    </row>
    <row r="16804" spans="10:11">
      <c r="J16804" s="1014"/>
      <c r="K16804" s="1014"/>
    </row>
    <row r="16805" spans="10:11">
      <c r="J16805" s="1014"/>
      <c r="K16805" s="1014"/>
    </row>
    <row r="16806" spans="10:11">
      <c r="J16806" s="1014"/>
      <c r="K16806" s="1014"/>
    </row>
    <row r="16807" spans="10:11">
      <c r="J16807" s="1014"/>
      <c r="K16807" s="1014"/>
    </row>
    <row r="16808" spans="10:11">
      <c r="J16808" s="1014"/>
      <c r="K16808" s="1014"/>
    </row>
    <row r="16809" spans="10:11">
      <c r="J16809" s="1014"/>
      <c r="K16809" s="1014"/>
    </row>
    <row r="16810" spans="10:11">
      <c r="J16810" s="1014"/>
      <c r="K16810" s="1014"/>
    </row>
    <row r="16811" spans="10:11">
      <c r="J16811" s="1014"/>
      <c r="K16811" s="1014"/>
    </row>
    <row r="16812" spans="10:11">
      <c r="J16812" s="1014"/>
      <c r="K16812" s="1014"/>
    </row>
    <row r="16813" spans="10:11">
      <c r="J16813" s="1014"/>
      <c r="K16813" s="1014"/>
    </row>
    <row r="16814" spans="10:11">
      <c r="J16814" s="1014"/>
      <c r="K16814" s="1014"/>
    </row>
    <row r="16815" spans="10:11">
      <c r="J16815" s="1014"/>
      <c r="K16815" s="1014"/>
    </row>
    <row r="16816" spans="10:11">
      <c r="J16816" s="1014"/>
      <c r="K16816" s="1014"/>
    </row>
    <row r="16817" spans="10:11">
      <c r="J16817" s="1014"/>
      <c r="K16817" s="1014"/>
    </row>
    <row r="16818" spans="10:11">
      <c r="J16818" s="1014"/>
      <c r="K16818" s="1014"/>
    </row>
    <row r="16819" spans="10:11">
      <c r="J16819" s="1014"/>
      <c r="K16819" s="1014"/>
    </row>
    <row r="16820" spans="10:11">
      <c r="J16820" s="1014"/>
      <c r="K16820" s="1014"/>
    </row>
    <row r="16821" spans="10:11">
      <c r="J16821" s="1014"/>
      <c r="K16821" s="1014"/>
    </row>
    <row r="16822" spans="10:11">
      <c r="J16822" s="1014"/>
      <c r="K16822" s="1014"/>
    </row>
    <row r="16823" spans="10:11">
      <c r="J16823" s="1014"/>
      <c r="K16823" s="1014"/>
    </row>
    <row r="16824" spans="10:11">
      <c r="J16824" s="1014"/>
      <c r="K16824" s="1014"/>
    </row>
    <row r="16825" spans="10:11">
      <c r="J16825" s="1014"/>
      <c r="K16825" s="1014"/>
    </row>
    <row r="16826" spans="10:11">
      <c r="J16826" s="1014"/>
      <c r="K16826" s="1014"/>
    </row>
    <row r="16827" spans="10:11">
      <c r="J16827" s="1014"/>
      <c r="K16827" s="1014"/>
    </row>
    <row r="16828" spans="10:11">
      <c r="J16828" s="1014"/>
      <c r="K16828" s="1014"/>
    </row>
    <row r="16829" spans="10:11">
      <c r="J16829" s="1014"/>
      <c r="K16829" s="1014"/>
    </row>
    <row r="16830" spans="10:11">
      <c r="J16830" s="1014"/>
      <c r="K16830" s="1014"/>
    </row>
    <row r="16831" spans="10:11">
      <c r="J16831" s="1014"/>
      <c r="K16831" s="1014"/>
    </row>
    <row r="16832" spans="10:11">
      <c r="J16832" s="1014"/>
      <c r="K16832" s="1014"/>
    </row>
    <row r="16833" spans="10:11">
      <c r="J16833" s="1014"/>
      <c r="K16833" s="1014"/>
    </row>
    <row r="16834" spans="10:11">
      <c r="J16834" s="1014"/>
      <c r="K16834" s="1014"/>
    </row>
    <row r="16835" spans="10:11">
      <c r="J16835" s="1014"/>
      <c r="K16835" s="1014"/>
    </row>
    <row r="16836" spans="10:11">
      <c r="J16836" s="1014"/>
      <c r="K16836" s="1014"/>
    </row>
    <row r="16837" spans="10:11">
      <c r="J16837" s="1014"/>
      <c r="K16837" s="1014"/>
    </row>
    <row r="16838" spans="10:11">
      <c r="J16838" s="1014"/>
      <c r="K16838" s="1014"/>
    </row>
    <row r="16839" spans="10:11">
      <c r="J16839" s="1014"/>
      <c r="K16839" s="1014"/>
    </row>
    <row r="16840" spans="10:11">
      <c r="J16840" s="1014"/>
      <c r="K16840" s="1014"/>
    </row>
    <row r="16841" spans="10:11">
      <c r="J16841" s="1014"/>
      <c r="K16841" s="1014"/>
    </row>
    <row r="16842" spans="10:11">
      <c r="J16842" s="1014"/>
      <c r="K16842" s="1014"/>
    </row>
    <row r="16843" spans="10:11">
      <c r="J16843" s="1014"/>
      <c r="K16843" s="1014"/>
    </row>
    <row r="16844" spans="10:11">
      <c r="J16844" s="1014"/>
      <c r="K16844" s="1014"/>
    </row>
    <row r="16845" spans="10:11">
      <c r="J16845" s="1014"/>
      <c r="K16845" s="1014"/>
    </row>
    <row r="16846" spans="10:11">
      <c r="J16846" s="1014"/>
      <c r="K16846" s="1014"/>
    </row>
    <row r="16847" spans="10:11">
      <c r="J16847" s="1014"/>
      <c r="K16847" s="1014"/>
    </row>
    <row r="16848" spans="10:11">
      <c r="J16848" s="1014"/>
      <c r="K16848" s="1014"/>
    </row>
    <row r="16849" spans="10:11">
      <c r="J16849" s="1014"/>
      <c r="K16849" s="1014"/>
    </row>
    <row r="16850" spans="10:11">
      <c r="J16850" s="1014"/>
      <c r="K16850" s="1014"/>
    </row>
    <row r="16851" spans="10:11">
      <c r="J16851" s="1014"/>
      <c r="K16851" s="1014"/>
    </row>
    <row r="16852" spans="10:11">
      <c r="J16852" s="1014"/>
      <c r="K16852" s="1014"/>
    </row>
    <row r="16853" spans="10:11">
      <c r="J16853" s="1014"/>
      <c r="K16853" s="1014"/>
    </row>
    <row r="16854" spans="10:11">
      <c r="J16854" s="1014"/>
      <c r="K16854" s="1014"/>
    </row>
    <row r="16855" spans="10:11">
      <c r="J16855" s="1014"/>
      <c r="K16855" s="1014"/>
    </row>
    <row r="16856" spans="10:11">
      <c r="J16856" s="1014"/>
      <c r="K16856" s="1014"/>
    </row>
    <row r="16857" spans="10:11">
      <c r="J16857" s="1014"/>
      <c r="K16857" s="1014"/>
    </row>
    <row r="16858" spans="10:11">
      <c r="J16858" s="1014"/>
      <c r="K16858" s="1014"/>
    </row>
    <row r="16859" spans="10:11">
      <c r="J16859" s="1014"/>
      <c r="K16859" s="1014"/>
    </row>
    <row r="16860" spans="10:11">
      <c r="J16860" s="1014"/>
      <c r="K16860" s="1014"/>
    </row>
    <row r="16861" spans="10:11">
      <c r="J16861" s="1014"/>
      <c r="K16861" s="1014"/>
    </row>
    <row r="16862" spans="10:11">
      <c r="J16862" s="1014"/>
      <c r="K16862" s="1014"/>
    </row>
    <row r="16863" spans="10:11">
      <c r="J16863" s="1014"/>
      <c r="K16863" s="1014"/>
    </row>
    <row r="16864" spans="10:11">
      <c r="J16864" s="1014"/>
      <c r="K16864" s="1014"/>
    </row>
    <row r="16865" spans="10:11">
      <c r="J16865" s="1014"/>
      <c r="K16865" s="1014"/>
    </row>
    <row r="16866" spans="10:11">
      <c r="J16866" s="1014"/>
      <c r="K16866" s="1014"/>
    </row>
    <row r="16867" spans="10:11">
      <c r="J16867" s="1014"/>
      <c r="K16867" s="1014"/>
    </row>
    <row r="16868" spans="10:11">
      <c r="J16868" s="1014"/>
      <c r="K16868" s="1014"/>
    </row>
    <row r="16869" spans="10:11">
      <c r="J16869" s="1014"/>
      <c r="K16869" s="1014"/>
    </row>
    <row r="16870" spans="10:11">
      <c r="J16870" s="1014"/>
      <c r="K16870" s="1014"/>
    </row>
    <row r="16871" spans="10:11">
      <c r="J16871" s="1014"/>
      <c r="K16871" s="1014"/>
    </row>
    <row r="16872" spans="10:11">
      <c r="J16872" s="1014"/>
      <c r="K16872" s="1014"/>
    </row>
    <row r="16873" spans="10:11">
      <c r="J16873" s="1014"/>
      <c r="K16873" s="1014"/>
    </row>
    <row r="16874" spans="10:11">
      <c r="J16874" s="1014"/>
      <c r="K16874" s="1014"/>
    </row>
    <row r="16875" spans="10:11">
      <c r="J16875" s="1014"/>
      <c r="K16875" s="1014"/>
    </row>
    <row r="16876" spans="10:11">
      <c r="J16876" s="1014"/>
      <c r="K16876" s="1014"/>
    </row>
    <row r="16877" spans="10:11">
      <c r="J16877" s="1014"/>
      <c r="K16877" s="1014"/>
    </row>
    <row r="16878" spans="10:11">
      <c r="J16878" s="1014"/>
      <c r="K16878" s="1014"/>
    </row>
    <row r="16879" spans="10:11">
      <c r="J16879" s="1014"/>
      <c r="K16879" s="1014"/>
    </row>
    <row r="16880" spans="10:11">
      <c r="J16880" s="1014"/>
      <c r="K16880" s="1014"/>
    </row>
    <row r="16881" spans="10:11">
      <c r="J16881" s="1014"/>
      <c r="K16881" s="1014"/>
    </row>
    <row r="16882" spans="10:11">
      <c r="J16882" s="1014"/>
      <c r="K16882" s="1014"/>
    </row>
    <row r="16883" spans="10:11">
      <c r="J16883" s="1014"/>
      <c r="K16883" s="1014"/>
    </row>
    <row r="16884" spans="10:11">
      <c r="J16884" s="1014"/>
      <c r="K16884" s="1014"/>
    </row>
    <row r="16885" spans="10:11">
      <c r="J16885" s="1014"/>
      <c r="K16885" s="1014"/>
    </row>
    <row r="16886" spans="10:11">
      <c r="J16886" s="1014"/>
      <c r="K16886" s="1014"/>
    </row>
    <row r="16887" spans="10:11">
      <c r="J16887" s="1014"/>
      <c r="K16887" s="1014"/>
    </row>
    <row r="16888" spans="10:11">
      <c r="J16888" s="1014"/>
      <c r="K16888" s="1014"/>
    </row>
    <row r="16889" spans="10:11">
      <c r="J16889" s="1014"/>
      <c r="K16889" s="1014"/>
    </row>
    <row r="16890" spans="10:11">
      <c r="J16890" s="1014"/>
      <c r="K16890" s="1014"/>
    </row>
    <row r="16891" spans="10:11">
      <c r="J16891" s="1014"/>
      <c r="K16891" s="1014"/>
    </row>
    <row r="16892" spans="10:11">
      <c r="J16892" s="1014"/>
      <c r="K16892" s="1014"/>
    </row>
    <row r="16893" spans="10:11">
      <c r="J16893" s="1014"/>
      <c r="K16893" s="1014"/>
    </row>
    <row r="16894" spans="10:11">
      <c r="J16894" s="1014"/>
      <c r="K16894" s="1014"/>
    </row>
    <row r="16895" spans="10:11">
      <c r="J16895" s="1014"/>
      <c r="K16895" s="1014"/>
    </row>
    <row r="16896" spans="10:11">
      <c r="J16896" s="1014"/>
      <c r="K16896" s="1014"/>
    </row>
    <row r="16897" spans="10:11">
      <c r="J16897" s="1014"/>
      <c r="K16897" s="1014"/>
    </row>
    <row r="16898" spans="10:11">
      <c r="J16898" s="1014"/>
      <c r="K16898" s="1014"/>
    </row>
    <row r="16899" spans="10:11">
      <c r="J16899" s="1014"/>
      <c r="K16899" s="1014"/>
    </row>
    <row r="16900" spans="10:11">
      <c r="J16900" s="1014"/>
      <c r="K16900" s="1014"/>
    </row>
    <row r="16901" spans="10:11">
      <c r="J16901" s="1014"/>
      <c r="K16901" s="1014"/>
    </row>
    <row r="16902" spans="10:11">
      <c r="J16902" s="1014"/>
      <c r="K16902" s="1014"/>
    </row>
    <row r="16903" spans="10:11">
      <c r="J16903" s="1014"/>
      <c r="K16903" s="1014"/>
    </row>
    <row r="16904" spans="10:11">
      <c r="J16904" s="1014"/>
      <c r="K16904" s="1014"/>
    </row>
    <row r="16905" spans="10:11">
      <c r="J16905" s="1014"/>
      <c r="K16905" s="1014"/>
    </row>
    <row r="16906" spans="10:11">
      <c r="J16906" s="1014"/>
      <c r="K16906" s="1014"/>
    </row>
    <row r="16907" spans="10:11">
      <c r="J16907" s="1014"/>
      <c r="K16907" s="1014"/>
    </row>
    <row r="16908" spans="10:11">
      <c r="J16908" s="1014"/>
      <c r="K16908" s="1014"/>
    </row>
    <row r="16909" spans="10:11">
      <c r="J16909" s="1014"/>
      <c r="K16909" s="1014"/>
    </row>
    <row r="16910" spans="10:11">
      <c r="J16910" s="1014"/>
      <c r="K16910" s="1014"/>
    </row>
    <row r="16911" spans="10:11">
      <c r="J16911" s="1014"/>
      <c r="K16911" s="1014"/>
    </row>
    <row r="16912" spans="10:11">
      <c r="J16912" s="1014"/>
      <c r="K16912" s="1014"/>
    </row>
    <row r="16913" spans="10:11">
      <c r="J16913" s="1014"/>
      <c r="K16913" s="1014"/>
    </row>
    <row r="16914" spans="10:11">
      <c r="J16914" s="1014"/>
      <c r="K16914" s="1014"/>
    </row>
    <row r="16915" spans="10:11">
      <c r="J16915" s="1014"/>
      <c r="K16915" s="1014"/>
    </row>
    <row r="16916" spans="10:11">
      <c r="J16916" s="1014"/>
      <c r="K16916" s="1014"/>
    </row>
    <row r="16917" spans="10:11">
      <c r="J16917" s="1014"/>
      <c r="K16917" s="1014"/>
    </row>
    <row r="16918" spans="10:11">
      <c r="J16918" s="1014"/>
      <c r="K16918" s="1014"/>
    </row>
    <row r="16919" spans="10:11">
      <c r="J16919" s="1014"/>
      <c r="K16919" s="1014"/>
    </row>
    <row r="16920" spans="10:11">
      <c r="J16920" s="1014"/>
      <c r="K16920" s="1014"/>
    </row>
    <row r="16921" spans="10:11">
      <c r="J16921" s="1014"/>
      <c r="K16921" s="1014"/>
    </row>
    <row r="16922" spans="10:11">
      <c r="J16922" s="1014"/>
      <c r="K16922" s="1014"/>
    </row>
    <row r="16923" spans="10:11">
      <c r="J16923" s="1014"/>
      <c r="K16923" s="1014"/>
    </row>
    <row r="16924" spans="10:11">
      <c r="J16924" s="1014"/>
      <c r="K16924" s="1014"/>
    </row>
    <row r="16925" spans="10:11">
      <c r="J16925" s="1014"/>
      <c r="K16925" s="1014"/>
    </row>
    <row r="16926" spans="10:11">
      <c r="J16926" s="1014"/>
      <c r="K16926" s="1014"/>
    </row>
    <row r="16927" spans="10:11">
      <c r="J16927" s="1014"/>
      <c r="K16927" s="1014"/>
    </row>
    <row r="16928" spans="10:11">
      <c r="J16928" s="1014"/>
      <c r="K16928" s="1014"/>
    </row>
    <row r="16929" spans="10:11">
      <c r="J16929" s="1014"/>
      <c r="K16929" s="1014"/>
    </row>
    <row r="16930" spans="10:11">
      <c r="J16930" s="1014"/>
      <c r="K16930" s="1014"/>
    </row>
    <row r="16931" spans="10:11">
      <c r="J16931" s="1014"/>
      <c r="K16931" s="1014"/>
    </row>
    <row r="16932" spans="10:11">
      <c r="J16932" s="1014"/>
      <c r="K16932" s="1014"/>
    </row>
    <row r="16933" spans="10:11">
      <c r="J16933" s="1014"/>
      <c r="K16933" s="1014"/>
    </row>
    <row r="16934" spans="10:11">
      <c r="J16934" s="1014"/>
      <c r="K16934" s="1014"/>
    </row>
    <row r="16935" spans="10:11">
      <c r="J16935" s="1014"/>
      <c r="K16935" s="1014"/>
    </row>
    <row r="16936" spans="10:11">
      <c r="J16936" s="1014"/>
      <c r="K16936" s="1014"/>
    </row>
    <row r="16937" spans="10:11">
      <c r="J16937" s="1014"/>
      <c r="K16937" s="1014"/>
    </row>
    <row r="16938" spans="10:11">
      <c r="J16938" s="1014"/>
      <c r="K16938" s="1014"/>
    </row>
    <row r="16939" spans="10:11">
      <c r="J16939" s="1014"/>
      <c r="K16939" s="1014"/>
    </row>
    <row r="16940" spans="10:11">
      <c r="J16940" s="1014"/>
      <c r="K16940" s="1014"/>
    </row>
    <row r="16941" spans="10:11">
      <c r="J16941" s="1014"/>
      <c r="K16941" s="1014"/>
    </row>
    <row r="16942" spans="10:11">
      <c r="J16942" s="1014"/>
      <c r="K16942" s="1014"/>
    </row>
    <row r="16943" spans="10:11">
      <c r="J16943" s="1014"/>
      <c r="K16943" s="1014"/>
    </row>
    <row r="16944" spans="10:11">
      <c r="J16944" s="1014"/>
      <c r="K16944" s="1014"/>
    </row>
    <row r="16945" spans="10:11">
      <c r="J16945" s="1014"/>
      <c r="K16945" s="1014"/>
    </row>
    <row r="16946" spans="10:11">
      <c r="J16946" s="1014"/>
      <c r="K16946" s="1014"/>
    </row>
    <row r="16947" spans="10:11">
      <c r="J16947" s="1014"/>
      <c r="K16947" s="1014"/>
    </row>
    <row r="16948" spans="10:11">
      <c r="J16948" s="1014"/>
      <c r="K16948" s="1014"/>
    </row>
    <row r="16949" spans="10:11">
      <c r="J16949" s="1014"/>
      <c r="K16949" s="1014"/>
    </row>
    <row r="16950" spans="10:11">
      <c r="J16950" s="1014"/>
      <c r="K16950" s="1014"/>
    </row>
    <row r="16951" spans="10:11">
      <c r="J16951" s="1014"/>
      <c r="K16951" s="1014"/>
    </row>
    <row r="16952" spans="10:11">
      <c r="J16952" s="1014"/>
      <c r="K16952" s="1014"/>
    </row>
    <row r="16953" spans="10:11">
      <c r="J16953" s="1014"/>
      <c r="K16953" s="1014"/>
    </row>
    <row r="16954" spans="10:11">
      <c r="J16954" s="1014"/>
      <c r="K16954" s="1014"/>
    </row>
    <row r="16955" spans="10:11">
      <c r="J16955" s="1014"/>
      <c r="K16955" s="1014"/>
    </row>
    <row r="16956" spans="10:11">
      <c r="J16956" s="1014"/>
      <c r="K16956" s="1014"/>
    </row>
    <row r="16957" spans="10:11">
      <c r="J16957" s="1014"/>
      <c r="K16957" s="1014"/>
    </row>
    <row r="16958" spans="10:11">
      <c r="J16958" s="1014"/>
      <c r="K16958" s="1014"/>
    </row>
    <row r="16959" spans="10:11">
      <c r="J16959" s="1014"/>
      <c r="K16959" s="1014"/>
    </row>
    <row r="16960" spans="10:11">
      <c r="J16960" s="1014"/>
      <c r="K16960" s="1014"/>
    </row>
    <row r="16961" spans="10:11">
      <c r="J16961" s="1014"/>
      <c r="K16961" s="1014"/>
    </row>
    <row r="16962" spans="10:11">
      <c r="J16962" s="1014"/>
      <c r="K16962" s="1014"/>
    </row>
    <row r="16963" spans="10:11">
      <c r="J16963" s="1014"/>
      <c r="K16963" s="1014"/>
    </row>
    <row r="16964" spans="10:11">
      <c r="J16964" s="1014"/>
      <c r="K16964" s="1014"/>
    </row>
    <row r="16965" spans="10:11">
      <c r="J16965" s="1014"/>
      <c r="K16965" s="1014"/>
    </row>
    <row r="16966" spans="10:11">
      <c r="J16966" s="1014"/>
      <c r="K16966" s="1014"/>
    </row>
    <row r="16967" spans="10:11">
      <c r="J16967" s="1014"/>
      <c r="K16967" s="1014"/>
    </row>
    <row r="16968" spans="10:11">
      <c r="J16968" s="1014"/>
      <c r="K16968" s="1014"/>
    </row>
    <row r="16969" spans="10:11">
      <c r="J16969" s="1014"/>
      <c r="K16969" s="1014"/>
    </row>
    <row r="16970" spans="10:11">
      <c r="J16970" s="1014"/>
      <c r="K16970" s="1014"/>
    </row>
    <row r="16971" spans="10:11">
      <c r="J16971" s="1014"/>
      <c r="K16971" s="1014"/>
    </row>
    <row r="16972" spans="10:11">
      <c r="J16972" s="1014"/>
      <c r="K16972" s="1014"/>
    </row>
    <row r="16973" spans="10:11">
      <c r="J16973" s="1014"/>
      <c r="K16973" s="1014"/>
    </row>
    <row r="16974" spans="10:11">
      <c r="J16974" s="1014"/>
      <c r="K16974" s="1014"/>
    </row>
    <row r="16975" spans="10:11">
      <c r="J16975" s="1014"/>
      <c r="K16975" s="1014"/>
    </row>
    <row r="16976" spans="10:11">
      <c r="J16976" s="1014"/>
      <c r="K16976" s="1014"/>
    </row>
    <row r="16977" spans="10:11">
      <c r="J16977" s="1014"/>
      <c r="K16977" s="1014"/>
    </row>
    <row r="16978" spans="10:11">
      <c r="J16978" s="1014"/>
      <c r="K16978" s="1014"/>
    </row>
    <row r="16979" spans="10:11">
      <c r="J16979" s="1014"/>
      <c r="K16979" s="1014"/>
    </row>
    <row r="16980" spans="10:11">
      <c r="J16980" s="1014"/>
      <c r="K16980" s="1014"/>
    </row>
    <row r="16981" spans="10:11">
      <c r="J16981" s="1014"/>
      <c r="K16981" s="1014"/>
    </row>
    <row r="16982" spans="10:11">
      <c r="J16982" s="1014"/>
      <c r="K16982" s="1014"/>
    </row>
    <row r="16983" spans="10:11">
      <c r="J16983" s="1014"/>
      <c r="K16983" s="1014"/>
    </row>
    <row r="16984" spans="10:11">
      <c r="J16984" s="1014"/>
      <c r="K16984" s="1014"/>
    </row>
    <row r="16985" spans="10:11">
      <c r="J16985" s="1014"/>
      <c r="K16985" s="1014"/>
    </row>
    <row r="16986" spans="10:11">
      <c r="J16986" s="1014"/>
      <c r="K16986" s="1014"/>
    </row>
    <row r="16987" spans="10:11">
      <c r="J16987" s="1014"/>
      <c r="K16987" s="1014"/>
    </row>
    <row r="16988" spans="10:11">
      <c r="J16988" s="1014"/>
      <c r="K16988" s="1014"/>
    </row>
    <row r="16989" spans="10:11">
      <c r="J16989" s="1014"/>
      <c r="K16989" s="1014"/>
    </row>
    <row r="16990" spans="10:11">
      <c r="J16990" s="1014"/>
      <c r="K16990" s="1014"/>
    </row>
    <row r="16991" spans="10:11">
      <c r="J16991" s="1014"/>
      <c r="K16991" s="1014"/>
    </row>
    <row r="16992" spans="10:11">
      <c r="J16992" s="1014"/>
      <c r="K16992" s="1014"/>
    </row>
    <row r="16993" spans="10:11">
      <c r="J16993" s="1014"/>
      <c r="K16993" s="1014"/>
    </row>
    <row r="16994" spans="10:11">
      <c r="J16994" s="1014"/>
      <c r="K16994" s="1014"/>
    </row>
    <row r="16995" spans="10:11">
      <c r="J16995" s="1014"/>
      <c r="K16995" s="1014"/>
    </row>
    <row r="16996" spans="10:11">
      <c r="J16996" s="1014"/>
      <c r="K16996" s="1014"/>
    </row>
    <row r="16997" spans="10:11">
      <c r="J16997" s="1014"/>
      <c r="K16997" s="1014"/>
    </row>
    <row r="16998" spans="10:11">
      <c r="J16998" s="1014"/>
      <c r="K16998" s="1014"/>
    </row>
    <row r="16999" spans="10:11">
      <c r="J16999" s="1014"/>
      <c r="K16999" s="1014"/>
    </row>
    <row r="17000" spans="10:11">
      <c r="J17000" s="1014"/>
      <c r="K17000" s="1014"/>
    </row>
    <row r="17001" spans="10:11">
      <c r="J17001" s="1014"/>
      <c r="K17001" s="1014"/>
    </row>
    <row r="17002" spans="10:11">
      <c r="J17002" s="1014"/>
      <c r="K17002" s="1014"/>
    </row>
    <row r="17003" spans="10:11">
      <c r="J17003" s="1014"/>
      <c r="K17003" s="1014"/>
    </row>
    <row r="17004" spans="10:11">
      <c r="J17004" s="1014"/>
      <c r="K17004" s="1014"/>
    </row>
    <row r="17005" spans="10:11">
      <c r="J17005" s="1014"/>
      <c r="K17005" s="1014"/>
    </row>
    <row r="17006" spans="10:11">
      <c r="J17006" s="1014"/>
      <c r="K17006" s="1014"/>
    </row>
    <row r="17007" spans="10:11">
      <c r="J17007" s="1014"/>
      <c r="K17007" s="1014"/>
    </row>
    <row r="17008" spans="10:11">
      <c r="J17008" s="1014"/>
      <c r="K17008" s="1014"/>
    </row>
    <row r="17009" spans="10:11">
      <c r="J17009" s="1014"/>
      <c r="K17009" s="1014"/>
    </row>
    <row r="17010" spans="10:11">
      <c r="J17010" s="1014"/>
      <c r="K17010" s="1014"/>
    </row>
    <row r="17011" spans="10:11">
      <c r="J17011" s="1014"/>
      <c r="K17011" s="1014"/>
    </row>
    <row r="17012" spans="10:11">
      <c r="J17012" s="1014"/>
      <c r="K17012" s="1014"/>
    </row>
    <row r="17013" spans="10:11">
      <c r="J17013" s="1014"/>
      <c r="K17013" s="1014"/>
    </row>
    <row r="17014" spans="10:11">
      <c r="J17014" s="1014"/>
      <c r="K17014" s="1014"/>
    </row>
    <row r="17015" spans="10:11">
      <c r="J17015" s="1014"/>
      <c r="K17015" s="1014"/>
    </row>
    <row r="17016" spans="10:11">
      <c r="J17016" s="1014"/>
      <c r="K17016" s="1014"/>
    </row>
    <row r="17017" spans="10:11">
      <c r="J17017" s="1014"/>
      <c r="K17017" s="1014"/>
    </row>
    <row r="17018" spans="10:11">
      <c r="J17018" s="1014"/>
      <c r="K17018" s="1014"/>
    </row>
    <row r="17019" spans="10:11">
      <c r="J17019" s="1014"/>
      <c r="K17019" s="1014"/>
    </row>
    <row r="17020" spans="10:11">
      <c r="J17020" s="1014"/>
      <c r="K17020" s="1014"/>
    </row>
    <row r="17021" spans="10:11">
      <c r="J17021" s="1014"/>
      <c r="K17021" s="1014"/>
    </row>
    <row r="17022" spans="10:11">
      <c r="J17022" s="1014"/>
      <c r="K17022" s="1014"/>
    </row>
    <row r="17023" spans="10:11">
      <c r="J17023" s="1014"/>
      <c r="K17023" s="1014"/>
    </row>
    <row r="17024" spans="10:11">
      <c r="J17024" s="1014"/>
      <c r="K17024" s="1014"/>
    </row>
    <row r="17025" spans="10:11">
      <c r="J17025" s="1014"/>
      <c r="K17025" s="1014"/>
    </row>
    <row r="17026" spans="10:11">
      <c r="J17026" s="1014"/>
      <c r="K17026" s="1014"/>
    </row>
    <row r="17027" spans="10:11">
      <c r="J17027" s="1014"/>
      <c r="K17027" s="1014"/>
    </row>
    <row r="17028" spans="10:11">
      <c r="J17028" s="1014"/>
      <c r="K17028" s="1014"/>
    </row>
    <row r="17029" spans="10:11">
      <c r="J17029" s="1014"/>
      <c r="K17029" s="1014"/>
    </row>
    <row r="17030" spans="10:11">
      <c r="J17030" s="1014"/>
      <c r="K17030" s="1014"/>
    </row>
    <row r="17031" spans="10:11">
      <c r="J17031" s="1014"/>
      <c r="K17031" s="1014"/>
    </row>
    <row r="17032" spans="10:11">
      <c r="J17032" s="1014"/>
      <c r="K17032" s="1014"/>
    </row>
    <row r="17033" spans="10:11">
      <c r="J17033" s="1014"/>
      <c r="K17033" s="1014"/>
    </row>
    <row r="17034" spans="10:11">
      <c r="J17034" s="1014"/>
      <c r="K17034" s="1014"/>
    </row>
    <row r="17035" spans="10:11">
      <c r="J17035" s="1014"/>
      <c r="K17035" s="1014"/>
    </row>
    <row r="17036" spans="10:11">
      <c r="J17036" s="1014"/>
      <c r="K17036" s="1014"/>
    </row>
    <row r="17037" spans="10:11">
      <c r="J17037" s="1014"/>
      <c r="K17037" s="1014"/>
    </row>
    <row r="17038" spans="10:11">
      <c r="J17038" s="1014"/>
      <c r="K17038" s="1014"/>
    </row>
    <row r="17039" spans="10:11">
      <c r="J17039" s="1014"/>
      <c r="K17039" s="1014"/>
    </row>
    <row r="17040" spans="10:11">
      <c r="J17040" s="1014"/>
      <c r="K17040" s="1014"/>
    </row>
    <row r="17041" spans="10:11">
      <c r="J17041" s="1014"/>
      <c r="K17041" s="1014"/>
    </row>
    <row r="17042" spans="10:11">
      <c r="J17042" s="1014"/>
      <c r="K17042" s="1014"/>
    </row>
    <row r="17043" spans="10:11">
      <c r="J17043" s="1014"/>
      <c r="K17043" s="1014"/>
    </row>
    <row r="17044" spans="10:11">
      <c r="J17044" s="1014"/>
      <c r="K17044" s="1014"/>
    </row>
    <row r="17045" spans="10:11">
      <c r="J17045" s="1014"/>
      <c r="K17045" s="1014"/>
    </row>
    <row r="17046" spans="10:11">
      <c r="J17046" s="1014"/>
      <c r="K17046" s="1014"/>
    </row>
    <row r="17047" spans="10:11">
      <c r="J17047" s="1014"/>
      <c r="K17047" s="1014"/>
    </row>
    <row r="17048" spans="10:11">
      <c r="J17048" s="1014"/>
      <c r="K17048" s="1014"/>
    </row>
    <row r="17049" spans="10:11">
      <c r="J17049" s="1014"/>
      <c r="K17049" s="1014"/>
    </row>
    <row r="17050" spans="10:11">
      <c r="J17050" s="1014"/>
      <c r="K17050" s="1014"/>
    </row>
    <row r="17051" spans="10:11">
      <c r="J17051" s="1014"/>
      <c r="K17051" s="1014"/>
    </row>
    <row r="17052" spans="10:11">
      <c r="J17052" s="1014"/>
      <c r="K17052" s="1014"/>
    </row>
    <row r="17053" spans="10:11">
      <c r="J17053" s="1014"/>
      <c r="K17053" s="1014"/>
    </row>
    <row r="17054" spans="10:11">
      <c r="J17054" s="1014"/>
      <c r="K17054" s="1014"/>
    </row>
    <row r="17055" spans="10:11">
      <c r="J17055" s="1014"/>
      <c r="K17055" s="1014"/>
    </row>
    <row r="17056" spans="10:11">
      <c r="J17056" s="1014"/>
      <c r="K17056" s="1014"/>
    </row>
    <row r="17057" spans="10:11">
      <c r="J17057" s="1014"/>
      <c r="K17057" s="1014"/>
    </row>
    <row r="17058" spans="10:11">
      <c r="J17058" s="1014"/>
      <c r="K17058" s="1014"/>
    </row>
    <row r="17059" spans="10:11">
      <c r="J17059" s="1014"/>
      <c r="K17059" s="1014"/>
    </row>
    <row r="17060" spans="10:11">
      <c r="J17060" s="1014"/>
      <c r="K17060" s="1014"/>
    </row>
    <row r="17061" spans="10:11">
      <c r="J17061" s="1014"/>
      <c r="K17061" s="1014"/>
    </row>
    <row r="17062" spans="10:11">
      <c r="J17062" s="1014"/>
      <c r="K17062" s="1014"/>
    </row>
    <row r="17063" spans="10:11">
      <c r="J17063" s="1014"/>
      <c r="K17063" s="1014"/>
    </row>
    <row r="17064" spans="10:11">
      <c r="J17064" s="1014"/>
      <c r="K17064" s="1014"/>
    </row>
    <row r="17065" spans="10:11">
      <c r="J17065" s="1014"/>
      <c r="K17065" s="1014"/>
    </row>
    <row r="17066" spans="10:11">
      <c r="J17066" s="1014"/>
      <c r="K17066" s="1014"/>
    </row>
    <row r="17067" spans="10:11">
      <c r="J17067" s="1014"/>
      <c r="K17067" s="1014"/>
    </row>
    <row r="17068" spans="10:11">
      <c r="J17068" s="1014"/>
      <c r="K17068" s="1014"/>
    </row>
    <row r="17069" spans="10:11">
      <c r="J17069" s="1014"/>
      <c r="K17069" s="1014"/>
    </row>
    <row r="17070" spans="10:11">
      <c r="J17070" s="1014"/>
      <c r="K17070" s="1014"/>
    </row>
    <row r="17071" spans="10:11">
      <c r="J17071" s="1014"/>
      <c r="K17071" s="1014"/>
    </row>
    <row r="17072" spans="10:11">
      <c r="J17072" s="1014"/>
      <c r="K17072" s="1014"/>
    </row>
    <row r="17073" spans="10:11">
      <c r="J17073" s="1014"/>
      <c r="K17073" s="1014"/>
    </row>
    <row r="17074" spans="10:11">
      <c r="J17074" s="1014"/>
      <c r="K17074" s="1014"/>
    </row>
    <row r="17075" spans="10:11">
      <c r="J17075" s="1014"/>
      <c r="K17075" s="1014"/>
    </row>
    <row r="17076" spans="10:11">
      <c r="J17076" s="1014"/>
      <c r="K17076" s="1014"/>
    </row>
    <row r="17077" spans="10:11">
      <c r="J17077" s="1014"/>
      <c r="K17077" s="1014"/>
    </row>
    <row r="17078" spans="10:11">
      <c r="J17078" s="1014"/>
      <c r="K17078" s="1014"/>
    </row>
    <row r="17079" spans="10:11">
      <c r="J17079" s="1014"/>
      <c r="K17079" s="1014"/>
    </row>
    <row r="17080" spans="10:11">
      <c r="J17080" s="1014"/>
      <c r="K17080" s="1014"/>
    </row>
    <row r="17081" spans="10:11">
      <c r="J17081" s="1014"/>
      <c r="K17081" s="1014"/>
    </row>
    <row r="17082" spans="10:11">
      <c r="J17082" s="1014"/>
      <c r="K17082" s="1014"/>
    </row>
    <row r="17083" spans="10:11">
      <c r="J17083" s="1014"/>
      <c r="K17083" s="1014"/>
    </row>
    <row r="17084" spans="10:11">
      <c r="J17084" s="1014"/>
      <c r="K17084" s="1014"/>
    </row>
    <row r="17085" spans="10:11">
      <c r="J17085" s="1014"/>
      <c r="K17085" s="1014"/>
    </row>
    <row r="17086" spans="10:11">
      <c r="J17086" s="1014"/>
      <c r="K17086" s="1014"/>
    </row>
    <row r="17087" spans="10:11">
      <c r="J17087" s="1014"/>
      <c r="K17087" s="1014"/>
    </row>
    <row r="17088" spans="10:11">
      <c r="J17088" s="1014"/>
      <c r="K17088" s="1014"/>
    </row>
    <row r="17089" spans="10:11">
      <c r="J17089" s="1014"/>
      <c r="K17089" s="1014"/>
    </row>
    <row r="17090" spans="10:11">
      <c r="J17090" s="1014"/>
      <c r="K17090" s="1014"/>
    </row>
    <row r="17091" spans="10:11">
      <c r="J17091" s="1014"/>
      <c r="K17091" s="1014"/>
    </row>
    <row r="17092" spans="10:11">
      <c r="J17092" s="1014"/>
      <c r="K17092" s="1014"/>
    </row>
    <row r="17093" spans="10:11">
      <c r="J17093" s="1014"/>
      <c r="K17093" s="1014"/>
    </row>
    <row r="17094" spans="10:11">
      <c r="J17094" s="1014"/>
      <c r="K17094" s="1014"/>
    </row>
    <row r="17095" spans="10:11">
      <c r="J17095" s="1014"/>
      <c r="K17095" s="1014"/>
    </row>
    <row r="17096" spans="10:11">
      <c r="J17096" s="1014"/>
      <c r="K17096" s="1014"/>
    </row>
    <row r="17097" spans="10:11">
      <c r="J17097" s="1014"/>
      <c r="K17097" s="1014"/>
    </row>
    <row r="17098" spans="10:11">
      <c r="J17098" s="1014"/>
      <c r="K17098" s="1014"/>
    </row>
    <row r="17099" spans="10:11">
      <c r="J17099" s="1014"/>
      <c r="K17099" s="1014"/>
    </row>
    <row r="17100" spans="10:11">
      <c r="J17100" s="1014"/>
      <c r="K17100" s="1014"/>
    </row>
    <row r="17101" spans="10:11">
      <c r="J17101" s="1014"/>
      <c r="K17101" s="1014"/>
    </row>
    <row r="17102" spans="10:11">
      <c r="J17102" s="1014"/>
      <c r="K17102" s="1014"/>
    </row>
    <row r="17103" spans="10:11">
      <c r="J17103" s="1014"/>
      <c r="K17103" s="1014"/>
    </row>
    <row r="17104" spans="10:11">
      <c r="J17104" s="1014"/>
      <c r="K17104" s="1014"/>
    </row>
    <row r="17105" spans="10:11">
      <c r="J17105" s="1014"/>
      <c r="K17105" s="1014"/>
    </row>
    <row r="17106" spans="10:11">
      <c r="J17106" s="1014"/>
      <c r="K17106" s="1014"/>
    </row>
    <row r="17107" spans="10:11">
      <c r="J17107" s="1014"/>
      <c r="K17107" s="1014"/>
    </row>
    <row r="17108" spans="10:11">
      <c r="J17108" s="1014"/>
      <c r="K17108" s="1014"/>
    </row>
    <row r="17109" spans="10:11">
      <c r="J17109" s="1014"/>
      <c r="K17109" s="1014"/>
    </row>
    <row r="17110" spans="10:11">
      <c r="J17110" s="1014"/>
      <c r="K17110" s="1014"/>
    </row>
    <row r="17111" spans="10:11">
      <c r="J17111" s="1014"/>
      <c r="K17111" s="1014"/>
    </row>
    <row r="17112" spans="10:11">
      <c r="J17112" s="1014"/>
      <c r="K17112" s="1014"/>
    </row>
    <row r="17113" spans="10:11">
      <c r="J17113" s="1014"/>
      <c r="K17113" s="1014"/>
    </row>
    <row r="17114" spans="10:11">
      <c r="J17114" s="1014"/>
      <c r="K17114" s="1014"/>
    </row>
    <row r="17115" spans="10:11">
      <c r="J17115" s="1014"/>
      <c r="K17115" s="1014"/>
    </row>
    <row r="17116" spans="10:11">
      <c r="J17116" s="1014"/>
      <c r="K17116" s="1014"/>
    </row>
    <row r="17117" spans="10:11">
      <c r="J17117" s="1014"/>
      <c r="K17117" s="1014"/>
    </row>
    <row r="17118" spans="10:11">
      <c r="J17118" s="1014"/>
      <c r="K17118" s="1014"/>
    </row>
    <row r="17119" spans="10:11">
      <c r="J17119" s="1014"/>
      <c r="K17119" s="1014"/>
    </row>
    <row r="17120" spans="10:11">
      <c r="J17120" s="1014"/>
      <c r="K17120" s="1014"/>
    </row>
    <row r="17121" spans="10:11">
      <c r="J17121" s="1014"/>
      <c r="K17121" s="1014"/>
    </row>
    <row r="17122" spans="10:11">
      <c r="J17122" s="1014"/>
      <c r="K17122" s="1014"/>
    </row>
    <row r="17123" spans="10:11">
      <c r="J17123" s="1014"/>
      <c r="K17123" s="1014"/>
    </row>
    <row r="17124" spans="10:11">
      <c r="J17124" s="1014"/>
      <c r="K17124" s="1014"/>
    </row>
    <row r="17125" spans="10:11">
      <c r="J17125" s="1014"/>
      <c r="K17125" s="1014"/>
    </row>
    <row r="17126" spans="10:11">
      <c r="J17126" s="1014"/>
      <c r="K17126" s="1014"/>
    </row>
    <row r="17127" spans="10:11">
      <c r="J17127" s="1014"/>
      <c r="K17127" s="1014"/>
    </row>
    <row r="17128" spans="10:11">
      <c r="J17128" s="1014"/>
      <c r="K17128" s="1014"/>
    </row>
    <row r="17129" spans="10:11">
      <c r="J17129" s="1014"/>
      <c r="K17129" s="1014"/>
    </row>
    <row r="17130" spans="10:11">
      <c r="J17130" s="1014"/>
      <c r="K17130" s="1014"/>
    </row>
    <row r="17131" spans="10:11">
      <c r="J17131" s="1014"/>
      <c r="K17131" s="1014"/>
    </row>
    <row r="17132" spans="10:11">
      <c r="J17132" s="1014"/>
      <c r="K17132" s="1014"/>
    </row>
    <row r="17133" spans="10:11">
      <c r="J17133" s="1014"/>
      <c r="K17133" s="1014"/>
    </row>
    <row r="17134" spans="10:11">
      <c r="J17134" s="1014"/>
      <c r="K17134" s="1014"/>
    </row>
    <row r="17135" spans="10:11">
      <c r="J17135" s="1014"/>
      <c r="K17135" s="1014"/>
    </row>
    <row r="17136" spans="10:11">
      <c r="J17136" s="1014"/>
      <c r="K17136" s="1014"/>
    </row>
    <row r="17137" spans="10:11">
      <c r="J17137" s="1014"/>
      <c r="K17137" s="1014"/>
    </row>
    <row r="17138" spans="10:11">
      <c r="J17138" s="1014"/>
      <c r="K17138" s="1014"/>
    </row>
    <row r="17139" spans="10:11">
      <c r="J17139" s="1014"/>
      <c r="K17139" s="1014"/>
    </row>
    <row r="17140" spans="10:11">
      <c r="J17140" s="1014"/>
      <c r="K17140" s="1014"/>
    </row>
    <row r="17141" spans="10:11">
      <c r="J17141" s="1014"/>
      <c r="K17141" s="1014"/>
    </row>
    <row r="17142" spans="10:11">
      <c r="J17142" s="1014"/>
      <c r="K17142" s="1014"/>
    </row>
    <row r="17143" spans="10:11">
      <c r="J17143" s="1014"/>
      <c r="K17143" s="1014"/>
    </row>
    <row r="17144" spans="10:11">
      <c r="J17144" s="1014"/>
      <c r="K17144" s="1014"/>
    </row>
    <row r="17145" spans="10:11">
      <c r="J17145" s="1014"/>
      <c r="K17145" s="1014"/>
    </row>
    <row r="17146" spans="10:11">
      <c r="J17146" s="1014"/>
      <c r="K17146" s="1014"/>
    </row>
    <row r="17147" spans="10:11">
      <c r="J17147" s="1014"/>
      <c r="K17147" s="1014"/>
    </row>
    <row r="17148" spans="10:11">
      <c r="J17148" s="1014"/>
      <c r="K17148" s="1014"/>
    </row>
    <row r="17149" spans="10:11">
      <c r="J17149" s="1014"/>
      <c r="K17149" s="1014"/>
    </row>
    <row r="17150" spans="10:11">
      <c r="J17150" s="1014"/>
      <c r="K17150" s="1014"/>
    </row>
    <row r="17151" spans="10:11">
      <c r="J17151" s="1014"/>
      <c r="K17151" s="1014"/>
    </row>
    <row r="17152" spans="10:11">
      <c r="J17152" s="1014"/>
      <c r="K17152" s="1014"/>
    </row>
    <row r="17153" spans="10:11">
      <c r="J17153" s="1014"/>
      <c r="K17153" s="1014"/>
    </row>
    <row r="17154" spans="10:11">
      <c r="J17154" s="1014"/>
      <c r="K17154" s="1014"/>
    </row>
    <row r="17155" spans="10:11">
      <c r="J17155" s="1014"/>
      <c r="K17155" s="1014"/>
    </row>
    <row r="17156" spans="10:11">
      <c r="J17156" s="1014"/>
      <c r="K17156" s="1014"/>
    </row>
    <row r="17157" spans="10:11">
      <c r="J17157" s="1014"/>
      <c r="K17157" s="1014"/>
    </row>
    <row r="17158" spans="10:11">
      <c r="J17158" s="1014"/>
      <c r="K17158" s="1014"/>
    </row>
    <row r="17159" spans="10:11">
      <c r="J17159" s="1014"/>
      <c r="K17159" s="1014"/>
    </row>
    <row r="17160" spans="10:11">
      <c r="J17160" s="1014"/>
      <c r="K17160" s="1014"/>
    </row>
    <row r="17161" spans="10:11">
      <c r="J17161" s="1014"/>
      <c r="K17161" s="1014"/>
    </row>
    <row r="17162" spans="10:11">
      <c r="J17162" s="1014"/>
      <c r="K17162" s="1014"/>
    </row>
    <row r="17163" spans="10:11">
      <c r="J17163" s="1014"/>
      <c r="K17163" s="1014"/>
    </row>
    <row r="17164" spans="10:11">
      <c r="J17164" s="1014"/>
      <c r="K17164" s="1014"/>
    </row>
    <row r="17165" spans="10:11">
      <c r="J17165" s="1014"/>
      <c r="K17165" s="1014"/>
    </row>
    <row r="17166" spans="10:11">
      <c r="J17166" s="1014"/>
      <c r="K17166" s="1014"/>
    </row>
    <row r="17167" spans="10:11">
      <c r="J17167" s="1014"/>
      <c r="K17167" s="1014"/>
    </row>
    <row r="17168" spans="10:11">
      <c r="J17168" s="1014"/>
      <c r="K17168" s="1014"/>
    </row>
    <row r="17169" spans="10:11">
      <c r="J17169" s="1014"/>
      <c r="K17169" s="1014"/>
    </row>
    <row r="17170" spans="10:11">
      <c r="J17170" s="1014"/>
      <c r="K17170" s="1014"/>
    </row>
    <row r="17171" spans="10:11">
      <c r="J17171" s="1014"/>
      <c r="K17171" s="1014"/>
    </row>
    <row r="17172" spans="10:11">
      <c r="J17172" s="1014"/>
      <c r="K17172" s="1014"/>
    </row>
    <row r="17173" spans="10:11">
      <c r="J17173" s="1014"/>
      <c r="K17173" s="1014"/>
    </row>
    <row r="17174" spans="10:11">
      <c r="J17174" s="1014"/>
      <c r="K17174" s="1014"/>
    </row>
    <row r="17175" spans="10:11">
      <c r="J17175" s="1014"/>
      <c r="K17175" s="1014"/>
    </row>
    <row r="17176" spans="10:11">
      <c r="J17176" s="1014"/>
      <c r="K17176" s="1014"/>
    </row>
    <row r="17177" spans="10:11">
      <c r="J17177" s="1014"/>
      <c r="K17177" s="1014"/>
    </row>
    <row r="17178" spans="10:11">
      <c r="J17178" s="1014"/>
      <c r="K17178" s="1014"/>
    </row>
    <row r="17179" spans="10:11">
      <c r="J17179" s="1014"/>
      <c r="K17179" s="1014"/>
    </row>
    <row r="17180" spans="10:11">
      <c r="J17180" s="1014"/>
      <c r="K17180" s="1014"/>
    </row>
    <row r="17181" spans="10:11">
      <c r="J17181" s="1014"/>
      <c r="K17181" s="1014"/>
    </row>
    <row r="17182" spans="10:11">
      <c r="J17182" s="1014"/>
      <c r="K17182" s="1014"/>
    </row>
    <row r="17183" spans="10:11">
      <c r="J17183" s="1014"/>
      <c r="K17183" s="1014"/>
    </row>
    <row r="17184" spans="10:11">
      <c r="J17184" s="1014"/>
      <c r="K17184" s="1014"/>
    </row>
    <row r="17185" spans="10:11">
      <c r="J17185" s="1014"/>
      <c r="K17185" s="1014"/>
    </row>
    <row r="17186" spans="10:11">
      <c r="J17186" s="1014"/>
      <c r="K17186" s="1014"/>
    </row>
    <row r="17187" spans="10:11">
      <c r="J17187" s="1014"/>
      <c r="K17187" s="1014"/>
    </row>
    <row r="17188" spans="10:11">
      <c r="J17188" s="1014"/>
      <c r="K17188" s="1014"/>
    </row>
    <row r="17189" spans="10:11">
      <c r="J17189" s="1014"/>
      <c r="K17189" s="1014"/>
    </row>
    <row r="17190" spans="10:11">
      <c r="J17190" s="1014"/>
      <c r="K17190" s="1014"/>
    </row>
    <row r="17191" spans="10:11">
      <c r="J17191" s="1014"/>
      <c r="K17191" s="1014"/>
    </row>
    <row r="17192" spans="10:11">
      <c r="J17192" s="1014"/>
      <c r="K17192" s="1014"/>
    </row>
    <row r="17193" spans="10:11">
      <c r="J17193" s="1014"/>
      <c r="K17193" s="1014"/>
    </row>
    <row r="17194" spans="10:11">
      <c r="J17194" s="1014"/>
      <c r="K17194" s="1014"/>
    </row>
    <row r="17195" spans="10:11">
      <c r="J17195" s="1014"/>
      <c r="K17195" s="1014"/>
    </row>
    <row r="17196" spans="10:11">
      <c r="J17196" s="1014"/>
      <c r="K17196" s="1014"/>
    </row>
    <row r="17197" spans="10:11">
      <c r="J17197" s="1014"/>
      <c r="K17197" s="1014"/>
    </row>
    <row r="17198" spans="10:11">
      <c r="J17198" s="1014"/>
      <c r="K17198" s="1014"/>
    </row>
    <row r="17199" spans="10:11">
      <c r="J17199" s="1014"/>
      <c r="K17199" s="1014"/>
    </row>
    <row r="17200" spans="10:11">
      <c r="J17200" s="1014"/>
      <c r="K17200" s="1014"/>
    </row>
    <row r="17201" spans="10:11">
      <c r="J17201" s="1014"/>
      <c r="K17201" s="1014"/>
    </row>
    <row r="17202" spans="10:11">
      <c r="J17202" s="1014"/>
      <c r="K17202" s="1014"/>
    </row>
    <row r="17203" spans="10:11">
      <c r="J17203" s="1014"/>
      <c r="K17203" s="1014"/>
    </row>
    <row r="17204" spans="10:11">
      <c r="J17204" s="1014"/>
      <c r="K17204" s="1014"/>
    </row>
    <row r="17205" spans="10:11">
      <c r="J17205" s="1014"/>
      <c r="K17205" s="1014"/>
    </row>
    <row r="17206" spans="10:11">
      <c r="J17206" s="1014"/>
      <c r="K17206" s="1014"/>
    </row>
    <row r="17207" spans="10:11">
      <c r="J17207" s="1014"/>
      <c r="K17207" s="1014"/>
    </row>
    <row r="17208" spans="10:11">
      <c r="J17208" s="1014"/>
      <c r="K17208" s="1014"/>
    </row>
    <row r="17209" spans="10:11">
      <c r="J17209" s="1014"/>
      <c r="K17209" s="1014"/>
    </row>
    <row r="17210" spans="10:11">
      <c r="J17210" s="1014"/>
      <c r="K17210" s="1014"/>
    </row>
    <row r="17211" spans="10:11">
      <c r="J17211" s="1014"/>
      <c r="K17211" s="1014"/>
    </row>
    <row r="17212" spans="10:11">
      <c r="J17212" s="1014"/>
      <c r="K17212" s="1014"/>
    </row>
    <row r="17213" spans="10:11">
      <c r="J17213" s="1014"/>
      <c r="K17213" s="1014"/>
    </row>
    <row r="17214" spans="10:11">
      <c r="J17214" s="1014"/>
      <c r="K17214" s="1014"/>
    </row>
    <row r="17215" spans="10:11">
      <c r="J17215" s="1014"/>
      <c r="K17215" s="1014"/>
    </row>
    <row r="17216" spans="10:11">
      <c r="J17216" s="1014"/>
      <c r="K17216" s="1014"/>
    </row>
    <row r="17217" spans="10:11">
      <c r="J17217" s="1014"/>
      <c r="K17217" s="1014"/>
    </row>
    <row r="17218" spans="10:11">
      <c r="J17218" s="1014"/>
      <c r="K17218" s="1014"/>
    </row>
    <row r="17219" spans="10:11">
      <c r="J17219" s="1014"/>
      <c r="K17219" s="1014"/>
    </row>
    <row r="17220" spans="10:11">
      <c r="J17220" s="1014"/>
      <c r="K17220" s="1014"/>
    </row>
    <row r="17221" spans="10:11">
      <c r="J17221" s="1014"/>
      <c r="K17221" s="1014"/>
    </row>
    <row r="17222" spans="10:11">
      <c r="J17222" s="1014"/>
      <c r="K17222" s="1014"/>
    </row>
    <row r="17223" spans="10:11">
      <c r="J17223" s="1014"/>
      <c r="K17223" s="1014"/>
    </row>
    <row r="17224" spans="10:11">
      <c r="J17224" s="1014"/>
      <c r="K17224" s="1014"/>
    </row>
    <row r="17225" spans="10:11">
      <c r="J17225" s="1014"/>
      <c r="K17225" s="1014"/>
    </row>
    <row r="17226" spans="10:11">
      <c r="J17226" s="1014"/>
      <c r="K17226" s="1014"/>
    </row>
    <row r="17227" spans="10:11">
      <c r="J17227" s="1014"/>
      <c r="K17227" s="1014"/>
    </row>
    <row r="17228" spans="10:11">
      <c r="J17228" s="1014"/>
      <c r="K17228" s="1014"/>
    </row>
    <row r="17229" spans="10:11">
      <c r="J17229" s="1014"/>
      <c r="K17229" s="1014"/>
    </row>
    <row r="17230" spans="10:11">
      <c r="J17230" s="1014"/>
      <c r="K17230" s="1014"/>
    </row>
    <row r="17231" spans="10:11">
      <c r="J17231" s="1014"/>
      <c r="K17231" s="1014"/>
    </row>
    <row r="17232" spans="10:11">
      <c r="J17232" s="1014"/>
      <c r="K17232" s="1014"/>
    </row>
    <row r="17233" spans="10:11">
      <c r="J17233" s="1014"/>
      <c r="K17233" s="1014"/>
    </row>
    <row r="17234" spans="10:11">
      <c r="J17234" s="1014"/>
      <c r="K17234" s="1014"/>
    </row>
    <row r="17235" spans="10:11">
      <c r="J17235" s="1014"/>
      <c r="K17235" s="1014"/>
    </row>
    <row r="17236" spans="10:11">
      <c r="J17236" s="1014"/>
      <c r="K17236" s="1014"/>
    </row>
    <row r="17237" spans="10:11">
      <c r="J17237" s="1014"/>
      <c r="K17237" s="1014"/>
    </row>
    <row r="17238" spans="10:11">
      <c r="J17238" s="1014"/>
      <c r="K17238" s="1014"/>
    </row>
    <row r="17239" spans="10:11">
      <c r="J17239" s="1014"/>
      <c r="K17239" s="1014"/>
    </row>
    <row r="17240" spans="10:11">
      <c r="J17240" s="1014"/>
      <c r="K17240" s="1014"/>
    </row>
    <row r="17241" spans="10:11">
      <c r="J17241" s="1014"/>
      <c r="K17241" s="1014"/>
    </row>
    <row r="17242" spans="10:11">
      <c r="J17242" s="1014"/>
      <c r="K17242" s="1014"/>
    </row>
    <row r="17243" spans="10:11">
      <c r="J17243" s="1014"/>
      <c r="K17243" s="1014"/>
    </row>
    <row r="17244" spans="10:11">
      <c r="J17244" s="1014"/>
      <c r="K17244" s="1014"/>
    </row>
    <row r="17245" spans="10:11">
      <c r="J17245" s="1014"/>
      <c r="K17245" s="1014"/>
    </row>
    <row r="17246" spans="10:11">
      <c r="J17246" s="1014"/>
      <c r="K17246" s="1014"/>
    </row>
    <row r="17247" spans="10:11">
      <c r="J17247" s="1014"/>
      <c r="K17247" s="1014"/>
    </row>
    <row r="17248" spans="10:11">
      <c r="J17248" s="1014"/>
      <c r="K17248" s="1014"/>
    </row>
    <row r="17249" spans="10:11">
      <c r="J17249" s="1014"/>
      <c r="K17249" s="1014"/>
    </row>
    <row r="17250" spans="10:11">
      <c r="J17250" s="1014"/>
      <c r="K17250" s="1014"/>
    </row>
    <row r="17251" spans="10:11">
      <c r="J17251" s="1014"/>
      <c r="K17251" s="1014"/>
    </row>
    <row r="17252" spans="10:11">
      <c r="J17252" s="1014"/>
      <c r="K17252" s="1014"/>
    </row>
    <row r="17253" spans="10:11">
      <c r="J17253" s="1014"/>
      <c r="K17253" s="1014"/>
    </row>
    <row r="17254" spans="10:11">
      <c r="J17254" s="1014"/>
      <c r="K17254" s="1014"/>
    </row>
    <row r="17255" spans="10:11">
      <c r="J17255" s="1014"/>
      <c r="K17255" s="1014"/>
    </row>
    <row r="17256" spans="10:11">
      <c r="J17256" s="1014"/>
      <c r="K17256" s="1014"/>
    </row>
    <row r="17257" spans="10:11">
      <c r="J17257" s="1014"/>
      <c r="K17257" s="1014"/>
    </row>
    <row r="17258" spans="10:11">
      <c r="J17258" s="1014"/>
      <c r="K17258" s="1014"/>
    </row>
    <row r="17259" spans="10:11">
      <c r="J17259" s="1014"/>
      <c r="K17259" s="1014"/>
    </row>
    <row r="17260" spans="10:11">
      <c r="J17260" s="1014"/>
      <c r="K17260" s="1014"/>
    </row>
    <row r="17261" spans="10:11">
      <c r="J17261" s="1014"/>
      <c r="K17261" s="1014"/>
    </row>
    <row r="17262" spans="10:11">
      <c r="J17262" s="1014"/>
      <c r="K17262" s="1014"/>
    </row>
    <row r="17263" spans="10:11">
      <c r="J17263" s="1014"/>
      <c r="K17263" s="1014"/>
    </row>
    <row r="17264" spans="10:11">
      <c r="J17264" s="1014"/>
      <c r="K17264" s="1014"/>
    </row>
    <row r="17265" spans="10:11">
      <c r="J17265" s="1014"/>
      <c r="K17265" s="1014"/>
    </row>
    <row r="17266" spans="10:11">
      <c r="J17266" s="1014"/>
      <c r="K17266" s="1014"/>
    </row>
    <row r="17267" spans="10:11">
      <c r="J17267" s="1014"/>
      <c r="K17267" s="1014"/>
    </row>
    <row r="17268" spans="10:11">
      <c r="J17268" s="1014"/>
      <c r="K17268" s="1014"/>
    </row>
    <row r="17269" spans="10:11">
      <c r="J17269" s="1014"/>
      <c r="K17269" s="1014"/>
    </row>
    <row r="17270" spans="10:11">
      <c r="J17270" s="1014"/>
      <c r="K17270" s="1014"/>
    </row>
    <row r="17271" spans="10:11">
      <c r="J17271" s="1014"/>
      <c r="K17271" s="1014"/>
    </row>
    <row r="17272" spans="10:11">
      <c r="J17272" s="1014"/>
      <c r="K17272" s="1014"/>
    </row>
    <row r="17273" spans="10:11">
      <c r="J17273" s="1014"/>
      <c r="K17273" s="1014"/>
    </row>
    <row r="17274" spans="10:11">
      <c r="J17274" s="1014"/>
      <c r="K17274" s="1014"/>
    </row>
    <row r="17275" spans="10:11">
      <c r="J17275" s="1014"/>
      <c r="K17275" s="1014"/>
    </row>
    <row r="17276" spans="10:11">
      <c r="J17276" s="1014"/>
      <c r="K17276" s="1014"/>
    </row>
    <row r="17277" spans="10:11">
      <c r="J17277" s="1014"/>
      <c r="K17277" s="1014"/>
    </row>
    <row r="17278" spans="10:11">
      <c r="J17278" s="1014"/>
      <c r="K17278" s="1014"/>
    </row>
    <row r="17279" spans="10:11">
      <c r="J17279" s="1014"/>
      <c r="K17279" s="1014"/>
    </row>
    <row r="17280" spans="10:11">
      <c r="J17280" s="1014"/>
      <c r="K17280" s="1014"/>
    </row>
    <row r="17281" spans="10:11">
      <c r="J17281" s="1014"/>
      <c r="K17281" s="1014"/>
    </row>
    <row r="17282" spans="10:11">
      <c r="J17282" s="1014"/>
      <c r="K17282" s="1014"/>
    </row>
    <row r="17283" spans="10:11">
      <c r="J17283" s="1014"/>
      <c r="K17283" s="1014"/>
    </row>
    <row r="17284" spans="10:11">
      <c r="J17284" s="1014"/>
      <c r="K17284" s="1014"/>
    </row>
    <row r="17285" spans="10:11">
      <c r="J17285" s="1014"/>
      <c r="K17285" s="1014"/>
    </row>
    <row r="17286" spans="10:11">
      <c r="J17286" s="1014"/>
      <c r="K17286" s="1014"/>
    </row>
    <row r="17287" spans="10:11">
      <c r="J17287" s="1014"/>
      <c r="K17287" s="1014"/>
    </row>
    <row r="17288" spans="10:11">
      <c r="J17288" s="1014"/>
      <c r="K17288" s="1014"/>
    </row>
    <row r="17289" spans="10:11">
      <c r="J17289" s="1014"/>
      <c r="K17289" s="1014"/>
    </row>
    <row r="17290" spans="10:11">
      <c r="J17290" s="1014"/>
      <c r="K17290" s="1014"/>
    </row>
    <row r="17291" spans="10:11">
      <c r="J17291" s="1014"/>
      <c r="K17291" s="1014"/>
    </row>
    <row r="17292" spans="10:11">
      <c r="J17292" s="1014"/>
      <c r="K17292" s="1014"/>
    </row>
    <row r="17293" spans="10:11">
      <c r="J17293" s="1014"/>
      <c r="K17293" s="1014"/>
    </row>
    <row r="17294" spans="10:11">
      <c r="J17294" s="1014"/>
      <c r="K17294" s="1014"/>
    </row>
    <row r="17295" spans="10:11">
      <c r="J17295" s="1014"/>
      <c r="K17295" s="1014"/>
    </row>
    <row r="17296" spans="10:11">
      <c r="J17296" s="1014"/>
      <c r="K17296" s="1014"/>
    </row>
    <row r="17297" spans="10:11">
      <c r="J17297" s="1014"/>
      <c r="K17297" s="1014"/>
    </row>
    <row r="17298" spans="10:11">
      <c r="J17298" s="1014"/>
      <c r="K17298" s="1014"/>
    </row>
    <row r="17299" spans="10:11">
      <c r="J17299" s="1014"/>
      <c r="K17299" s="1014"/>
    </row>
    <row r="17300" spans="10:11">
      <c r="J17300" s="1014"/>
      <c r="K17300" s="1014"/>
    </row>
    <row r="17301" spans="10:11">
      <c r="J17301" s="1014"/>
      <c r="K17301" s="1014"/>
    </row>
    <row r="17302" spans="10:11">
      <c r="J17302" s="1014"/>
      <c r="K17302" s="1014"/>
    </row>
    <row r="17303" spans="10:11">
      <c r="J17303" s="1014"/>
      <c r="K17303" s="1014"/>
    </row>
    <row r="17304" spans="10:11">
      <c r="J17304" s="1014"/>
      <c r="K17304" s="1014"/>
    </row>
    <row r="17305" spans="10:11">
      <c r="J17305" s="1014"/>
      <c r="K17305" s="1014"/>
    </row>
    <row r="17306" spans="10:11">
      <c r="J17306" s="1014"/>
      <c r="K17306" s="1014"/>
    </row>
    <row r="17307" spans="10:11">
      <c r="J17307" s="1014"/>
      <c r="K17307" s="1014"/>
    </row>
    <row r="17308" spans="10:11">
      <c r="J17308" s="1014"/>
      <c r="K17308" s="1014"/>
    </row>
    <row r="17309" spans="10:11">
      <c r="J17309" s="1014"/>
      <c r="K17309" s="1014"/>
    </row>
    <row r="17310" spans="10:11">
      <c r="J17310" s="1014"/>
      <c r="K17310" s="1014"/>
    </row>
    <row r="17311" spans="10:11">
      <c r="J17311" s="1014"/>
      <c r="K17311" s="1014"/>
    </row>
    <row r="17312" spans="10:11">
      <c r="J17312" s="1014"/>
      <c r="K17312" s="1014"/>
    </row>
    <row r="17313" spans="10:11">
      <c r="J17313" s="1014"/>
      <c r="K17313" s="1014"/>
    </row>
    <row r="17314" spans="10:11">
      <c r="J17314" s="1014"/>
      <c r="K17314" s="1014"/>
    </row>
    <row r="17315" spans="10:11">
      <c r="J17315" s="1014"/>
      <c r="K17315" s="1014"/>
    </row>
    <row r="17316" spans="10:11">
      <c r="J17316" s="1014"/>
      <c r="K17316" s="1014"/>
    </row>
    <row r="17317" spans="10:11">
      <c r="J17317" s="1014"/>
      <c r="K17317" s="1014"/>
    </row>
    <row r="17318" spans="10:11">
      <c r="J17318" s="1014"/>
      <c r="K17318" s="1014"/>
    </row>
    <row r="17319" spans="10:11">
      <c r="J17319" s="1014"/>
      <c r="K17319" s="1014"/>
    </row>
    <row r="17320" spans="10:11">
      <c r="J17320" s="1014"/>
      <c r="K17320" s="1014"/>
    </row>
    <row r="17321" spans="10:11">
      <c r="J17321" s="1014"/>
      <c r="K17321" s="1014"/>
    </row>
    <row r="17322" spans="10:11">
      <c r="J17322" s="1014"/>
      <c r="K17322" s="1014"/>
    </row>
    <row r="17323" spans="10:11">
      <c r="J17323" s="1014"/>
      <c r="K17323" s="1014"/>
    </row>
    <row r="17324" spans="10:11">
      <c r="J17324" s="1014"/>
      <c r="K17324" s="1014"/>
    </row>
    <row r="17325" spans="10:11">
      <c r="J17325" s="1014"/>
      <c r="K17325" s="1014"/>
    </row>
    <row r="17326" spans="10:11">
      <c r="J17326" s="1014"/>
      <c r="K17326" s="1014"/>
    </row>
    <row r="17327" spans="10:11">
      <c r="J17327" s="1014"/>
      <c r="K17327" s="1014"/>
    </row>
    <row r="17328" spans="10:11">
      <c r="J17328" s="1014"/>
      <c r="K17328" s="1014"/>
    </row>
    <row r="17329" spans="10:11">
      <c r="J17329" s="1014"/>
      <c r="K17329" s="1014"/>
    </row>
    <row r="17330" spans="10:11">
      <c r="J17330" s="1014"/>
      <c r="K17330" s="1014"/>
    </row>
    <row r="17331" spans="10:11">
      <c r="J17331" s="1014"/>
      <c r="K17331" s="1014"/>
    </row>
    <row r="17332" spans="10:11">
      <c r="J17332" s="1014"/>
      <c r="K17332" s="1014"/>
    </row>
    <row r="17333" spans="10:11">
      <c r="J17333" s="1014"/>
      <c r="K17333" s="1014"/>
    </row>
    <row r="17334" spans="10:11">
      <c r="J17334" s="1014"/>
      <c r="K17334" s="1014"/>
    </row>
    <row r="17335" spans="10:11">
      <c r="J17335" s="1014"/>
      <c r="K17335" s="1014"/>
    </row>
    <row r="17336" spans="10:11">
      <c r="J17336" s="1014"/>
      <c r="K17336" s="1014"/>
    </row>
    <row r="17337" spans="10:11">
      <c r="J17337" s="1014"/>
      <c r="K17337" s="1014"/>
    </row>
    <row r="17338" spans="10:11">
      <c r="J17338" s="1014"/>
      <c r="K17338" s="1014"/>
    </row>
    <row r="17339" spans="10:11">
      <c r="J17339" s="1014"/>
      <c r="K17339" s="1014"/>
    </row>
    <row r="17340" spans="10:11">
      <c r="J17340" s="1014"/>
      <c r="K17340" s="1014"/>
    </row>
    <row r="17341" spans="10:11">
      <c r="J17341" s="1014"/>
      <c r="K17341" s="1014"/>
    </row>
    <row r="17342" spans="10:11">
      <c r="J17342" s="1014"/>
      <c r="K17342" s="1014"/>
    </row>
    <row r="17343" spans="10:11">
      <c r="J17343" s="1014"/>
      <c r="K17343" s="1014"/>
    </row>
    <row r="17344" spans="10:11">
      <c r="J17344" s="1014"/>
      <c r="K17344" s="1014"/>
    </row>
    <row r="17345" spans="10:11">
      <c r="J17345" s="1014"/>
      <c r="K17345" s="1014"/>
    </row>
    <row r="17346" spans="10:11">
      <c r="J17346" s="1014"/>
      <c r="K17346" s="1014"/>
    </row>
    <row r="17347" spans="10:11">
      <c r="J17347" s="1014"/>
      <c r="K17347" s="1014"/>
    </row>
    <row r="17348" spans="10:11">
      <c r="J17348" s="1014"/>
      <c r="K17348" s="1014"/>
    </row>
    <row r="17349" spans="10:11">
      <c r="J17349" s="1014"/>
      <c r="K17349" s="1014"/>
    </row>
    <row r="17350" spans="10:11">
      <c r="J17350" s="1014"/>
      <c r="K17350" s="1014"/>
    </row>
    <row r="17351" spans="10:11">
      <c r="J17351" s="1014"/>
      <c r="K17351" s="1014"/>
    </row>
    <row r="17352" spans="10:11">
      <c r="J17352" s="1014"/>
      <c r="K17352" s="1014"/>
    </row>
    <row r="17353" spans="10:11">
      <c r="J17353" s="1014"/>
      <c r="K17353" s="1014"/>
    </row>
    <row r="17354" spans="10:11">
      <c r="J17354" s="1014"/>
      <c r="K17354" s="1014"/>
    </row>
    <row r="17355" spans="10:11">
      <c r="J17355" s="1014"/>
      <c r="K17355" s="1014"/>
    </row>
    <row r="17356" spans="10:11">
      <c r="J17356" s="1014"/>
      <c r="K17356" s="1014"/>
    </row>
    <row r="17357" spans="10:11">
      <c r="J17357" s="1014"/>
      <c r="K17357" s="1014"/>
    </row>
    <row r="17358" spans="10:11">
      <c r="J17358" s="1014"/>
      <c r="K17358" s="1014"/>
    </row>
    <row r="17359" spans="10:11">
      <c r="J17359" s="1014"/>
      <c r="K17359" s="1014"/>
    </row>
    <row r="17360" spans="10:11">
      <c r="J17360" s="1014"/>
      <c r="K17360" s="1014"/>
    </row>
    <row r="17361" spans="10:11">
      <c r="J17361" s="1014"/>
      <c r="K17361" s="1014"/>
    </row>
    <row r="17362" spans="10:11">
      <c r="J17362" s="1014"/>
      <c r="K17362" s="1014"/>
    </row>
    <row r="17363" spans="10:11">
      <c r="J17363" s="1014"/>
      <c r="K17363" s="1014"/>
    </row>
    <row r="17364" spans="10:11">
      <c r="J17364" s="1014"/>
      <c r="K17364" s="1014"/>
    </row>
    <row r="17365" spans="10:11">
      <c r="J17365" s="1014"/>
      <c r="K17365" s="1014"/>
    </row>
    <row r="17366" spans="10:11">
      <c r="J17366" s="1014"/>
      <c r="K17366" s="1014"/>
    </row>
    <row r="17367" spans="10:11">
      <c r="J17367" s="1014"/>
      <c r="K17367" s="1014"/>
    </row>
    <row r="17368" spans="10:11">
      <c r="J17368" s="1014"/>
      <c r="K17368" s="1014"/>
    </row>
    <row r="17369" spans="10:11">
      <c r="J17369" s="1014"/>
      <c r="K17369" s="1014"/>
    </row>
    <row r="17370" spans="10:11">
      <c r="J17370" s="1014"/>
      <c r="K17370" s="1014"/>
    </row>
    <row r="17371" spans="10:11">
      <c r="J17371" s="1014"/>
      <c r="K17371" s="1014"/>
    </row>
    <row r="17372" spans="10:11">
      <c r="J17372" s="1014"/>
      <c r="K17372" s="1014"/>
    </row>
    <row r="17373" spans="10:11">
      <c r="J17373" s="1014"/>
      <c r="K17373" s="1014"/>
    </row>
    <row r="17374" spans="10:11">
      <c r="J17374" s="1014"/>
      <c r="K17374" s="1014"/>
    </row>
    <row r="17375" spans="10:11">
      <c r="J17375" s="1014"/>
      <c r="K17375" s="1014"/>
    </row>
    <row r="17376" spans="10:11">
      <c r="J17376" s="1014"/>
      <c r="K17376" s="1014"/>
    </row>
    <row r="17377" spans="10:11">
      <c r="J17377" s="1014"/>
      <c r="K17377" s="1014"/>
    </row>
    <row r="17378" spans="10:11">
      <c r="J17378" s="1014"/>
      <c r="K17378" s="1014"/>
    </row>
    <row r="17379" spans="10:11">
      <c r="J17379" s="1014"/>
      <c r="K17379" s="1014"/>
    </row>
    <row r="17380" spans="10:11">
      <c r="J17380" s="1014"/>
      <c r="K17380" s="1014"/>
    </row>
    <row r="17381" spans="10:11">
      <c r="J17381" s="1014"/>
      <c r="K17381" s="1014"/>
    </row>
    <row r="17382" spans="10:11">
      <c r="J17382" s="1014"/>
      <c r="K17382" s="1014"/>
    </row>
    <row r="17383" spans="10:11">
      <c r="J17383" s="1014"/>
      <c r="K17383" s="1014"/>
    </row>
    <row r="17384" spans="10:11">
      <c r="J17384" s="1014"/>
      <c r="K17384" s="1014"/>
    </row>
    <row r="17385" spans="10:11">
      <c r="J17385" s="1014"/>
      <c r="K17385" s="1014"/>
    </row>
    <row r="17386" spans="10:11">
      <c r="J17386" s="1014"/>
      <c r="K17386" s="1014"/>
    </row>
    <row r="17387" spans="10:11">
      <c r="J17387" s="1014"/>
      <c r="K17387" s="1014"/>
    </row>
    <row r="17388" spans="10:11">
      <c r="J17388" s="1014"/>
      <c r="K17388" s="1014"/>
    </row>
    <row r="17389" spans="10:11">
      <c r="J17389" s="1014"/>
      <c r="K17389" s="1014"/>
    </row>
    <row r="17390" spans="10:11">
      <c r="J17390" s="1014"/>
      <c r="K17390" s="1014"/>
    </row>
    <row r="17391" spans="10:11">
      <c r="J17391" s="1014"/>
      <c r="K17391" s="1014"/>
    </row>
    <row r="17392" spans="10:11">
      <c r="J17392" s="1014"/>
      <c r="K17392" s="1014"/>
    </row>
    <row r="17393" spans="10:11">
      <c r="J17393" s="1014"/>
      <c r="K17393" s="1014"/>
    </row>
    <row r="17394" spans="10:11">
      <c r="J17394" s="1014"/>
      <c r="K17394" s="1014"/>
    </row>
    <row r="17395" spans="10:11">
      <c r="J17395" s="1014"/>
      <c r="K17395" s="1014"/>
    </row>
    <row r="17396" spans="10:11">
      <c r="J17396" s="1014"/>
      <c r="K17396" s="1014"/>
    </row>
    <row r="17397" spans="10:11">
      <c r="J17397" s="1014"/>
      <c r="K17397" s="1014"/>
    </row>
    <row r="17398" spans="10:11">
      <c r="J17398" s="1014"/>
      <c r="K17398" s="1014"/>
    </row>
    <row r="17399" spans="10:11">
      <c r="J17399" s="1014"/>
      <c r="K17399" s="1014"/>
    </row>
    <row r="17400" spans="10:11">
      <c r="J17400" s="1014"/>
      <c r="K17400" s="1014"/>
    </row>
    <row r="17401" spans="10:11">
      <c r="J17401" s="1014"/>
      <c r="K17401" s="1014"/>
    </row>
    <row r="17402" spans="10:11">
      <c r="J17402" s="1014"/>
      <c r="K17402" s="1014"/>
    </row>
    <row r="17403" spans="10:11">
      <c r="J17403" s="1014"/>
      <c r="K17403" s="1014"/>
    </row>
    <row r="17404" spans="10:11">
      <c r="J17404" s="1014"/>
      <c r="K17404" s="1014"/>
    </row>
    <row r="17405" spans="10:11">
      <c r="J17405" s="1014"/>
      <c r="K17405" s="1014"/>
    </row>
    <row r="17406" spans="10:11">
      <c r="J17406" s="1014"/>
      <c r="K17406" s="1014"/>
    </row>
    <row r="17407" spans="10:11">
      <c r="J17407" s="1014"/>
      <c r="K17407" s="1014"/>
    </row>
    <row r="17408" spans="10:11">
      <c r="J17408" s="1014"/>
      <c r="K17408" s="1014"/>
    </row>
    <row r="17409" spans="10:11">
      <c r="J17409" s="1014"/>
      <c r="K17409" s="1014"/>
    </row>
    <row r="17410" spans="10:11">
      <c r="J17410" s="1014"/>
      <c r="K17410" s="1014"/>
    </row>
    <row r="17411" spans="10:11">
      <c r="J17411" s="1014"/>
      <c r="K17411" s="1014"/>
    </row>
    <row r="17412" spans="10:11">
      <c r="J17412" s="1014"/>
      <c r="K17412" s="1014"/>
    </row>
    <row r="17413" spans="10:11">
      <c r="J17413" s="1014"/>
      <c r="K17413" s="1014"/>
    </row>
    <row r="17414" spans="10:11">
      <c r="J17414" s="1014"/>
      <c r="K17414" s="1014"/>
    </row>
    <row r="17415" spans="10:11">
      <c r="J17415" s="1014"/>
      <c r="K17415" s="1014"/>
    </row>
    <row r="17416" spans="10:11">
      <c r="J17416" s="1014"/>
      <c r="K17416" s="1014"/>
    </row>
    <row r="17417" spans="10:11">
      <c r="J17417" s="1014"/>
      <c r="K17417" s="1014"/>
    </row>
    <row r="17418" spans="10:11">
      <c r="J17418" s="1014"/>
      <c r="K17418" s="1014"/>
    </row>
    <row r="17419" spans="10:11">
      <c r="J17419" s="1014"/>
      <c r="K17419" s="1014"/>
    </row>
    <row r="17420" spans="10:11">
      <c r="J17420" s="1014"/>
      <c r="K17420" s="1014"/>
    </row>
    <row r="17421" spans="10:11">
      <c r="J17421" s="1014"/>
      <c r="K17421" s="1014"/>
    </row>
    <row r="17422" spans="10:11">
      <c r="J17422" s="1014"/>
      <c r="K17422" s="1014"/>
    </row>
    <row r="17423" spans="10:11">
      <c r="J17423" s="1014"/>
      <c r="K17423" s="1014"/>
    </row>
    <row r="17424" spans="10:11">
      <c r="J17424" s="1014"/>
      <c r="K17424" s="1014"/>
    </row>
    <row r="17425" spans="10:11">
      <c r="J17425" s="1014"/>
      <c r="K17425" s="1014"/>
    </row>
    <row r="17426" spans="10:11">
      <c r="J17426" s="1014"/>
      <c r="K17426" s="1014"/>
    </row>
    <row r="17427" spans="10:11">
      <c r="J17427" s="1014"/>
      <c r="K17427" s="1014"/>
    </row>
    <row r="17428" spans="10:11">
      <c r="J17428" s="1014"/>
      <c r="K17428" s="1014"/>
    </row>
    <row r="17429" spans="10:11">
      <c r="J17429" s="1014"/>
      <c r="K17429" s="1014"/>
    </row>
    <row r="17430" spans="10:11">
      <c r="J17430" s="1014"/>
      <c r="K17430" s="1014"/>
    </row>
    <row r="17431" spans="10:11">
      <c r="J17431" s="1014"/>
      <c r="K17431" s="1014"/>
    </row>
    <row r="17432" spans="10:11">
      <c r="J17432" s="1014"/>
      <c r="K17432" s="1014"/>
    </row>
    <row r="17433" spans="10:11">
      <c r="J17433" s="1014"/>
      <c r="K17433" s="1014"/>
    </row>
    <row r="17434" spans="10:11">
      <c r="J17434" s="1014"/>
      <c r="K17434" s="1014"/>
    </row>
    <row r="17435" spans="10:11">
      <c r="J17435" s="1014"/>
      <c r="K17435" s="1014"/>
    </row>
    <row r="17436" spans="10:11">
      <c r="J17436" s="1014"/>
      <c r="K17436" s="1014"/>
    </row>
    <row r="17437" spans="10:11">
      <c r="J17437" s="1014"/>
      <c r="K17437" s="1014"/>
    </row>
    <row r="17438" spans="10:11">
      <c r="J17438" s="1014"/>
      <c r="K17438" s="1014"/>
    </row>
    <row r="17439" spans="10:11">
      <c r="J17439" s="1014"/>
      <c r="K17439" s="1014"/>
    </row>
    <row r="17440" spans="10:11">
      <c r="J17440" s="1014"/>
      <c r="K17440" s="1014"/>
    </row>
    <row r="17441" spans="10:11">
      <c r="J17441" s="1014"/>
      <c r="K17441" s="1014"/>
    </row>
    <row r="17442" spans="10:11">
      <c r="J17442" s="1014"/>
      <c r="K17442" s="1014"/>
    </row>
    <row r="17443" spans="10:11">
      <c r="J17443" s="1014"/>
      <c r="K17443" s="1014"/>
    </row>
    <row r="17444" spans="10:11">
      <c r="J17444" s="1014"/>
      <c r="K17444" s="1014"/>
    </row>
    <row r="17445" spans="10:11">
      <c r="J17445" s="1014"/>
      <c r="K17445" s="1014"/>
    </row>
    <row r="17446" spans="10:11">
      <c r="J17446" s="1014"/>
      <c r="K17446" s="1014"/>
    </row>
    <row r="17447" spans="10:11">
      <c r="J17447" s="1014"/>
      <c r="K17447" s="1014"/>
    </row>
    <row r="17448" spans="10:11">
      <c r="J17448" s="1014"/>
      <c r="K17448" s="1014"/>
    </row>
    <row r="17449" spans="10:11">
      <c r="J17449" s="1014"/>
      <c r="K17449" s="1014"/>
    </row>
    <row r="17450" spans="10:11">
      <c r="J17450" s="1014"/>
      <c r="K17450" s="1014"/>
    </row>
    <row r="17451" spans="10:11">
      <c r="J17451" s="1014"/>
      <c r="K17451" s="1014"/>
    </row>
    <row r="17452" spans="10:11">
      <c r="J17452" s="1014"/>
      <c r="K17452" s="1014"/>
    </row>
    <row r="17453" spans="10:11">
      <c r="J17453" s="1014"/>
      <c r="K17453" s="1014"/>
    </row>
    <row r="17454" spans="10:11">
      <c r="J17454" s="1014"/>
      <c r="K17454" s="1014"/>
    </row>
    <row r="17455" spans="10:11">
      <c r="J17455" s="1014"/>
      <c r="K17455" s="1014"/>
    </row>
    <row r="17456" spans="10:11">
      <c r="J17456" s="1014"/>
      <c r="K17456" s="1014"/>
    </row>
    <row r="17457" spans="10:11">
      <c r="J17457" s="1014"/>
      <c r="K17457" s="1014"/>
    </row>
    <row r="17458" spans="10:11">
      <c r="J17458" s="1014"/>
      <c r="K17458" s="1014"/>
    </row>
    <row r="17459" spans="10:11">
      <c r="J17459" s="1014"/>
      <c r="K17459" s="1014"/>
    </row>
    <row r="17460" spans="10:11">
      <c r="J17460" s="1014"/>
      <c r="K17460" s="1014"/>
    </row>
    <row r="17461" spans="10:11">
      <c r="J17461" s="1014"/>
      <c r="K17461" s="1014"/>
    </row>
    <row r="17462" spans="10:11">
      <c r="J17462" s="1014"/>
      <c r="K17462" s="1014"/>
    </row>
    <row r="17463" spans="10:11">
      <c r="J17463" s="1014"/>
      <c r="K17463" s="1014"/>
    </row>
    <row r="17464" spans="10:11">
      <c r="J17464" s="1014"/>
      <c r="K17464" s="1014"/>
    </row>
    <row r="17465" spans="10:11">
      <c r="J17465" s="1014"/>
      <c r="K17465" s="1014"/>
    </row>
    <row r="17466" spans="10:11">
      <c r="J17466" s="1014"/>
      <c r="K17466" s="1014"/>
    </row>
    <row r="17467" spans="10:11">
      <c r="J17467" s="1014"/>
      <c r="K17467" s="1014"/>
    </row>
    <row r="17468" spans="10:11">
      <c r="J17468" s="1014"/>
      <c r="K17468" s="1014"/>
    </row>
    <row r="17469" spans="10:11">
      <c r="J17469" s="1014"/>
      <c r="K17469" s="1014"/>
    </row>
    <row r="17470" spans="10:11">
      <c r="J17470" s="1014"/>
      <c r="K17470" s="1014"/>
    </row>
    <row r="17471" spans="10:11">
      <c r="J17471" s="1014"/>
      <c r="K17471" s="1014"/>
    </row>
    <row r="17472" spans="10:11">
      <c r="J17472" s="1014"/>
      <c r="K17472" s="1014"/>
    </row>
    <row r="17473" spans="10:11">
      <c r="J17473" s="1014"/>
      <c r="K17473" s="1014"/>
    </row>
    <row r="17474" spans="10:11">
      <c r="J17474" s="1014"/>
      <c r="K17474" s="1014"/>
    </row>
    <row r="17475" spans="10:11">
      <c r="J17475" s="1014"/>
      <c r="K17475" s="1014"/>
    </row>
    <row r="17476" spans="10:11">
      <c r="J17476" s="1014"/>
      <c r="K17476" s="1014"/>
    </row>
    <row r="17477" spans="10:11">
      <c r="J17477" s="1014"/>
      <c r="K17477" s="1014"/>
    </row>
    <row r="17478" spans="10:11">
      <c r="J17478" s="1014"/>
      <c r="K17478" s="1014"/>
    </row>
    <row r="17479" spans="10:11">
      <c r="J17479" s="1014"/>
      <c r="K17479" s="1014"/>
    </row>
    <row r="17480" spans="10:11">
      <c r="J17480" s="1014"/>
      <c r="K17480" s="1014"/>
    </row>
    <row r="17481" spans="10:11">
      <c r="J17481" s="1014"/>
      <c r="K17481" s="1014"/>
    </row>
    <row r="17482" spans="10:11">
      <c r="J17482" s="1014"/>
      <c r="K17482" s="1014"/>
    </row>
    <row r="17483" spans="10:11">
      <c r="J17483" s="1014"/>
      <c r="K17483" s="1014"/>
    </row>
    <row r="17484" spans="10:11">
      <c r="J17484" s="1014"/>
      <c r="K17484" s="1014"/>
    </row>
    <row r="17485" spans="10:11">
      <c r="J17485" s="1014"/>
      <c r="K17485" s="1014"/>
    </row>
    <row r="17486" spans="10:11">
      <c r="J17486" s="1014"/>
      <c r="K17486" s="1014"/>
    </row>
    <row r="17487" spans="10:11">
      <c r="J17487" s="1014"/>
      <c r="K17487" s="1014"/>
    </row>
    <row r="17488" spans="10:11">
      <c r="J17488" s="1014"/>
      <c r="K17488" s="1014"/>
    </row>
    <row r="17489" spans="10:11">
      <c r="J17489" s="1014"/>
      <c r="K17489" s="1014"/>
    </row>
    <row r="17490" spans="10:11">
      <c r="J17490" s="1014"/>
      <c r="K17490" s="1014"/>
    </row>
    <row r="17491" spans="10:11">
      <c r="J17491" s="1014"/>
      <c r="K17491" s="1014"/>
    </row>
    <row r="17492" spans="10:11">
      <c r="J17492" s="1014"/>
      <c r="K17492" s="1014"/>
    </row>
    <row r="17493" spans="10:11">
      <c r="J17493" s="1014"/>
      <c r="K17493" s="1014"/>
    </row>
    <row r="17494" spans="10:11">
      <c r="J17494" s="1014"/>
      <c r="K17494" s="1014"/>
    </row>
    <row r="17495" spans="10:11">
      <c r="J17495" s="1014"/>
      <c r="K17495" s="1014"/>
    </row>
    <row r="17496" spans="10:11">
      <c r="J17496" s="1014"/>
      <c r="K17496" s="1014"/>
    </row>
    <row r="17497" spans="10:11">
      <c r="J17497" s="1014"/>
      <c r="K17497" s="1014"/>
    </row>
    <row r="17498" spans="10:11">
      <c r="J17498" s="1014"/>
      <c r="K17498" s="1014"/>
    </row>
    <row r="17499" spans="10:11">
      <c r="J17499" s="1014"/>
      <c r="K17499" s="1014"/>
    </row>
    <row r="17500" spans="10:11">
      <c r="J17500" s="1014"/>
      <c r="K17500" s="1014"/>
    </row>
    <row r="17501" spans="10:11">
      <c r="J17501" s="1014"/>
      <c r="K17501" s="1014"/>
    </row>
    <row r="17502" spans="10:11">
      <c r="J17502" s="1014"/>
      <c r="K17502" s="1014"/>
    </row>
    <row r="17503" spans="10:11">
      <c r="J17503" s="1014"/>
      <c r="K17503" s="1014"/>
    </row>
    <row r="17504" spans="10:11">
      <c r="J17504" s="1014"/>
      <c r="K17504" s="1014"/>
    </row>
    <row r="17505" spans="10:11">
      <c r="J17505" s="1014"/>
      <c r="K17505" s="1014"/>
    </row>
    <row r="17506" spans="10:11">
      <c r="J17506" s="1014"/>
      <c r="K17506" s="1014"/>
    </row>
    <row r="17507" spans="10:11">
      <c r="J17507" s="1014"/>
      <c r="K17507" s="1014"/>
    </row>
    <row r="17508" spans="10:11">
      <c r="J17508" s="1014"/>
      <c r="K17508" s="1014"/>
    </row>
    <row r="17509" spans="10:11">
      <c r="J17509" s="1014"/>
      <c r="K17509" s="1014"/>
    </row>
    <row r="17510" spans="10:11">
      <c r="J17510" s="1014"/>
      <c r="K17510" s="1014"/>
    </row>
    <row r="17511" spans="10:11">
      <c r="J17511" s="1014"/>
      <c r="K17511" s="1014"/>
    </row>
    <row r="17512" spans="10:11">
      <c r="J17512" s="1014"/>
      <c r="K17512" s="1014"/>
    </row>
    <row r="17513" spans="10:11">
      <c r="J17513" s="1014"/>
      <c r="K17513" s="1014"/>
    </row>
    <row r="17514" spans="10:11">
      <c r="J17514" s="1014"/>
      <c r="K17514" s="1014"/>
    </row>
    <row r="17515" spans="10:11">
      <c r="J17515" s="1014"/>
      <c r="K17515" s="1014"/>
    </row>
    <row r="17516" spans="10:11">
      <c r="J17516" s="1014"/>
      <c r="K17516" s="1014"/>
    </row>
    <row r="17517" spans="10:11">
      <c r="J17517" s="1014"/>
      <c r="K17517" s="1014"/>
    </row>
    <row r="17518" spans="10:11">
      <c r="J17518" s="1014"/>
      <c r="K17518" s="1014"/>
    </row>
    <row r="17519" spans="10:11">
      <c r="J17519" s="1014"/>
      <c r="K17519" s="1014"/>
    </row>
    <row r="17520" spans="10:11">
      <c r="J17520" s="1014"/>
      <c r="K17520" s="1014"/>
    </row>
    <row r="17521" spans="10:11">
      <c r="J17521" s="1014"/>
      <c r="K17521" s="1014"/>
    </row>
    <row r="17522" spans="10:11">
      <c r="J17522" s="1014"/>
      <c r="K17522" s="1014"/>
    </row>
    <row r="17523" spans="10:11">
      <c r="J17523" s="1014"/>
      <c r="K17523" s="1014"/>
    </row>
    <row r="17524" spans="10:11">
      <c r="J17524" s="1014"/>
      <c r="K17524" s="1014"/>
    </row>
    <row r="17525" spans="10:11">
      <c r="J17525" s="1014"/>
      <c r="K17525" s="1014"/>
    </row>
    <row r="17526" spans="10:11">
      <c r="J17526" s="1014"/>
      <c r="K17526" s="1014"/>
    </row>
    <row r="17527" spans="10:11">
      <c r="J17527" s="1014"/>
      <c r="K17527" s="1014"/>
    </row>
    <row r="17528" spans="10:11">
      <c r="J17528" s="1014"/>
      <c r="K17528" s="1014"/>
    </row>
    <row r="17529" spans="10:11">
      <c r="J17529" s="1014"/>
      <c r="K17529" s="1014"/>
    </row>
    <row r="17530" spans="10:11">
      <c r="J17530" s="1014"/>
      <c r="K17530" s="1014"/>
    </row>
    <row r="17531" spans="10:11">
      <c r="J17531" s="1014"/>
      <c r="K17531" s="1014"/>
    </row>
    <row r="17532" spans="10:11">
      <c r="J17532" s="1014"/>
      <c r="K17532" s="1014"/>
    </row>
    <row r="17533" spans="10:11">
      <c r="J17533" s="1014"/>
      <c r="K17533" s="1014"/>
    </row>
    <row r="17534" spans="10:11">
      <c r="J17534" s="1014"/>
      <c r="K17534" s="1014"/>
    </row>
    <row r="17535" spans="10:11">
      <c r="J17535" s="1014"/>
      <c r="K17535" s="1014"/>
    </row>
    <row r="17536" spans="10:11">
      <c r="J17536" s="1014"/>
      <c r="K17536" s="1014"/>
    </row>
    <row r="17537" spans="10:11">
      <c r="J17537" s="1014"/>
      <c r="K17537" s="1014"/>
    </row>
    <row r="17538" spans="10:11">
      <c r="J17538" s="1014"/>
      <c r="K17538" s="1014"/>
    </row>
    <row r="17539" spans="10:11">
      <c r="J17539" s="1014"/>
      <c r="K17539" s="1014"/>
    </row>
    <row r="17540" spans="10:11">
      <c r="J17540" s="1014"/>
      <c r="K17540" s="1014"/>
    </row>
    <row r="17541" spans="10:11">
      <c r="J17541" s="1014"/>
      <c r="K17541" s="1014"/>
    </row>
    <row r="17542" spans="10:11">
      <c r="J17542" s="1014"/>
      <c r="K17542" s="1014"/>
    </row>
    <row r="17543" spans="10:11">
      <c r="J17543" s="1014"/>
      <c r="K17543" s="1014"/>
    </row>
    <row r="17544" spans="10:11">
      <c r="J17544" s="1014"/>
      <c r="K17544" s="1014"/>
    </row>
    <row r="17545" spans="10:11">
      <c r="J17545" s="1014"/>
      <c r="K17545" s="1014"/>
    </row>
    <row r="17546" spans="10:11">
      <c r="J17546" s="1014"/>
      <c r="K17546" s="1014"/>
    </row>
    <row r="17547" spans="10:11">
      <c r="J17547" s="1014"/>
      <c r="K17547" s="1014"/>
    </row>
    <row r="17548" spans="10:11">
      <c r="J17548" s="1014"/>
      <c r="K17548" s="1014"/>
    </row>
    <row r="17549" spans="10:11">
      <c r="J17549" s="1014"/>
      <c r="K17549" s="1014"/>
    </row>
    <row r="17550" spans="10:11">
      <c r="J17550" s="1014"/>
      <c r="K17550" s="1014"/>
    </row>
    <row r="17551" spans="10:11">
      <c r="J17551" s="1014"/>
      <c r="K17551" s="1014"/>
    </row>
    <row r="17552" spans="10:11">
      <c r="J17552" s="1014"/>
      <c r="K17552" s="1014"/>
    </row>
    <row r="17553" spans="10:11">
      <c r="J17553" s="1014"/>
      <c r="K17553" s="1014"/>
    </row>
    <row r="17554" spans="10:11">
      <c r="J17554" s="1014"/>
      <c r="K17554" s="1014"/>
    </row>
    <row r="17555" spans="10:11">
      <c r="J17555" s="1014"/>
      <c r="K17555" s="1014"/>
    </row>
    <row r="17556" spans="10:11">
      <c r="J17556" s="1014"/>
      <c r="K17556" s="1014"/>
    </row>
    <row r="17557" spans="10:11">
      <c r="J17557" s="1014"/>
      <c r="K17557" s="1014"/>
    </row>
    <row r="17558" spans="10:11">
      <c r="J17558" s="1014"/>
      <c r="K17558" s="1014"/>
    </row>
    <row r="17559" spans="10:11">
      <c r="J17559" s="1014"/>
      <c r="K17559" s="1014"/>
    </row>
    <row r="17560" spans="10:11">
      <c r="J17560" s="1014"/>
      <c r="K17560" s="1014"/>
    </row>
    <row r="17561" spans="10:11">
      <c r="J17561" s="1014"/>
      <c r="K17561" s="1014"/>
    </row>
    <row r="17562" spans="10:11">
      <c r="J17562" s="1014"/>
      <c r="K17562" s="1014"/>
    </row>
    <row r="17563" spans="10:11">
      <c r="J17563" s="1014"/>
      <c r="K17563" s="1014"/>
    </row>
    <row r="17564" spans="10:11">
      <c r="J17564" s="1014"/>
      <c r="K17564" s="1014"/>
    </row>
    <row r="17565" spans="10:11">
      <c r="J17565" s="1014"/>
      <c r="K17565" s="1014"/>
    </row>
    <row r="17566" spans="10:11">
      <c r="J17566" s="1014"/>
      <c r="K17566" s="1014"/>
    </row>
    <row r="17567" spans="10:11">
      <c r="J17567" s="1014"/>
      <c r="K17567" s="1014"/>
    </row>
    <row r="17568" spans="10:11">
      <c r="J17568" s="1014"/>
      <c r="K17568" s="1014"/>
    </row>
    <row r="17569" spans="10:11">
      <c r="J17569" s="1014"/>
      <c r="K17569" s="1014"/>
    </row>
    <row r="17570" spans="10:11">
      <c r="J17570" s="1014"/>
      <c r="K17570" s="1014"/>
    </row>
    <row r="17571" spans="10:11">
      <c r="J17571" s="1014"/>
      <c r="K17571" s="1014"/>
    </row>
    <row r="17572" spans="10:11">
      <c r="J17572" s="1014"/>
      <c r="K17572" s="1014"/>
    </row>
    <row r="17573" spans="10:11">
      <c r="J17573" s="1014"/>
      <c r="K17573" s="1014"/>
    </row>
    <row r="17574" spans="10:11">
      <c r="J17574" s="1014"/>
      <c r="K17574" s="1014"/>
    </row>
    <row r="17575" spans="10:11">
      <c r="J17575" s="1014"/>
      <c r="K17575" s="1014"/>
    </row>
    <row r="17576" spans="10:11">
      <c r="J17576" s="1014"/>
      <c r="K17576" s="1014"/>
    </row>
    <row r="17577" spans="10:11">
      <c r="J17577" s="1014"/>
      <c r="K17577" s="1014"/>
    </row>
    <row r="17578" spans="10:11">
      <c r="J17578" s="1014"/>
      <c r="K17578" s="1014"/>
    </row>
    <row r="17579" spans="10:11">
      <c r="J17579" s="1014"/>
      <c r="K17579" s="1014"/>
    </row>
    <row r="17580" spans="10:11">
      <c r="J17580" s="1014"/>
      <c r="K17580" s="1014"/>
    </row>
    <row r="17581" spans="10:11">
      <c r="J17581" s="1014"/>
      <c r="K17581" s="1014"/>
    </row>
    <row r="17582" spans="10:11">
      <c r="J17582" s="1014"/>
      <c r="K17582" s="1014"/>
    </row>
    <row r="17583" spans="10:11">
      <c r="J17583" s="1014"/>
      <c r="K17583" s="1014"/>
    </row>
    <row r="17584" spans="10:11">
      <c r="J17584" s="1014"/>
      <c r="K17584" s="1014"/>
    </row>
    <row r="17585" spans="10:11">
      <c r="J17585" s="1014"/>
      <c r="K17585" s="1014"/>
    </row>
    <row r="17586" spans="10:11">
      <c r="J17586" s="1014"/>
      <c r="K17586" s="1014"/>
    </row>
    <row r="17587" spans="10:11">
      <c r="J17587" s="1014"/>
      <c r="K17587" s="1014"/>
    </row>
    <row r="17588" spans="10:11">
      <c r="J17588" s="1014"/>
      <c r="K17588" s="1014"/>
    </row>
    <row r="17589" spans="10:11">
      <c r="J17589" s="1014"/>
      <c r="K17589" s="1014"/>
    </row>
    <row r="17590" spans="10:11">
      <c r="J17590" s="1014"/>
      <c r="K17590" s="1014"/>
    </row>
    <row r="17591" spans="10:11">
      <c r="J17591" s="1014"/>
      <c r="K17591" s="1014"/>
    </row>
    <row r="17592" spans="10:11">
      <c r="J17592" s="1014"/>
      <c r="K17592" s="1014"/>
    </row>
    <row r="17593" spans="10:11">
      <c r="J17593" s="1014"/>
      <c r="K17593" s="1014"/>
    </row>
    <row r="17594" spans="10:11">
      <c r="J17594" s="1014"/>
      <c r="K17594" s="1014"/>
    </row>
    <row r="17595" spans="10:11">
      <c r="J17595" s="1014"/>
      <c r="K17595" s="1014"/>
    </row>
    <row r="17596" spans="10:11">
      <c r="J17596" s="1014"/>
      <c r="K17596" s="1014"/>
    </row>
    <row r="17597" spans="10:11">
      <c r="J17597" s="1014"/>
      <c r="K17597" s="1014"/>
    </row>
    <row r="17598" spans="10:11">
      <c r="J17598" s="1014"/>
      <c r="K17598" s="1014"/>
    </row>
    <row r="17599" spans="10:11">
      <c r="J17599" s="1014"/>
      <c r="K17599" s="1014"/>
    </row>
    <row r="17600" spans="10:11">
      <c r="J17600" s="1014"/>
      <c r="K17600" s="1014"/>
    </row>
    <row r="17601" spans="10:11">
      <c r="J17601" s="1014"/>
      <c r="K17601" s="1014"/>
    </row>
    <row r="17602" spans="10:11">
      <c r="J17602" s="1014"/>
      <c r="K17602" s="1014"/>
    </row>
    <row r="17603" spans="10:11">
      <c r="J17603" s="1014"/>
      <c r="K17603" s="1014"/>
    </row>
    <row r="17604" spans="10:11">
      <c r="J17604" s="1014"/>
      <c r="K17604" s="1014"/>
    </row>
    <row r="17605" spans="10:11">
      <c r="J17605" s="1014"/>
      <c r="K17605" s="1014"/>
    </row>
    <row r="17606" spans="10:11">
      <c r="J17606" s="1014"/>
      <c r="K17606" s="1014"/>
    </row>
    <row r="17607" spans="10:11">
      <c r="J17607" s="1014"/>
      <c r="K17607" s="1014"/>
    </row>
    <row r="17608" spans="10:11">
      <c r="J17608" s="1014"/>
      <c r="K17608" s="1014"/>
    </row>
    <row r="17609" spans="10:11">
      <c r="J17609" s="1014"/>
      <c r="K17609" s="1014"/>
    </row>
    <row r="17610" spans="10:11">
      <c r="J17610" s="1014"/>
      <c r="K17610" s="1014"/>
    </row>
    <row r="17611" spans="10:11">
      <c r="J17611" s="1014"/>
      <c r="K17611" s="1014"/>
    </row>
    <row r="17612" spans="10:11">
      <c r="J17612" s="1014"/>
      <c r="K17612" s="1014"/>
    </row>
    <row r="17613" spans="10:11">
      <c r="J17613" s="1014"/>
      <c r="K17613" s="1014"/>
    </row>
    <row r="17614" spans="10:11">
      <c r="J17614" s="1014"/>
      <c r="K17614" s="1014"/>
    </row>
    <row r="17615" spans="10:11">
      <c r="J17615" s="1014"/>
      <c r="K17615" s="1014"/>
    </row>
    <row r="17616" spans="10:11">
      <c r="J17616" s="1014"/>
      <c r="K17616" s="1014"/>
    </row>
    <row r="17617" spans="10:11">
      <c r="J17617" s="1014"/>
      <c r="K17617" s="1014"/>
    </row>
    <row r="17618" spans="10:11">
      <c r="J17618" s="1014"/>
      <c r="K17618" s="1014"/>
    </row>
    <row r="17619" spans="10:11">
      <c r="J17619" s="1014"/>
      <c r="K17619" s="1014"/>
    </row>
    <row r="17620" spans="10:11">
      <c r="J17620" s="1014"/>
      <c r="K17620" s="1014"/>
    </row>
    <row r="17621" spans="10:11">
      <c r="J17621" s="1014"/>
      <c r="K17621" s="1014"/>
    </row>
    <row r="17622" spans="10:11">
      <c r="J17622" s="1014"/>
      <c r="K17622" s="1014"/>
    </row>
    <row r="17623" spans="10:11">
      <c r="J17623" s="1014"/>
      <c r="K17623" s="1014"/>
    </row>
    <row r="17624" spans="10:11">
      <c r="J17624" s="1014"/>
      <c r="K17624" s="1014"/>
    </row>
    <row r="17625" spans="10:11">
      <c r="J17625" s="1014"/>
      <c r="K17625" s="1014"/>
    </row>
    <row r="17626" spans="10:11">
      <c r="J17626" s="1014"/>
      <c r="K17626" s="1014"/>
    </row>
    <row r="17627" spans="10:11">
      <c r="J17627" s="1014"/>
      <c r="K17627" s="1014"/>
    </row>
    <row r="17628" spans="10:11">
      <c r="J17628" s="1014"/>
      <c r="K17628" s="1014"/>
    </row>
    <row r="17629" spans="10:11">
      <c r="J17629" s="1014"/>
      <c r="K17629" s="1014"/>
    </row>
    <row r="17630" spans="10:11">
      <c r="J17630" s="1014"/>
      <c r="K17630" s="1014"/>
    </row>
    <row r="17631" spans="10:11">
      <c r="J17631" s="1014"/>
      <c r="K17631" s="1014"/>
    </row>
    <row r="17632" spans="10:11">
      <c r="J17632" s="1014"/>
      <c r="K17632" s="1014"/>
    </row>
    <row r="17633" spans="10:11">
      <c r="J17633" s="1014"/>
      <c r="K17633" s="1014"/>
    </row>
    <row r="17634" spans="10:11">
      <c r="J17634" s="1014"/>
      <c r="K17634" s="1014"/>
    </row>
    <row r="17635" spans="10:11">
      <c r="J17635" s="1014"/>
      <c r="K17635" s="1014"/>
    </row>
    <row r="17636" spans="10:11">
      <c r="J17636" s="1014"/>
      <c r="K17636" s="1014"/>
    </row>
    <row r="17637" spans="10:11">
      <c r="J17637" s="1014"/>
      <c r="K17637" s="1014"/>
    </row>
    <row r="17638" spans="10:11">
      <c r="J17638" s="1014"/>
      <c r="K17638" s="1014"/>
    </row>
    <row r="17639" spans="10:11">
      <c r="J17639" s="1014"/>
      <c r="K17639" s="1014"/>
    </row>
    <row r="17640" spans="10:11">
      <c r="J17640" s="1014"/>
      <c r="K17640" s="1014"/>
    </row>
    <row r="17641" spans="10:11">
      <c r="J17641" s="1014"/>
      <c r="K17641" s="1014"/>
    </row>
    <row r="17642" spans="10:11">
      <c r="J17642" s="1014"/>
      <c r="K17642" s="1014"/>
    </row>
    <row r="17643" spans="10:11">
      <c r="J17643" s="1014"/>
      <c r="K17643" s="1014"/>
    </row>
    <row r="17644" spans="10:11">
      <c r="J17644" s="1014"/>
      <c r="K17644" s="1014"/>
    </row>
    <row r="17645" spans="10:11">
      <c r="J17645" s="1014"/>
      <c r="K17645" s="1014"/>
    </row>
    <row r="17646" spans="10:11">
      <c r="J17646" s="1014"/>
      <c r="K17646" s="1014"/>
    </row>
    <row r="17647" spans="10:11">
      <c r="J17647" s="1014"/>
      <c r="K17647" s="1014"/>
    </row>
    <row r="17648" spans="10:11">
      <c r="J17648" s="1014"/>
      <c r="K17648" s="1014"/>
    </row>
    <row r="17649" spans="10:11">
      <c r="J17649" s="1014"/>
      <c r="K17649" s="1014"/>
    </row>
    <row r="17650" spans="10:11">
      <c r="J17650" s="1014"/>
      <c r="K17650" s="1014"/>
    </row>
    <row r="17651" spans="10:11">
      <c r="J17651" s="1014"/>
      <c r="K17651" s="1014"/>
    </row>
    <row r="17652" spans="10:11">
      <c r="J17652" s="1014"/>
      <c r="K17652" s="1014"/>
    </row>
    <row r="17653" spans="10:11">
      <c r="J17653" s="1014"/>
      <c r="K17653" s="1014"/>
    </row>
    <row r="17654" spans="10:11">
      <c r="J17654" s="1014"/>
      <c r="K17654" s="1014"/>
    </row>
    <row r="17655" spans="10:11">
      <c r="J17655" s="1014"/>
      <c r="K17655" s="1014"/>
    </row>
    <row r="17656" spans="10:11">
      <c r="J17656" s="1014"/>
      <c r="K17656" s="1014"/>
    </row>
    <row r="17657" spans="10:11">
      <c r="J17657" s="1014"/>
      <c r="K17657" s="1014"/>
    </row>
    <row r="17658" spans="10:11">
      <c r="J17658" s="1014"/>
      <c r="K17658" s="1014"/>
    </row>
    <row r="17659" spans="10:11">
      <c r="J17659" s="1014"/>
      <c r="K17659" s="1014"/>
    </row>
    <row r="17660" spans="10:11">
      <c r="J17660" s="1014"/>
      <c r="K17660" s="1014"/>
    </row>
    <row r="17661" spans="10:11">
      <c r="J17661" s="1014"/>
      <c r="K17661" s="1014"/>
    </row>
    <row r="17662" spans="10:11">
      <c r="J17662" s="1014"/>
      <c r="K17662" s="1014"/>
    </row>
    <row r="17663" spans="10:11">
      <c r="J17663" s="1014"/>
      <c r="K17663" s="1014"/>
    </row>
    <row r="17664" spans="10:11">
      <c r="J17664" s="1014"/>
      <c r="K17664" s="1014"/>
    </row>
    <row r="17665" spans="10:11">
      <c r="J17665" s="1014"/>
      <c r="K17665" s="1014"/>
    </row>
    <row r="17666" spans="10:11">
      <c r="J17666" s="1014"/>
      <c r="K17666" s="1014"/>
    </row>
    <row r="17667" spans="10:11">
      <c r="J17667" s="1014"/>
      <c r="K17667" s="1014"/>
    </row>
    <row r="17668" spans="10:11">
      <c r="J17668" s="1014"/>
      <c r="K17668" s="1014"/>
    </row>
    <row r="17669" spans="10:11">
      <c r="J17669" s="1014"/>
      <c r="K17669" s="1014"/>
    </row>
    <row r="17670" spans="10:11">
      <c r="J17670" s="1014"/>
      <c r="K17670" s="1014"/>
    </row>
    <row r="17671" spans="10:11">
      <c r="J17671" s="1014"/>
      <c r="K17671" s="1014"/>
    </row>
    <row r="17672" spans="10:11">
      <c r="J17672" s="1014"/>
      <c r="K17672" s="1014"/>
    </row>
    <row r="17673" spans="10:11">
      <c r="J17673" s="1014"/>
      <c r="K17673" s="1014"/>
    </row>
    <row r="17674" spans="10:11">
      <c r="J17674" s="1014"/>
      <c r="K17674" s="1014"/>
    </row>
    <row r="17675" spans="10:11">
      <c r="J17675" s="1014"/>
      <c r="K17675" s="1014"/>
    </row>
    <row r="17676" spans="10:11">
      <c r="J17676" s="1014"/>
      <c r="K17676" s="1014"/>
    </row>
    <row r="17677" spans="10:11">
      <c r="J17677" s="1014"/>
      <c r="K17677" s="1014"/>
    </row>
    <row r="17678" spans="10:11">
      <c r="J17678" s="1014"/>
      <c r="K17678" s="1014"/>
    </row>
    <row r="17679" spans="10:11">
      <c r="J17679" s="1014"/>
      <c r="K17679" s="1014"/>
    </row>
    <row r="17680" spans="10:11">
      <c r="J17680" s="1014"/>
      <c r="K17680" s="1014"/>
    </row>
    <row r="17681" spans="10:11">
      <c r="J17681" s="1014"/>
      <c r="K17681" s="1014"/>
    </row>
    <row r="17682" spans="10:11">
      <c r="J17682" s="1014"/>
      <c r="K17682" s="1014"/>
    </row>
    <row r="17683" spans="10:11">
      <c r="J17683" s="1014"/>
      <c r="K17683" s="1014"/>
    </row>
    <row r="17684" spans="10:11">
      <c r="J17684" s="1014"/>
      <c r="K17684" s="1014"/>
    </row>
    <row r="17685" spans="10:11">
      <c r="J17685" s="1014"/>
      <c r="K17685" s="1014"/>
    </row>
    <row r="17686" spans="10:11">
      <c r="J17686" s="1014"/>
      <c r="K17686" s="1014"/>
    </row>
    <row r="17687" spans="10:11">
      <c r="J17687" s="1014"/>
      <c r="K17687" s="1014"/>
    </row>
    <row r="17688" spans="10:11">
      <c r="J17688" s="1014"/>
      <c r="K17688" s="1014"/>
    </row>
    <row r="17689" spans="10:11">
      <c r="J17689" s="1014"/>
      <c r="K17689" s="1014"/>
    </row>
    <row r="17690" spans="10:11">
      <c r="J17690" s="1014"/>
      <c r="K17690" s="1014"/>
    </row>
    <row r="17691" spans="10:11">
      <c r="J17691" s="1014"/>
      <c r="K17691" s="1014"/>
    </row>
    <row r="17692" spans="10:11">
      <c r="J17692" s="1014"/>
      <c r="K17692" s="1014"/>
    </row>
    <row r="17693" spans="10:11">
      <c r="J17693" s="1014"/>
      <c r="K17693" s="1014"/>
    </row>
    <row r="17694" spans="10:11">
      <c r="J17694" s="1014"/>
      <c r="K17694" s="1014"/>
    </row>
    <row r="17695" spans="10:11">
      <c r="J17695" s="1014"/>
      <c r="K17695" s="1014"/>
    </row>
    <row r="17696" spans="10:11">
      <c r="J17696" s="1014"/>
      <c r="K17696" s="1014"/>
    </row>
    <row r="17697" spans="10:11">
      <c r="J17697" s="1014"/>
      <c r="K17697" s="1014"/>
    </row>
    <row r="17698" spans="10:11">
      <c r="J17698" s="1014"/>
      <c r="K17698" s="1014"/>
    </row>
    <row r="17699" spans="10:11">
      <c r="J17699" s="1014"/>
      <c r="K17699" s="1014"/>
    </row>
    <row r="17700" spans="10:11">
      <c r="J17700" s="1014"/>
      <c r="K17700" s="1014"/>
    </row>
    <row r="17701" spans="10:11">
      <c r="J17701" s="1014"/>
      <c r="K17701" s="1014"/>
    </row>
    <row r="17702" spans="10:11">
      <c r="J17702" s="1014"/>
      <c r="K17702" s="1014"/>
    </row>
    <row r="17703" spans="10:11">
      <c r="J17703" s="1014"/>
      <c r="K17703" s="1014"/>
    </row>
    <row r="17704" spans="10:11">
      <c r="J17704" s="1014"/>
      <c r="K17704" s="1014"/>
    </row>
    <row r="17705" spans="10:11">
      <c r="J17705" s="1014"/>
      <c r="K17705" s="1014"/>
    </row>
    <row r="17706" spans="10:11">
      <c r="J17706" s="1014"/>
      <c r="K17706" s="1014"/>
    </row>
    <row r="17707" spans="10:11">
      <c r="J17707" s="1014"/>
      <c r="K17707" s="1014"/>
    </row>
    <row r="17708" spans="10:11">
      <c r="J17708" s="1014"/>
      <c r="K17708" s="1014"/>
    </row>
    <row r="17709" spans="10:11">
      <c r="J17709" s="1014"/>
      <c r="K17709" s="1014"/>
    </row>
    <row r="17710" spans="10:11">
      <c r="J17710" s="1014"/>
      <c r="K17710" s="1014"/>
    </row>
    <row r="17711" spans="10:11">
      <c r="J17711" s="1014"/>
      <c r="K17711" s="1014"/>
    </row>
    <row r="17712" spans="10:11">
      <c r="J17712" s="1014"/>
      <c r="K17712" s="1014"/>
    </row>
    <row r="17713" spans="10:11">
      <c r="J17713" s="1014"/>
      <c r="K17713" s="1014"/>
    </row>
    <row r="17714" spans="10:11">
      <c r="J17714" s="1014"/>
      <c r="K17714" s="1014"/>
    </row>
    <row r="17715" spans="10:11">
      <c r="J17715" s="1014"/>
      <c r="K17715" s="1014"/>
    </row>
    <row r="17716" spans="10:11">
      <c r="J17716" s="1014"/>
      <c r="K17716" s="1014"/>
    </row>
    <row r="17717" spans="10:11">
      <c r="J17717" s="1014"/>
      <c r="K17717" s="1014"/>
    </row>
    <row r="17718" spans="10:11">
      <c r="J17718" s="1014"/>
      <c r="K17718" s="1014"/>
    </row>
    <row r="17719" spans="10:11">
      <c r="J17719" s="1014"/>
      <c r="K17719" s="1014"/>
    </row>
    <row r="17720" spans="10:11">
      <c r="J17720" s="1014"/>
      <c r="K17720" s="1014"/>
    </row>
    <row r="17721" spans="10:11">
      <c r="J17721" s="1014"/>
      <c r="K17721" s="1014"/>
    </row>
    <row r="17722" spans="10:11">
      <c r="J17722" s="1014"/>
      <c r="K17722" s="1014"/>
    </row>
    <row r="17723" spans="10:11">
      <c r="J17723" s="1014"/>
      <c r="K17723" s="1014"/>
    </row>
    <row r="17724" spans="10:11">
      <c r="J17724" s="1014"/>
      <c r="K17724" s="1014"/>
    </row>
    <row r="17725" spans="10:11">
      <c r="J17725" s="1014"/>
      <c r="K17725" s="1014"/>
    </row>
    <row r="17726" spans="10:11">
      <c r="J17726" s="1014"/>
      <c r="K17726" s="1014"/>
    </row>
    <row r="17727" spans="10:11">
      <c r="J17727" s="1014"/>
      <c r="K17727" s="1014"/>
    </row>
    <row r="17728" spans="10:11">
      <c r="J17728" s="1014"/>
      <c r="K17728" s="1014"/>
    </row>
    <row r="17729" spans="10:11">
      <c r="J17729" s="1014"/>
      <c r="K17729" s="1014"/>
    </row>
    <row r="17730" spans="10:11">
      <c r="J17730" s="1014"/>
      <c r="K17730" s="1014"/>
    </row>
    <row r="17731" spans="10:11">
      <c r="J17731" s="1014"/>
      <c r="K17731" s="1014"/>
    </row>
    <row r="17732" spans="10:11">
      <c r="J17732" s="1014"/>
      <c r="K17732" s="1014"/>
    </row>
    <row r="17733" spans="10:11">
      <c r="J17733" s="1014"/>
      <c r="K17733" s="1014"/>
    </row>
    <row r="17734" spans="10:11">
      <c r="J17734" s="1014"/>
      <c r="K17734" s="1014"/>
    </row>
    <row r="17735" spans="10:11">
      <c r="J17735" s="1014"/>
      <c r="K17735" s="1014"/>
    </row>
    <row r="17736" spans="10:11">
      <c r="J17736" s="1014"/>
      <c r="K17736" s="1014"/>
    </row>
    <row r="17737" spans="10:11">
      <c r="J17737" s="1014"/>
      <c r="K17737" s="1014"/>
    </row>
    <row r="17738" spans="10:11">
      <c r="J17738" s="1014"/>
      <c r="K17738" s="1014"/>
    </row>
    <row r="17739" spans="10:11">
      <c r="J17739" s="1014"/>
      <c r="K17739" s="1014"/>
    </row>
    <row r="17740" spans="10:11">
      <c r="J17740" s="1014"/>
      <c r="K17740" s="1014"/>
    </row>
    <row r="17741" spans="10:11">
      <c r="J17741" s="1014"/>
      <c r="K17741" s="1014"/>
    </row>
    <row r="17742" spans="10:11">
      <c r="J17742" s="1014"/>
      <c r="K17742" s="1014"/>
    </row>
    <row r="17743" spans="10:11">
      <c r="J17743" s="1014"/>
      <c r="K17743" s="1014"/>
    </row>
    <row r="17744" spans="10:11">
      <c r="J17744" s="1014"/>
      <c r="K17744" s="1014"/>
    </row>
    <row r="17745" spans="10:11">
      <c r="J17745" s="1014"/>
      <c r="K17745" s="1014"/>
    </row>
    <row r="17746" spans="10:11">
      <c r="J17746" s="1014"/>
      <c r="K17746" s="1014"/>
    </row>
    <row r="17747" spans="10:11">
      <c r="J17747" s="1014"/>
      <c r="K17747" s="1014"/>
    </row>
    <row r="17748" spans="10:11">
      <c r="J17748" s="1014"/>
      <c r="K17748" s="1014"/>
    </row>
    <row r="17749" spans="10:11">
      <c r="J17749" s="1014"/>
      <c r="K17749" s="1014"/>
    </row>
    <row r="17750" spans="10:11">
      <c r="J17750" s="1014"/>
      <c r="K17750" s="1014"/>
    </row>
    <row r="17751" spans="10:11">
      <c r="J17751" s="1014"/>
      <c r="K17751" s="1014"/>
    </row>
    <row r="17752" spans="10:11">
      <c r="J17752" s="1014"/>
      <c r="K17752" s="1014"/>
    </row>
    <row r="17753" spans="10:11">
      <c r="J17753" s="1014"/>
      <c r="K17753" s="1014"/>
    </row>
    <row r="17754" spans="10:11">
      <c r="J17754" s="1014"/>
      <c r="K17754" s="1014"/>
    </row>
    <row r="17755" spans="10:11">
      <c r="J17755" s="1014"/>
      <c r="K17755" s="1014"/>
    </row>
    <row r="17756" spans="10:11">
      <c r="J17756" s="1014"/>
      <c r="K17756" s="1014"/>
    </row>
    <row r="17757" spans="10:11">
      <c r="J17757" s="1014"/>
      <c r="K17757" s="1014"/>
    </row>
    <row r="17758" spans="10:11">
      <c r="J17758" s="1014"/>
      <c r="K17758" s="1014"/>
    </row>
    <row r="17759" spans="10:11">
      <c r="J17759" s="1014"/>
      <c r="K17759" s="1014"/>
    </row>
    <row r="17760" spans="10:11">
      <c r="J17760" s="1014"/>
      <c r="K17760" s="1014"/>
    </row>
    <row r="17761" spans="10:11">
      <c r="J17761" s="1014"/>
      <c r="K17761" s="1014"/>
    </row>
    <row r="17762" spans="10:11">
      <c r="J17762" s="1014"/>
      <c r="K17762" s="1014"/>
    </row>
    <row r="17763" spans="10:11">
      <c r="J17763" s="1014"/>
      <c r="K17763" s="1014"/>
    </row>
    <row r="17764" spans="10:11">
      <c r="J17764" s="1014"/>
      <c r="K17764" s="1014"/>
    </row>
    <row r="17765" spans="10:11">
      <c r="J17765" s="1014"/>
      <c r="K17765" s="1014"/>
    </row>
    <row r="17766" spans="10:11">
      <c r="J17766" s="1014"/>
      <c r="K17766" s="1014"/>
    </row>
    <row r="17767" spans="10:11">
      <c r="J17767" s="1014"/>
      <c r="K17767" s="1014"/>
    </row>
    <row r="17768" spans="10:11">
      <c r="J17768" s="1014"/>
      <c r="K17768" s="1014"/>
    </row>
    <row r="17769" spans="10:11">
      <c r="J17769" s="1014"/>
      <c r="K17769" s="1014"/>
    </row>
    <row r="17770" spans="10:11">
      <c r="J17770" s="1014"/>
      <c r="K17770" s="1014"/>
    </row>
    <row r="17771" spans="10:11">
      <c r="J17771" s="1014"/>
      <c r="K17771" s="1014"/>
    </row>
    <row r="17772" spans="10:11">
      <c r="J17772" s="1014"/>
      <c r="K17772" s="1014"/>
    </row>
    <row r="17773" spans="10:11">
      <c r="J17773" s="1014"/>
      <c r="K17773" s="1014"/>
    </row>
    <row r="17774" spans="10:11">
      <c r="J17774" s="1014"/>
      <c r="K17774" s="1014"/>
    </row>
    <row r="17775" spans="10:11">
      <c r="J17775" s="1014"/>
      <c r="K17775" s="1014"/>
    </row>
    <row r="17776" spans="10:11">
      <c r="J17776" s="1014"/>
      <c r="K17776" s="1014"/>
    </row>
    <row r="17777" spans="10:11">
      <c r="J17777" s="1014"/>
      <c r="K17777" s="1014"/>
    </row>
    <row r="17778" spans="10:11">
      <c r="J17778" s="1014"/>
      <c r="K17778" s="1014"/>
    </row>
    <row r="17779" spans="10:11">
      <c r="J17779" s="1014"/>
      <c r="K17779" s="1014"/>
    </row>
    <row r="17780" spans="10:11">
      <c r="J17780" s="1014"/>
      <c r="K17780" s="1014"/>
    </row>
    <row r="17781" spans="10:11">
      <c r="J17781" s="1014"/>
      <c r="K17781" s="1014"/>
    </row>
    <row r="17782" spans="10:11">
      <c r="J17782" s="1014"/>
      <c r="K17782" s="1014"/>
    </row>
    <row r="17783" spans="10:11">
      <c r="J17783" s="1014"/>
      <c r="K17783" s="1014"/>
    </row>
    <row r="17784" spans="10:11">
      <c r="J17784" s="1014"/>
      <c r="K17784" s="1014"/>
    </row>
    <row r="17785" spans="10:11">
      <c r="J17785" s="1014"/>
      <c r="K17785" s="1014"/>
    </row>
    <row r="17786" spans="10:11">
      <c r="J17786" s="1014"/>
      <c r="K17786" s="1014"/>
    </row>
    <row r="17787" spans="10:11">
      <c r="J17787" s="1014"/>
      <c r="K17787" s="1014"/>
    </row>
    <row r="17788" spans="10:11">
      <c r="J17788" s="1014"/>
      <c r="K17788" s="1014"/>
    </row>
    <row r="17789" spans="10:11">
      <c r="J17789" s="1014"/>
      <c r="K17789" s="1014"/>
    </row>
    <row r="17790" spans="10:11">
      <c r="J17790" s="1014"/>
      <c r="K17790" s="1014"/>
    </row>
    <row r="17791" spans="10:11">
      <c r="J17791" s="1014"/>
      <c r="K17791" s="1014"/>
    </row>
    <row r="17792" spans="10:11">
      <c r="J17792" s="1014"/>
      <c r="K17792" s="1014"/>
    </row>
    <row r="17793" spans="10:11">
      <c r="J17793" s="1014"/>
      <c r="K17793" s="1014"/>
    </row>
    <row r="17794" spans="10:11">
      <c r="J17794" s="1014"/>
      <c r="K17794" s="1014"/>
    </row>
    <row r="17795" spans="10:11">
      <c r="J17795" s="1014"/>
      <c r="K17795" s="1014"/>
    </row>
    <row r="17796" spans="10:11">
      <c r="J17796" s="1014"/>
      <c r="K17796" s="1014"/>
    </row>
    <row r="17797" spans="10:11">
      <c r="J17797" s="1014"/>
      <c r="K17797" s="1014"/>
    </row>
    <row r="17798" spans="10:11">
      <c r="J17798" s="1014"/>
      <c r="K17798" s="1014"/>
    </row>
    <row r="17799" spans="10:11">
      <c r="J17799" s="1014"/>
      <c r="K17799" s="1014"/>
    </row>
    <row r="17800" spans="10:11">
      <c r="J17800" s="1014"/>
      <c r="K17800" s="1014"/>
    </row>
    <row r="17801" spans="10:11">
      <c r="J17801" s="1014"/>
      <c r="K17801" s="1014"/>
    </row>
    <row r="17802" spans="10:11">
      <c r="J17802" s="1014"/>
      <c r="K17802" s="1014"/>
    </row>
    <row r="17803" spans="10:11">
      <c r="J17803" s="1014"/>
      <c r="K17803" s="1014"/>
    </row>
    <row r="17804" spans="10:11">
      <c r="J17804" s="1014"/>
      <c r="K17804" s="1014"/>
    </row>
    <row r="17805" spans="10:11">
      <c r="J17805" s="1014"/>
      <c r="K17805" s="1014"/>
    </row>
    <row r="17806" spans="10:11">
      <c r="J17806" s="1014"/>
      <c r="K17806" s="1014"/>
    </row>
    <row r="17807" spans="10:11">
      <c r="J17807" s="1014"/>
      <c r="K17807" s="1014"/>
    </row>
    <row r="17808" spans="10:11">
      <c r="J17808" s="1014"/>
      <c r="K17808" s="1014"/>
    </row>
    <row r="17809" spans="10:11">
      <c r="J17809" s="1014"/>
      <c r="K17809" s="1014"/>
    </row>
    <row r="17810" spans="10:11">
      <c r="J17810" s="1014"/>
      <c r="K17810" s="1014"/>
    </row>
    <row r="17811" spans="10:11">
      <c r="J17811" s="1014"/>
      <c r="K17811" s="1014"/>
    </row>
    <row r="17812" spans="10:11">
      <c r="J17812" s="1014"/>
      <c r="K17812" s="1014"/>
    </row>
    <row r="17813" spans="10:11">
      <c r="J17813" s="1014"/>
      <c r="K17813" s="1014"/>
    </row>
    <row r="17814" spans="10:11">
      <c r="J17814" s="1014"/>
      <c r="K17814" s="1014"/>
    </row>
    <row r="17815" spans="10:11">
      <c r="J17815" s="1014"/>
      <c r="K17815" s="1014"/>
    </row>
    <row r="17816" spans="10:11">
      <c r="J17816" s="1014"/>
      <c r="K17816" s="1014"/>
    </row>
    <row r="17817" spans="10:11">
      <c r="J17817" s="1014"/>
      <c r="K17817" s="1014"/>
    </row>
    <row r="17818" spans="10:11">
      <c r="J17818" s="1014"/>
      <c r="K17818" s="1014"/>
    </row>
    <row r="17819" spans="10:11">
      <c r="J17819" s="1014"/>
      <c r="K17819" s="1014"/>
    </row>
    <row r="17820" spans="10:11">
      <c r="J17820" s="1014"/>
      <c r="K17820" s="1014"/>
    </row>
    <row r="17821" spans="10:11">
      <c r="J17821" s="1014"/>
      <c r="K17821" s="1014"/>
    </row>
    <row r="17822" spans="10:11">
      <c r="J17822" s="1014"/>
      <c r="K17822" s="1014"/>
    </row>
    <row r="17823" spans="10:11">
      <c r="J17823" s="1014"/>
      <c r="K17823" s="1014"/>
    </row>
    <row r="17824" spans="10:11">
      <c r="J17824" s="1014"/>
      <c r="K17824" s="1014"/>
    </row>
    <row r="17825" spans="10:11">
      <c r="J17825" s="1014"/>
      <c r="K17825" s="1014"/>
    </row>
    <row r="17826" spans="10:11">
      <c r="J17826" s="1014"/>
      <c r="K17826" s="1014"/>
    </row>
    <row r="17827" spans="10:11">
      <c r="J17827" s="1014"/>
      <c r="K17827" s="1014"/>
    </row>
    <row r="17828" spans="10:11">
      <c r="J17828" s="1014"/>
      <c r="K17828" s="1014"/>
    </row>
    <row r="17829" spans="10:11">
      <c r="J17829" s="1014"/>
      <c r="K17829" s="1014"/>
    </row>
    <row r="17830" spans="10:11">
      <c r="J17830" s="1014"/>
      <c r="K17830" s="1014"/>
    </row>
    <row r="17831" spans="10:11">
      <c r="J17831" s="1014"/>
      <c r="K17831" s="1014"/>
    </row>
    <row r="17832" spans="10:11">
      <c r="J17832" s="1014"/>
      <c r="K17832" s="1014"/>
    </row>
    <row r="17833" spans="10:11">
      <c r="J17833" s="1014"/>
      <c r="K17833" s="1014"/>
    </row>
    <row r="17834" spans="10:11">
      <c r="J17834" s="1014"/>
      <c r="K17834" s="1014"/>
    </row>
    <row r="17835" spans="10:11">
      <c r="J17835" s="1014"/>
      <c r="K17835" s="1014"/>
    </row>
    <row r="17836" spans="10:11">
      <c r="J17836" s="1014"/>
      <c r="K17836" s="1014"/>
    </row>
    <row r="17837" spans="10:11">
      <c r="J17837" s="1014"/>
      <c r="K17837" s="1014"/>
    </row>
    <row r="17838" spans="10:11">
      <c r="J17838" s="1014"/>
      <c r="K17838" s="1014"/>
    </row>
    <row r="17839" spans="10:11">
      <c r="J17839" s="1014"/>
      <c r="K17839" s="1014"/>
    </row>
    <row r="17840" spans="10:11">
      <c r="J17840" s="1014"/>
      <c r="K17840" s="1014"/>
    </row>
    <row r="17841" spans="10:11">
      <c r="J17841" s="1014"/>
      <c r="K17841" s="1014"/>
    </row>
    <row r="17842" spans="10:11">
      <c r="J17842" s="1014"/>
      <c r="K17842" s="1014"/>
    </row>
    <row r="17843" spans="10:11">
      <c r="J17843" s="1014"/>
      <c r="K17843" s="1014"/>
    </row>
    <row r="17844" spans="10:11">
      <c r="J17844" s="1014"/>
      <c r="K17844" s="1014"/>
    </row>
    <row r="17845" spans="10:11">
      <c r="J17845" s="1014"/>
      <c r="K17845" s="1014"/>
    </row>
    <row r="17846" spans="10:11">
      <c r="J17846" s="1014"/>
      <c r="K17846" s="1014"/>
    </row>
    <row r="17847" spans="10:11">
      <c r="J17847" s="1014"/>
      <c r="K17847" s="1014"/>
    </row>
    <row r="17848" spans="10:11">
      <c r="J17848" s="1014"/>
      <c r="K17848" s="1014"/>
    </row>
    <row r="17849" spans="10:11">
      <c r="J17849" s="1014"/>
      <c r="K17849" s="1014"/>
    </row>
    <row r="17850" spans="10:11">
      <c r="J17850" s="1014"/>
      <c r="K17850" s="1014"/>
    </row>
    <row r="17851" spans="10:11">
      <c r="J17851" s="1014"/>
      <c r="K17851" s="1014"/>
    </row>
    <row r="17852" spans="10:11">
      <c r="J17852" s="1014"/>
      <c r="K17852" s="1014"/>
    </row>
    <row r="17853" spans="10:11">
      <c r="J17853" s="1014"/>
      <c r="K17853" s="1014"/>
    </row>
    <row r="17854" spans="10:11">
      <c r="J17854" s="1014"/>
      <c r="K17854" s="1014"/>
    </row>
    <row r="17855" spans="10:11">
      <c r="J17855" s="1014"/>
      <c r="K17855" s="1014"/>
    </row>
    <row r="17856" spans="10:11">
      <c r="J17856" s="1014"/>
      <c r="K17856" s="1014"/>
    </row>
    <row r="17857" spans="10:11">
      <c r="J17857" s="1014"/>
      <c r="K17857" s="1014"/>
    </row>
    <row r="17858" spans="10:11">
      <c r="J17858" s="1014"/>
      <c r="K17858" s="1014"/>
    </row>
    <row r="17859" spans="10:11">
      <c r="J17859" s="1014"/>
      <c r="K17859" s="1014"/>
    </row>
    <row r="17860" spans="10:11">
      <c r="J17860" s="1014"/>
      <c r="K17860" s="1014"/>
    </row>
    <row r="17861" spans="10:11">
      <c r="J17861" s="1014"/>
      <c r="K17861" s="1014"/>
    </row>
    <row r="17862" spans="10:11">
      <c r="J17862" s="1014"/>
      <c r="K17862" s="1014"/>
    </row>
    <row r="17863" spans="10:11">
      <c r="J17863" s="1014"/>
      <c r="K17863" s="1014"/>
    </row>
    <row r="17864" spans="10:11">
      <c r="J17864" s="1014"/>
      <c r="K17864" s="1014"/>
    </row>
    <row r="17865" spans="10:11">
      <c r="J17865" s="1014"/>
      <c r="K17865" s="1014"/>
    </row>
    <row r="17866" spans="10:11">
      <c r="J17866" s="1014"/>
      <c r="K17866" s="1014"/>
    </row>
    <row r="17867" spans="10:11">
      <c r="J17867" s="1014"/>
      <c r="K17867" s="1014"/>
    </row>
    <row r="17868" spans="10:11">
      <c r="J17868" s="1014"/>
      <c r="K17868" s="1014"/>
    </row>
    <row r="17869" spans="10:11">
      <c r="J17869" s="1014"/>
      <c r="K17869" s="1014"/>
    </row>
    <row r="17870" spans="10:11">
      <c r="J17870" s="1014"/>
      <c r="K17870" s="1014"/>
    </row>
    <row r="17871" spans="10:11">
      <c r="J17871" s="1014"/>
      <c r="K17871" s="1014"/>
    </row>
    <row r="17872" spans="10:11">
      <c r="J17872" s="1014"/>
      <c r="K17872" s="1014"/>
    </row>
    <row r="17873" spans="10:11">
      <c r="J17873" s="1014"/>
      <c r="K17873" s="1014"/>
    </row>
    <row r="17874" spans="10:11">
      <c r="J17874" s="1014"/>
      <c r="K17874" s="1014"/>
    </row>
    <row r="17875" spans="10:11">
      <c r="J17875" s="1014"/>
      <c r="K17875" s="1014"/>
    </row>
    <row r="17876" spans="10:11">
      <c r="J17876" s="1014"/>
      <c r="K17876" s="1014"/>
    </row>
    <row r="17877" spans="10:11">
      <c r="J17877" s="1014"/>
      <c r="K17877" s="1014"/>
    </row>
    <row r="17878" spans="10:11">
      <c r="J17878" s="1014"/>
      <c r="K17878" s="1014"/>
    </row>
    <row r="17879" spans="10:11">
      <c r="J17879" s="1014"/>
      <c r="K17879" s="1014"/>
    </row>
    <row r="17880" spans="10:11">
      <c r="J17880" s="1014"/>
      <c r="K17880" s="1014"/>
    </row>
    <row r="17881" spans="10:11">
      <c r="J17881" s="1014"/>
      <c r="K17881" s="1014"/>
    </row>
    <row r="17882" spans="10:11">
      <c r="J17882" s="1014"/>
      <c r="K17882" s="1014"/>
    </row>
    <row r="17883" spans="10:11">
      <c r="J17883" s="1014"/>
      <c r="K17883" s="1014"/>
    </row>
    <row r="17884" spans="10:11">
      <c r="J17884" s="1014"/>
      <c r="K17884" s="1014"/>
    </row>
    <row r="17885" spans="10:11">
      <c r="J17885" s="1014"/>
      <c r="K17885" s="1014"/>
    </row>
    <row r="17886" spans="10:11">
      <c r="J17886" s="1014"/>
      <c r="K17886" s="1014"/>
    </row>
    <row r="17887" spans="10:11">
      <c r="J17887" s="1014"/>
      <c r="K17887" s="1014"/>
    </row>
    <row r="17888" spans="10:11">
      <c r="J17888" s="1014"/>
      <c r="K17888" s="1014"/>
    </row>
    <row r="17889" spans="10:11">
      <c r="J17889" s="1014"/>
      <c r="K17889" s="1014"/>
    </row>
    <row r="17890" spans="10:11">
      <c r="J17890" s="1014"/>
      <c r="K17890" s="1014"/>
    </row>
    <row r="17891" spans="10:11">
      <c r="J17891" s="1014"/>
      <c r="K17891" s="1014"/>
    </row>
    <row r="17892" spans="10:11">
      <c r="J17892" s="1014"/>
      <c r="K17892" s="1014"/>
    </row>
    <row r="17893" spans="10:11">
      <c r="J17893" s="1014"/>
      <c r="K17893" s="1014"/>
    </row>
    <row r="17894" spans="10:11">
      <c r="J17894" s="1014"/>
      <c r="K17894" s="1014"/>
    </row>
    <row r="17895" spans="10:11">
      <c r="J17895" s="1014"/>
      <c r="K17895" s="1014"/>
    </row>
    <row r="17896" spans="10:11">
      <c r="J17896" s="1014"/>
      <c r="K17896" s="1014"/>
    </row>
    <row r="17897" spans="10:11">
      <c r="J17897" s="1014"/>
      <c r="K17897" s="1014"/>
    </row>
    <row r="17898" spans="10:11">
      <c r="J17898" s="1014"/>
      <c r="K17898" s="1014"/>
    </row>
    <row r="17899" spans="10:11">
      <c r="J17899" s="1014"/>
      <c r="K17899" s="1014"/>
    </row>
    <row r="17900" spans="10:11">
      <c r="J17900" s="1014"/>
      <c r="K17900" s="1014"/>
    </row>
    <row r="17901" spans="10:11">
      <c r="J17901" s="1014"/>
      <c r="K17901" s="1014"/>
    </row>
    <row r="17902" spans="10:11">
      <c r="J17902" s="1014"/>
      <c r="K17902" s="1014"/>
    </row>
    <row r="17903" spans="10:11">
      <c r="J17903" s="1014"/>
      <c r="K17903" s="1014"/>
    </row>
    <row r="17904" spans="10:11">
      <c r="J17904" s="1014"/>
      <c r="K17904" s="1014"/>
    </row>
    <row r="17905" spans="10:11">
      <c r="J17905" s="1014"/>
      <c r="K17905" s="1014"/>
    </row>
    <row r="17906" spans="10:11">
      <c r="J17906" s="1014"/>
      <c r="K17906" s="1014"/>
    </row>
    <row r="17907" spans="10:11">
      <c r="J17907" s="1014"/>
      <c r="K17907" s="1014"/>
    </row>
    <row r="17908" spans="10:11">
      <c r="J17908" s="1014"/>
      <c r="K17908" s="1014"/>
    </row>
    <row r="17909" spans="10:11">
      <c r="J17909" s="1014"/>
      <c r="K17909" s="1014"/>
    </row>
    <row r="17910" spans="10:11">
      <c r="J17910" s="1014"/>
      <c r="K17910" s="1014"/>
    </row>
    <row r="17911" spans="10:11">
      <c r="J17911" s="1014"/>
      <c r="K17911" s="1014"/>
    </row>
    <row r="17912" spans="10:11">
      <c r="J17912" s="1014"/>
      <c r="K17912" s="1014"/>
    </row>
    <row r="17913" spans="10:11">
      <c r="J17913" s="1014"/>
      <c r="K17913" s="1014"/>
    </row>
    <row r="17914" spans="10:11">
      <c r="J17914" s="1014"/>
      <c r="K17914" s="1014"/>
    </row>
    <row r="17915" spans="10:11">
      <c r="J17915" s="1014"/>
      <c r="K17915" s="1014"/>
    </row>
    <row r="17916" spans="10:11">
      <c r="J17916" s="1014"/>
      <c r="K17916" s="1014"/>
    </row>
    <row r="17917" spans="10:11">
      <c r="J17917" s="1014"/>
      <c r="K17917" s="1014"/>
    </row>
    <row r="17918" spans="10:11">
      <c r="J17918" s="1014"/>
      <c r="K17918" s="1014"/>
    </row>
    <row r="17919" spans="10:11">
      <c r="J17919" s="1014"/>
      <c r="K17919" s="1014"/>
    </row>
    <row r="17920" spans="10:11">
      <c r="J17920" s="1014"/>
      <c r="K17920" s="1014"/>
    </row>
    <row r="17921" spans="10:11">
      <c r="J17921" s="1014"/>
      <c r="K17921" s="1014"/>
    </row>
    <row r="17922" spans="10:11">
      <c r="J17922" s="1014"/>
      <c r="K17922" s="1014"/>
    </row>
    <row r="17923" spans="10:11">
      <c r="J17923" s="1014"/>
      <c r="K17923" s="1014"/>
    </row>
    <row r="17924" spans="10:11">
      <c r="J17924" s="1014"/>
      <c r="K17924" s="1014"/>
    </row>
    <row r="17925" spans="10:11">
      <c r="J17925" s="1014"/>
      <c r="K17925" s="1014"/>
    </row>
    <row r="17926" spans="10:11">
      <c r="J17926" s="1014"/>
      <c r="K17926" s="1014"/>
    </row>
    <row r="17927" spans="10:11">
      <c r="J17927" s="1014"/>
      <c r="K17927" s="1014"/>
    </row>
    <row r="17928" spans="10:11">
      <c r="J17928" s="1014"/>
      <c r="K17928" s="1014"/>
    </row>
    <row r="17929" spans="10:11">
      <c r="J17929" s="1014"/>
      <c r="K17929" s="1014"/>
    </row>
    <row r="17930" spans="10:11">
      <c r="J17930" s="1014"/>
      <c r="K17930" s="1014"/>
    </row>
    <row r="17931" spans="10:11">
      <c r="J17931" s="1014"/>
      <c r="K17931" s="1014"/>
    </row>
    <row r="17932" spans="10:11">
      <c r="J17932" s="1014"/>
      <c r="K17932" s="1014"/>
    </row>
    <row r="17933" spans="10:11">
      <c r="J17933" s="1014"/>
      <c r="K17933" s="1014"/>
    </row>
    <row r="17934" spans="10:11">
      <c r="J17934" s="1014"/>
      <c r="K17934" s="1014"/>
    </row>
    <row r="17935" spans="10:11">
      <c r="J17935" s="1014"/>
      <c r="K17935" s="1014"/>
    </row>
    <row r="17936" spans="10:11">
      <c r="J17936" s="1014"/>
      <c r="K17936" s="1014"/>
    </row>
    <row r="17937" spans="10:11">
      <c r="J17937" s="1014"/>
      <c r="K17937" s="1014"/>
    </row>
    <row r="17938" spans="10:11">
      <c r="J17938" s="1014"/>
      <c r="K17938" s="1014"/>
    </row>
    <row r="17939" spans="10:11">
      <c r="J17939" s="1014"/>
      <c r="K17939" s="1014"/>
    </row>
    <row r="17940" spans="10:11">
      <c r="J17940" s="1014"/>
      <c r="K17940" s="1014"/>
    </row>
    <row r="17941" spans="10:11">
      <c r="J17941" s="1014"/>
      <c r="K17941" s="1014"/>
    </row>
    <row r="17942" spans="10:11">
      <c r="J17942" s="1014"/>
      <c r="K17942" s="1014"/>
    </row>
    <row r="17943" spans="10:11">
      <c r="J17943" s="1014"/>
      <c r="K17943" s="1014"/>
    </row>
    <row r="17944" spans="10:11">
      <c r="J17944" s="1014"/>
      <c r="K17944" s="1014"/>
    </row>
    <row r="17945" spans="10:11">
      <c r="J17945" s="1014"/>
      <c r="K17945" s="1014"/>
    </row>
    <row r="17946" spans="10:11">
      <c r="J17946" s="1014"/>
      <c r="K17946" s="1014"/>
    </row>
    <row r="17947" spans="10:11">
      <c r="J17947" s="1014"/>
      <c r="K17947" s="1014"/>
    </row>
    <row r="17948" spans="10:11">
      <c r="J17948" s="1014"/>
      <c r="K17948" s="1014"/>
    </row>
    <row r="17949" spans="10:11">
      <c r="J17949" s="1014"/>
      <c r="K17949" s="1014"/>
    </row>
    <row r="17950" spans="10:11">
      <c r="J17950" s="1014"/>
      <c r="K17950" s="1014"/>
    </row>
    <row r="17951" spans="10:11">
      <c r="J17951" s="1014"/>
      <c r="K17951" s="1014"/>
    </row>
    <row r="17952" spans="10:11">
      <c r="J17952" s="1014"/>
      <c r="K17952" s="1014"/>
    </row>
    <row r="17953" spans="10:11">
      <c r="J17953" s="1014"/>
      <c r="K17953" s="1014"/>
    </row>
    <row r="17954" spans="10:11">
      <c r="J17954" s="1014"/>
      <c r="K17954" s="1014"/>
    </row>
    <row r="17955" spans="10:11">
      <c r="J17955" s="1014"/>
      <c r="K17955" s="1014"/>
    </row>
    <row r="17956" spans="10:11">
      <c r="J17956" s="1014"/>
      <c r="K17956" s="1014"/>
    </row>
    <row r="17957" spans="10:11">
      <c r="J17957" s="1014"/>
      <c r="K17957" s="1014"/>
    </row>
    <row r="17958" spans="10:11">
      <c r="J17958" s="1014"/>
      <c r="K17958" s="1014"/>
    </row>
    <row r="17959" spans="10:11">
      <c r="J17959" s="1014"/>
      <c r="K17959" s="1014"/>
    </row>
    <row r="17960" spans="10:11">
      <c r="J17960" s="1014"/>
      <c r="K17960" s="1014"/>
    </row>
    <row r="17961" spans="10:11">
      <c r="J17961" s="1014"/>
      <c r="K17961" s="1014"/>
    </row>
    <row r="17962" spans="10:11">
      <c r="J17962" s="1014"/>
      <c r="K17962" s="1014"/>
    </row>
    <row r="17963" spans="10:11">
      <c r="J17963" s="1014"/>
      <c r="K17963" s="1014"/>
    </row>
    <row r="17964" spans="10:11">
      <c r="J17964" s="1014"/>
      <c r="K17964" s="1014"/>
    </row>
    <row r="17965" spans="10:11">
      <c r="J17965" s="1014"/>
      <c r="K17965" s="1014"/>
    </row>
    <row r="17966" spans="10:11">
      <c r="J17966" s="1014"/>
      <c r="K17966" s="1014"/>
    </row>
    <row r="17967" spans="10:11">
      <c r="J17967" s="1014"/>
      <c r="K17967" s="1014"/>
    </row>
    <row r="17968" spans="10:11">
      <c r="J17968" s="1014"/>
      <c r="K17968" s="1014"/>
    </row>
    <row r="17969" spans="10:11">
      <c r="J17969" s="1014"/>
      <c r="K17969" s="1014"/>
    </row>
    <row r="17970" spans="10:11">
      <c r="J17970" s="1014"/>
      <c r="K17970" s="1014"/>
    </row>
    <row r="17971" spans="10:11">
      <c r="J17971" s="1014"/>
      <c r="K17971" s="1014"/>
    </row>
    <row r="17972" spans="10:11">
      <c r="J17972" s="1014"/>
      <c r="K17972" s="1014"/>
    </row>
    <row r="17973" spans="10:11">
      <c r="J17973" s="1014"/>
      <c r="K17973" s="1014"/>
    </row>
    <row r="17974" spans="10:11">
      <c r="J17974" s="1014"/>
      <c r="K17974" s="1014"/>
    </row>
    <row r="17975" spans="10:11">
      <c r="J17975" s="1014"/>
      <c r="K17975" s="1014"/>
    </row>
    <row r="17976" spans="10:11">
      <c r="J17976" s="1014"/>
      <c r="K17976" s="1014"/>
    </row>
    <row r="17977" spans="10:11">
      <c r="J17977" s="1014"/>
      <c r="K17977" s="1014"/>
    </row>
    <row r="17978" spans="10:11">
      <c r="J17978" s="1014"/>
      <c r="K17978" s="1014"/>
    </row>
    <row r="17979" spans="10:11">
      <c r="J17979" s="1014"/>
      <c r="K17979" s="1014"/>
    </row>
    <row r="17980" spans="10:11">
      <c r="J17980" s="1014"/>
      <c r="K17980" s="1014"/>
    </row>
    <row r="17981" spans="10:11">
      <c r="J17981" s="1014"/>
      <c r="K17981" s="1014"/>
    </row>
    <row r="17982" spans="10:11">
      <c r="J17982" s="1014"/>
      <c r="K17982" s="1014"/>
    </row>
    <row r="17983" spans="10:11">
      <c r="J17983" s="1014"/>
      <c r="K17983" s="1014"/>
    </row>
    <row r="17984" spans="10:11">
      <c r="J17984" s="1014"/>
      <c r="K17984" s="1014"/>
    </row>
    <row r="17985" spans="10:11">
      <c r="J17985" s="1014"/>
      <c r="K17985" s="1014"/>
    </row>
    <row r="17986" spans="10:11">
      <c r="J17986" s="1014"/>
      <c r="K17986" s="1014"/>
    </row>
    <row r="17987" spans="10:11">
      <c r="J17987" s="1014"/>
      <c r="K17987" s="1014"/>
    </row>
    <row r="17988" spans="10:11">
      <c r="J17988" s="1014"/>
      <c r="K17988" s="1014"/>
    </row>
    <row r="17989" spans="10:11">
      <c r="J17989" s="1014"/>
      <c r="K17989" s="1014"/>
    </row>
    <row r="17990" spans="10:11">
      <c r="J17990" s="1014"/>
      <c r="K17990" s="1014"/>
    </row>
    <row r="17991" spans="10:11">
      <c r="J17991" s="1014"/>
      <c r="K17991" s="1014"/>
    </row>
    <row r="17992" spans="10:11">
      <c r="J17992" s="1014"/>
      <c r="K17992" s="1014"/>
    </row>
    <row r="17993" spans="10:11">
      <c r="J17993" s="1014"/>
      <c r="K17993" s="1014"/>
    </row>
    <row r="17994" spans="10:11">
      <c r="J17994" s="1014"/>
      <c r="K17994" s="1014"/>
    </row>
    <row r="17995" spans="10:11">
      <c r="J17995" s="1014"/>
      <c r="K17995" s="1014"/>
    </row>
    <row r="17996" spans="10:11">
      <c r="J17996" s="1014"/>
      <c r="K17996" s="1014"/>
    </row>
    <row r="17997" spans="10:11">
      <c r="J17997" s="1014"/>
      <c r="K17997" s="1014"/>
    </row>
    <row r="17998" spans="10:11">
      <c r="J17998" s="1014"/>
      <c r="K17998" s="1014"/>
    </row>
    <row r="17999" spans="10:11">
      <c r="J17999" s="1014"/>
      <c r="K17999" s="1014"/>
    </row>
    <row r="18000" spans="10:11">
      <c r="J18000" s="1014"/>
      <c r="K18000" s="1014"/>
    </row>
    <row r="18001" spans="10:11">
      <c r="J18001" s="1014"/>
      <c r="K18001" s="1014"/>
    </row>
    <row r="18002" spans="10:11">
      <c r="J18002" s="1014"/>
      <c r="K18002" s="1014"/>
    </row>
    <row r="18003" spans="10:11">
      <c r="J18003" s="1014"/>
      <c r="K18003" s="1014"/>
    </row>
    <row r="18004" spans="10:11">
      <c r="J18004" s="1014"/>
      <c r="K18004" s="1014"/>
    </row>
    <row r="18005" spans="10:11">
      <c r="J18005" s="1014"/>
      <c r="K18005" s="1014"/>
    </row>
    <row r="18006" spans="10:11">
      <c r="J18006" s="1014"/>
      <c r="K18006" s="1014"/>
    </row>
    <row r="18007" spans="10:11">
      <c r="J18007" s="1014"/>
      <c r="K18007" s="1014"/>
    </row>
    <row r="18008" spans="10:11">
      <c r="J18008" s="1014"/>
      <c r="K18008" s="1014"/>
    </row>
    <row r="18009" spans="10:11">
      <c r="J18009" s="1014"/>
      <c r="K18009" s="1014"/>
    </row>
    <row r="18010" spans="10:11">
      <c r="J18010" s="1014"/>
      <c r="K18010" s="1014"/>
    </row>
    <row r="18011" spans="10:11">
      <c r="J18011" s="1014"/>
      <c r="K18011" s="1014"/>
    </row>
    <row r="18012" spans="10:11">
      <c r="J18012" s="1014"/>
      <c r="K18012" s="1014"/>
    </row>
    <row r="18013" spans="10:11">
      <c r="J18013" s="1014"/>
      <c r="K18013" s="1014"/>
    </row>
    <row r="18014" spans="10:11">
      <c r="J18014" s="1014"/>
      <c r="K18014" s="1014"/>
    </row>
    <row r="18015" spans="10:11">
      <c r="J18015" s="1014"/>
      <c r="K18015" s="1014"/>
    </row>
    <row r="18016" spans="10:11">
      <c r="J18016" s="1014"/>
      <c r="K18016" s="1014"/>
    </row>
    <row r="18017" spans="10:11">
      <c r="J18017" s="1014"/>
      <c r="K18017" s="1014"/>
    </row>
    <row r="18018" spans="10:11">
      <c r="J18018" s="1014"/>
      <c r="K18018" s="1014"/>
    </row>
    <row r="18019" spans="10:11">
      <c r="J18019" s="1014"/>
      <c r="K18019" s="1014"/>
    </row>
    <row r="18020" spans="10:11">
      <c r="J18020" s="1014"/>
      <c r="K18020" s="1014"/>
    </row>
    <row r="18021" spans="10:11">
      <c r="J18021" s="1014"/>
      <c r="K18021" s="1014"/>
    </row>
    <row r="18022" spans="10:11">
      <c r="J18022" s="1014"/>
      <c r="K18022" s="1014"/>
    </row>
    <row r="18023" spans="10:11">
      <c r="J18023" s="1014"/>
      <c r="K18023" s="1014"/>
    </row>
    <row r="18024" spans="10:11">
      <c r="J18024" s="1014"/>
      <c r="K18024" s="1014"/>
    </row>
    <row r="18025" spans="10:11">
      <c r="J18025" s="1014"/>
      <c r="K18025" s="1014"/>
    </row>
    <row r="18026" spans="10:11">
      <c r="J18026" s="1014"/>
      <c r="K18026" s="1014"/>
    </row>
    <row r="18027" spans="10:11">
      <c r="J18027" s="1014"/>
      <c r="K18027" s="1014"/>
    </row>
    <row r="18028" spans="10:11">
      <c r="J18028" s="1014"/>
      <c r="K18028" s="1014"/>
    </row>
    <row r="18029" spans="10:11">
      <c r="J18029" s="1014"/>
      <c r="K18029" s="1014"/>
    </row>
    <row r="18030" spans="10:11">
      <c r="J18030" s="1014"/>
      <c r="K18030" s="1014"/>
    </row>
    <row r="18031" spans="10:11">
      <c r="J18031" s="1014"/>
      <c r="K18031" s="1014"/>
    </row>
    <row r="18032" spans="10:11">
      <c r="J18032" s="1014"/>
      <c r="K18032" s="1014"/>
    </row>
    <row r="18033" spans="10:11">
      <c r="J18033" s="1014"/>
      <c r="K18033" s="1014"/>
    </row>
    <row r="18034" spans="10:11">
      <c r="J18034" s="1014"/>
      <c r="K18034" s="1014"/>
    </row>
    <row r="18035" spans="10:11">
      <c r="J18035" s="1014"/>
      <c r="K18035" s="1014"/>
    </row>
    <row r="18036" spans="10:11">
      <c r="J18036" s="1014"/>
      <c r="K18036" s="1014"/>
    </row>
    <row r="18037" spans="10:11">
      <c r="J18037" s="1014"/>
      <c r="K18037" s="1014"/>
    </row>
    <row r="18038" spans="10:11">
      <c r="J18038" s="1014"/>
      <c r="K18038" s="1014"/>
    </row>
    <row r="18039" spans="10:11">
      <c r="J18039" s="1014"/>
      <c r="K18039" s="1014"/>
    </row>
    <row r="18040" spans="10:11">
      <c r="J18040" s="1014"/>
      <c r="K18040" s="1014"/>
    </row>
    <row r="18041" spans="10:11">
      <c r="J18041" s="1014"/>
      <c r="K18041" s="1014"/>
    </row>
    <row r="18042" spans="10:11">
      <c r="J18042" s="1014"/>
      <c r="K18042" s="1014"/>
    </row>
    <row r="18043" spans="10:11">
      <c r="J18043" s="1014"/>
      <c r="K18043" s="1014"/>
    </row>
    <row r="18044" spans="10:11">
      <c r="J18044" s="1014"/>
      <c r="K18044" s="1014"/>
    </row>
    <row r="18045" spans="10:11">
      <c r="J18045" s="1014"/>
      <c r="K18045" s="1014"/>
    </row>
    <row r="18046" spans="10:11">
      <c r="J18046" s="1014"/>
      <c r="K18046" s="1014"/>
    </row>
    <row r="18047" spans="10:11">
      <c r="J18047" s="1014"/>
      <c r="K18047" s="1014"/>
    </row>
    <row r="18048" spans="10:11">
      <c r="J18048" s="1014"/>
      <c r="K18048" s="1014"/>
    </row>
    <row r="18049" spans="10:11">
      <c r="J18049" s="1014"/>
      <c r="K18049" s="1014"/>
    </row>
    <row r="18050" spans="10:11">
      <c r="J18050" s="1014"/>
      <c r="K18050" s="1014"/>
    </row>
    <row r="18051" spans="10:11">
      <c r="J18051" s="1014"/>
      <c r="K18051" s="1014"/>
    </row>
    <row r="18052" spans="10:11">
      <c r="J18052" s="1014"/>
      <c r="K18052" s="1014"/>
    </row>
    <row r="18053" spans="10:11">
      <c r="J18053" s="1014"/>
      <c r="K18053" s="1014"/>
    </row>
    <row r="18054" spans="10:11">
      <c r="J18054" s="1014"/>
      <c r="K18054" s="1014"/>
    </row>
    <row r="18055" spans="10:11">
      <c r="J18055" s="1014"/>
      <c r="K18055" s="1014"/>
    </row>
    <row r="18056" spans="10:11">
      <c r="J18056" s="1014"/>
      <c r="K18056" s="1014"/>
    </row>
    <row r="18057" spans="10:11">
      <c r="J18057" s="1014"/>
      <c r="K18057" s="1014"/>
    </row>
    <row r="18058" spans="10:11">
      <c r="J18058" s="1014"/>
      <c r="K18058" s="1014"/>
    </row>
    <row r="18059" spans="10:11">
      <c r="J18059" s="1014"/>
      <c r="K18059" s="1014"/>
    </row>
    <row r="18060" spans="10:11">
      <c r="J18060" s="1014"/>
      <c r="K18060" s="1014"/>
    </row>
    <row r="18061" spans="10:11">
      <c r="J18061" s="1014"/>
      <c r="K18061" s="1014"/>
    </row>
    <row r="18062" spans="10:11">
      <c r="J18062" s="1014"/>
      <c r="K18062" s="1014"/>
    </row>
    <row r="18063" spans="10:11">
      <c r="J18063" s="1014"/>
      <c r="K18063" s="1014"/>
    </row>
    <row r="18064" spans="10:11">
      <c r="J18064" s="1014"/>
      <c r="K18064" s="1014"/>
    </row>
    <row r="18065" spans="10:11">
      <c r="J18065" s="1014"/>
      <c r="K18065" s="1014"/>
    </row>
    <row r="18066" spans="10:11">
      <c r="J18066" s="1014"/>
      <c r="K18066" s="1014"/>
    </row>
    <row r="18067" spans="10:11">
      <c r="J18067" s="1014"/>
      <c r="K18067" s="1014"/>
    </row>
    <row r="18068" spans="10:11">
      <c r="J18068" s="1014"/>
      <c r="K18068" s="1014"/>
    </row>
    <row r="18069" spans="10:11">
      <c r="J18069" s="1014"/>
      <c r="K18069" s="1014"/>
    </row>
    <row r="18070" spans="10:11">
      <c r="J18070" s="1014"/>
      <c r="K18070" s="1014"/>
    </row>
    <row r="18071" spans="10:11">
      <c r="J18071" s="1014"/>
      <c r="K18071" s="1014"/>
    </row>
    <row r="18072" spans="10:11">
      <c r="J18072" s="1014"/>
      <c r="K18072" s="1014"/>
    </row>
    <row r="18073" spans="10:11">
      <c r="J18073" s="1014"/>
      <c r="K18073" s="1014"/>
    </row>
    <row r="18074" spans="10:11">
      <c r="J18074" s="1014"/>
      <c r="K18074" s="1014"/>
    </row>
    <row r="18075" spans="10:11">
      <c r="J18075" s="1014"/>
      <c r="K18075" s="1014"/>
    </row>
    <row r="18076" spans="10:11">
      <c r="J18076" s="1014"/>
      <c r="K18076" s="1014"/>
    </row>
    <row r="18077" spans="10:11">
      <c r="J18077" s="1014"/>
      <c r="K18077" s="1014"/>
    </row>
    <row r="18078" spans="10:11">
      <c r="J18078" s="1014"/>
      <c r="K18078" s="1014"/>
    </row>
    <row r="18079" spans="10:11">
      <c r="J18079" s="1014"/>
      <c r="K18079" s="1014"/>
    </row>
    <row r="18080" spans="10:11">
      <c r="J18080" s="1014"/>
      <c r="K18080" s="1014"/>
    </row>
    <row r="18081" spans="10:11">
      <c r="J18081" s="1014"/>
      <c r="K18081" s="1014"/>
    </row>
    <row r="18082" spans="10:11">
      <c r="J18082" s="1014"/>
      <c r="K18082" s="1014"/>
    </row>
    <row r="18083" spans="10:11">
      <c r="J18083" s="1014"/>
      <c r="K18083" s="1014"/>
    </row>
    <row r="18084" spans="10:11">
      <c r="J18084" s="1014"/>
      <c r="K18084" s="1014"/>
    </row>
    <row r="18085" spans="10:11">
      <c r="J18085" s="1014"/>
      <c r="K18085" s="1014"/>
    </row>
    <row r="18086" spans="10:11">
      <c r="J18086" s="1014"/>
      <c r="K18086" s="1014"/>
    </row>
    <row r="18087" spans="10:11">
      <c r="J18087" s="1014"/>
      <c r="K18087" s="1014"/>
    </row>
    <row r="18088" spans="10:11">
      <c r="J18088" s="1014"/>
      <c r="K18088" s="1014"/>
    </row>
    <row r="18089" spans="10:11">
      <c r="J18089" s="1014"/>
      <c r="K18089" s="1014"/>
    </row>
    <row r="18090" spans="10:11">
      <c r="J18090" s="1014"/>
      <c r="K18090" s="1014"/>
    </row>
    <row r="18091" spans="10:11">
      <c r="J18091" s="1014"/>
      <c r="K18091" s="1014"/>
    </row>
    <row r="18092" spans="10:11">
      <c r="J18092" s="1014"/>
      <c r="K18092" s="1014"/>
    </row>
    <row r="18093" spans="10:11">
      <c r="J18093" s="1014"/>
      <c r="K18093" s="1014"/>
    </row>
    <row r="18094" spans="10:11">
      <c r="J18094" s="1014"/>
      <c r="K18094" s="1014"/>
    </row>
    <row r="18095" spans="10:11">
      <c r="J18095" s="1014"/>
      <c r="K18095" s="1014"/>
    </row>
    <row r="18096" spans="10:11">
      <c r="J18096" s="1014"/>
      <c r="K18096" s="1014"/>
    </row>
    <row r="18097" spans="10:11">
      <c r="J18097" s="1014"/>
      <c r="K18097" s="1014"/>
    </row>
    <row r="18098" spans="10:11">
      <c r="J18098" s="1014"/>
      <c r="K18098" s="1014"/>
    </row>
    <row r="18099" spans="10:11">
      <c r="J18099" s="1014"/>
      <c r="K18099" s="1014"/>
    </row>
    <row r="18100" spans="10:11">
      <c r="J18100" s="1014"/>
      <c r="K18100" s="1014"/>
    </row>
    <row r="18101" spans="10:11">
      <c r="J18101" s="1014"/>
      <c r="K18101" s="1014"/>
    </row>
    <row r="18102" spans="10:11">
      <c r="J18102" s="1014"/>
      <c r="K18102" s="1014"/>
    </row>
    <row r="18103" spans="10:11">
      <c r="J18103" s="1014"/>
      <c r="K18103" s="1014"/>
    </row>
    <row r="18104" spans="10:11">
      <c r="J18104" s="1014"/>
      <c r="K18104" s="1014"/>
    </row>
    <row r="18105" spans="10:11">
      <c r="J18105" s="1014"/>
      <c r="K18105" s="1014"/>
    </row>
    <row r="18106" spans="10:11">
      <c r="J18106" s="1014"/>
      <c r="K18106" s="1014"/>
    </row>
    <row r="18107" spans="10:11">
      <c r="J18107" s="1014"/>
      <c r="K18107" s="1014"/>
    </row>
    <row r="18108" spans="10:11">
      <c r="J18108" s="1014"/>
      <c r="K18108" s="1014"/>
    </row>
    <row r="18109" spans="10:11">
      <c r="J18109" s="1014"/>
      <c r="K18109" s="1014"/>
    </row>
    <row r="18110" spans="10:11">
      <c r="J18110" s="1014"/>
      <c r="K18110" s="1014"/>
    </row>
    <row r="18111" spans="10:11">
      <c r="J18111" s="1014"/>
      <c r="K18111" s="1014"/>
    </row>
    <row r="18112" spans="10:11">
      <c r="J18112" s="1014"/>
      <c r="K18112" s="1014"/>
    </row>
    <row r="18113" spans="10:11">
      <c r="J18113" s="1014"/>
      <c r="K18113" s="1014"/>
    </row>
    <row r="18114" spans="10:11">
      <c r="J18114" s="1014"/>
      <c r="K18114" s="1014"/>
    </row>
    <row r="18115" spans="10:11">
      <c r="J18115" s="1014"/>
      <c r="K18115" s="1014"/>
    </row>
    <row r="18116" spans="10:11">
      <c r="J18116" s="1014"/>
      <c r="K18116" s="1014"/>
    </row>
    <row r="18117" spans="10:11">
      <c r="J18117" s="1014"/>
      <c r="K18117" s="1014"/>
    </row>
    <row r="18118" spans="10:11">
      <c r="J18118" s="1014"/>
      <c r="K18118" s="1014"/>
    </row>
    <row r="18119" spans="10:11">
      <c r="J18119" s="1014"/>
      <c r="K18119" s="1014"/>
    </row>
    <row r="18120" spans="10:11">
      <c r="J18120" s="1014"/>
      <c r="K18120" s="1014"/>
    </row>
    <row r="18121" spans="10:11">
      <c r="J18121" s="1014"/>
      <c r="K18121" s="1014"/>
    </row>
    <row r="18122" spans="10:11">
      <c r="J18122" s="1014"/>
      <c r="K18122" s="1014"/>
    </row>
    <row r="18123" spans="10:11">
      <c r="J18123" s="1014"/>
      <c r="K18123" s="1014"/>
    </row>
    <row r="18124" spans="10:11">
      <c r="J18124" s="1014"/>
      <c r="K18124" s="1014"/>
    </row>
    <row r="18125" spans="10:11">
      <c r="J18125" s="1014"/>
      <c r="K18125" s="1014"/>
    </row>
    <row r="18126" spans="10:11">
      <c r="J18126" s="1014"/>
      <c r="K18126" s="1014"/>
    </row>
    <row r="18127" spans="10:11">
      <c r="J18127" s="1014"/>
      <c r="K18127" s="1014"/>
    </row>
    <row r="18128" spans="10:11">
      <c r="J18128" s="1014"/>
      <c r="K18128" s="1014"/>
    </row>
    <row r="18129" spans="10:11">
      <c r="J18129" s="1014"/>
      <c r="K18129" s="1014"/>
    </row>
    <row r="18130" spans="10:11">
      <c r="J18130" s="1014"/>
      <c r="K18130" s="1014"/>
    </row>
    <row r="18131" spans="10:11">
      <c r="J18131" s="1014"/>
      <c r="K18131" s="1014"/>
    </row>
    <row r="18132" spans="10:11">
      <c r="J18132" s="1014"/>
      <c r="K18132" s="1014"/>
    </row>
    <row r="18133" spans="10:11">
      <c r="J18133" s="1014"/>
      <c r="K18133" s="1014"/>
    </row>
    <row r="18134" spans="10:11">
      <c r="J18134" s="1014"/>
      <c r="K18134" s="1014"/>
    </row>
    <row r="18135" spans="10:11">
      <c r="J18135" s="1014"/>
      <c r="K18135" s="1014"/>
    </row>
    <row r="18136" spans="10:11">
      <c r="J18136" s="1014"/>
      <c r="K18136" s="1014"/>
    </row>
    <row r="18137" spans="10:11">
      <c r="J18137" s="1014"/>
      <c r="K18137" s="1014"/>
    </row>
    <row r="18138" spans="10:11">
      <c r="J18138" s="1014"/>
      <c r="K18138" s="1014"/>
    </row>
    <row r="18139" spans="10:11">
      <c r="J18139" s="1014"/>
      <c r="K18139" s="1014"/>
    </row>
    <row r="18140" spans="10:11">
      <c r="J18140" s="1014"/>
      <c r="K18140" s="1014"/>
    </row>
    <row r="18141" spans="10:11">
      <c r="J18141" s="1014"/>
      <c r="K18141" s="1014"/>
    </row>
    <row r="18142" spans="10:11">
      <c r="J18142" s="1014"/>
      <c r="K18142" s="1014"/>
    </row>
    <row r="18143" spans="10:11">
      <c r="J18143" s="1014"/>
      <c r="K18143" s="1014"/>
    </row>
    <row r="18144" spans="10:11">
      <c r="J18144" s="1014"/>
      <c r="K18144" s="1014"/>
    </row>
    <row r="18145" spans="10:11">
      <c r="J18145" s="1014"/>
      <c r="K18145" s="1014"/>
    </row>
    <row r="18146" spans="10:11">
      <c r="J18146" s="1014"/>
      <c r="K18146" s="1014"/>
    </row>
    <row r="18147" spans="10:11">
      <c r="J18147" s="1014"/>
      <c r="K18147" s="1014"/>
    </row>
    <row r="18148" spans="10:11">
      <c r="J18148" s="1014"/>
      <c r="K18148" s="1014"/>
    </row>
    <row r="18149" spans="10:11">
      <c r="J18149" s="1014"/>
      <c r="K18149" s="1014"/>
    </row>
    <row r="18150" spans="10:11">
      <c r="J18150" s="1014"/>
      <c r="K18150" s="1014"/>
    </row>
    <row r="18151" spans="10:11">
      <c r="J18151" s="1014"/>
      <c r="K18151" s="1014"/>
    </row>
    <row r="18152" spans="10:11">
      <c r="J18152" s="1014"/>
      <c r="K18152" s="1014"/>
    </row>
    <row r="18153" spans="10:11">
      <c r="J18153" s="1014"/>
      <c r="K18153" s="1014"/>
    </row>
    <row r="18154" spans="10:11">
      <c r="J18154" s="1014"/>
      <c r="K18154" s="1014"/>
    </row>
    <row r="18155" spans="10:11">
      <c r="J18155" s="1014"/>
      <c r="K18155" s="1014"/>
    </row>
    <row r="18156" spans="10:11">
      <c r="J18156" s="1014"/>
      <c r="K18156" s="1014"/>
    </row>
    <row r="18157" spans="10:11">
      <c r="J18157" s="1014"/>
      <c r="K18157" s="1014"/>
    </row>
    <row r="18158" spans="10:11">
      <c r="J18158" s="1014"/>
      <c r="K18158" s="1014"/>
    </row>
    <row r="18159" spans="10:11">
      <c r="J18159" s="1014"/>
      <c r="K18159" s="1014"/>
    </row>
    <row r="18160" spans="10:11">
      <c r="J18160" s="1014"/>
      <c r="K18160" s="1014"/>
    </row>
    <row r="18161" spans="10:11">
      <c r="J18161" s="1014"/>
      <c r="K18161" s="1014"/>
    </row>
    <row r="18162" spans="10:11">
      <c r="J18162" s="1014"/>
      <c r="K18162" s="1014"/>
    </row>
    <row r="18163" spans="10:11">
      <c r="J18163" s="1014"/>
      <c r="K18163" s="1014"/>
    </row>
    <row r="18164" spans="10:11">
      <c r="J18164" s="1014"/>
      <c r="K18164" s="1014"/>
    </row>
    <row r="18165" spans="10:11">
      <c r="J18165" s="1014"/>
      <c r="K18165" s="1014"/>
    </row>
    <row r="18166" spans="10:11">
      <c r="J18166" s="1014"/>
      <c r="K18166" s="1014"/>
    </row>
    <row r="18167" spans="10:11">
      <c r="J18167" s="1014"/>
      <c r="K18167" s="1014"/>
    </row>
    <row r="18168" spans="10:11">
      <c r="J18168" s="1014"/>
      <c r="K18168" s="1014"/>
    </row>
    <row r="18169" spans="10:11">
      <c r="J18169" s="1014"/>
      <c r="K18169" s="1014"/>
    </row>
    <row r="18170" spans="10:11">
      <c r="J18170" s="1014"/>
      <c r="K18170" s="1014"/>
    </row>
    <row r="18171" spans="10:11">
      <c r="J18171" s="1014"/>
      <c r="K18171" s="1014"/>
    </row>
    <row r="18172" spans="10:11">
      <c r="J18172" s="1014"/>
      <c r="K18172" s="1014"/>
    </row>
    <row r="18173" spans="10:11">
      <c r="J18173" s="1014"/>
      <c r="K18173" s="1014"/>
    </row>
    <row r="18174" spans="10:11">
      <c r="J18174" s="1014"/>
      <c r="K18174" s="1014"/>
    </row>
    <row r="18175" spans="10:11">
      <c r="J18175" s="1014"/>
      <c r="K18175" s="1014"/>
    </row>
    <row r="18176" spans="10:11">
      <c r="J18176" s="1014"/>
      <c r="K18176" s="1014"/>
    </row>
    <row r="18177" spans="10:11">
      <c r="J18177" s="1014"/>
      <c r="K18177" s="1014"/>
    </row>
    <row r="18178" spans="10:11">
      <c r="J18178" s="1014"/>
      <c r="K18178" s="1014"/>
    </row>
    <row r="18179" spans="10:11">
      <c r="J18179" s="1014"/>
      <c r="K18179" s="1014"/>
    </row>
    <row r="18180" spans="10:11">
      <c r="J18180" s="1014"/>
      <c r="K18180" s="1014"/>
    </row>
    <row r="18181" spans="10:11">
      <c r="J18181" s="1014"/>
      <c r="K18181" s="1014"/>
    </row>
    <row r="18182" spans="10:11">
      <c r="J18182" s="1014"/>
      <c r="K18182" s="1014"/>
    </row>
    <row r="18183" spans="10:11">
      <c r="J18183" s="1014"/>
      <c r="K18183" s="1014"/>
    </row>
    <row r="18184" spans="10:11">
      <c r="J18184" s="1014"/>
      <c r="K18184" s="1014"/>
    </row>
    <row r="18185" spans="10:11">
      <c r="J18185" s="1014"/>
      <c r="K18185" s="1014"/>
    </row>
    <row r="18186" spans="10:11">
      <c r="J18186" s="1014"/>
      <c r="K18186" s="1014"/>
    </row>
    <row r="18187" spans="10:11">
      <c r="J18187" s="1014"/>
      <c r="K18187" s="1014"/>
    </row>
    <row r="18188" spans="10:11">
      <c r="J18188" s="1014"/>
      <c r="K18188" s="1014"/>
    </row>
    <row r="18189" spans="10:11">
      <c r="J18189" s="1014"/>
      <c r="K18189" s="1014"/>
    </row>
    <row r="18190" spans="10:11">
      <c r="J18190" s="1014"/>
      <c r="K18190" s="1014"/>
    </row>
    <row r="18191" spans="10:11">
      <c r="J18191" s="1014"/>
      <c r="K18191" s="1014"/>
    </row>
    <row r="18192" spans="10:11">
      <c r="J18192" s="1014"/>
      <c r="K18192" s="1014"/>
    </row>
    <row r="18193" spans="10:11">
      <c r="J18193" s="1014"/>
      <c r="K18193" s="1014"/>
    </row>
    <row r="18194" spans="10:11">
      <c r="J18194" s="1014"/>
      <c r="K18194" s="1014"/>
    </row>
    <row r="18195" spans="10:11">
      <c r="J18195" s="1014"/>
      <c r="K18195" s="1014"/>
    </row>
    <row r="18196" spans="10:11">
      <c r="J18196" s="1014"/>
      <c r="K18196" s="1014"/>
    </row>
    <row r="18197" spans="10:11">
      <c r="J18197" s="1014"/>
      <c r="K18197" s="1014"/>
    </row>
    <row r="18198" spans="10:11">
      <c r="J18198" s="1014"/>
      <c r="K18198" s="1014"/>
    </row>
    <row r="18199" spans="10:11">
      <c r="J18199" s="1014"/>
      <c r="K18199" s="1014"/>
    </row>
    <row r="18200" spans="10:11">
      <c r="J18200" s="1014"/>
      <c r="K18200" s="1014"/>
    </row>
    <row r="18201" spans="10:11">
      <c r="J18201" s="1014"/>
      <c r="K18201" s="1014"/>
    </row>
    <row r="18202" spans="10:11">
      <c r="J18202" s="1014"/>
      <c r="K18202" s="1014"/>
    </row>
    <row r="18203" spans="10:11">
      <c r="J18203" s="1014"/>
      <c r="K18203" s="1014"/>
    </row>
    <row r="18204" spans="10:11">
      <c r="J18204" s="1014"/>
      <c r="K18204" s="1014"/>
    </row>
    <row r="18205" spans="10:11">
      <c r="J18205" s="1014"/>
      <c r="K18205" s="1014"/>
    </row>
    <row r="18206" spans="10:11">
      <c r="J18206" s="1014"/>
      <c r="K18206" s="1014"/>
    </row>
    <row r="18207" spans="10:11">
      <c r="J18207" s="1014"/>
      <c r="K18207" s="1014"/>
    </row>
    <row r="18208" spans="10:11">
      <c r="J18208" s="1014"/>
      <c r="K18208" s="1014"/>
    </row>
    <row r="18209" spans="10:11">
      <c r="J18209" s="1014"/>
      <c r="K18209" s="1014"/>
    </row>
    <row r="18210" spans="10:11">
      <c r="J18210" s="1014"/>
      <c r="K18210" s="1014"/>
    </row>
    <row r="18211" spans="10:11">
      <c r="J18211" s="1014"/>
      <c r="K18211" s="1014"/>
    </row>
    <row r="18212" spans="10:11">
      <c r="J18212" s="1014"/>
      <c r="K18212" s="1014"/>
    </row>
    <row r="18213" spans="10:11">
      <c r="J18213" s="1014"/>
      <c r="K18213" s="1014"/>
    </row>
    <row r="18214" spans="10:11">
      <c r="J18214" s="1014"/>
      <c r="K18214" s="1014"/>
    </row>
    <row r="18215" spans="10:11">
      <c r="J18215" s="1014"/>
      <c r="K18215" s="1014"/>
    </row>
    <row r="18216" spans="10:11">
      <c r="J18216" s="1014"/>
      <c r="K18216" s="1014"/>
    </row>
    <row r="18217" spans="10:11">
      <c r="J18217" s="1014"/>
      <c r="K18217" s="1014"/>
    </row>
    <row r="18218" spans="10:11">
      <c r="J18218" s="1014"/>
      <c r="K18218" s="1014"/>
    </row>
    <row r="18219" spans="10:11">
      <c r="J18219" s="1014"/>
      <c r="K18219" s="1014"/>
    </row>
    <row r="18220" spans="10:11">
      <c r="J18220" s="1014"/>
      <c r="K18220" s="1014"/>
    </row>
    <row r="18221" spans="10:11">
      <c r="J18221" s="1014"/>
      <c r="K18221" s="1014"/>
    </row>
    <row r="18222" spans="10:11">
      <c r="J18222" s="1014"/>
      <c r="K18222" s="1014"/>
    </row>
    <row r="18223" spans="10:11">
      <c r="J18223" s="1014"/>
      <c r="K18223" s="1014"/>
    </row>
    <row r="18224" spans="10:11">
      <c r="J18224" s="1014"/>
      <c r="K18224" s="1014"/>
    </row>
    <row r="18225" spans="10:11">
      <c r="J18225" s="1014"/>
      <c r="K18225" s="1014"/>
    </row>
    <row r="18226" spans="10:11">
      <c r="J18226" s="1014"/>
      <c r="K18226" s="1014"/>
    </row>
    <row r="18227" spans="10:11">
      <c r="J18227" s="1014"/>
      <c r="K18227" s="1014"/>
    </row>
    <row r="18228" spans="10:11">
      <c r="J18228" s="1014"/>
      <c r="K18228" s="1014"/>
    </row>
    <row r="18229" spans="10:11">
      <c r="J18229" s="1014"/>
      <c r="K18229" s="1014"/>
    </row>
    <row r="18230" spans="10:11">
      <c r="J18230" s="1014"/>
      <c r="K18230" s="1014"/>
    </row>
    <row r="18231" spans="10:11">
      <c r="J18231" s="1014"/>
      <c r="K18231" s="1014"/>
    </row>
    <row r="18232" spans="10:11">
      <c r="J18232" s="1014"/>
      <c r="K18232" s="1014"/>
    </row>
    <row r="18233" spans="10:11">
      <c r="J18233" s="1014"/>
      <c r="K18233" s="1014"/>
    </row>
    <row r="18234" spans="10:11">
      <c r="J18234" s="1014"/>
      <c r="K18234" s="1014"/>
    </row>
    <row r="18235" spans="10:11">
      <c r="J18235" s="1014"/>
      <c r="K18235" s="1014"/>
    </row>
    <row r="18236" spans="10:11">
      <c r="J18236" s="1014"/>
      <c r="K18236" s="1014"/>
    </row>
    <row r="18237" spans="10:11">
      <c r="J18237" s="1014"/>
      <c r="K18237" s="1014"/>
    </row>
    <row r="18238" spans="10:11">
      <c r="J18238" s="1014"/>
      <c r="K18238" s="1014"/>
    </row>
    <row r="18239" spans="10:11">
      <c r="J18239" s="1014"/>
      <c r="K18239" s="1014"/>
    </row>
    <row r="18240" spans="10:11">
      <c r="J18240" s="1014"/>
      <c r="K18240" s="1014"/>
    </row>
    <row r="18241" spans="10:11">
      <c r="J18241" s="1014"/>
      <c r="K18241" s="1014"/>
    </row>
    <row r="18242" spans="10:11">
      <c r="J18242" s="1014"/>
      <c r="K18242" s="1014"/>
    </row>
    <row r="18243" spans="10:11">
      <c r="J18243" s="1014"/>
      <c r="K18243" s="1014"/>
    </row>
    <row r="18244" spans="10:11">
      <c r="J18244" s="1014"/>
      <c r="K18244" s="1014"/>
    </row>
    <row r="18245" spans="10:11">
      <c r="J18245" s="1014"/>
      <c r="K18245" s="1014"/>
    </row>
    <row r="18246" spans="10:11">
      <c r="J18246" s="1014"/>
      <c r="K18246" s="1014"/>
    </row>
    <row r="18247" spans="10:11">
      <c r="J18247" s="1014"/>
      <c r="K18247" s="1014"/>
    </row>
    <row r="18248" spans="10:11">
      <c r="J18248" s="1014"/>
      <c r="K18248" s="1014"/>
    </row>
    <row r="18249" spans="10:11">
      <c r="J18249" s="1014"/>
      <c r="K18249" s="1014"/>
    </row>
    <row r="18250" spans="10:11">
      <c r="J18250" s="1014"/>
      <c r="K18250" s="1014"/>
    </row>
    <row r="18251" spans="10:11">
      <c r="J18251" s="1014"/>
      <c r="K18251" s="1014"/>
    </row>
    <row r="18252" spans="10:11">
      <c r="J18252" s="1014"/>
      <c r="K18252" s="1014"/>
    </row>
    <row r="18253" spans="10:11">
      <c r="J18253" s="1014"/>
      <c r="K18253" s="1014"/>
    </row>
    <row r="18254" spans="10:11">
      <c r="J18254" s="1014"/>
      <c r="K18254" s="1014"/>
    </row>
    <row r="18255" spans="10:11">
      <c r="J18255" s="1014"/>
      <c r="K18255" s="1014"/>
    </row>
    <row r="18256" spans="10:11">
      <c r="J18256" s="1014"/>
      <c r="K18256" s="1014"/>
    </row>
    <row r="18257" spans="10:11">
      <c r="J18257" s="1014"/>
      <c r="K18257" s="1014"/>
    </row>
    <row r="18258" spans="10:11">
      <c r="J18258" s="1014"/>
      <c r="K18258" s="1014"/>
    </row>
    <row r="18259" spans="10:11">
      <c r="J18259" s="1014"/>
      <c r="K18259" s="1014"/>
    </row>
    <row r="18260" spans="10:11">
      <c r="J18260" s="1014"/>
      <c r="K18260" s="1014"/>
    </row>
    <row r="18261" spans="10:11">
      <c r="J18261" s="1014"/>
      <c r="K18261" s="1014"/>
    </row>
    <row r="18262" spans="10:11">
      <c r="J18262" s="1014"/>
      <c r="K18262" s="1014"/>
    </row>
    <row r="18263" spans="10:11">
      <c r="J18263" s="1014"/>
      <c r="K18263" s="1014"/>
    </row>
    <row r="18264" spans="10:11">
      <c r="J18264" s="1014"/>
      <c r="K18264" s="1014"/>
    </row>
    <row r="18265" spans="10:11">
      <c r="J18265" s="1014"/>
      <c r="K18265" s="1014"/>
    </row>
    <row r="18266" spans="10:11">
      <c r="J18266" s="1014"/>
      <c r="K18266" s="1014"/>
    </row>
    <row r="18267" spans="10:11">
      <c r="J18267" s="1014"/>
      <c r="K18267" s="1014"/>
    </row>
    <row r="18268" spans="10:11">
      <c r="J18268" s="1014"/>
      <c r="K18268" s="1014"/>
    </row>
    <row r="18269" spans="10:11">
      <c r="J18269" s="1014"/>
      <c r="K18269" s="1014"/>
    </row>
    <row r="18270" spans="10:11">
      <c r="J18270" s="1014"/>
      <c r="K18270" s="1014"/>
    </row>
    <row r="18271" spans="10:11">
      <c r="J18271" s="1014"/>
      <c r="K18271" s="1014"/>
    </row>
    <row r="18272" spans="10:11">
      <c r="J18272" s="1014"/>
      <c r="K18272" s="1014"/>
    </row>
    <row r="18273" spans="10:11">
      <c r="J18273" s="1014"/>
      <c r="K18273" s="1014"/>
    </row>
    <row r="18274" spans="10:11">
      <c r="J18274" s="1014"/>
      <c r="K18274" s="1014"/>
    </row>
    <row r="18275" spans="10:11">
      <c r="J18275" s="1014"/>
      <c r="K18275" s="1014"/>
    </row>
    <row r="18276" spans="10:11">
      <c r="J18276" s="1014"/>
      <c r="K18276" s="1014"/>
    </row>
    <row r="18277" spans="10:11">
      <c r="J18277" s="1014"/>
      <c r="K18277" s="1014"/>
    </row>
    <row r="18278" spans="10:11">
      <c r="J18278" s="1014"/>
      <c r="K18278" s="1014"/>
    </row>
    <row r="18279" spans="10:11">
      <c r="J18279" s="1014"/>
      <c r="K18279" s="1014"/>
    </row>
    <row r="18280" spans="10:11">
      <c r="J18280" s="1014"/>
      <c r="K18280" s="1014"/>
    </row>
    <row r="18281" spans="10:11">
      <c r="J18281" s="1014"/>
      <c r="K18281" s="1014"/>
    </row>
    <row r="18282" spans="10:11">
      <c r="J18282" s="1014"/>
      <c r="K18282" s="1014"/>
    </row>
    <row r="18283" spans="10:11">
      <c r="J18283" s="1014"/>
      <c r="K18283" s="1014"/>
    </row>
    <row r="18284" spans="10:11">
      <c r="J18284" s="1014"/>
      <c r="K18284" s="1014"/>
    </row>
    <row r="18285" spans="10:11">
      <c r="J18285" s="1014"/>
      <c r="K18285" s="1014"/>
    </row>
    <row r="18286" spans="10:11">
      <c r="J18286" s="1014"/>
      <c r="K18286" s="1014"/>
    </row>
    <row r="18287" spans="10:11">
      <c r="J18287" s="1014"/>
      <c r="K18287" s="1014"/>
    </row>
    <row r="18288" spans="10:11">
      <c r="J18288" s="1014"/>
      <c r="K18288" s="1014"/>
    </row>
    <row r="18289" spans="10:11">
      <c r="J18289" s="1014"/>
      <c r="K18289" s="1014"/>
    </row>
    <row r="18290" spans="10:11">
      <c r="J18290" s="1014"/>
      <c r="K18290" s="1014"/>
    </row>
    <row r="18291" spans="10:11">
      <c r="J18291" s="1014"/>
      <c r="K18291" s="1014"/>
    </row>
    <row r="18292" spans="10:11">
      <c r="J18292" s="1014"/>
      <c r="K18292" s="1014"/>
    </row>
    <row r="18293" spans="10:11">
      <c r="J18293" s="1014"/>
      <c r="K18293" s="1014"/>
    </row>
    <row r="18294" spans="10:11">
      <c r="J18294" s="1014"/>
      <c r="K18294" s="1014"/>
    </row>
    <row r="18295" spans="10:11">
      <c r="J18295" s="1014"/>
      <c r="K18295" s="1014"/>
    </row>
    <row r="18296" spans="10:11">
      <c r="J18296" s="1014"/>
      <c r="K18296" s="1014"/>
    </row>
    <row r="18297" spans="10:11">
      <c r="J18297" s="1014"/>
      <c r="K18297" s="1014"/>
    </row>
    <row r="18298" spans="10:11">
      <c r="J18298" s="1014"/>
      <c r="K18298" s="1014"/>
    </row>
    <row r="18299" spans="10:11">
      <c r="J18299" s="1014"/>
      <c r="K18299" s="1014"/>
    </row>
    <row r="18300" spans="10:11">
      <c r="J18300" s="1014"/>
      <c r="K18300" s="1014"/>
    </row>
    <row r="18301" spans="10:11">
      <c r="J18301" s="1014"/>
      <c r="K18301" s="1014"/>
    </row>
    <row r="18302" spans="10:11">
      <c r="J18302" s="1014"/>
      <c r="K18302" s="1014"/>
    </row>
    <row r="18303" spans="10:11">
      <c r="J18303" s="1014"/>
      <c r="K18303" s="1014"/>
    </row>
    <row r="18304" spans="10:11">
      <c r="J18304" s="1014"/>
      <c r="K18304" s="1014"/>
    </row>
    <row r="18305" spans="10:11">
      <c r="J18305" s="1014"/>
      <c r="K18305" s="1014"/>
    </row>
    <row r="18306" spans="10:11">
      <c r="J18306" s="1014"/>
      <c r="K18306" s="1014"/>
    </row>
    <row r="18307" spans="10:11">
      <c r="J18307" s="1014"/>
      <c r="K18307" s="1014"/>
    </row>
    <row r="18308" spans="10:11">
      <c r="J18308" s="1014"/>
      <c r="K18308" s="1014"/>
    </row>
    <row r="18309" spans="10:11">
      <c r="J18309" s="1014"/>
      <c r="K18309" s="1014"/>
    </row>
    <row r="18310" spans="10:11">
      <c r="J18310" s="1014"/>
      <c r="K18310" s="1014"/>
    </row>
    <row r="18311" spans="10:11">
      <c r="J18311" s="1014"/>
      <c r="K18311" s="1014"/>
    </row>
    <row r="18312" spans="10:11">
      <c r="J18312" s="1014"/>
      <c r="K18312" s="1014"/>
    </row>
    <row r="18313" spans="10:11">
      <c r="J18313" s="1014"/>
      <c r="K18313" s="1014"/>
    </row>
    <row r="18314" spans="10:11">
      <c r="J18314" s="1014"/>
      <c r="K18314" s="1014"/>
    </row>
    <row r="18315" spans="10:11">
      <c r="J18315" s="1014"/>
      <c r="K18315" s="1014"/>
    </row>
    <row r="18316" spans="10:11">
      <c r="J18316" s="1014"/>
      <c r="K18316" s="1014"/>
    </row>
    <row r="18317" spans="10:11">
      <c r="J18317" s="1014"/>
      <c r="K18317" s="1014"/>
    </row>
    <row r="18318" spans="10:11">
      <c r="J18318" s="1014"/>
      <c r="K18318" s="1014"/>
    </row>
    <row r="18319" spans="10:11">
      <c r="J18319" s="1014"/>
      <c r="K18319" s="1014"/>
    </row>
    <row r="18320" spans="10:11">
      <c r="J18320" s="1014"/>
      <c r="K18320" s="1014"/>
    </row>
    <row r="18321" spans="10:11">
      <c r="J18321" s="1014"/>
      <c r="K18321" s="1014"/>
    </row>
    <row r="18322" spans="10:11">
      <c r="J18322" s="1014"/>
      <c r="K18322" s="1014"/>
    </row>
    <row r="18323" spans="10:11">
      <c r="J18323" s="1014"/>
      <c r="K18323" s="1014"/>
    </row>
    <row r="18324" spans="10:11">
      <c r="J18324" s="1014"/>
      <c r="K18324" s="1014"/>
    </row>
    <row r="18325" spans="10:11">
      <c r="J18325" s="1014"/>
      <c r="K18325" s="1014"/>
    </row>
    <row r="18326" spans="10:11">
      <c r="J18326" s="1014"/>
      <c r="K18326" s="1014"/>
    </row>
    <row r="18327" spans="10:11">
      <c r="J18327" s="1014"/>
      <c r="K18327" s="1014"/>
    </row>
    <row r="18328" spans="10:11">
      <c r="J18328" s="1014"/>
      <c r="K18328" s="1014"/>
    </row>
    <row r="18329" spans="10:11">
      <c r="J18329" s="1014"/>
      <c r="K18329" s="1014"/>
    </row>
    <row r="18330" spans="10:11">
      <c r="J18330" s="1014"/>
      <c r="K18330" s="1014"/>
    </row>
    <row r="18331" spans="10:11">
      <c r="J18331" s="1014"/>
      <c r="K18331" s="1014"/>
    </row>
    <row r="18332" spans="10:11">
      <c r="J18332" s="1014"/>
      <c r="K18332" s="1014"/>
    </row>
    <row r="18333" spans="10:11">
      <c r="J18333" s="1014"/>
      <c r="K18333" s="1014"/>
    </row>
    <row r="18334" spans="10:11">
      <c r="J18334" s="1014"/>
      <c r="K18334" s="1014"/>
    </row>
    <row r="18335" spans="10:11">
      <c r="J18335" s="1014"/>
      <c r="K18335" s="1014"/>
    </row>
    <row r="18336" spans="10:11">
      <c r="J18336" s="1014"/>
      <c r="K18336" s="1014"/>
    </row>
    <row r="18337" spans="10:11">
      <c r="J18337" s="1014"/>
      <c r="K18337" s="1014"/>
    </row>
    <row r="18338" spans="10:11">
      <c r="J18338" s="1014"/>
      <c r="K18338" s="1014"/>
    </row>
    <row r="18339" spans="10:11">
      <c r="J18339" s="1014"/>
      <c r="K18339" s="1014"/>
    </row>
    <row r="18340" spans="10:11">
      <c r="J18340" s="1014"/>
      <c r="K18340" s="1014"/>
    </row>
    <row r="18341" spans="10:11">
      <c r="J18341" s="1014"/>
      <c r="K18341" s="1014"/>
    </row>
    <row r="18342" spans="10:11">
      <c r="J18342" s="1014"/>
      <c r="K18342" s="1014"/>
    </row>
    <row r="18343" spans="10:11">
      <c r="J18343" s="1014"/>
      <c r="K18343" s="1014"/>
    </row>
    <row r="18344" spans="10:11">
      <c r="J18344" s="1014"/>
      <c r="K18344" s="1014"/>
    </row>
    <row r="18345" spans="10:11">
      <c r="J18345" s="1014"/>
      <c r="K18345" s="1014"/>
    </row>
    <row r="18346" spans="10:11">
      <c r="J18346" s="1014"/>
      <c r="K18346" s="1014"/>
    </row>
    <row r="18347" spans="10:11">
      <c r="J18347" s="1014"/>
      <c r="K18347" s="1014"/>
    </row>
    <row r="18348" spans="10:11">
      <c r="J18348" s="1014"/>
      <c r="K18348" s="1014"/>
    </row>
    <row r="18349" spans="10:11">
      <c r="J18349" s="1014"/>
      <c r="K18349" s="1014"/>
    </row>
    <row r="18350" spans="10:11">
      <c r="J18350" s="1014"/>
      <c r="K18350" s="1014"/>
    </row>
    <row r="18351" spans="10:11">
      <c r="J18351" s="1014"/>
      <c r="K18351" s="1014"/>
    </row>
    <row r="18352" spans="10:11">
      <c r="J18352" s="1014"/>
      <c r="K18352" s="1014"/>
    </row>
    <row r="18353" spans="10:11">
      <c r="J18353" s="1014"/>
      <c r="K18353" s="1014"/>
    </row>
    <row r="18354" spans="10:11">
      <c r="J18354" s="1014"/>
      <c r="K18354" s="1014"/>
    </row>
    <row r="18355" spans="10:11">
      <c r="J18355" s="1014"/>
      <c r="K18355" s="1014"/>
    </row>
    <row r="18356" spans="10:11">
      <c r="J18356" s="1014"/>
      <c r="K18356" s="1014"/>
    </row>
    <row r="18357" spans="10:11">
      <c r="J18357" s="1014"/>
      <c r="K18357" s="1014"/>
    </row>
    <row r="18358" spans="10:11">
      <c r="J18358" s="1014"/>
      <c r="K18358" s="1014"/>
    </row>
    <row r="18359" spans="10:11">
      <c r="J18359" s="1014"/>
      <c r="K18359" s="1014"/>
    </row>
    <row r="18360" spans="10:11">
      <c r="J18360" s="1014"/>
      <c r="K18360" s="1014"/>
    </row>
    <row r="18361" spans="10:11">
      <c r="J18361" s="1014"/>
      <c r="K18361" s="1014"/>
    </row>
    <row r="18362" spans="10:11">
      <c r="J18362" s="1014"/>
      <c r="K18362" s="1014"/>
    </row>
    <row r="18363" spans="10:11">
      <c r="J18363" s="1014"/>
      <c r="K18363" s="1014"/>
    </row>
    <row r="18364" spans="10:11">
      <c r="J18364" s="1014"/>
      <c r="K18364" s="1014"/>
    </row>
    <row r="18365" spans="10:11">
      <c r="J18365" s="1014"/>
      <c r="K18365" s="1014"/>
    </row>
    <row r="18366" spans="10:11">
      <c r="J18366" s="1014"/>
      <c r="K18366" s="1014"/>
    </row>
    <row r="18367" spans="10:11">
      <c r="J18367" s="1014"/>
      <c r="K18367" s="1014"/>
    </row>
    <row r="18368" spans="10:11">
      <c r="J18368" s="1014"/>
      <c r="K18368" s="1014"/>
    </row>
    <row r="18369" spans="10:11">
      <c r="J18369" s="1014"/>
      <c r="K18369" s="1014"/>
    </row>
    <row r="18370" spans="10:11">
      <c r="J18370" s="1014"/>
      <c r="K18370" s="1014"/>
    </row>
    <row r="18371" spans="10:11">
      <c r="J18371" s="1014"/>
      <c r="K18371" s="1014"/>
    </row>
    <row r="18372" spans="10:11">
      <c r="J18372" s="1014"/>
      <c r="K18372" s="1014"/>
    </row>
    <row r="18373" spans="10:11">
      <c r="J18373" s="1014"/>
      <c r="K18373" s="1014"/>
    </row>
    <row r="18374" spans="10:11">
      <c r="J18374" s="1014"/>
      <c r="K18374" s="1014"/>
    </row>
    <row r="18375" spans="10:11">
      <c r="J18375" s="1014"/>
      <c r="K18375" s="1014"/>
    </row>
    <row r="18376" spans="10:11">
      <c r="J18376" s="1014"/>
      <c r="K18376" s="1014"/>
    </row>
    <row r="18377" spans="10:11">
      <c r="J18377" s="1014"/>
      <c r="K18377" s="1014"/>
    </row>
    <row r="18378" spans="10:11">
      <c r="J18378" s="1014"/>
      <c r="K18378" s="1014"/>
    </row>
    <row r="18379" spans="10:11">
      <c r="J18379" s="1014"/>
      <c r="K18379" s="1014"/>
    </row>
    <row r="18380" spans="10:11">
      <c r="J18380" s="1014"/>
      <c r="K18380" s="1014"/>
    </row>
    <row r="18381" spans="10:11">
      <c r="J18381" s="1014"/>
      <c r="K18381" s="1014"/>
    </row>
    <row r="18382" spans="10:11">
      <c r="J18382" s="1014"/>
      <c r="K18382" s="1014"/>
    </row>
    <row r="18383" spans="10:11">
      <c r="J18383" s="1014"/>
      <c r="K18383" s="1014"/>
    </row>
    <row r="18384" spans="10:11">
      <c r="J18384" s="1014"/>
      <c r="K18384" s="1014"/>
    </row>
    <row r="18385" spans="10:11">
      <c r="J18385" s="1014"/>
      <c r="K18385" s="1014"/>
    </row>
    <row r="18386" spans="10:11">
      <c r="J18386" s="1014"/>
      <c r="K18386" s="1014"/>
    </row>
    <row r="18387" spans="10:11">
      <c r="J18387" s="1014"/>
      <c r="K18387" s="1014"/>
    </row>
    <row r="18388" spans="10:11">
      <c r="J18388" s="1014"/>
      <c r="K18388" s="1014"/>
    </row>
    <row r="18389" spans="10:11">
      <c r="J18389" s="1014"/>
      <c r="K18389" s="1014"/>
    </row>
    <row r="18390" spans="10:11">
      <c r="J18390" s="1014"/>
      <c r="K18390" s="1014"/>
    </row>
    <row r="18391" spans="10:11">
      <c r="J18391" s="1014"/>
      <c r="K18391" s="1014"/>
    </row>
    <row r="18392" spans="10:11">
      <c r="J18392" s="1014"/>
      <c r="K18392" s="1014"/>
    </row>
    <row r="18393" spans="10:11">
      <c r="J18393" s="1014"/>
      <c r="K18393" s="1014"/>
    </row>
    <row r="18394" spans="10:11">
      <c r="J18394" s="1014"/>
      <c r="K18394" s="1014"/>
    </row>
    <row r="18395" spans="10:11">
      <c r="J18395" s="1014"/>
      <c r="K18395" s="1014"/>
    </row>
    <row r="18396" spans="10:11">
      <c r="J18396" s="1014"/>
      <c r="K18396" s="1014"/>
    </row>
    <row r="18397" spans="10:11">
      <c r="J18397" s="1014"/>
      <c r="K18397" s="1014"/>
    </row>
    <row r="18398" spans="10:11">
      <c r="J18398" s="1014"/>
      <c r="K18398" s="1014"/>
    </row>
    <row r="18399" spans="10:11">
      <c r="J18399" s="1014"/>
      <c r="K18399" s="1014"/>
    </row>
    <row r="18400" spans="10:11">
      <c r="J18400" s="1014"/>
      <c r="K18400" s="1014"/>
    </row>
    <row r="18401" spans="10:11">
      <c r="J18401" s="1014"/>
      <c r="K18401" s="1014"/>
    </row>
    <row r="18402" spans="10:11">
      <c r="J18402" s="1014"/>
      <c r="K18402" s="1014"/>
    </row>
    <row r="18403" spans="10:11">
      <c r="J18403" s="1014"/>
      <c r="K18403" s="1014"/>
    </row>
    <row r="18404" spans="10:11">
      <c r="J18404" s="1014"/>
      <c r="K18404" s="1014"/>
    </row>
    <row r="18405" spans="10:11">
      <c r="J18405" s="1014"/>
      <c r="K18405" s="1014"/>
    </row>
    <row r="18406" spans="10:11">
      <c r="J18406" s="1014"/>
      <c r="K18406" s="1014"/>
    </row>
    <row r="18407" spans="10:11">
      <c r="J18407" s="1014"/>
      <c r="K18407" s="1014"/>
    </row>
    <row r="18408" spans="10:11">
      <c r="J18408" s="1014"/>
      <c r="K18408" s="1014"/>
    </row>
    <row r="18409" spans="10:11">
      <c r="J18409" s="1014"/>
      <c r="K18409" s="1014"/>
    </row>
    <row r="18410" spans="10:11">
      <c r="J18410" s="1014"/>
      <c r="K18410" s="1014"/>
    </row>
    <row r="18411" spans="10:11">
      <c r="J18411" s="1014"/>
      <c r="K18411" s="1014"/>
    </row>
    <row r="18412" spans="10:11">
      <c r="J18412" s="1014"/>
      <c r="K18412" s="1014"/>
    </row>
    <row r="18413" spans="10:11">
      <c r="J18413" s="1014"/>
      <c r="K18413" s="1014"/>
    </row>
    <row r="18414" spans="10:11">
      <c r="J18414" s="1014"/>
      <c r="K18414" s="1014"/>
    </row>
    <row r="18415" spans="10:11">
      <c r="J18415" s="1014"/>
      <c r="K18415" s="1014"/>
    </row>
    <row r="18416" spans="10:11">
      <c r="J18416" s="1014"/>
      <c r="K18416" s="1014"/>
    </row>
    <row r="18417" spans="10:11">
      <c r="J18417" s="1014"/>
      <c r="K18417" s="1014"/>
    </row>
    <row r="18418" spans="10:11">
      <c r="J18418" s="1014"/>
      <c r="K18418" s="1014"/>
    </row>
    <row r="18419" spans="10:11">
      <c r="J18419" s="1014"/>
      <c r="K18419" s="1014"/>
    </row>
    <row r="18420" spans="10:11">
      <c r="J18420" s="1014"/>
      <c r="K18420" s="1014"/>
    </row>
    <row r="18421" spans="10:11">
      <c r="J18421" s="1014"/>
      <c r="K18421" s="1014"/>
    </row>
    <row r="18422" spans="10:11">
      <c r="J18422" s="1014"/>
      <c r="K18422" s="1014"/>
    </row>
    <row r="18423" spans="10:11">
      <c r="J18423" s="1014"/>
      <c r="K18423" s="1014"/>
    </row>
    <row r="18424" spans="10:11">
      <c r="J18424" s="1014"/>
      <c r="K18424" s="1014"/>
    </row>
    <row r="18425" spans="10:11">
      <c r="J18425" s="1014"/>
      <c r="K18425" s="1014"/>
    </row>
    <row r="18426" spans="10:11">
      <c r="J18426" s="1014"/>
      <c r="K18426" s="1014"/>
    </row>
    <row r="18427" spans="10:11">
      <c r="J18427" s="1014"/>
      <c r="K18427" s="1014"/>
    </row>
    <row r="18428" spans="10:11">
      <c r="J18428" s="1014"/>
      <c r="K18428" s="1014"/>
    </row>
    <row r="18429" spans="10:11">
      <c r="J18429" s="1014"/>
      <c r="K18429" s="1014"/>
    </row>
    <row r="18430" spans="10:11">
      <c r="J18430" s="1014"/>
      <c r="K18430" s="1014"/>
    </row>
    <row r="18431" spans="10:11">
      <c r="J18431" s="1014"/>
      <c r="K18431" s="1014"/>
    </row>
    <row r="18432" spans="10:11">
      <c r="J18432" s="1014"/>
      <c r="K18432" s="1014"/>
    </row>
    <row r="18433" spans="10:11">
      <c r="J18433" s="1014"/>
      <c r="K18433" s="1014"/>
    </row>
    <row r="18434" spans="10:11">
      <c r="J18434" s="1014"/>
      <c r="K18434" s="1014"/>
    </row>
    <row r="18435" spans="10:11">
      <c r="J18435" s="1014"/>
      <c r="K18435" s="1014"/>
    </row>
    <row r="18436" spans="10:11">
      <c r="J18436" s="1014"/>
      <c r="K18436" s="1014"/>
    </row>
    <row r="18437" spans="10:11">
      <c r="J18437" s="1014"/>
      <c r="K18437" s="1014"/>
    </row>
    <row r="18438" spans="10:11">
      <c r="J18438" s="1014"/>
      <c r="K18438" s="1014"/>
    </row>
    <row r="18439" spans="10:11">
      <c r="J18439" s="1014"/>
      <c r="K18439" s="1014"/>
    </row>
    <row r="18440" spans="10:11">
      <c r="J18440" s="1014"/>
      <c r="K18440" s="1014"/>
    </row>
    <row r="18441" spans="10:11">
      <c r="J18441" s="1014"/>
      <c r="K18441" s="1014"/>
    </row>
    <row r="18442" spans="10:11">
      <c r="J18442" s="1014"/>
      <c r="K18442" s="1014"/>
    </row>
    <row r="18443" spans="10:11">
      <c r="J18443" s="1014"/>
      <c r="K18443" s="1014"/>
    </row>
    <row r="18444" spans="10:11">
      <c r="J18444" s="1014"/>
      <c r="K18444" s="1014"/>
    </row>
    <row r="18445" spans="10:11">
      <c r="J18445" s="1014"/>
      <c r="K18445" s="1014"/>
    </row>
    <row r="18446" spans="10:11">
      <c r="J18446" s="1014"/>
      <c r="K18446" s="1014"/>
    </row>
    <row r="18447" spans="10:11">
      <c r="J18447" s="1014"/>
      <c r="K18447" s="1014"/>
    </row>
    <row r="18448" spans="10:11">
      <c r="J18448" s="1014"/>
      <c r="K18448" s="1014"/>
    </row>
    <row r="18449" spans="10:11">
      <c r="J18449" s="1014"/>
      <c r="K18449" s="1014"/>
    </row>
    <row r="18450" spans="10:11">
      <c r="J18450" s="1014"/>
      <c r="K18450" s="1014"/>
    </row>
    <row r="18451" spans="10:11">
      <c r="J18451" s="1014"/>
      <c r="K18451" s="1014"/>
    </row>
    <row r="18452" spans="10:11">
      <c r="J18452" s="1014"/>
      <c r="K18452" s="1014"/>
    </row>
    <row r="18453" spans="10:11">
      <c r="J18453" s="1014"/>
      <c r="K18453" s="1014"/>
    </row>
    <row r="18454" spans="10:11">
      <c r="J18454" s="1014"/>
      <c r="K18454" s="1014"/>
    </row>
    <row r="18455" spans="10:11">
      <c r="J18455" s="1014"/>
      <c r="K18455" s="1014"/>
    </row>
    <row r="18456" spans="10:11">
      <c r="J18456" s="1014"/>
      <c r="K18456" s="1014"/>
    </row>
    <row r="18457" spans="10:11">
      <c r="J18457" s="1014"/>
      <c r="K18457" s="1014"/>
    </row>
    <row r="18458" spans="10:11">
      <c r="J18458" s="1014"/>
      <c r="K18458" s="1014"/>
    </row>
    <row r="18459" spans="10:11">
      <c r="J18459" s="1014"/>
      <c r="K18459" s="1014"/>
    </row>
    <row r="18460" spans="10:11">
      <c r="J18460" s="1014"/>
      <c r="K18460" s="1014"/>
    </row>
    <row r="18461" spans="10:11">
      <c r="J18461" s="1014"/>
      <c r="K18461" s="1014"/>
    </row>
    <row r="18462" spans="10:11">
      <c r="J18462" s="1014"/>
      <c r="K18462" s="1014"/>
    </row>
    <row r="18463" spans="10:11">
      <c r="J18463" s="1014"/>
      <c r="K18463" s="1014"/>
    </row>
    <row r="18464" spans="10:11">
      <c r="J18464" s="1014"/>
      <c r="K18464" s="1014"/>
    </row>
    <row r="18465" spans="10:11">
      <c r="J18465" s="1014"/>
      <c r="K18465" s="1014"/>
    </row>
    <row r="18466" spans="10:11">
      <c r="J18466" s="1014"/>
      <c r="K18466" s="1014"/>
    </row>
    <row r="18467" spans="10:11">
      <c r="J18467" s="1014"/>
      <c r="K18467" s="1014"/>
    </row>
    <row r="18468" spans="10:11">
      <c r="J18468" s="1014"/>
      <c r="K18468" s="1014"/>
    </row>
    <row r="18469" spans="10:11">
      <c r="J18469" s="1014"/>
      <c r="K18469" s="1014"/>
    </row>
    <row r="18470" spans="10:11">
      <c r="J18470" s="1014"/>
      <c r="K18470" s="1014"/>
    </row>
    <row r="18471" spans="10:11">
      <c r="J18471" s="1014"/>
      <c r="K18471" s="1014"/>
    </row>
    <row r="18472" spans="10:11">
      <c r="J18472" s="1014"/>
      <c r="K18472" s="1014"/>
    </row>
    <row r="18473" spans="10:11">
      <c r="J18473" s="1014"/>
      <c r="K18473" s="1014"/>
    </row>
    <row r="18474" spans="10:11">
      <c r="J18474" s="1014"/>
      <c r="K18474" s="1014"/>
    </row>
    <row r="18475" spans="10:11">
      <c r="J18475" s="1014"/>
      <c r="K18475" s="1014"/>
    </row>
    <row r="18476" spans="10:11">
      <c r="J18476" s="1014"/>
      <c r="K18476" s="1014"/>
    </row>
    <row r="18477" spans="10:11">
      <c r="J18477" s="1014"/>
      <c r="K18477" s="1014"/>
    </row>
    <row r="18478" spans="10:11">
      <c r="J18478" s="1014"/>
      <c r="K18478" s="1014"/>
    </row>
    <row r="18479" spans="10:11">
      <c r="J18479" s="1014"/>
      <c r="K18479" s="1014"/>
    </row>
    <row r="18480" spans="10:11">
      <c r="J18480" s="1014"/>
      <c r="K18480" s="1014"/>
    </row>
    <row r="18481" spans="10:11">
      <c r="J18481" s="1014"/>
      <c r="K18481" s="1014"/>
    </row>
    <row r="18482" spans="10:11">
      <c r="J18482" s="1014"/>
      <c r="K18482" s="1014"/>
    </row>
    <row r="18483" spans="10:11">
      <c r="J18483" s="1014"/>
      <c r="K18483" s="1014"/>
    </row>
    <row r="18484" spans="10:11">
      <c r="J18484" s="1014"/>
      <c r="K18484" s="1014"/>
    </row>
    <row r="18485" spans="10:11">
      <c r="J18485" s="1014"/>
      <c r="K18485" s="1014"/>
    </row>
    <row r="18486" spans="10:11">
      <c r="J18486" s="1014"/>
      <c r="K18486" s="1014"/>
    </row>
    <row r="18487" spans="10:11">
      <c r="J18487" s="1014"/>
      <c r="K18487" s="1014"/>
    </row>
    <row r="18488" spans="10:11">
      <c r="J18488" s="1014"/>
      <c r="K18488" s="1014"/>
    </row>
    <row r="18489" spans="10:11">
      <c r="J18489" s="1014"/>
      <c r="K18489" s="1014"/>
    </row>
    <row r="18490" spans="10:11">
      <c r="J18490" s="1014"/>
      <c r="K18490" s="1014"/>
    </row>
    <row r="18491" spans="10:11">
      <c r="J18491" s="1014"/>
      <c r="K18491" s="1014"/>
    </row>
    <row r="18492" spans="10:11">
      <c r="J18492" s="1014"/>
      <c r="K18492" s="1014"/>
    </row>
    <row r="18493" spans="10:11">
      <c r="J18493" s="1014"/>
      <c r="K18493" s="1014"/>
    </row>
    <row r="18494" spans="10:11">
      <c r="J18494" s="1014"/>
      <c r="K18494" s="1014"/>
    </row>
    <row r="18495" spans="10:11">
      <c r="J18495" s="1014"/>
      <c r="K18495" s="1014"/>
    </row>
    <row r="18496" spans="10:11">
      <c r="J18496" s="1014"/>
      <c r="K18496" s="1014"/>
    </row>
    <row r="18497" spans="10:11">
      <c r="J18497" s="1014"/>
      <c r="K18497" s="1014"/>
    </row>
    <row r="18498" spans="10:11">
      <c r="J18498" s="1014"/>
      <c r="K18498" s="1014"/>
    </row>
    <row r="18499" spans="10:11">
      <c r="J18499" s="1014"/>
      <c r="K18499" s="1014"/>
    </row>
    <row r="18500" spans="10:11">
      <c r="J18500" s="1014"/>
      <c r="K18500" s="1014"/>
    </row>
    <row r="18501" spans="10:11">
      <c r="J18501" s="1014"/>
      <c r="K18501" s="1014"/>
    </row>
    <row r="18502" spans="10:11">
      <c r="J18502" s="1014"/>
      <c r="K18502" s="1014"/>
    </row>
    <row r="18503" spans="10:11">
      <c r="J18503" s="1014"/>
      <c r="K18503" s="1014"/>
    </row>
    <row r="18504" spans="10:11">
      <c r="J18504" s="1014"/>
      <c r="K18504" s="1014"/>
    </row>
    <row r="18505" spans="10:11">
      <c r="J18505" s="1014"/>
      <c r="K18505" s="1014"/>
    </row>
    <row r="18506" spans="10:11">
      <c r="J18506" s="1014"/>
      <c r="K18506" s="1014"/>
    </row>
    <row r="18507" spans="10:11">
      <c r="J18507" s="1014"/>
      <c r="K18507" s="1014"/>
    </row>
    <row r="18508" spans="10:11">
      <c r="J18508" s="1014"/>
      <c r="K18508" s="1014"/>
    </row>
    <row r="18509" spans="10:11">
      <c r="J18509" s="1014"/>
      <c r="K18509" s="1014"/>
    </row>
    <row r="18510" spans="10:11">
      <c r="J18510" s="1014"/>
      <c r="K18510" s="1014"/>
    </row>
    <row r="18511" spans="10:11">
      <c r="J18511" s="1014"/>
      <c r="K18511" s="1014"/>
    </row>
    <row r="18512" spans="10:11">
      <c r="J18512" s="1014"/>
      <c r="K18512" s="1014"/>
    </row>
    <row r="18513" spans="10:11">
      <c r="J18513" s="1014"/>
      <c r="K18513" s="1014"/>
    </row>
    <row r="18514" spans="10:11">
      <c r="J18514" s="1014"/>
      <c r="K18514" s="1014"/>
    </row>
    <row r="18515" spans="10:11">
      <c r="J18515" s="1014"/>
      <c r="K18515" s="1014"/>
    </row>
    <row r="18516" spans="10:11">
      <c r="J18516" s="1014"/>
      <c r="K18516" s="1014"/>
    </row>
    <row r="18517" spans="10:11">
      <c r="J18517" s="1014"/>
      <c r="K18517" s="1014"/>
    </row>
    <row r="18518" spans="10:11">
      <c r="J18518" s="1014"/>
      <c r="K18518" s="1014"/>
    </row>
    <row r="18519" spans="10:11">
      <c r="J18519" s="1014"/>
      <c r="K18519" s="1014"/>
    </row>
    <row r="18520" spans="10:11">
      <c r="J18520" s="1014"/>
      <c r="K18520" s="1014"/>
    </row>
    <row r="18521" spans="10:11">
      <c r="J18521" s="1014"/>
      <c r="K18521" s="1014"/>
    </row>
    <row r="18522" spans="10:11">
      <c r="J18522" s="1014"/>
      <c r="K18522" s="1014"/>
    </row>
    <row r="18523" spans="10:11">
      <c r="J18523" s="1014"/>
      <c r="K18523" s="1014"/>
    </row>
    <row r="18524" spans="10:11">
      <c r="J18524" s="1014"/>
      <c r="K18524" s="1014"/>
    </row>
    <row r="18525" spans="10:11">
      <c r="J18525" s="1014"/>
      <c r="K18525" s="1014"/>
    </row>
    <row r="18526" spans="10:11">
      <c r="J18526" s="1014"/>
      <c r="K18526" s="1014"/>
    </row>
    <row r="18527" spans="10:11">
      <c r="J18527" s="1014"/>
      <c r="K18527" s="1014"/>
    </row>
    <row r="18528" spans="10:11">
      <c r="J18528" s="1014"/>
      <c r="K18528" s="1014"/>
    </row>
    <row r="18529" spans="10:11">
      <c r="J18529" s="1014"/>
      <c r="K18529" s="1014"/>
    </row>
    <row r="18530" spans="10:11">
      <c r="J18530" s="1014"/>
      <c r="K18530" s="1014"/>
    </row>
    <row r="18531" spans="10:11">
      <c r="J18531" s="1014"/>
      <c r="K18531" s="1014"/>
    </row>
    <row r="18532" spans="10:11">
      <c r="J18532" s="1014"/>
      <c r="K18532" s="1014"/>
    </row>
    <row r="18533" spans="10:11">
      <c r="J18533" s="1014"/>
      <c r="K18533" s="1014"/>
    </row>
    <row r="18534" spans="10:11">
      <c r="J18534" s="1014"/>
      <c r="K18534" s="1014"/>
    </row>
    <row r="18535" spans="10:11">
      <c r="J18535" s="1014"/>
      <c r="K18535" s="1014"/>
    </row>
    <row r="18536" spans="10:11">
      <c r="J18536" s="1014"/>
      <c r="K18536" s="1014"/>
    </row>
    <row r="18537" spans="10:11">
      <c r="J18537" s="1014"/>
      <c r="K18537" s="1014"/>
    </row>
    <row r="18538" spans="10:11">
      <c r="J18538" s="1014"/>
      <c r="K18538" s="1014"/>
    </row>
    <row r="18539" spans="10:11">
      <c r="J18539" s="1014"/>
      <c r="K18539" s="1014"/>
    </row>
    <row r="18540" spans="10:11">
      <c r="J18540" s="1014"/>
      <c r="K18540" s="1014"/>
    </row>
    <row r="18541" spans="10:11">
      <c r="J18541" s="1014"/>
      <c r="K18541" s="1014"/>
    </row>
    <row r="18542" spans="10:11">
      <c r="J18542" s="1014"/>
      <c r="K18542" s="1014"/>
    </row>
    <row r="18543" spans="10:11">
      <c r="J18543" s="1014"/>
      <c r="K18543" s="1014"/>
    </row>
    <row r="18544" spans="10:11">
      <c r="J18544" s="1014"/>
      <c r="K18544" s="1014"/>
    </row>
    <row r="18545" spans="10:11">
      <c r="J18545" s="1014"/>
      <c r="K18545" s="1014"/>
    </row>
    <row r="18546" spans="10:11">
      <c r="J18546" s="1014"/>
      <c r="K18546" s="1014"/>
    </row>
    <row r="18547" spans="10:11">
      <c r="J18547" s="1014"/>
      <c r="K18547" s="1014"/>
    </row>
    <row r="18548" spans="10:11">
      <c r="J18548" s="1014"/>
      <c r="K18548" s="1014"/>
    </row>
    <row r="18549" spans="10:11">
      <c r="J18549" s="1014"/>
      <c r="K18549" s="1014"/>
    </row>
    <row r="18550" spans="10:11">
      <c r="J18550" s="1014"/>
      <c r="K18550" s="1014"/>
    </row>
    <row r="18551" spans="10:11">
      <c r="J18551" s="1014"/>
      <c r="K18551" s="1014"/>
    </row>
    <row r="18552" spans="10:11">
      <c r="J18552" s="1014"/>
      <c r="K18552" s="1014"/>
    </row>
    <row r="18553" spans="10:11">
      <c r="J18553" s="1014"/>
      <c r="K18553" s="1014"/>
    </row>
    <row r="18554" spans="10:11">
      <c r="J18554" s="1014"/>
      <c r="K18554" s="1014"/>
    </row>
    <row r="18555" spans="10:11">
      <c r="J18555" s="1014"/>
      <c r="K18555" s="1014"/>
    </row>
    <row r="18556" spans="10:11">
      <c r="J18556" s="1014"/>
      <c r="K18556" s="1014"/>
    </row>
    <row r="18557" spans="10:11">
      <c r="J18557" s="1014"/>
      <c r="K18557" s="1014"/>
    </row>
    <row r="18558" spans="10:11">
      <c r="J18558" s="1014"/>
      <c r="K18558" s="1014"/>
    </row>
    <row r="18559" spans="10:11">
      <c r="J18559" s="1014"/>
      <c r="K18559" s="1014"/>
    </row>
    <row r="18560" spans="10:11">
      <c r="J18560" s="1014"/>
      <c r="K18560" s="1014"/>
    </row>
    <row r="18561" spans="10:11">
      <c r="J18561" s="1014"/>
      <c r="K18561" s="1014"/>
    </row>
    <row r="18562" spans="10:11">
      <c r="J18562" s="1014"/>
      <c r="K18562" s="1014"/>
    </row>
    <row r="18563" spans="10:11">
      <c r="J18563" s="1014"/>
      <c r="K18563" s="1014"/>
    </row>
    <row r="18564" spans="10:11">
      <c r="J18564" s="1014"/>
      <c r="K18564" s="1014"/>
    </row>
    <row r="18565" spans="10:11">
      <c r="J18565" s="1014"/>
      <c r="K18565" s="1014"/>
    </row>
    <row r="18566" spans="10:11">
      <c r="J18566" s="1014"/>
      <c r="K18566" s="1014"/>
    </row>
    <row r="18567" spans="10:11">
      <c r="J18567" s="1014"/>
      <c r="K18567" s="1014"/>
    </row>
    <row r="18568" spans="10:11">
      <c r="J18568" s="1014"/>
      <c r="K18568" s="1014"/>
    </row>
    <row r="18569" spans="10:11">
      <c r="J18569" s="1014"/>
      <c r="K18569" s="1014"/>
    </row>
    <row r="18570" spans="10:11">
      <c r="J18570" s="1014"/>
      <c r="K18570" s="1014"/>
    </row>
    <row r="18571" spans="10:11">
      <c r="J18571" s="1014"/>
      <c r="K18571" s="1014"/>
    </row>
    <row r="18572" spans="10:11">
      <c r="J18572" s="1014"/>
      <c r="K18572" s="1014"/>
    </row>
    <row r="18573" spans="10:11">
      <c r="J18573" s="1014"/>
      <c r="K18573" s="1014"/>
    </row>
    <row r="18574" spans="10:11">
      <c r="J18574" s="1014"/>
      <c r="K18574" s="1014"/>
    </row>
    <row r="18575" spans="10:11">
      <c r="J18575" s="1014"/>
      <c r="K18575" s="1014"/>
    </row>
    <row r="18576" spans="10:11">
      <c r="J18576" s="1014"/>
      <c r="K18576" s="1014"/>
    </row>
    <row r="18577" spans="10:11">
      <c r="J18577" s="1014"/>
      <c r="K18577" s="1014"/>
    </row>
    <row r="18578" spans="10:11">
      <c r="J18578" s="1014"/>
      <c r="K18578" s="1014"/>
    </row>
    <row r="18579" spans="10:11">
      <c r="J18579" s="1014"/>
      <c r="K18579" s="1014"/>
    </row>
    <row r="18580" spans="10:11">
      <c r="J18580" s="1014"/>
      <c r="K18580" s="1014"/>
    </row>
    <row r="18581" spans="10:11">
      <c r="J18581" s="1014"/>
      <c r="K18581" s="1014"/>
    </row>
    <row r="18582" spans="10:11">
      <c r="J18582" s="1014"/>
      <c r="K18582" s="1014"/>
    </row>
    <row r="18583" spans="10:11">
      <c r="J18583" s="1014"/>
      <c r="K18583" s="1014"/>
    </row>
    <row r="18584" spans="10:11">
      <c r="J18584" s="1014"/>
      <c r="K18584" s="1014"/>
    </row>
    <row r="18585" spans="10:11">
      <c r="J18585" s="1014"/>
      <c r="K18585" s="1014"/>
    </row>
    <row r="18586" spans="10:11">
      <c r="J18586" s="1014"/>
      <c r="K18586" s="1014"/>
    </row>
    <row r="18587" spans="10:11">
      <c r="J18587" s="1014"/>
      <c r="K18587" s="1014"/>
    </row>
    <row r="18588" spans="10:11">
      <c r="J18588" s="1014"/>
      <c r="K18588" s="1014"/>
    </row>
    <row r="18589" spans="10:11">
      <c r="J18589" s="1014"/>
      <c r="K18589" s="1014"/>
    </row>
    <row r="18590" spans="10:11">
      <c r="J18590" s="1014"/>
      <c r="K18590" s="1014"/>
    </row>
    <row r="18591" spans="10:11">
      <c r="J18591" s="1014"/>
      <c r="K18591" s="1014"/>
    </row>
    <row r="18592" spans="10:11">
      <c r="J18592" s="1014"/>
      <c r="K18592" s="1014"/>
    </row>
    <row r="18593" spans="10:11">
      <c r="J18593" s="1014"/>
      <c r="K18593" s="1014"/>
    </row>
    <row r="18594" spans="10:11">
      <c r="J18594" s="1014"/>
      <c r="K18594" s="1014"/>
    </row>
    <row r="18595" spans="10:11">
      <c r="J18595" s="1014"/>
      <c r="K18595" s="1014"/>
    </row>
    <row r="18596" spans="10:11">
      <c r="J18596" s="1014"/>
      <c r="K18596" s="1014"/>
    </row>
    <row r="18597" spans="10:11">
      <c r="J18597" s="1014"/>
      <c r="K18597" s="1014"/>
    </row>
    <row r="18598" spans="10:11">
      <c r="J18598" s="1014"/>
      <c r="K18598" s="1014"/>
    </row>
    <row r="18599" spans="10:11">
      <c r="J18599" s="1014"/>
      <c r="K18599" s="1014"/>
    </row>
    <row r="18600" spans="10:11">
      <c r="J18600" s="1014"/>
      <c r="K18600" s="1014"/>
    </row>
    <row r="18601" spans="10:11">
      <c r="J18601" s="1014"/>
      <c r="K18601" s="1014"/>
    </row>
    <row r="18602" spans="10:11">
      <c r="J18602" s="1014"/>
      <c r="K18602" s="1014"/>
    </row>
    <row r="18603" spans="10:11">
      <c r="J18603" s="1014"/>
      <c r="K18603" s="1014"/>
    </row>
    <row r="18604" spans="10:11">
      <c r="J18604" s="1014"/>
      <c r="K18604" s="1014"/>
    </row>
    <row r="18605" spans="10:11">
      <c r="J18605" s="1014"/>
      <c r="K18605" s="1014"/>
    </row>
    <row r="18606" spans="10:11">
      <c r="J18606" s="1014"/>
      <c r="K18606" s="1014"/>
    </row>
    <row r="18607" spans="10:11">
      <c r="J18607" s="1014"/>
      <c r="K18607" s="1014"/>
    </row>
    <row r="18608" spans="10:11">
      <c r="J18608" s="1014"/>
      <c r="K18608" s="1014"/>
    </row>
    <row r="18609" spans="10:11">
      <c r="J18609" s="1014"/>
      <c r="K18609" s="1014"/>
    </row>
    <row r="18610" spans="10:11">
      <c r="J18610" s="1014"/>
      <c r="K18610" s="1014"/>
    </row>
    <row r="18611" spans="10:11">
      <c r="J18611" s="1014"/>
      <c r="K18611" s="1014"/>
    </row>
    <row r="18612" spans="10:11">
      <c r="J18612" s="1014"/>
      <c r="K18612" s="1014"/>
    </row>
    <row r="18613" spans="10:11">
      <c r="J18613" s="1014"/>
      <c r="K18613" s="1014"/>
    </row>
    <row r="18614" spans="10:11">
      <c r="J18614" s="1014"/>
      <c r="K18614" s="1014"/>
    </row>
    <row r="18615" spans="10:11">
      <c r="J18615" s="1014"/>
      <c r="K18615" s="1014"/>
    </row>
    <row r="18616" spans="10:11">
      <c r="J18616" s="1014"/>
      <c r="K18616" s="1014"/>
    </row>
    <row r="18617" spans="10:11">
      <c r="J18617" s="1014"/>
      <c r="K18617" s="1014"/>
    </row>
    <row r="18618" spans="10:11">
      <c r="J18618" s="1014"/>
      <c r="K18618" s="1014"/>
    </row>
    <row r="18619" spans="10:11">
      <c r="J18619" s="1014"/>
      <c r="K18619" s="1014"/>
    </row>
    <row r="18620" spans="10:11">
      <c r="J18620" s="1014"/>
      <c r="K18620" s="1014"/>
    </row>
    <row r="18621" spans="10:11">
      <c r="J18621" s="1014"/>
      <c r="K18621" s="1014"/>
    </row>
    <row r="18622" spans="10:11">
      <c r="J18622" s="1014"/>
      <c r="K18622" s="1014"/>
    </row>
    <row r="18623" spans="10:11">
      <c r="J18623" s="1014"/>
      <c r="K18623" s="1014"/>
    </row>
    <row r="18624" spans="10:11">
      <c r="J18624" s="1014"/>
      <c r="K18624" s="1014"/>
    </row>
    <row r="18625" spans="10:11">
      <c r="J18625" s="1014"/>
      <c r="K18625" s="1014"/>
    </row>
    <row r="18626" spans="10:11">
      <c r="J18626" s="1014"/>
      <c r="K18626" s="1014"/>
    </row>
    <row r="18627" spans="10:11">
      <c r="J18627" s="1014"/>
      <c r="K18627" s="1014"/>
    </row>
    <row r="18628" spans="10:11">
      <c r="J18628" s="1014"/>
      <c r="K18628" s="1014"/>
    </row>
    <row r="18629" spans="10:11">
      <c r="J18629" s="1014"/>
      <c r="K18629" s="1014"/>
    </row>
    <row r="18630" spans="10:11">
      <c r="J18630" s="1014"/>
      <c r="K18630" s="1014"/>
    </row>
    <row r="18631" spans="10:11">
      <c r="J18631" s="1014"/>
      <c r="K18631" s="1014"/>
    </row>
    <row r="18632" spans="10:11">
      <c r="J18632" s="1014"/>
      <c r="K18632" s="1014"/>
    </row>
    <row r="18633" spans="10:11">
      <c r="J18633" s="1014"/>
      <c r="K18633" s="1014"/>
    </row>
    <row r="18634" spans="10:11">
      <c r="J18634" s="1014"/>
      <c r="K18634" s="1014"/>
    </row>
    <row r="18635" spans="10:11">
      <c r="J18635" s="1014"/>
      <c r="K18635" s="1014"/>
    </row>
    <row r="18636" spans="10:11">
      <c r="J18636" s="1014"/>
      <c r="K18636" s="1014"/>
    </row>
    <row r="18637" spans="10:11">
      <c r="J18637" s="1014"/>
      <c r="K18637" s="1014"/>
    </row>
    <row r="18638" spans="10:11">
      <c r="J18638" s="1014"/>
      <c r="K18638" s="1014"/>
    </row>
    <row r="18639" spans="10:11">
      <c r="J18639" s="1014"/>
      <c r="K18639" s="1014"/>
    </row>
    <row r="18640" spans="10:11">
      <c r="J18640" s="1014"/>
      <c r="K18640" s="1014"/>
    </row>
    <row r="18641" spans="10:11">
      <c r="J18641" s="1014"/>
      <c r="K18641" s="1014"/>
    </row>
    <row r="18642" spans="10:11">
      <c r="J18642" s="1014"/>
      <c r="K18642" s="1014"/>
    </row>
    <row r="18643" spans="10:11">
      <c r="J18643" s="1014"/>
      <c r="K18643" s="1014"/>
    </row>
    <row r="18644" spans="10:11">
      <c r="J18644" s="1014"/>
      <c r="K18644" s="1014"/>
    </row>
    <row r="18645" spans="10:11">
      <c r="J18645" s="1014"/>
      <c r="K18645" s="1014"/>
    </row>
    <row r="18646" spans="10:11">
      <c r="J18646" s="1014"/>
      <c r="K18646" s="1014"/>
    </row>
    <row r="18647" spans="10:11">
      <c r="J18647" s="1014"/>
      <c r="K18647" s="1014"/>
    </row>
    <row r="18648" spans="10:11">
      <c r="J18648" s="1014"/>
      <c r="K18648" s="1014"/>
    </row>
    <row r="18649" spans="10:11">
      <c r="J18649" s="1014"/>
      <c r="K18649" s="1014"/>
    </row>
    <row r="18650" spans="10:11">
      <c r="J18650" s="1014"/>
      <c r="K18650" s="1014"/>
    </row>
    <row r="18651" spans="10:11">
      <c r="J18651" s="1014"/>
      <c r="K18651" s="1014"/>
    </row>
    <row r="18652" spans="10:11">
      <c r="J18652" s="1014"/>
      <c r="K18652" s="1014"/>
    </row>
    <row r="18653" spans="10:11">
      <c r="J18653" s="1014"/>
      <c r="K18653" s="1014"/>
    </row>
    <row r="18654" spans="10:11">
      <c r="J18654" s="1014"/>
      <c r="K18654" s="1014"/>
    </row>
    <row r="18655" spans="10:11">
      <c r="J18655" s="1014"/>
      <c r="K18655" s="1014"/>
    </row>
    <row r="18656" spans="10:11">
      <c r="J18656" s="1014"/>
      <c r="K18656" s="1014"/>
    </row>
    <row r="18657" spans="10:11">
      <c r="J18657" s="1014"/>
      <c r="K18657" s="1014"/>
    </row>
    <row r="18658" spans="10:11">
      <c r="J18658" s="1014"/>
      <c r="K18658" s="1014"/>
    </row>
    <row r="18659" spans="10:11">
      <c r="J18659" s="1014"/>
      <c r="K18659" s="1014"/>
    </row>
    <row r="18660" spans="10:11">
      <c r="J18660" s="1014"/>
      <c r="K18660" s="1014"/>
    </row>
    <row r="18661" spans="10:11">
      <c r="J18661" s="1014"/>
      <c r="K18661" s="1014"/>
    </row>
    <row r="18662" spans="10:11">
      <c r="J18662" s="1014"/>
      <c r="K18662" s="1014"/>
    </row>
    <row r="18663" spans="10:11">
      <c r="J18663" s="1014"/>
      <c r="K18663" s="1014"/>
    </row>
    <row r="18664" spans="10:11">
      <c r="J18664" s="1014"/>
      <c r="K18664" s="1014"/>
    </row>
    <row r="18665" spans="10:11">
      <c r="J18665" s="1014"/>
      <c r="K18665" s="1014"/>
    </row>
    <row r="18666" spans="10:11">
      <c r="J18666" s="1014"/>
      <c r="K18666" s="1014"/>
    </row>
    <row r="18667" spans="10:11">
      <c r="J18667" s="1014"/>
      <c r="K18667" s="1014"/>
    </row>
    <row r="18668" spans="10:11">
      <c r="J18668" s="1014"/>
      <c r="K18668" s="1014"/>
    </row>
    <row r="18669" spans="10:11">
      <c r="J18669" s="1014"/>
      <c r="K18669" s="1014"/>
    </row>
    <row r="18670" spans="10:11">
      <c r="J18670" s="1014"/>
      <c r="K18670" s="1014"/>
    </row>
    <row r="18671" spans="10:11">
      <c r="J18671" s="1014"/>
      <c r="K18671" s="1014"/>
    </row>
    <row r="18672" spans="10:11">
      <c r="J18672" s="1014"/>
      <c r="K18672" s="1014"/>
    </row>
    <row r="18673" spans="10:11">
      <c r="J18673" s="1014"/>
      <c r="K18673" s="1014"/>
    </row>
    <row r="18674" spans="10:11">
      <c r="J18674" s="1014"/>
      <c r="K18674" s="1014"/>
    </row>
    <row r="18675" spans="10:11">
      <c r="J18675" s="1014"/>
      <c r="K18675" s="1014"/>
    </row>
    <row r="18676" spans="10:11">
      <c r="J18676" s="1014"/>
      <c r="K18676" s="1014"/>
    </row>
    <row r="18677" spans="10:11">
      <c r="J18677" s="1014"/>
      <c r="K18677" s="1014"/>
    </row>
    <row r="18678" spans="10:11">
      <c r="J18678" s="1014"/>
      <c r="K18678" s="1014"/>
    </row>
    <row r="18679" spans="10:11">
      <c r="J18679" s="1014"/>
      <c r="K18679" s="1014"/>
    </row>
    <row r="18680" spans="10:11">
      <c r="J18680" s="1014"/>
      <c r="K18680" s="1014"/>
    </row>
    <row r="18681" spans="10:11">
      <c r="J18681" s="1014"/>
      <c r="K18681" s="1014"/>
    </row>
    <row r="18682" spans="10:11">
      <c r="J18682" s="1014"/>
      <c r="K18682" s="1014"/>
    </row>
    <row r="18683" spans="10:11">
      <c r="J18683" s="1014"/>
      <c r="K18683" s="1014"/>
    </row>
    <row r="18684" spans="10:11">
      <c r="J18684" s="1014"/>
      <c r="K18684" s="1014"/>
    </row>
    <row r="18685" spans="10:11">
      <c r="J18685" s="1014"/>
      <c r="K18685" s="1014"/>
    </row>
    <row r="18686" spans="10:11">
      <c r="J18686" s="1014"/>
      <c r="K18686" s="1014"/>
    </row>
    <row r="18687" spans="10:11">
      <c r="J18687" s="1014"/>
      <c r="K18687" s="1014"/>
    </row>
    <row r="18688" spans="10:11">
      <c r="J18688" s="1014"/>
      <c r="K18688" s="1014"/>
    </row>
    <row r="18689" spans="10:11">
      <c r="J18689" s="1014"/>
      <c r="K18689" s="1014"/>
    </row>
    <row r="18690" spans="10:11">
      <c r="J18690" s="1014"/>
      <c r="K18690" s="1014"/>
    </row>
    <row r="18691" spans="10:11">
      <c r="J18691" s="1014"/>
      <c r="K18691" s="1014"/>
    </row>
    <row r="18692" spans="10:11">
      <c r="J18692" s="1014"/>
      <c r="K18692" s="1014"/>
    </row>
    <row r="18693" spans="10:11">
      <c r="J18693" s="1014"/>
      <c r="K18693" s="1014"/>
    </row>
    <row r="18694" spans="10:11">
      <c r="J18694" s="1014"/>
      <c r="K18694" s="1014"/>
    </row>
    <row r="18695" spans="10:11">
      <c r="J18695" s="1014"/>
      <c r="K18695" s="1014"/>
    </row>
    <row r="18696" spans="10:11">
      <c r="J18696" s="1014"/>
      <c r="K18696" s="1014"/>
    </row>
    <row r="18697" spans="10:11">
      <c r="J18697" s="1014"/>
      <c r="K18697" s="1014"/>
    </row>
    <row r="18698" spans="10:11">
      <c r="J18698" s="1014"/>
      <c r="K18698" s="1014"/>
    </row>
    <row r="18699" spans="10:11">
      <c r="J18699" s="1014"/>
      <c r="K18699" s="1014"/>
    </row>
    <row r="18700" spans="10:11">
      <c r="J18700" s="1014"/>
      <c r="K18700" s="1014"/>
    </row>
    <row r="18701" spans="10:11">
      <c r="J18701" s="1014"/>
      <c r="K18701" s="1014"/>
    </row>
    <row r="18702" spans="10:11">
      <c r="J18702" s="1014"/>
      <c r="K18702" s="1014"/>
    </row>
    <row r="18703" spans="10:11">
      <c r="J18703" s="1014"/>
      <c r="K18703" s="1014"/>
    </row>
    <row r="18704" spans="10:11">
      <c r="J18704" s="1014"/>
      <c r="K18704" s="1014"/>
    </row>
    <row r="18705" spans="10:11">
      <c r="J18705" s="1014"/>
      <c r="K18705" s="1014"/>
    </row>
    <row r="18706" spans="10:11">
      <c r="J18706" s="1014"/>
      <c r="K18706" s="1014"/>
    </row>
    <row r="18707" spans="10:11">
      <c r="J18707" s="1014"/>
      <c r="K18707" s="1014"/>
    </row>
    <row r="18708" spans="10:11">
      <c r="J18708" s="1014"/>
      <c r="K18708" s="1014"/>
    </row>
    <row r="18709" spans="10:11">
      <c r="J18709" s="1014"/>
      <c r="K18709" s="1014"/>
    </row>
    <row r="18710" spans="10:11">
      <c r="J18710" s="1014"/>
      <c r="K18710" s="1014"/>
    </row>
    <row r="18711" spans="10:11">
      <c r="J18711" s="1014"/>
      <c r="K18711" s="1014"/>
    </row>
    <row r="18712" spans="10:11">
      <c r="J18712" s="1014"/>
      <c r="K18712" s="1014"/>
    </row>
    <row r="18713" spans="10:11">
      <c r="J18713" s="1014"/>
      <c r="K18713" s="1014"/>
    </row>
    <row r="18714" spans="10:11">
      <c r="J18714" s="1014"/>
      <c r="K18714" s="1014"/>
    </row>
    <row r="18715" spans="10:11">
      <c r="J18715" s="1014"/>
      <c r="K18715" s="1014"/>
    </row>
    <row r="18716" spans="10:11">
      <c r="J18716" s="1014"/>
      <c r="K18716" s="1014"/>
    </row>
    <row r="18717" spans="10:11">
      <c r="J18717" s="1014"/>
      <c r="K18717" s="1014"/>
    </row>
    <row r="18718" spans="10:11">
      <c r="J18718" s="1014"/>
      <c r="K18718" s="1014"/>
    </row>
    <row r="18719" spans="10:11">
      <c r="J18719" s="1014"/>
      <c r="K18719" s="1014"/>
    </row>
    <row r="18720" spans="10:11">
      <c r="J18720" s="1014"/>
      <c r="K18720" s="1014"/>
    </row>
    <row r="18721" spans="10:11">
      <c r="J18721" s="1014"/>
      <c r="K18721" s="1014"/>
    </row>
    <row r="18722" spans="10:11">
      <c r="J18722" s="1014"/>
      <c r="K18722" s="1014"/>
    </row>
    <row r="18723" spans="10:11">
      <c r="J18723" s="1014"/>
      <c r="K18723" s="1014"/>
    </row>
    <row r="18724" spans="10:11">
      <c r="J18724" s="1014"/>
      <c r="K18724" s="1014"/>
    </row>
    <row r="18725" spans="10:11">
      <c r="J18725" s="1014"/>
      <c r="K18725" s="1014"/>
    </row>
    <row r="18726" spans="10:11">
      <c r="J18726" s="1014"/>
      <c r="K18726" s="1014"/>
    </row>
    <row r="18727" spans="10:11">
      <c r="J18727" s="1014"/>
      <c r="K18727" s="1014"/>
    </row>
    <row r="18728" spans="10:11">
      <c r="J18728" s="1014"/>
      <c r="K18728" s="1014"/>
    </row>
    <row r="18729" spans="10:11">
      <c r="J18729" s="1014"/>
      <c r="K18729" s="1014"/>
    </row>
    <row r="18730" spans="10:11">
      <c r="J18730" s="1014"/>
      <c r="K18730" s="1014"/>
    </row>
    <row r="18731" spans="10:11">
      <c r="J18731" s="1014"/>
      <c r="K18731" s="1014"/>
    </row>
    <row r="18732" spans="10:11">
      <c r="J18732" s="1014"/>
      <c r="K18732" s="1014"/>
    </row>
    <row r="18733" spans="10:11">
      <c r="J18733" s="1014"/>
      <c r="K18733" s="1014"/>
    </row>
    <row r="18734" spans="10:11">
      <c r="J18734" s="1014"/>
      <c r="K18734" s="1014"/>
    </row>
    <row r="18735" spans="10:11">
      <c r="J18735" s="1014"/>
      <c r="K18735" s="1014"/>
    </row>
    <row r="18736" spans="10:11">
      <c r="J18736" s="1014"/>
      <c r="K18736" s="1014"/>
    </row>
    <row r="18737" spans="10:11">
      <c r="J18737" s="1014"/>
      <c r="K18737" s="1014"/>
    </row>
    <row r="18738" spans="10:11">
      <c r="J18738" s="1014"/>
      <c r="K18738" s="1014"/>
    </row>
    <row r="18739" spans="10:11">
      <c r="J18739" s="1014"/>
      <c r="K18739" s="1014"/>
    </row>
    <row r="18740" spans="10:11">
      <c r="J18740" s="1014"/>
      <c r="K18740" s="1014"/>
    </row>
    <row r="18741" spans="10:11">
      <c r="J18741" s="1014"/>
      <c r="K18741" s="1014"/>
    </row>
    <row r="18742" spans="10:11">
      <c r="J18742" s="1014"/>
      <c r="K18742" s="1014"/>
    </row>
    <row r="18743" spans="10:11">
      <c r="J18743" s="1014"/>
      <c r="K18743" s="1014"/>
    </row>
    <row r="18744" spans="10:11">
      <c r="J18744" s="1014"/>
      <c r="K18744" s="1014"/>
    </row>
    <row r="18745" spans="10:11">
      <c r="J18745" s="1014"/>
      <c r="K18745" s="1014"/>
    </row>
    <row r="18746" spans="10:11">
      <c r="J18746" s="1014"/>
      <c r="K18746" s="1014"/>
    </row>
    <row r="18747" spans="10:11">
      <c r="J18747" s="1014"/>
      <c r="K18747" s="1014"/>
    </row>
    <row r="18748" spans="10:11">
      <c r="J18748" s="1014"/>
      <c r="K18748" s="1014"/>
    </row>
    <row r="18749" spans="10:11">
      <c r="J18749" s="1014"/>
      <c r="K18749" s="1014"/>
    </row>
    <row r="18750" spans="10:11">
      <c r="J18750" s="1014"/>
      <c r="K18750" s="1014"/>
    </row>
    <row r="18751" spans="10:11">
      <c r="J18751" s="1014"/>
      <c r="K18751" s="1014"/>
    </row>
    <row r="18752" spans="10:11">
      <c r="J18752" s="1014"/>
      <c r="K18752" s="1014"/>
    </row>
    <row r="18753" spans="10:11">
      <c r="J18753" s="1014"/>
      <c r="K18753" s="1014"/>
    </row>
    <row r="18754" spans="10:11">
      <c r="J18754" s="1014"/>
      <c r="K18754" s="1014"/>
    </row>
    <row r="18755" spans="10:11">
      <c r="J18755" s="1014"/>
      <c r="K18755" s="1014"/>
    </row>
    <row r="18756" spans="10:11">
      <c r="J18756" s="1014"/>
      <c r="K18756" s="1014"/>
    </row>
    <row r="18757" spans="10:11">
      <c r="J18757" s="1014"/>
      <c r="K18757" s="1014"/>
    </row>
    <row r="18758" spans="10:11">
      <c r="J18758" s="1014"/>
      <c r="K18758" s="1014"/>
    </row>
    <row r="18759" spans="10:11">
      <c r="J18759" s="1014"/>
      <c r="K18759" s="1014"/>
    </row>
    <row r="18760" spans="10:11">
      <c r="J18760" s="1014"/>
      <c r="K18760" s="1014"/>
    </row>
    <row r="18761" spans="10:11">
      <c r="J18761" s="1014"/>
      <c r="K18761" s="1014"/>
    </row>
    <row r="18762" spans="10:11">
      <c r="J18762" s="1014"/>
      <c r="K18762" s="1014"/>
    </row>
    <row r="18763" spans="10:11">
      <c r="J18763" s="1014"/>
      <c r="K18763" s="1014"/>
    </row>
    <row r="18764" spans="10:11">
      <c r="J18764" s="1014"/>
      <c r="K18764" s="1014"/>
    </row>
    <row r="18765" spans="10:11">
      <c r="J18765" s="1014"/>
      <c r="K18765" s="1014"/>
    </row>
    <row r="18766" spans="10:11">
      <c r="J18766" s="1014"/>
      <c r="K18766" s="1014"/>
    </row>
    <row r="18767" spans="10:11">
      <c r="J18767" s="1014"/>
      <c r="K18767" s="1014"/>
    </row>
    <row r="18768" spans="10:11">
      <c r="J18768" s="1014"/>
      <c r="K18768" s="1014"/>
    </row>
    <row r="18769" spans="10:11">
      <c r="J18769" s="1014"/>
      <c r="K18769" s="1014"/>
    </row>
    <row r="18770" spans="10:11">
      <c r="J18770" s="1014"/>
      <c r="K18770" s="1014"/>
    </row>
    <row r="18771" spans="10:11">
      <c r="J18771" s="1014"/>
      <c r="K18771" s="1014"/>
    </row>
    <row r="18772" spans="10:11">
      <c r="J18772" s="1014"/>
      <c r="K18772" s="1014"/>
    </row>
    <row r="18773" spans="10:11">
      <c r="J18773" s="1014"/>
      <c r="K18773" s="1014"/>
    </row>
    <row r="18774" spans="10:11">
      <c r="J18774" s="1014"/>
      <c r="K18774" s="1014"/>
    </row>
    <row r="18775" spans="10:11">
      <c r="J18775" s="1014"/>
      <c r="K18775" s="1014"/>
    </row>
    <row r="18776" spans="10:11">
      <c r="J18776" s="1014"/>
      <c r="K18776" s="1014"/>
    </row>
    <row r="18777" spans="10:11">
      <c r="J18777" s="1014"/>
      <c r="K18777" s="1014"/>
    </row>
    <row r="18778" spans="10:11">
      <c r="J18778" s="1014"/>
      <c r="K18778" s="1014"/>
    </row>
    <row r="18779" spans="10:11">
      <c r="J18779" s="1014"/>
      <c r="K18779" s="1014"/>
    </row>
    <row r="18780" spans="10:11">
      <c r="J18780" s="1014"/>
      <c r="K18780" s="1014"/>
    </row>
    <row r="18781" spans="10:11">
      <c r="J18781" s="1014"/>
      <c r="K18781" s="1014"/>
    </row>
    <row r="18782" spans="10:11">
      <c r="J18782" s="1014"/>
      <c r="K18782" s="1014"/>
    </row>
    <row r="18783" spans="10:11">
      <c r="J18783" s="1014"/>
      <c r="K18783" s="1014"/>
    </row>
    <row r="18784" spans="10:11">
      <c r="J18784" s="1014"/>
      <c r="K18784" s="1014"/>
    </row>
    <row r="18785" spans="10:11">
      <c r="J18785" s="1014"/>
      <c r="K18785" s="1014"/>
    </row>
    <row r="18786" spans="10:11">
      <c r="J18786" s="1014"/>
      <c r="K18786" s="1014"/>
    </row>
    <row r="18787" spans="10:11">
      <c r="J18787" s="1014"/>
      <c r="K18787" s="1014"/>
    </row>
    <row r="18788" spans="10:11">
      <c r="J18788" s="1014"/>
      <c r="K18788" s="1014"/>
    </row>
    <row r="18789" spans="10:11">
      <c r="J18789" s="1014"/>
      <c r="K18789" s="1014"/>
    </row>
    <row r="18790" spans="10:11">
      <c r="J18790" s="1014"/>
      <c r="K18790" s="1014"/>
    </row>
    <row r="18791" spans="10:11">
      <c r="J18791" s="1014"/>
      <c r="K18791" s="1014"/>
    </row>
    <row r="18792" spans="10:11">
      <c r="J18792" s="1014"/>
      <c r="K18792" s="1014"/>
    </row>
    <row r="18793" spans="10:11">
      <c r="J18793" s="1014"/>
      <c r="K18793" s="1014"/>
    </row>
    <row r="18794" spans="10:11">
      <c r="J18794" s="1014"/>
      <c r="K18794" s="1014"/>
    </row>
    <row r="18795" spans="10:11">
      <c r="J18795" s="1014"/>
      <c r="K18795" s="1014"/>
    </row>
    <row r="18796" spans="10:11">
      <c r="J18796" s="1014"/>
      <c r="K18796" s="1014"/>
    </row>
    <row r="18797" spans="10:11">
      <c r="J18797" s="1014"/>
      <c r="K18797" s="1014"/>
    </row>
    <row r="18798" spans="10:11">
      <c r="J18798" s="1014"/>
      <c r="K18798" s="1014"/>
    </row>
    <row r="18799" spans="10:11">
      <c r="J18799" s="1014"/>
      <c r="K18799" s="1014"/>
    </row>
    <row r="18800" spans="10:11">
      <c r="J18800" s="1014"/>
      <c r="K18800" s="1014"/>
    </row>
    <row r="18801" spans="10:11">
      <c r="J18801" s="1014"/>
      <c r="K18801" s="1014"/>
    </row>
    <row r="18802" spans="10:11">
      <c r="J18802" s="1014"/>
      <c r="K18802" s="1014"/>
    </row>
    <row r="18803" spans="10:11">
      <c r="J18803" s="1014"/>
      <c r="K18803" s="1014"/>
    </row>
    <row r="18804" spans="10:11">
      <c r="J18804" s="1014"/>
      <c r="K18804" s="1014"/>
    </row>
    <row r="18805" spans="10:11">
      <c r="J18805" s="1014"/>
      <c r="K18805" s="1014"/>
    </row>
    <row r="18806" spans="10:11">
      <c r="J18806" s="1014"/>
      <c r="K18806" s="1014"/>
    </row>
    <row r="18807" spans="10:11">
      <c r="J18807" s="1014"/>
      <c r="K18807" s="1014"/>
    </row>
    <row r="18808" spans="10:11">
      <c r="J18808" s="1014"/>
      <c r="K18808" s="1014"/>
    </row>
    <row r="18809" spans="10:11">
      <c r="J18809" s="1014"/>
      <c r="K18809" s="1014"/>
    </row>
    <row r="18810" spans="10:11">
      <c r="J18810" s="1014"/>
      <c r="K18810" s="1014"/>
    </row>
    <row r="18811" spans="10:11">
      <c r="J18811" s="1014"/>
      <c r="K18811" s="1014"/>
    </row>
    <row r="18812" spans="10:11">
      <c r="J18812" s="1014"/>
      <c r="K18812" s="1014"/>
    </row>
    <row r="18813" spans="10:11">
      <c r="J18813" s="1014"/>
      <c r="K18813" s="1014"/>
    </row>
    <row r="18814" spans="10:11">
      <c r="J18814" s="1014"/>
      <c r="K18814" s="1014"/>
    </row>
    <row r="18815" spans="10:11">
      <c r="J18815" s="1014"/>
      <c r="K18815" s="1014"/>
    </row>
    <row r="18816" spans="10:11">
      <c r="J18816" s="1014"/>
      <c r="K18816" s="1014"/>
    </row>
    <row r="18817" spans="10:11">
      <c r="J18817" s="1014"/>
      <c r="K18817" s="1014"/>
    </row>
    <row r="18818" spans="10:11">
      <c r="J18818" s="1014"/>
      <c r="K18818" s="1014"/>
    </row>
    <row r="18819" spans="10:11">
      <c r="J18819" s="1014"/>
      <c r="K18819" s="1014"/>
    </row>
    <row r="18820" spans="10:11">
      <c r="J18820" s="1014"/>
      <c r="K18820" s="1014"/>
    </row>
    <row r="18821" spans="10:11">
      <c r="J18821" s="1014"/>
      <c r="K18821" s="1014"/>
    </row>
    <row r="18822" spans="10:11">
      <c r="J18822" s="1014"/>
      <c r="K18822" s="1014"/>
    </row>
    <row r="18823" spans="10:11">
      <c r="J18823" s="1014"/>
      <c r="K18823" s="1014"/>
    </row>
    <row r="18824" spans="10:11">
      <c r="J18824" s="1014"/>
      <c r="K18824" s="1014"/>
    </row>
    <row r="18825" spans="10:11">
      <c r="J18825" s="1014"/>
      <c r="K18825" s="1014"/>
    </row>
    <row r="18826" spans="10:11">
      <c r="J18826" s="1014"/>
      <c r="K18826" s="1014"/>
    </row>
    <row r="18827" spans="10:11">
      <c r="J18827" s="1014"/>
      <c r="K18827" s="1014"/>
    </row>
    <row r="18828" spans="10:11">
      <c r="J18828" s="1014"/>
      <c r="K18828" s="1014"/>
    </row>
    <row r="18829" spans="10:11">
      <c r="J18829" s="1014"/>
      <c r="K18829" s="1014"/>
    </row>
    <row r="18830" spans="10:11">
      <c r="J18830" s="1014"/>
      <c r="K18830" s="1014"/>
    </row>
    <row r="18831" spans="10:11">
      <c r="J18831" s="1014"/>
      <c r="K18831" s="1014"/>
    </row>
    <row r="18832" spans="10:11">
      <c r="J18832" s="1014"/>
      <c r="K18832" s="1014"/>
    </row>
    <row r="18833" spans="10:11">
      <c r="J18833" s="1014"/>
      <c r="K18833" s="1014"/>
    </row>
    <row r="18834" spans="10:11">
      <c r="J18834" s="1014"/>
      <c r="K18834" s="1014"/>
    </row>
    <row r="18835" spans="10:11">
      <c r="J18835" s="1014"/>
      <c r="K18835" s="1014"/>
    </row>
    <row r="18836" spans="10:11">
      <c r="J18836" s="1014"/>
      <c r="K18836" s="1014"/>
    </row>
    <row r="18837" spans="10:11">
      <c r="J18837" s="1014"/>
      <c r="K18837" s="1014"/>
    </row>
    <row r="18838" spans="10:11">
      <c r="J18838" s="1014"/>
      <c r="K18838" s="1014"/>
    </row>
    <row r="18839" spans="10:11">
      <c r="J18839" s="1014"/>
      <c r="K18839" s="1014"/>
    </row>
    <row r="18840" spans="10:11">
      <c r="J18840" s="1014"/>
      <c r="K18840" s="1014"/>
    </row>
    <row r="18841" spans="10:11">
      <c r="J18841" s="1014"/>
      <c r="K18841" s="1014"/>
    </row>
    <row r="18842" spans="10:11">
      <c r="J18842" s="1014"/>
      <c r="K18842" s="1014"/>
    </row>
    <row r="18843" spans="10:11">
      <c r="J18843" s="1014"/>
      <c r="K18843" s="1014"/>
    </row>
    <row r="18844" spans="10:11">
      <c r="J18844" s="1014"/>
      <c r="K18844" s="1014"/>
    </row>
    <row r="18845" spans="10:11">
      <c r="J18845" s="1014"/>
      <c r="K18845" s="1014"/>
    </row>
    <row r="18846" spans="10:11">
      <c r="J18846" s="1014"/>
      <c r="K18846" s="1014"/>
    </row>
    <row r="18847" spans="10:11">
      <c r="J18847" s="1014"/>
      <c r="K18847" s="1014"/>
    </row>
    <row r="18848" spans="10:11">
      <c r="J18848" s="1014"/>
      <c r="K18848" s="1014"/>
    </row>
    <row r="18849" spans="10:11">
      <c r="J18849" s="1014"/>
      <c r="K18849" s="1014"/>
    </row>
    <row r="18850" spans="10:11">
      <c r="J18850" s="1014"/>
      <c r="K18850" s="1014"/>
    </row>
    <row r="18851" spans="10:11">
      <c r="J18851" s="1014"/>
      <c r="K18851" s="1014"/>
    </row>
    <row r="18852" spans="10:11">
      <c r="J18852" s="1014"/>
      <c r="K18852" s="1014"/>
    </row>
    <row r="18853" spans="10:11">
      <c r="J18853" s="1014"/>
      <c r="K18853" s="1014"/>
    </row>
    <row r="18854" spans="10:11">
      <c r="J18854" s="1014"/>
      <c r="K18854" s="1014"/>
    </row>
    <row r="18855" spans="10:11">
      <c r="J18855" s="1014"/>
      <c r="K18855" s="1014"/>
    </row>
    <row r="18856" spans="10:11">
      <c r="J18856" s="1014"/>
      <c r="K18856" s="1014"/>
    </row>
    <row r="18857" spans="10:11">
      <c r="J18857" s="1014"/>
      <c r="K18857" s="1014"/>
    </row>
    <row r="18858" spans="10:11">
      <c r="J18858" s="1014"/>
      <c r="K18858" s="1014"/>
    </row>
    <row r="18859" spans="10:11">
      <c r="J18859" s="1014"/>
      <c r="K18859" s="1014"/>
    </row>
    <row r="18860" spans="10:11">
      <c r="J18860" s="1014"/>
      <c r="K18860" s="1014"/>
    </row>
    <row r="18861" spans="10:11">
      <c r="J18861" s="1014"/>
      <c r="K18861" s="1014"/>
    </row>
    <row r="18862" spans="10:11">
      <c r="J18862" s="1014"/>
      <c r="K18862" s="1014"/>
    </row>
    <row r="18863" spans="10:11">
      <c r="J18863" s="1014"/>
      <c r="K18863" s="1014"/>
    </row>
    <row r="18864" spans="10:11">
      <c r="J18864" s="1014"/>
      <c r="K18864" s="1014"/>
    </row>
    <row r="18865" spans="10:11">
      <c r="J18865" s="1014"/>
      <c r="K18865" s="1014"/>
    </row>
    <row r="18866" spans="10:11">
      <c r="J18866" s="1014"/>
      <c r="K18866" s="1014"/>
    </row>
    <row r="18867" spans="10:11">
      <c r="J18867" s="1014"/>
      <c r="K18867" s="1014"/>
    </row>
    <row r="18868" spans="10:11">
      <c r="J18868" s="1014"/>
      <c r="K18868" s="1014"/>
    </row>
    <row r="18869" spans="10:11">
      <c r="J18869" s="1014"/>
      <c r="K18869" s="1014"/>
    </row>
    <row r="18870" spans="10:11">
      <c r="J18870" s="1014"/>
      <c r="K18870" s="1014"/>
    </row>
    <row r="18871" spans="10:11">
      <c r="J18871" s="1014"/>
      <c r="K18871" s="1014"/>
    </row>
    <row r="18872" spans="10:11">
      <c r="J18872" s="1014"/>
      <c r="K18872" s="1014"/>
    </row>
    <row r="18873" spans="10:11">
      <c r="J18873" s="1014"/>
      <c r="K18873" s="1014"/>
    </row>
    <row r="18874" spans="10:11">
      <c r="J18874" s="1014"/>
      <c r="K18874" s="1014"/>
    </row>
    <row r="18875" spans="10:11">
      <c r="J18875" s="1014"/>
      <c r="K18875" s="1014"/>
    </row>
    <row r="18876" spans="10:11">
      <c r="J18876" s="1014"/>
      <c r="K18876" s="1014"/>
    </row>
    <row r="18877" spans="10:11">
      <c r="J18877" s="1014"/>
      <c r="K18877" s="1014"/>
    </row>
    <row r="18878" spans="10:11">
      <c r="J18878" s="1014"/>
      <c r="K18878" s="1014"/>
    </row>
    <row r="18879" spans="10:11">
      <c r="J18879" s="1014"/>
      <c r="K18879" s="1014"/>
    </row>
    <row r="18880" spans="10:11">
      <c r="J18880" s="1014"/>
      <c r="K18880" s="1014"/>
    </row>
    <row r="18881" spans="10:11">
      <c r="J18881" s="1014"/>
      <c r="K18881" s="1014"/>
    </row>
    <row r="18882" spans="10:11">
      <c r="J18882" s="1014"/>
      <c r="K18882" s="1014"/>
    </row>
    <row r="18883" spans="10:11">
      <c r="J18883" s="1014"/>
      <c r="K18883" s="1014"/>
    </row>
    <row r="18884" spans="10:11">
      <c r="J18884" s="1014"/>
      <c r="K18884" s="1014"/>
    </row>
    <row r="18885" spans="10:11">
      <c r="J18885" s="1014"/>
      <c r="K18885" s="1014"/>
    </row>
    <row r="18886" spans="10:11">
      <c r="J18886" s="1014"/>
      <c r="K18886" s="1014"/>
    </row>
    <row r="18887" spans="10:11">
      <c r="J18887" s="1014"/>
      <c r="K18887" s="1014"/>
    </row>
    <row r="18888" spans="10:11">
      <c r="J18888" s="1014"/>
      <c r="K18888" s="1014"/>
    </row>
    <row r="18889" spans="10:11">
      <c r="J18889" s="1014"/>
      <c r="K18889" s="1014"/>
    </row>
    <row r="18890" spans="10:11">
      <c r="J18890" s="1014"/>
      <c r="K18890" s="1014"/>
    </row>
    <row r="18891" spans="10:11">
      <c r="J18891" s="1014"/>
      <c r="K18891" s="1014"/>
    </row>
    <row r="18892" spans="10:11">
      <c r="J18892" s="1014"/>
      <c r="K18892" s="1014"/>
    </row>
    <row r="18893" spans="10:11">
      <c r="J18893" s="1014"/>
      <c r="K18893" s="1014"/>
    </row>
    <row r="18894" spans="10:11">
      <c r="J18894" s="1014"/>
      <c r="K18894" s="1014"/>
    </row>
    <row r="18895" spans="10:11">
      <c r="J18895" s="1014"/>
      <c r="K18895" s="1014"/>
    </row>
    <row r="18896" spans="10:11">
      <c r="J18896" s="1014"/>
      <c r="K18896" s="1014"/>
    </row>
    <row r="18897" spans="10:11">
      <c r="J18897" s="1014"/>
      <c r="K18897" s="1014"/>
    </row>
    <row r="18898" spans="10:11">
      <c r="J18898" s="1014"/>
      <c r="K18898" s="1014"/>
    </row>
    <row r="18899" spans="10:11">
      <c r="J18899" s="1014"/>
      <c r="K18899" s="1014"/>
    </row>
    <row r="18900" spans="10:11">
      <c r="J18900" s="1014"/>
      <c r="K18900" s="1014"/>
    </row>
    <row r="18901" spans="10:11">
      <c r="J18901" s="1014"/>
      <c r="K18901" s="1014"/>
    </row>
    <row r="18902" spans="10:11">
      <c r="J18902" s="1014"/>
      <c r="K18902" s="1014"/>
    </row>
    <row r="18903" spans="10:11">
      <c r="J18903" s="1014"/>
      <c r="K18903" s="1014"/>
    </row>
    <row r="18904" spans="10:11">
      <c r="J18904" s="1014"/>
      <c r="K18904" s="1014"/>
    </row>
    <row r="18905" spans="10:11">
      <c r="J18905" s="1014"/>
      <c r="K18905" s="1014"/>
    </row>
    <row r="18906" spans="10:11">
      <c r="J18906" s="1014"/>
      <c r="K18906" s="1014"/>
    </row>
    <row r="18907" spans="10:11">
      <c r="J18907" s="1014"/>
      <c r="K18907" s="1014"/>
    </row>
    <row r="18908" spans="10:11">
      <c r="J18908" s="1014"/>
      <c r="K18908" s="1014"/>
    </row>
    <row r="18909" spans="10:11">
      <c r="J18909" s="1014"/>
      <c r="K18909" s="1014"/>
    </row>
    <row r="18910" spans="10:11">
      <c r="J18910" s="1014"/>
      <c r="K18910" s="1014"/>
    </row>
    <row r="18911" spans="10:11">
      <c r="J18911" s="1014"/>
      <c r="K18911" s="1014"/>
    </row>
    <row r="18912" spans="10:11">
      <c r="J18912" s="1014"/>
      <c r="K18912" s="1014"/>
    </row>
    <row r="18913" spans="10:11">
      <c r="J18913" s="1014"/>
      <c r="K18913" s="1014"/>
    </row>
    <row r="18914" spans="10:11">
      <c r="J18914" s="1014"/>
      <c r="K18914" s="1014"/>
    </row>
    <row r="18915" spans="10:11">
      <c r="J18915" s="1014"/>
      <c r="K18915" s="1014"/>
    </row>
    <row r="18916" spans="10:11">
      <c r="J18916" s="1014"/>
      <c r="K18916" s="1014"/>
    </row>
    <row r="18917" spans="10:11">
      <c r="J18917" s="1014"/>
      <c r="K18917" s="1014"/>
    </row>
    <row r="18918" spans="10:11">
      <c r="J18918" s="1014"/>
      <c r="K18918" s="1014"/>
    </row>
    <row r="18919" spans="10:11">
      <c r="J18919" s="1014"/>
      <c r="K18919" s="1014"/>
    </row>
    <row r="18920" spans="10:11">
      <c r="J18920" s="1014"/>
      <c r="K18920" s="1014"/>
    </row>
    <row r="18921" spans="10:11">
      <c r="J18921" s="1014"/>
      <c r="K18921" s="1014"/>
    </row>
    <row r="18922" spans="10:11">
      <c r="J18922" s="1014"/>
      <c r="K18922" s="1014"/>
    </row>
    <row r="18923" spans="10:11">
      <c r="J18923" s="1014"/>
      <c r="K18923" s="1014"/>
    </row>
    <row r="18924" spans="10:11">
      <c r="J18924" s="1014"/>
      <c r="K18924" s="1014"/>
    </row>
    <row r="18925" spans="10:11">
      <c r="J18925" s="1014"/>
      <c r="K18925" s="1014"/>
    </row>
    <row r="18926" spans="10:11">
      <c r="J18926" s="1014"/>
      <c r="K18926" s="1014"/>
    </row>
    <row r="18927" spans="10:11">
      <c r="J18927" s="1014"/>
      <c r="K18927" s="1014"/>
    </row>
    <row r="18928" spans="10:11">
      <c r="J18928" s="1014"/>
      <c r="K18928" s="1014"/>
    </row>
    <row r="18929" spans="10:11">
      <c r="J18929" s="1014"/>
      <c r="K18929" s="1014"/>
    </row>
    <row r="18930" spans="10:11">
      <c r="J18930" s="1014"/>
      <c r="K18930" s="1014"/>
    </row>
    <row r="18931" spans="10:11">
      <c r="J18931" s="1014"/>
      <c r="K18931" s="1014"/>
    </row>
    <row r="18932" spans="10:11">
      <c r="J18932" s="1014"/>
      <c r="K18932" s="1014"/>
    </row>
    <row r="18933" spans="10:11">
      <c r="J18933" s="1014"/>
      <c r="K18933" s="1014"/>
    </row>
    <row r="18934" spans="10:11">
      <c r="J18934" s="1014"/>
      <c r="K18934" s="1014"/>
    </row>
    <row r="18935" spans="10:11">
      <c r="J18935" s="1014"/>
      <c r="K18935" s="1014"/>
    </row>
    <row r="18936" spans="10:11">
      <c r="J18936" s="1014"/>
      <c r="K18936" s="1014"/>
    </row>
    <row r="18937" spans="10:11">
      <c r="J18937" s="1014"/>
      <c r="K18937" s="1014"/>
    </row>
    <row r="18938" spans="10:11">
      <c r="J18938" s="1014"/>
      <c r="K18938" s="1014"/>
    </row>
    <row r="18939" spans="10:11">
      <c r="J18939" s="1014"/>
      <c r="K18939" s="1014"/>
    </row>
    <row r="18940" spans="10:11">
      <c r="J18940" s="1014"/>
      <c r="K18940" s="1014"/>
    </row>
    <row r="18941" spans="10:11">
      <c r="J18941" s="1014"/>
      <c r="K18941" s="1014"/>
    </row>
    <row r="18942" spans="10:11">
      <c r="J18942" s="1014"/>
      <c r="K18942" s="1014"/>
    </row>
    <row r="18943" spans="10:11">
      <c r="J18943" s="1014"/>
      <c r="K18943" s="1014"/>
    </row>
    <row r="18944" spans="10:11">
      <c r="J18944" s="1014"/>
      <c r="K18944" s="1014"/>
    </row>
    <row r="18945" spans="10:11">
      <c r="J18945" s="1014"/>
      <c r="K18945" s="1014"/>
    </row>
    <row r="18946" spans="10:11">
      <c r="J18946" s="1014"/>
      <c r="K18946" s="1014"/>
    </row>
    <row r="18947" spans="10:11">
      <c r="J18947" s="1014"/>
      <c r="K18947" s="1014"/>
    </row>
    <row r="18948" spans="10:11">
      <c r="J18948" s="1014"/>
      <c r="K18948" s="1014"/>
    </row>
    <row r="18949" spans="10:11">
      <c r="J18949" s="1014"/>
      <c r="K18949" s="1014"/>
    </row>
    <row r="18950" spans="10:11">
      <c r="J18950" s="1014"/>
      <c r="K18950" s="1014"/>
    </row>
    <row r="18951" spans="10:11">
      <c r="J18951" s="1014"/>
      <c r="K18951" s="1014"/>
    </row>
    <row r="18952" spans="10:11">
      <c r="J18952" s="1014"/>
      <c r="K18952" s="1014"/>
    </row>
    <row r="18953" spans="10:11">
      <c r="J18953" s="1014"/>
      <c r="K18953" s="1014"/>
    </row>
    <row r="18954" spans="10:11">
      <c r="J18954" s="1014"/>
      <c r="K18954" s="1014"/>
    </row>
    <row r="18955" spans="10:11">
      <c r="J18955" s="1014"/>
      <c r="K18955" s="1014"/>
    </row>
    <row r="18956" spans="10:11">
      <c r="J18956" s="1014"/>
      <c r="K18956" s="1014"/>
    </row>
    <row r="18957" spans="10:11">
      <c r="J18957" s="1014"/>
      <c r="K18957" s="1014"/>
    </row>
    <row r="18958" spans="10:11">
      <c r="J18958" s="1014"/>
      <c r="K18958" s="1014"/>
    </row>
    <row r="18959" spans="10:11">
      <c r="J18959" s="1014"/>
      <c r="K18959" s="1014"/>
    </row>
    <row r="18960" spans="10:11">
      <c r="J18960" s="1014"/>
      <c r="K18960" s="1014"/>
    </row>
    <row r="18961" spans="10:11">
      <c r="J18961" s="1014"/>
      <c r="K18961" s="1014"/>
    </row>
    <row r="18962" spans="10:11">
      <c r="J18962" s="1014"/>
      <c r="K18962" s="1014"/>
    </row>
    <row r="18963" spans="10:11">
      <c r="J18963" s="1014"/>
      <c r="K18963" s="1014"/>
    </row>
    <row r="18964" spans="10:11">
      <c r="J18964" s="1014"/>
      <c r="K18964" s="1014"/>
    </row>
    <row r="18965" spans="10:11">
      <c r="J18965" s="1014"/>
      <c r="K18965" s="1014"/>
    </row>
    <row r="18966" spans="10:11">
      <c r="J18966" s="1014"/>
      <c r="K18966" s="1014"/>
    </row>
    <row r="18967" spans="10:11">
      <c r="J18967" s="1014"/>
      <c r="K18967" s="1014"/>
    </row>
    <row r="18968" spans="10:11">
      <c r="J18968" s="1014"/>
      <c r="K18968" s="1014"/>
    </row>
    <row r="18969" spans="10:11">
      <c r="J18969" s="1014"/>
      <c r="K18969" s="1014"/>
    </row>
    <row r="18970" spans="10:11">
      <c r="J18970" s="1014"/>
      <c r="K18970" s="1014"/>
    </row>
    <row r="18971" spans="10:11">
      <c r="J18971" s="1014"/>
      <c r="K18971" s="1014"/>
    </row>
    <row r="18972" spans="10:11">
      <c r="J18972" s="1014"/>
      <c r="K18972" s="1014"/>
    </row>
    <row r="18973" spans="10:11">
      <c r="J18973" s="1014"/>
      <c r="K18973" s="1014"/>
    </row>
    <row r="18974" spans="10:11">
      <c r="J18974" s="1014"/>
      <c r="K18974" s="1014"/>
    </row>
    <row r="18975" spans="10:11">
      <c r="J18975" s="1014"/>
      <c r="K18975" s="1014"/>
    </row>
    <row r="18976" spans="10:11">
      <c r="J18976" s="1014"/>
      <c r="K18976" s="1014"/>
    </row>
    <row r="18977" spans="10:11">
      <c r="J18977" s="1014"/>
      <c r="K18977" s="1014"/>
    </row>
    <row r="18978" spans="10:11">
      <c r="J18978" s="1014"/>
      <c r="K18978" s="1014"/>
    </row>
    <row r="18979" spans="10:11">
      <c r="J18979" s="1014"/>
      <c r="K18979" s="1014"/>
    </row>
    <row r="18980" spans="10:11">
      <c r="J18980" s="1014"/>
      <c r="K18980" s="1014"/>
    </row>
    <row r="18981" spans="10:11">
      <c r="J18981" s="1014"/>
      <c r="K18981" s="1014"/>
    </row>
    <row r="18982" spans="10:11">
      <c r="J18982" s="1014"/>
      <c r="K18982" s="1014"/>
    </row>
    <row r="18983" spans="10:11">
      <c r="J18983" s="1014"/>
      <c r="K18983" s="1014"/>
    </row>
    <row r="18984" spans="10:11">
      <c r="J18984" s="1014"/>
      <c r="K18984" s="1014"/>
    </row>
    <row r="18985" spans="10:11">
      <c r="J18985" s="1014"/>
      <c r="K18985" s="1014"/>
    </row>
    <row r="18986" spans="10:11">
      <c r="J18986" s="1014"/>
      <c r="K18986" s="1014"/>
    </row>
    <row r="18987" spans="10:11">
      <c r="J18987" s="1014"/>
      <c r="K18987" s="1014"/>
    </row>
    <row r="18988" spans="10:11">
      <c r="J18988" s="1014"/>
      <c r="K18988" s="1014"/>
    </row>
    <row r="18989" spans="10:11">
      <c r="J18989" s="1014"/>
      <c r="K18989" s="1014"/>
    </row>
    <row r="18990" spans="10:11">
      <c r="J18990" s="1014"/>
      <c r="K18990" s="1014"/>
    </row>
    <row r="18991" spans="10:11">
      <c r="J18991" s="1014"/>
      <c r="K18991" s="1014"/>
    </row>
    <row r="18992" spans="10:11">
      <c r="J18992" s="1014"/>
      <c r="K18992" s="1014"/>
    </row>
    <row r="18993" spans="10:11">
      <c r="J18993" s="1014"/>
      <c r="K18993" s="1014"/>
    </row>
    <row r="18994" spans="10:11">
      <c r="J18994" s="1014"/>
      <c r="K18994" s="1014"/>
    </row>
    <row r="18995" spans="10:11">
      <c r="J18995" s="1014"/>
      <c r="K18995" s="1014"/>
    </row>
    <row r="18996" spans="10:11">
      <c r="J18996" s="1014"/>
      <c r="K18996" s="1014"/>
    </row>
    <row r="18997" spans="10:11">
      <c r="J18997" s="1014"/>
      <c r="K18997" s="1014"/>
    </row>
    <row r="18998" spans="10:11">
      <c r="J18998" s="1014"/>
      <c r="K18998" s="1014"/>
    </row>
    <row r="18999" spans="10:11">
      <c r="J18999" s="1014"/>
      <c r="K18999" s="1014"/>
    </row>
    <row r="19000" spans="10:11">
      <c r="J19000" s="1014"/>
      <c r="K19000" s="1014"/>
    </row>
    <row r="19001" spans="10:11">
      <c r="J19001" s="1014"/>
      <c r="K19001" s="1014"/>
    </row>
    <row r="19002" spans="10:11">
      <c r="J19002" s="1014"/>
      <c r="K19002" s="1014"/>
    </row>
    <row r="19003" spans="10:11">
      <c r="J19003" s="1014"/>
      <c r="K19003" s="1014"/>
    </row>
    <row r="19004" spans="10:11">
      <c r="J19004" s="1014"/>
      <c r="K19004" s="1014"/>
    </row>
    <row r="19005" spans="10:11">
      <c r="J19005" s="1014"/>
      <c r="K19005" s="1014"/>
    </row>
    <row r="19006" spans="10:11">
      <c r="J19006" s="1014"/>
      <c r="K19006" s="1014"/>
    </row>
    <row r="19007" spans="10:11">
      <c r="J19007" s="1014"/>
      <c r="K19007" s="1014"/>
    </row>
    <row r="19008" spans="10:11">
      <c r="J19008" s="1014"/>
      <c r="K19008" s="1014"/>
    </row>
    <row r="19009" spans="10:11">
      <c r="J19009" s="1014"/>
      <c r="K19009" s="1014"/>
    </row>
    <row r="19010" spans="10:11">
      <c r="J19010" s="1014"/>
      <c r="K19010" s="1014"/>
    </row>
    <row r="19011" spans="10:11">
      <c r="J19011" s="1014"/>
      <c r="K19011" s="1014"/>
    </row>
    <row r="19012" spans="10:11">
      <c r="J19012" s="1014"/>
      <c r="K19012" s="1014"/>
    </row>
    <row r="19013" spans="10:11">
      <c r="J19013" s="1014"/>
      <c r="K19013" s="1014"/>
    </row>
    <row r="19014" spans="10:11">
      <c r="J19014" s="1014"/>
      <c r="K19014" s="1014"/>
    </row>
    <row r="19015" spans="10:11">
      <c r="J19015" s="1014"/>
      <c r="K19015" s="1014"/>
    </row>
    <row r="19016" spans="10:11">
      <c r="J19016" s="1014"/>
      <c r="K19016" s="1014"/>
    </row>
    <row r="19017" spans="10:11">
      <c r="J19017" s="1014"/>
      <c r="K19017" s="1014"/>
    </row>
    <row r="19018" spans="10:11">
      <c r="J19018" s="1014"/>
      <c r="K19018" s="1014"/>
    </row>
    <row r="19019" spans="10:11">
      <c r="J19019" s="1014"/>
      <c r="K19019" s="1014"/>
    </row>
    <row r="19020" spans="10:11">
      <c r="J19020" s="1014"/>
      <c r="K19020" s="1014"/>
    </row>
    <row r="19021" spans="10:11">
      <c r="J19021" s="1014"/>
      <c r="K19021" s="1014"/>
    </row>
    <row r="19022" spans="10:11">
      <c r="J19022" s="1014"/>
      <c r="K19022" s="1014"/>
    </row>
    <row r="19023" spans="10:11">
      <c r="J19023" s="1014"/>
      <c r="K19023" s="1014"/>
    </row>
    <row r="19024" spans="10:11">
      <c r="J19024" s="1014"/>
      <c r="K19024" s="1014"/>
    </row>
    <row r="19025" spans="10:11">
      <c r="J19025" s="1014"/>
      <c r="K19025" s="1014"/>
    </row>
    <row r="19026" spans="10:11">
      <c r="J19026" s="1014"/>
      <c r="K19026" s="1014"/>
    </row>
    <row r="19027" spans="10:11">
      <c r="J19027" s="1014"/>
      <c r="K19027" s="1014"/>
    </row>
    <row r="19028" spans="10:11">
      <c r="J19028" s="1014"/>
      <c r="K19028" s="1014"/>
    </row>
    <row r="19029" spans="10:11">
      <c r="J19029" s="1014"/>
      <c r="K19029" s="1014"/>
    </row>
    <row r="19030" spans="10:11">
      <c r="J19030" s="1014"/>
      <c r="K19030" s="1014"/>
    </row>
    <row r="19031" spans="10:11">
      <c r="J19031" s="1014"/>
      <c r="K19031" s="1014"/>
    </row>
    <row r="19032" spans="10:11">
      <c r="J19032" s="1014"/>
      <c r="K19032" s="1014"/>
    </row>
    <row r="19033" spans="10:11">
      <c r="J19033" s="1014"/>
      <c r="K19033" s="1014"/>
    </row>
    <row r="19034" spans="10:11">
      <c r="J19034" s="1014"/>
      <c r="K19034" s="1014"/>
    </row>
    <row r="19035" spans="10:11">
      <c r="J19035" s="1014"/>
      <c r="K19035" s="1014"/>
    </row>
    <row r="19036" spans="10:11">
      <c r="J19036" s="1014"/>
      <c r="K19036" s="1014"/>
    </row>
    <row r="19037" spans="10:11">
      <c r="J19037" s="1014"/>
      <c r="K19037" s="1014"/>
    </row>
    <row r="19038" spans="10:11">
      <c r="J19038" s="1014"/>
      <c r="K19038" s="1014"/>
    </row>
    <row r="19039" spans="10:11">
      <c r="J19039" s="1014"/>
      <c r="K19039" s="1014"/>
    </row>
    <row r="19040" spans="10:11">
      <c r="J19040" s="1014"/>
      <c r="K19040" s="1014"/>
    </row>
    <row r="19041" spans="10:11">
      <c r="J19041" s="1014"/>
      <c r="K19041" s="1014"/>
    </row>
    <row r="19042" spans="10:11">
      <c r="J19042" s="1014"/>
      <c r="K19042" s="1014"/>
    </row>
    <row r="19043" spans="10:11">
      <c r="J19043" s="1014"/>
      <c r="K19043" s="1014"/>
    </row>
    <row r="19044" spans="10:11">
      <c r="J19044" s="1014"/>
      <c r="K19044" s="1014"/>
    </row>
    <row r="19045" spans="10:11">
      <c r="J19045" s="1014"/>
      <c r="K19045" s="1014"/>
    </row>
    <row r="19046" spans="10:11">
      <c r="J19046" s="1014"/>
      <c r="K19046" s="1014"/>
    </row>
    <row r="19047" spans="10:11">
      <c r="J19047" s="1014"/>
      <c r="K19047" s="1014"/>
    </row>
    <row r="19048" spans="10:11">
      <c r="J19048" s="1014"/>
      <c r="K19048" s="1014"/>
    </row>
    <row r="19049" spans="10:11">
      <c r="J19049" s="1014"/>
      <c r="K19049" s="1014"/>
    </row>
    <row r="19050" spans="10:11">
      <c r="J19050" s="1014"/>
      <c r="K19050" s="1014"/>
    </row>
    <row r="19051" spans="10:11">
      <c r="J19051" s="1014"/>
      <c r="K19051" s="1014"/>
    </row>
    <row r="19052" spans="10:11">
      <c r="J19052" s="1014"/>
      <c r="K19052" s="1014"/>
    </row>
    <row r="19053" spans="10:11">
      <c r="J19053" s="1014"/>
      <c r="K19053" s="1014"/>
    </row>
    <row r="19054" spans="10:11">
      <c r="J19054" s="1014"/>
      <c r="K19054" s="1014"/>
    </row>
    <row r="19055" spans="10:11">
      <c r="J19055" s="1014"/>
      <c r="K19055" s="1014"/>
    </row>
    <row r="19056" spans="10:11">
      <c r="J19056" s="1014"/>
      <c r="K19056" s="1014"/>
    </row>
    <row r="19057" spans="10:11">
      <c r="J19057" s="1014"/>
      <c r="K19057" s="1014"/>
    </row>
    <row r="19058" spans="10:11">
      <c r="J19058" s="1014"/>
      <c r="K19058" s="1014"/>
    </row>
    <row r="19059" spans="10:11">
      <c r="J19059" s="1014"/>
      <c r="K19059" s="1014"/>
    </row>
    <row r="19060" spans="10:11">
      <c r="J19060" s="1014"/>
      <c r="K19060" s="1014"/>
    </row>
    <row r="19061" spans="10:11">
      <c r="J19061" s="1014"/>
      <c r="K19061" s="1014"/>
    </row>
    <row r="19062" spans="10:11">
      <c r="J19062" s="1014"/>
      <c r="K19062" s="1014"/>
    </row>
    <row r="19063" spans="10:11">
      <c r="J19063" s="1014"/>
      <c r="K19063" s="1014"/>
    </row>
    <row r="19064" spans="10:11">
      <c r="J19064" s="1014"/>
      <c r="K19064" s="1014"/>
    </row>
    <row r="19065" spans="10:11">
      <c r="J19065" s="1014"/>
      <c r="K19065" s="1014"/>
    </row>
    <row r="19066" spans="10:11">
      <c r="J19066" s="1014"/>
      <c r="K19066" s="1014"/>
    </row>
    <row r="19067" spans="10:11">
      <c r="J19067" s="1014"/>
      <c r="K19067" s="1014"/>
    </row>
    <row r="19068" spans="10:11">
      <c r="J19068" s="1014"/>
      <c r="K19068" s="1014"/>
    </row>
    <row r="19069" spans="10:11">
      <c r="J19069" s="1014"/>
      <c r="K19069" s="1014"/>
    </row>
    <row r="19070" spans="10:11">
      <c r="J19070" s="1014"/>
      <c r="K19070" s="1014"/>
    </row>
    <row r="19071" spans="10:11">
      <c r="J19071" s="1014"/>
      <c r="K19071" s="1014"/>
    </row>
    <row r="19072" spans="10:11">
      <c r="J19072" s="1014"/>
      <c r="K19072" s="1014"/>
    </row>
    <row r="19073" spans="10:11">
      <c r="J19073" s="1014"/>
      <c r="K19073" s="1014"/>
    </row>
    <row r="19074" spans="10:11">
      <c r="J19074" s="1014"/>
      <c r="K19074" s="1014"/>
    </row>
    <row r="19075" spans="10:11">
      <c r="J19075" s="1014"/>
      <c r="K19075" s="1014"/>
    </row>
    <row r="19076" spans="10:11">
      <c r="J19076" s="1014"/>
      <c r="K19076" s="1014"/>
    </row>
    <row r="19077" spans="10:11">
      <c r="J19077" s="1014"/>
      <c r="K19077" s="1014"/>
    </row>
    <row r="19078" spans="10:11">
      <c r="J19078" s="1014"/>
      <c r="K19078" s="1014"/>
    </row>
    <row r="19079" spans="10:11">
      <c r="J19079" s="1014"/>
      <c r="K19079" s="1014"/>
    </row>
    <row r="19080" spans="10:11">
      <c r="J19080" s="1014"/>
      <c r="K19080" s="1014"/>
    </row>
    <row r="19081" spans="10:11">
      <c r="J19081" s="1014"/>
      <c r="K19081" s="1014"/>
    </row>
    <row r="19082" spans="10:11">
      <c r="J19082" s="1014"/>
      <c r="K19082" s="1014"/>
    </row>
    <row r="19083" spans="10:11">
      <c r="J19083" s="1014"/>
      <c r="K19083" s="1014"/>
    </row>
    <row r="19084" spans="10:11">
      <c r="J19084" s="1014"/>
      <c r="K19084" s="1014"/>
    </row>
    <row r="19085" spans="10:11">
      <c r="J19085" s="1014"/>
      <c r="K19085" s="1014"/>
    </row>
    <row r="19086" spans="10:11">
      <c r="J19086" s="1014"/>
      <c r="K19086" s="1014"/>
    </row>
    <row r="19087" spans="10:11">
      <c r="J19087" s="1014"/>
      <c r="K19087" s="1014"/>
    </row>
    <row r="19088" spans="10:11">
      <c r="J19088" s="1014"/>
      <c r="K19088" s="1014"/>
    </row>
    <row r="19089" spans="10:11">
      <c r="J19089" s="1014"/>
      <c r="K19089" s="1014"/>
    </row>
    <row r="19090" spans="10:11">
      <c r="J19090" s="1014"/>
      <c r="K19090" s="1014"/>
    </row>
    <row r="19091" spans="10:11">
      <c r="J19091" s="1014"/>
      <c r="K19091" s="1014"/>
    </row>
    <row r="19092" spans="10:11">
      <c r="J19092" s="1014"/>
      <c r="K19092" s="1014"/>
    </row>
    <row r="19093" spans="10:11">
      <c r="J19093" s="1014"/>
      <c r="K19093" s="1014"/>
    </row>
    <row r="19094" spans="10:11">
      <c r="J19094" s="1014"/>
      <c r="K19094" s="1014"/>
    </row>
    <row r="19095" spans="10:11">
      <c r="J19095" s="1014"/>
      <c r="K19095" s="1014"/>
    </row>
    <row r="19096" spans="10:11">
      <c r="J19096" s="1014"/>
      <c r="K19096" s="1014"/>
    </row>
    <row r="19097" spans="10:11">
      <c r="J19097" s="1014"/>
      <c r="K19097" s="1014"/>
    </row>
    <row r="19098" spans="10:11">
      <c r="J19098" s="1014"/>
      <c r="K19098" s="1014"/>
    </row>
    <row r="19099" spans="10:11">
      <c r="J19099" s="1014"/>
      <c r="K19099" s="1014"/>
    </row>
    <row r="19100" spans="10:11">
      <c r="J19100" s="1014"/>
      <c r="K19100" s="1014"/>
    </row>
    <row r="19101" spans="10:11">
      <c r="J19101" s="1014"/>
      <c r="K19101" s="1014"/>
    </row>
    <row r="19102" spans="10:11">
      <c r="J19102" s="1014"/>
      <c r="K19102" s="1014"/>
    </row>
    <row r="19103" spans="10:11">
      <c r="J19103" s="1014"/>
      <c r="K19103" s="1014"/>
    </row>
    <row r="19104" spans="10:11">
      <c r="J19104" s="1014"/>
      <c r="K19104" s="1014"/>
    </row>
    <row r="19105" spans="10:11">
      <c r="J19105" s="1014"/>
      <c r="K19105" s="1014"/>
    </row>
    <row r="19106" spans="10:11">
      <c r="J19106" s="1014"/>
      <c r="K19106" s="1014"/>
    </row>
    <row r="19107" spans="10:11">
      <c r="J19107" s="1014"/>
      <c r="K19107" s="1014"/>
    </row>
    <row r="19108" spans="10:11">
      <c r="J19108" s="1014"/>
      <c r="K19108" s="1014"/>
    </row>
    <row r="19109" spans="10:11">
      <c r="J19109" s="1014"/>
      <c r="K19109" s="1014"/>
    </row>
    <row r="19110" spans="10:11">
      <c r="J19110" s="1014"/>
      <c r="K19110" s="1014"/>
    </row>
    <row r="19111" spans="10:11">
      <c r="J19111" s="1014"/>
      <c r="K19111" s="1014"/>
    </row>
    <row r="19112" spans="10:11">
      <c r="J19112" s="1014"/>
      <c r="K19112" s="1014"/>
    </row>
    <row r="19113" spans="10:11">
      <c r="J19113" s="1014"/>
      <c r="K19113" s="1014"/>
    </row>
    <row r="19114" spans="10:11">
      <c r="J19114" s="1014"/>
      <c r="K19114" s="1014"/>
    </row>
    <row r="19115" spans="10:11">
      <c r="J19115" s="1014"/>
      <c r="K19115" s="1014"/>
    </row>
    <row r="19116" spans="10:11">
      <c r="J19116" s="1014"/>
      <c r="K19116" s="1014"/>
    </row>
    <row r="19117" spans="10:11">
      <c r="J19117" s="1014"/>
      <c r="K19117" s="1014"/>
    </row>
    <row r="19118" spans="10:11">
      <c r="J19118" s="1014"/>
      <c r="K19118" s="1014"/>
    </row>
    <row r="19119" spans="10:11">
      <c r="J19119" s="1014"/>
      <c r="K19119" s="1014"/>
    </row>
    <row r="19120" spans="10:11">
      <c r="J19120" s="1014"/>
      <c r="K19120" s="1014"/>
    </row>
    <row r="19121" spans="10:11">
      <c r="J19121" s="1014"/>
      <c r="K19121" s="1014"/>
    </row>
    <row r="19122" spans="10:11">
      <c r="J19122" s="1014"/>
      <c r="K19122" s="1014"/>
    </row>
    <row r="19123" spans="10:11">
      <c r="J19123" s="1014"/>
      <c r="K19123" s="1014"/>
    </row>
    <row r="19124" spans="10:11">
      <c r="J19124" s="1014"/>
      <c r="K19124" s="1014"/>
    </row>
    <row r="19125" spans="10:11">
      <c r="J19125" s="1014"/>
      <c r="K19125" s="1014"/>
    </row>
    <row r="19126" spans="10:11">
      <c r="J19126" s="1014"/>
      <c r="K19126" s="1014"/>
    </row>
    <row r="19127" spans="10:11">
      <c r="J19127" s="1014"/>
      <c r="K19127" s="1014"/>
    </row>
    <row r="19128" spans="10:11">
      <c r="J19128" s="1014"/>
      <c r="K19128" s="1014"/>
    </row>
    <row r="19129" spans="10:11">
      <c r="J19129" s="1014"/>
      <c r="K19129" s="1014"/>
    </row>
    <row r="19130" spans="10:11">
      <c r="J19130" s="1014"/>
      <c r="K19130" s="1014"/>
    </row>
    <row r="19131" spans="10:11">
      <c r="J19131" s="1014"/>
      <c r="K19131" s="1014"/>
    </row>
    <row r="19132" spans="10:11">
      <c r="J19132" s="1014"/>
      <c r="K19132" s="1014"/>
    </row>
    <row r="19133" spans="10:11">
      <c r="J19133" s="1014"/>
      <c r="K19133" s="1014"/>
    </row>
    <row r="19134" spans="10:11">
      <c r="J19134" s="1014"/>
      <c r="K19134" s="1014"/>
    </row>
    <row r="19135" spans="10:11">
      <c r="J19135" s="1014"/>
      <c r="K19135" s="1014"/>
    </row>
    <row r="19136" spans="10:11">
      <c r="J19136" s="1014"/>
      <c r="K19136" s="1014"/>
    </row>
    <row r="19137" spans="10:11">
      <c r="J19137" s="1014"/>
      <c r="K19137" s="1014"/>
    </row>
    <row r="19138" spans="10:11">
      <c r="J19138" s="1014"/>
      <c r="K19138" s="1014"/>
    </row>
    <row r="19139" spans="10:11">
      <c r="J19139" s="1014"/>
      <c r="K19139" s="1014"/>
    </row>
    <row r="19140" spans="10:11">
      <c r="J19140" s="1014"/>
      <c r="K19140" s="1014"/>
    </row>
    <row r="19141" spans="10:11">
      <c r="J19141" s="1014"/>
      <c r="K19141" s="1014"/>
    </row>
    <row r="19142" spans="10:11">
      <c r="J19142" s="1014"/>
      <c r="K19142" s="1014"/>
    </row>
    <row r="19143" spans="10:11">
      <c r="J19143" s="1014"/>
      <c r="K19143" s="1014"/>
    </row>
    <row r="19144" spans="10:11">
      <c r="J19144" s="1014"/>
      <c r="K19144" s="1014"/>
    </row>
    <row r="19145" spans="10:11">
      <c r="J19145" s="1014"/>
      <c r="K19145" s="1014"/>
    </row>
    <row r="19146" spans="10:11">
      <c r="J19146" s="1014"/>
      <c r="K19146" s="1014"/>
    </row>
    <row r="19147" spans="10:11">
      <c r="J19147" s="1014"/>
      <c r="K19147" s="1014"/>
    </row>
    <row r="19148" spans="10:11">
      <c r="J19148" s="1014"/>
      <c r="K19148" s="1014"/>
    </row>
    <row r="19149" spans="10:11">
      <c r="J19149" s="1014"/>
      <c r="K19149" s="1014"/>
    </row>
    <row r="19150" spans="10:11">
      <c r="J19150" s="1014"/>
      <c r="K19150" s="1014"/>
    </row>
    <row r="19151" spans="10:11">
      <c r="J19151" s="1014"/>
      <c r="K19151" s="1014"/>
    </row>
    <row r="19152" spans="10:11">
      <c r="J19152" s="1014"/>
      <c r="K19152" s="1014"/>
    </row>
    <row r="19153" spans="10:11">
      <c r="J19153" s="1014"/>
      <c r="K19153" s="1014"/>
    </row>
    <row r="19154" spans="10:11">
      <c r="J19154" s="1014"/>
      <c r="K19154" s="1014"/>
    </row>
    <row r="19155" spans="10:11">
      <c r="J19155" s="1014"/>
      <c r="K19155" s="1014"/>
    </row>
    <row r="19156" spans="10:11">
      <c r="J19156" s="1014"/>
      <c r="K19156" s="1014"/>
    </row>
    <row r="19157" spans="10:11">
      <c r="J19157" s="1014"/>
      <c r="K19157" s="1014"/>
    </row>
    <row r="19158" spans="10:11">
      <c r="J19158" s="1014"/>
      <c r="K19158" s="1014"/>
    </row>
    <row r="19159" spans="10:11">
      <c r="J19159" s="1014"/>
      <c r="K19159" s="1014"/>
    </row>
    <row r="19160" spans="10:11">
      <c r="J19160" s="1014"/>
      <c r="K19160" s="1014"/>
    </row>
    <row r="19161" spans="10:11">
      <c r="J19161" s="1014"/>
      <c r="K19161" s="1014"/>
    </row>
    <row r="19162" spans="10:11">
      <c r="J19162" s="1014"/>
      <c r="K19162" s="1014"/>
    </row>
    <row r="19163" spans="10:11">
      <c r="J19163" s="1014"/>
      <c r="K19163" s="1014"/>
    </row>
    <row r="19164" spans="10:11">
      <c r="J19164" s="1014"/>
      <c r="K19164" s="1014"/>
    </row>
    <row r="19165" spans="10:11">
      <c r="J19165" s="1014"/>
      <c r="K19165" s="1014"/>
    </row>
    <row r="19166" spans="10:11">
      <c r="J19166" s="1014"/>
      <c r="K19166" s="1014"/>
    </row>
    <row r="19167" spans="10:11">
      <c r="J19167" s="1014"/>
      <c r="K19167" s="1014"/>
    </row>
    <row r="19168" spans="10:11">
      <c r="J19168" s="1014"/>
      <c r="K19168" s="1014"/>
    </row>
    <row r="19169" spans="10:11">
      <c r="J19169" s="1014"/>
      <c r="K19169" s="1014"/>
    </row>
    <row r="19170" spans="10:11">
      <c r="J19170" s="1014"/>
      <c r="K19170" s="1014"/>
    </row>
    <row r="19171" spans="10:11">
      <c r="J19171" s="1014"/>
      <c r="K19171" s="1014"/>
    </row>
    <row r="19172" spans="10:11">
      <c r="J19172" s="1014"/>
      <c r="K19172" s="1014"/>
    </row>
    <row r="19173" spans="10:11">
      <c r="J19173" s="1014"/>
      <c r="K19173" s="1014"/>
    </row>
    <row r="19174" spans="10:11">
      <c r="J19174" s="1014"/>
      <c r="K19174" s="1014"/>
    </row>
    <row r="19175" spans="10:11">
      <c r="J19175" s="1014"/>
      <c r="K19175" s="1014"/>
    </row>
    <row r="19176" spans="10:11">
      <c r="J19176" s="1014"/>
      <c r="K19176" s="1014"/>
    </row>
    <row r="19177" spans="10:11">
      <c r="J19177" s="1014"/>
      <c r="K19177" s="1014"/>
    </row>
    <row r="19178" spans="10:11">
      <c r="J19178" s="1014"/>
      <c r="K19178" s="1014"/>
    </row>
    <row r="19179" spans="10:11">
      <c r="J19179" s="1014"/>
      <c r="K19179" s="1014"/>
    </row>
    <row r="19180" spans="10:11">
      <c r="J19180" s="1014"/>
      <c r="K19180" s="1014"/>
    </row>
    <row r="19181" spans="10:11">
      <c r="J19181" s="1014"/>
      <c r="K19181" s="1014"/>
    </row>
    <row r="19182" spans="10:11">
      <c r="J19182" s="1014"/>
      <c r="K19182" s="1014"/>
    </row>
    <row r="19183" spans="10:11">
      <c r="J19183" s="1014"/>
      <c r="K19183" s="1014"/>
    </row>
    <row r="19184" spans="10:11">
      <c r="J19184" s="1014"/>
      <c r="K19184" s="1014"/>
    </row>
    <row r="19185" spans="10:11">
      <c r="J19185" s="1014"/>
      <c r="K19185" s="1014"/>
    </row>
    <row r="19186" spans="10:11">
      <c r="J19186" s="1014"/>
      <c r="K19186" s="1014"/>
    </row>
    <row r="19187" spans="10:11">
      <c r="J19187" s="1014"/>
      <c r="K19187" s="1014"/>
    </row>
    <row r="19188" spans="10:11">
      <c r="J19188" s="1014"/>
      <c r="K19188" s="1014"/>
    </row>
    <row r="19189" spans="10:11">
      <c r="J19189" s="1014"/>
      <c r="K19189" s="1014"/>
    </row>
    <row r="19190" spans="10:11">
      <c r="J19190" s="1014"/>
      <c r="K19190" s="1014"/>
    </row>
    <row r="19191" spans="10:11">
      <c r="J19191" s="1014"/>
      <c r="K19191" s="1014"/>
    </row>
    <row r="19192" spans="10:11">
      <c r="J19192" s="1014"/>
      <c r="K19192" s="1014"/>
    </row>
    <row r="19193" spans="10:11">
      <c r="J19193" s="1014"/>
      <c r="K19193" s="1014"/>
    </row>
    <row r="19194" spans="10:11">
      <c r="J19194" s="1014"/>
      <c r="K19194" s="1014"/>
    </row>
    <row r="19195" spans="10:11">
      <c r="J19195" s="1014"/>
      <c r="K19195" s="1014"/>
    </row>
    <row r="19196" spans="10:11">
      <c r="J19196" s="1014"/>
      <c r="K19196" s="1014"/>
    </row>
    <row r="19197" spans="10:11">
      <c r="J19197" s="1014"/>
      <c r="K19197" s="1014"/>
    </row>
    <row r="19198" spans="10:11">
      <c r="J19198" s="1014"/>
      <c r="K19198" s="1014"/>
    </row>
    <row r="19199" spans="10:11">
      <c r="J19199" s="1014"/>
      <c r="K19199" s="1014"/>
    </row>
    <row r="19200" spans="10:11">
      <c r="J19200" s="1014"/>
      <c r="K19200" s="1014"/>
    </row>
    <row r="19201" spans="10:11">
      <c r="J19201" s="1014"/>
      <c r="K19201" s="1014"/>
    </row>
    <row r="19202" spans="10:11">
      <c r="J19202" s="1014"/>
      <c r="K19202" s="1014"/>
    </row>
    <row r="19203" spans="10:11">
      <c r="J19203" s="1014"/>
      <c r="K19203" s="1014"/>
    </row>
    <row r="19204" spans="10:11">
      <c r="J19204" s="1014"/>
      <c r="K19204" s="1014"/>
    </row>
    <row r="19205" spans="10:11">
      <c r="J19205" s="1014"/>
      <c r="K19205" s="1014"/>
    </row>
    <row r="19206" spans="10:11">
      <c r="J19206" s="1014"/>
      <c r="K19206" s="1014"/>
    </row>
    <row r="19207" spans="10:11">
      <c r="J19207" s="1014"/>
      <c r="K19207" s="1014"/>
    </row>
    <row r="19208" spans="10:11">
      <c r="J19208" s="1014"/>
      <c r="K19208" s="1014"/>
    </row>
    <row r="19209" spans="10:11">
      <c r="J19209" s="1014"/>
      <c r="K19209" s="1014"/>
    </row>
    <row r="19210" spans="10:11">
      <c r="J19210" s="1014"/>
      <c r="K19210" s="1014"/>
    </row>
    <row r="19211" spans="10:11">
      <c r="J19211" s="1014"/>
      <c r="K19211" s="1014"/>
    </row>
    <row r="19212" spans="10:11">
      <c r="J19212" s="1014"/>
      <c r="K19212" s="1014"/>
    </row>
    <row r="19213" spans="10:11">
      <c r="J19213" s="1014"/>
      <c r="K19213" s="1014"/>
    </row>
    <row r="19214" spans="10:11">
      <c r="J19214" s="1014"/>
      <c r="K19214" s="1014"/>
    </row>
    <row r="19215" spans="10:11">
      <c r="J19215" s="1014"/>
      <c r="K19215" s="1014"/>
    </row>
    <row r="19216" spans="10:11">
      <c r="J19216" s="1014"/>
      <c r="K19216" s="1014"/>
    </row>
    <row r="19217" spans="10:11">
      <c r="J19217" s="1014"/>
      <c r="K19217" s="1014"/>
    </row>
    <row r="19218" spans="10:11">
      <c r="J19218" s="1014"/>
      <c r="K19218" s="1014"/>
    </row>
    <row r="19219" spans="10:11">
      <c r="J19219" s="1014"/>
      <c r="K19219" s="1014"/>
    </row>
    <row r="19220" spans="10:11">
      <c r="J19220" s="1014"/>
      <c r="K19220" s="1014"/>
    </row>
    <row r="19221" spans="10:11">
      <c r="J19221" s="1014"/>
      <c r="K19221" s="1014"/>
    </row>
    <row r="19222" spans="10:11">
      <c r="J19222" s="1014"/>
      <c r="K19222" s="1014"/>
    </row>
    <row r="19223" spans="10:11">
      <c r="J19223" s="1014"/>
      <c r="K19223" s="1014"/>
    </row>
    <row r="19224" spans="10:11">
      <c r="J19224" s="1014"/>
      <c r="K19224" s="1014"/>
    </row>
    <row r="19225" spans="10:11">
      <c r="J19225" s="1014"/>
      <c r="K19225" s="1014"/>
    </row>
    <row r="19226" spans="10:11">
      <c r="J19226" s="1014"/>
      <c r="K19226" s="1014"/>
    </row>
    <row r="19227" spans="10:11">
      <c r="J19227" s="1014"/>
      <c r="K19227" s="1014"/>
    </row>
    <row r="19228" spans="10:11">
      <c r="J19228" s="1014"/>
      <c r="K19228" s="1014"/>
    </row>
    <row r="19229" spans="10:11">
      <c r="J19229" s="1014"/>
      <c r="K19229" s="1014"/>
    </row>
    <row r="19230" spans="10:11">
      <c r="J19230" s="1014"/>
      <c r="K19230" s="1014"/>
    </row>
    <row r="19231" spans="10:11">
      <c r="J19231" s="1014"/>
      <c r="K19231" s="1014"/>
    </row>
    <row r="19232" spans="10:11">
      <c r="J19232" s="1014"/>
      <c r="K19232" s="1014"/>
    </row>
    <row r="19233" spans="10:11">
      <c r="J19233" s="1014"/>
      <c r="K19233" s="1014"/>
    </row>
    <row r="19234" spans="10:11">
      <c r="J19234" s="1014"/>
      <c r="K19234" s="1014"/>
    </row>
    <row r="19235" spans="10:11">
      <c r="J19235" s="1014"/>
      <c r="K19235" s="1014"/>
    </row>
    <row r="19236" spans="10:11">
      <c r="J19236" s="1014"/>
      <c r="K19236" s="1014"/>
    </row>
    <row r="19237" spans="10:11">
      <c r="J19237" s="1014"/>
      <c r="K19237" s="1014"/>
    </row>
    <row r="19238" spans="10:11">
      <c r="J19238" s="1014"/>
      <c r="K19238" s="1014"/>
    </row>
    <row r="19239" spans="10:11">
      <c r="J19239" s="1014"/>
      <c r="K19239" s="1014"/>
    </row>
    <row r="19240" spans="10:11">
      <c r="J19240" s="1014"/>
      <c r="K19240" s="1014"/>
    </row>
    <row r="19241" spans="10:11">
      <c r="J19241" s="1014"/>
      <c r="K19241" s="1014"/>
    </row>
    <row r="19242" spans="10:11">
      <c r="J19242" s="1014"/>
      <c r="K19242" s="1014"/>
    </row>
    <row r="19243" spans="10:11">
      <c r="J19243" s="1014"/>
      <c r="K19243" s="1014"/>
    </row>
    <row r="19244" spans="10:11">
      <c r="J19244" s="1014"/>
      <c r="K19244" s="1014"/>
    </row>
    <row r="19245" spans="10:11">
      <c r="J19245" s="1014"/>
      <c r="K19245" s="1014"/>
    </row>
    <row r="19246" spans="10:11">
      <c r="J19246" s="1014"/>
      <c r="K19246" s="1014"/>
    </row>
    <row r="19247" spans="10:11">
      <c r="J19247" s="1014"/>
      <c r="K19247" s="1014"/>
    </row>
    <row r="19248" spans="10:11">
      <c r="J19248" s="1014"/>
      <c r="K19248" s="1014"/>
    </row>
    <row r="19249" spans="10:11">
      <c r="J19249" s="1014"/>
      <c r="K19249" s="1014"/>
    </row>
    <row r="19250" spans="10:11">
      <c r="J19250" s="1014"/>
      <c r="K19250" s="1014"/>
    </row>
    <row r="19251" spans="10:11">
      <c r="J19251" s="1014"/>
      <c r="K19251" s="1014"/>
    </row>
    <row r="19252" spans="10:11">
      <c r="J19252" s="1014"/>
      <c r="K19252" s="1014"/>
    </row>
    <row r="19253" spans="10:11">
      <c r="J19253" s="1014"/>
      <c r="K19253" s="1014"/>
    </row>
    <row r="19254" spans="10:11">
      <c r="J19254" s="1014"/>
      <c r="K19254" s="1014"/>
    </row>
    <row r="19255" spans="10:11">
      <c r="J19255" s="1014"/>
      <c r="K19255" s="1014"/>
    </row>
    <row r="19256" spans="10:11">
      <c r="J19256" s="1014"/>
      <c r="K19256" s="1014"/>
    </row>
    <row r="19257" spans="10:11">
      <c r="J19257" s="1014"/>
      <c r="K19257" s="1014"/>
    </row>
    <row r="19258" spans="10:11">
      <c r="J19258" s="1014"/>
      <c r="K19258" s="1014"/>
    </row>
    <row r="19259" spans="10:11">
      <c r="J19259" s="1014"/>
      <c r="K19259" s="1014"/>
    </row>
    <row r="19260" spans="10:11">
      <c r="J19260" s="1014"/>
      <c r="K19260" s="1014"/>
    </row>
    <row r="19261" spans="10:11">
      <c r="J19261" s="1014"/>
      <c r="K19261" s="1014"/>
    </row>
    <row r="19262" spans="10:11">
      <c r="J19262" s="1014"/>
      <c r="K19262" s="1014"/>
    </row>
    <row r="19263" spans="10:11">
      <c r="J19263" s="1014"/>
      <c r="K19263" s="1014"/>
    </row>
    <row r="19264" spans="10:11">
      <c r="J19264" s="1014"/>
      <c r="K19264" s="1014"/>
    </row>
    <row r="19265" spans="10:11">
      <c r="J19265" s="1014"/>
      <c r="K19265" s="1014"/>
    </row>
    <row r="19266" spans="10:11">
      <c r="J19266" s="1014"/>
      <c r="K19266" s="1014"/>
    </row>
    <row r="19267" spans="10:11">
      <c r="J19267" s="1014"/>
      <c r="K19267" s="1014"/>
    </row>
    <row r="19268" spans="10:11">
      <c r="J19268" s="1014"/>
      <c r="K19268" s="1014"/>
    </row>
    <row r="19269" spans="10:11">
      <c r="J19269" s="1014"/>
      <c r="K19269" s="1014"/>
    </row>
    <row r="19270" spans="10:11">
      <c r="J19270" s="1014"/>
      <c r="K19270" s="1014"/>
    </row>
    <row r="19271" spans="10:11">
      <c r="J19271" s="1014"/>
      <c r="K19271" s="1014"/>
    </row>
    <row r="19272" spans="10:11">
      <c r="J19272" s="1014"/>
      <c r="K19272" s="1014"/>
    </row>
    <row r="19273" spans="10:11">
      <c r="J19273" s="1014"/>
      <c r="K19273" s="1014"/>
    </row>
    <row r="19274" spans="10:11">
      <c r="J19274" s="1014"/>
      <c r="K19274" s="1014"/>
    </row>
    <row r="19275" spans="10:11">
      <c r="J19275" s="1014"/>
      <c r="K19275" s="1014"/>
    </row>
    <row r="19276" spans="10:11">
      <c r="J19276" s="1014"/>
      <c r="K19276" s="1014"/>
    </row>
    <row r="19277" spans="10:11">
      <c r="J19277" s="1014"/>
      <c r="K19277" s="1014"/>
    </row>
    <row r="19278" spans="10:11">
      <c r="J19278" s="1014"/>
      <c r="K19278" s="1014"/>
    </row>
    <row r="19279" spans="10:11">
      <c r="J19279" s="1014"/>
      <c r="K19279" s="1014"/>
    </row>
    <row r="19280" spans="10:11">
      <c r="J19280" s="1014"/>
      <c r="K19280" s="1014"/>
    </row>
    <row r="19281" spans="10:11">
      <c r="J19281" s="1014"/>
      <c r="K19281" s="1014"/>
    </row>
    <row r="19282" spans="10:11">
      <c r="J19282" s="1014"/>
      <c r="K19282" s="1014"/>
    </row>
    <row r="19283" spans="10:11">
      <c r="J19283" s="1014"/>
      <c r="K19283" s="1014"/>
    </row>
    <row r="19284" spans="10:11">
      <c r="J19284" s="1014"/>
      <c r="K19284" s="1014"/>
    </row>
    <row r="19285" spans="10:11">
      <c r="J19285" s="1014"/>
      <c r="K19285" s="1014"/>
    </row>
    <row r="19286" spans="10:11">
      <c r="J19286" s="1014"/>
      <c r="K19286" s="1014"/>
    </row>
    <row r="19287" spans="10:11">
      <c r="J19287" s="1014"/>
      <c r="K19287" s="1014"/>
    </row>
    <row r="19288" spans="10:11">
      <c r="J19288" s="1014"/>
      <c r="K19288" s="1014"/>
    </row>
    <row r="19289" spans="10:11">
      <c r="J19289" s="1014"/>
      <c r="K19289" s="1014"/>
    </row>
    <row r="19290" spans="10:11">
      <c r="J19290" s="1014"/>
      <c r="K19290" s="1014"/>
    </row>
    <row r="19291" spans="10:11">
      <c r="J19291" s="1014"/>
      <c r="K19291" s="1014"/>
    </row>
    <row r="19292" spans="10:11">
      <c r="J19292" s="1014"/>
      <c r="K19292" s="1014"/>
    </row>
    <row r="19293" spans="10:11">
      <c r="J19293" s="1014"/>
      <c r="K19293" s="1014"/>
    </row>
    <row r="19294" spans="10:11">
      <c r="J19294" s="1014"/>
      <c r="K19294" s="1014"/>
    </row>
    <row r="19295" spans="10:11">
      <c r="J19295" s="1014"/>
      <c r="K19295" s="1014"/>
    </row>
    <row r="19296" spans="10:11">
      <c r="J19296" s="1014"/>
      <c r="K19296" s="1014"/>
    </row>
    <row r="19297" spans="10:11">
      <c r="J19297" s="1014"/>
      <c r="K19297" s="1014"/>
    </row>
    <row r="19298" spans="10:11">
      <c r="J19298" s="1014"/>
      <c r="K19298" s="1014"/>
    </row>
    <row r="19299" spans="10:11">
      <c r="J19299" s="1014"/>
      <c r="K19299" s="1014"/>
    </row>
    <row r="19300" spans="10:11">
      <c r="J19300" s="1014"/>
      <c r="K19300" s="1014"/>
    </row>
    <row r="19301" spans="10:11">
      <c r="J19301" s="1014"/>
      <c r="K19301" s="1014"/>
    </row>
    <row r="19302" spans="10:11">
      <c r="J19302" s="1014"/>
      <c r="K19302" s="1014"/>
    </row>
    <row r="19303" spans="10:11">
      <c r="J19303" s="1014"/>
      <c r="K19303" s="1014"/>
    </row>
    <row r="19304" spans="10:11">
      <c r="J19304" s="1014"/>
      <c r="K19304" s="1014"/>
    </row>
    <row r="19305" spans="10:11">
      <c r="J19305" s="1014"/>
      <c r="K19305" s="1014"/>
    </row>
    <row r="19306" spans="10:11">
      <c r="J19306" s="1014"/>
      <c r="K19306" s="1014"/>
    </row>
    <row r="19307" spans="10:11">
      <c r="J19307" s="1014"/>
      <c r="K19307" s="1014"/>
    </row>
    <row r="19308" spans="10:11">
      <c r="J19308" s="1014"/>
      <c r="K19308" s="1014"/>
    </row>
    <row r="19309" spans="10:11">
      <c r="J19309" s="1014"/>
      <c r="K19309" s="1014"/>
    </row>
    <row r="19310" spans="10:11">
      <c r="J19310" s="1014"/>
      <c r="K19310" s="1014"/>
    </row>
    <row r="19311" spans="10:11">
      <c r="J19311" s="1014"/>
      <c r="K19311" s="1014"/>
    </row>
    <row r="19312" spans="10:11">
      <c r="J19312" s="1014"/>
      <c r="K19312" s="1014"/>
    </row>
    <row r="19313" spans="10:11">
      <c r="J19313" s="1014"/>
      <c r="K19313" s="1014"/>
    </row>
    <row r="19314" spans="10:11">
      <c r="J19314" s="1014"/>
      <c r="K19314" s="1014"/>
    </row>
    <row r="19315" spans="10:11">
      <c r="J19315" s="1014"/>
      <c r="K19315" s="1014"/>
    </row>
    <row r="19316" spans="10:11">
      <c r="J19316" s="1014"/>
      <c r="K19316" s="1014"/>
    </row>
    <row r="19317" spans="10:11">
      <c r="J19317" s="1014"/>
      <c r="K19317" s="1014"/>
    </row>
    <row r="19318" spans="10:11">
      <c r="J19318" s="1014"/>
      <c r="K19318" s="1014"/>
    </row>
    <row r="19319" spans="10:11">
      <c r="J19319" s="1014"/>
      <c r="K19319" s="1014"/>
    </row>
    <row r="19320" spans="10:11">
      <c r="J19320" s="1014"/>
      <c r="K19320" s="1014"/>
    </row>
    <row r="19321" spans="10:11">
      <c r="J19321" s="1014"/>
      <c r="K19321" s="1014"/>
    </row>
    <row r="19322" spans="10:11">
      <c r="J19322" s="1014"/>
      <c r="K19322" s="1014"/>
    </row>
    <row r="19323" spans="10:11">
      <c r="J19323" s="1014"/>
      <c r="K19323" s="1014"/>
    </row>
    <row r="19324" spans="10:11">
      <c r="J19324" s="1014"/>
      <c r="K19324" s="1014"/>
    </row>
    <row r="19325" spans="10:11">
      <c r="J19325" s="1014"/>
      <c r="K19325" s="1014"/>
    </row>
    <row r="19326" spans="10:11">
      <c r="J19326" s="1014"/>
      <c r="K19326" s="1014"/>
    </row>
    <row r="19327" spans="10:11">
      <c r="J19327" s="1014"/>
      <c r="K19327" s="1014"/>
    </row>
    <row r="19328" spans="10:11">
      <c r="J19328" s="1014"/>
      <c r="K19328" s="1014"/>
    </row>
    <row r="19329" spans="10:11">
      <c r="J19329" s="1014"/>
      <c r="K19329" s="1014"/>
    </row>
    <row r="19330" spans="10:11">
      <c r="J19330" s="1014"/>
      <c r="K19330" s="1014"/>
    </row>
    <row r="19331" spans="10:11">
      <c r="J19331" s="1014"/>
      <c r="K19331" s="1014"/>
    </row>
    <row r="19332" spans="10:11">
      <c r="J19332" s="1014"/>
      <c r="K19332" s="1014"/>
    </row>
    <row r="19333" spans="10:11">
      <c r="J19333" s="1014"/>
      <c r="K19333" s="1014"/>
    </row>
    <row r="19334" spans="10:11">
      <c r="J19334" s="1014"/>
      <c r="K19334" s="1014"/>
    </row>
    <row r="19335" spans="10:11">
      <c r="J19335" s="1014"/>
      <c r="K19335" s="1014"/>
    </row>
    <row r="19336" spans="10:11">
      <c r="J19336" s="1014"/>
      <c r="K19336" s="1014"/>
    </row>
    <row r="19337" spans="10:11">
      <c r="J19337" s="1014"/>
      <c r="K19337" s="1014"/>
    </row>
    <row r="19338" spans="10:11">
      <c r="J19338" s="1014"/>
      <c r="K19338" s="1014"/>
    </row>
    <row r="19339" spans="10:11">
      <c r="J19339" s="1014"/>
      <c r="K19339" s="1014"/>
    </row>
    <row r="19340" spans="10:11">
      <c r="J19340" s="1014"/>
      <c r="K19340" s="1014"/>
    </row>
    <row r="19341" spans="10:11">
      <c r="J19341" s="1014"/>
      <c r="K19341" s="1014"/>
    </row>
    <row r="19342" spans="10:11">
      <c r="J19342" s="1014"/>
      <c r="K19342" s="1014"/>
    </row>
    <row r="19343" spans="10:11">
      <c r="J19343" s="1014"/>
      <c r="K19343" s="1014"/>
    </row>
    <row r="19344" spans="10:11">
      <c r="J19344" s="1014"/>
      <c r="K19344" s="1014"/>
    </row>
    <row r="19345" spans="10:11">
      <c r="J19345" s="1014"/>
      <c r="K19345" s="1014"/>
    </row>
    <row r="19346" spans="10:11">
      <c r="J19346" s="1014"/>
      <c r="K19346" s="1014"/>
    </row>
    <row r="19347" spans="10:11">
      <c r="J19347" s="1014"/>
      <c r="K19347" s="1014"/>
    </row>
    <row r="19348" spans="10:11">
      <c r="J19348" s="1014"/>
      <c r="K19348" s="1014"/>
    </row>
    <row r="19349" spans="10:11">
      <c r="J19349" s="1014"/>
      <c r="K19349" s="1014"/>
    </row>
    <row r="19350" spans="10:11">
      <c r="J19350" s="1014"/>
      <c r="K19350" s="1014"/>
    </row>
    <row r="19351" spans="10:11">
      <c r="J19351" s="1014"/>
      <c r="K19351" s="1014"/>
    </row>
    <row r="19352" spans="10:11">
      <c r="J19352" s="1014"/>
      <c r="K19352" s="1014"/>
    </row>
    <row r="19353" spans="10:11">
      <c r="J19353" s="1014"/>
      <c r="K19353" s="1014"/>
    </row>
    <row r="19354" spans="10:11">
      <c r="J19354" s="1014"/>
      <c r="K19354" s="1014"/>
    </row>
    <row r="19355" spans="10:11">
      <c r="J19355" s="1014"/>
      <c r="K19355" s="1014"/>
    </row>
    <row r="19356" spans="10:11">
      <c r="J19356" s="1014"/>
      <c r="K19356" s="1014"/>
    </row>
    <row r="19357" spans="10:11">
      <c r="J19357" s="1014"/>
      <c r="K19357" s="1014"/>
    </row>
    <row r="19358" spans="10:11">
      <c r="J19358" s="1014"/>
      <c r="K19358" s="1014"/>
    </row>
    <row r="19359" spans="10:11">
      <c r="J19359" s="1014"/>
      <c r="K19359" s="1014"/>
    </row>
    <row r="19360" spans="10:11">
      <c r="J19360" s="1014"/>
      <c r="K19360" s="1014"/>
    </row>
    <row r="19361" spans="10:11">
      <c r="J19361" s="1014"/>
      <c r="K19361" s="1014"/>
    </row>
    <row r="19362" spans="10:11">
      <c r="J19362" s="1014"/>
      <c r="K19362" s="1014"/>
    </row>
    <row r="19363" spans="10:11">
      <c r="J19363" s="1014"/>
      <c r="K19363" s="1014"/>
    </row>
    <row r="19364" spans="10:11">
      <c r="J19364" s="1014"/>
      <c r="K19364" s="1014"/>
    </row>
    <row r="19365" spans="10:11">
      <c r="J19365" s="1014"/>
      <c r="K19365" s="1014"/>
    </row>
    <row r="19366" spans="10:11">
      <c r="J19366" s="1014"/>
      <c r="K19366" s="1014"/>
    </row>
    <row r="19367" spans="10:11">
      <c r="J19367" s="1014"/>
      <c r="K19367" s="1014"/>
    </row>
    <row r="19368" spans="10:11">
      <c r="J19368" s="1014"/>
      <c r="K19368" s="1014"/>
    </row>
    <row r="19369" spans="10:11">
      <c r="J19369" s="1014"/>
      <c r="K19369" s="1014"/>
    </row>
    <row r="19370" spans="10:11">
      <c r="J19370" s="1014"/>
      <c r="K19370" s="1014"/>
    </row>
    <row r="19371" spans="10:11">
      <c r="J19371" s="1014"/>
      <c r="K19371" s="1014"/>
    </row>
    <row r="19372" spans="10:11">
      <c r="J19372" s="1014"/>
      <c r="K19372" s="1014"/>
    </row>
    <row r="19373" spans="10:11">
      <c r="J19373" s="1014"/>
      <c r="K19373" s="1014"/>
    </row>
    <row r="19374" spans="10:11">
      <c r="J19374" s="1014"/>
      <c r="K19374" s="1014"/>
    </row>
    <row r="19375" spans="10:11">
      <c r="J19375" s="1014"/>
      <c r="K19375" s="1014"/>
    </row>
    <row r="19376" spans="10:11">
      <c r="J19376" s="1014"/>
      <c r="K19376" s="1014"/>
    </row>
    <row r="19377" spans="10:11">
      <c r="J19377" s="1014"/>
      <c r="K19377" s="1014"/>
    </row>
    <row r="19378" spans="10:11">
      <c r="J19378" s="1014"/>
      <c r="K19378" s="1014"/>
    </row>
    <row r="19379" spans="10:11">
      <c r="J19379" s="1014"/>
      <c r="K19379" s="1014"/>
    </row>
    <row r="19380" spans="10:11">
      <c r="J19380" s="1014"/>
      <c r="K19380" s="1014"/>
    </row>
    <row r="19381" spans="10:11">
      <c r="J19381" s="1014"/>
      <c r="K19381" s="1014"/>
    </row>
    <row r="19382" spans="10:11">
      <c r="J19382" s="1014"/>
      <c r="K19382" s="1014"/>
    </row>
    <row r="19383" spans="10:11">
      <c r="J19383" s="1014"/>
      <c r="K19383" s="1014"/>
    </row>
    <row r="19384" spans="10:11">
      <c r="J19384" s="1014"/>
      <c r="K19384" s="1014"/>
    </row>
    <row r="19385" spans="10:11">
      <c r="J19385" s="1014"/>
      <c r="K19385" s="1014"/>
    </row>
    <row r="19386" spans="10:11">
      <c r="J19386" s="1014"/>
      <c r="K19386" s="1014"/>
    </row>
    <row r="19387" spans="10:11">
      <c r="J19387" s="1014"/>
      <c r="K19387" s="1014"/>
    </row>
    <row r="19388" spans="10:11">
      <c r="J19388" s="1014"/>
      <c r="K19388" s="1014"/>
    </row>
    <row r="19389" spans="10:11">
      <c r="J19389" s="1014"/>
      <c r="K19389" s="1014"/>
    </row>
    <row r="19390" spans="10:11">
      <c r="J19390" s="1014"/>
      <c r="K19390" s="1014"/>
    </row>
    <row r="19391" spans="10:11">
      <c r="J19391" s="1014"/>
      <c r="K19391" s="1014"/>
    </row>
    <row r="19392" spans="10:11">
      <c r="J19392" s="1014"/>
      <c r="K19392" s="1014"/>
    </row>
    <row r="19393" spans="10:11">
      <c r="J19393" s="1014"/>
      <c r="K19393" s="1014"/>
    </row>
    <row r="19394" spans="10:11">
      <c r="J19394" s="1014"/>
      <c r="K19394" s="1014"/>
    </row>
    <row r="19395" spans="10:11">
      <c r="J19395" s="1014"/>
      <c r="K19395" s="1014"/>
    </row>
    <row r="19396" spans="10:11">
      <c r="J19396" s="1014"/>
      <c r="K19396" s="1014"/>
    </row>
    <row r="19397" spans="10:11">
      <c r="J19397" s="1014"/>
      <c r="K19397" s="1014"/>
    </row>
    <row r="19398" spans="10:11">
      <c r="J19398" s="1014"/>
      <c r="K19398" s="1014"/>
    </row>
    <row r="19399" spans="10:11">
      <c r="J19399" s="1014"/>
      <c r="K19399" s="1014"/>
    </row>
    <row r="19400" spans="10:11">
      <c r="J19400" s="1014"/>
      <c r="K19400" s="1014"/>
    </row>
    <row r="19401" spans="10:11">
      <c r="J19401" s="1014"/>
      <c r="K19401" s="1014"/>
    </row>
    <row r="19402" spans="10:11">
      <c r="J19402" s="1014"/>
      <c r="K19402" s="1014"/>
    </row>
    <row r="19403" spans="10:11">
      <c r="J19403" s="1014"/>
      <c r="K19403" s="1014"/>
    </row>
    <row r="19404" spans="10:11">
      <c r="J19404" s="1014"/>
      <c r="K19404" s="1014"/>
    </row>
    <row r="19405" spans="10:11">
      <c r="J19405" s="1014"/>
      <c r="K19405" s="1014"/>
    </row>
    <row r="19406" spans="10:11">
      <c r="J19406" s="1014"/>
      <c r="K19406" s="1014"/>
    </row>
    <row r="19407" spans="10:11">
      <c r="J19407" s="1014"/>
      <c r="K19407" s="1014"/>
    </row>
    <row r="19408" spans="10:11">
      <c r="J19408" s="1014"/>
      <c r="K19408" s="1014"/>
    </row>
    <row r="19409" spans="10:11">
      <c r="J19409" s="1014"/>
      <c r="K19409" s="1014"/>
    </row>
    <row r="19410" spans="10:11">
      <c r="J19410" s="1014"/>
      <c r="K19410" s="1014"/>
    </row>
    <row r="19411" spans="10:11">
      <c r="J19411" s="1014"/>
      <c r="K19411" s="1014"/>
    </row>
    <row r="19412" spans="10:11">
      <c r="J19412" s="1014"/>
      <c r="K19412" s="1014"/>
    </row>
    <row r="19413" spans="10:11">
      <c r="J19413" s="1014"/>
      <c r="K19413" s="1014"/>
    </row>
    <row r="19414" spans="10:11">
      <c r="J19414" s="1014"/>
      <c r="K19414" s="1014"/>
    </row>
    <row r="19415" spans="10:11">
      <c r="J19415" s="1014"/>
      <c r="K19415" s="1014"/>
    </row>
    <row r="19416" spans="10:11">
      <c r="J19416" s="1014"/>
      <c r="K19416" s="1014"/>
    </row>
    <row r="19417" spans="10:11">
      <c r="J19417" s="1014"/>
      <c r="K19417" s="1014"/>
    </row>
    <row r="19418" spans="10:11">
      <c r="J19418" s="1014"/>
      <c r="K19418" s="1014"/>
    </row>
    <row r="19419" spans="10:11">
      <c r="J19419" s="1014"/>
      <c r="K19419" s="1014"/>
    </row>
    <row r="19420" spans="10:11">
      <c r="J19420" s="1014"/>
      <c r="K19420" s="1014"/>
    </row>
    <row r="19421" spans="10:11">
      <c r="J19421" s="1014"/>
      <c r="K19421" s="1014"/>
    </row>
    <row r="19422" spans="10:11">
      <c r="J19422" s="1014"/>
      <c r="K19422" s="1014"/>
    </row>
    <row r="19423" spans="10:11">
      <c r="J19423" s="1014"/>
      <c r="K19423" s="1014"/>
    </row>
    <row r="19424" spans="10:11">
      <c r="J19424" s="1014"/>
      <c r="K19424" s="1014"/>
    </row>
    <row r="19425" spans="10:11">
      <c r="J19425" s="1014"/>
      <c r="K19425" s="1014"/>
    </row>
    <row r="19426" spans="10:11">
      <c r="J19426" s="1014"/>
      <c r="K19426" s="1014"/>
    </row>
    <row r="19427" spans="10:11">
      <c r="J19427" s="1014"/>
      <c r="K19427" s="1014"/>
    </row>
    <row r="19428" spans="10:11">
      <c r="J19428" s="1014"/>
      <c r="K19428" s="1014"/>
    </row>
    <row r="19429" spans="10:11">
      <c r="J19429" s="1014"/>
      <c r="K19429" s="1014"/>
    </row>
    <row r="19430" spans="10:11">
      <c r="J19430" s="1014"/>
      <c r="K19430" s="1014"/>
    </row>
    <row r="19431" spans="10:11">
      <c r="J19431" s="1014"/>
      <c r="K19431" s="1014"/>
    </row>
    <row r="19432" spans="10:11">
      <c r="J19432" s="1014"/>
      <c r="K19432" s="1014"/>
    </row>
    <row r="19433" spans="10:11">
      <c r="J19433" s="1014"/>
      <c r="K19433" s="1014"/>
    </row>
    <row r="19434" spans="10:11">
      <c r="J19434" s="1014"/>
      <c r="K19434" s="1014"/>
    </row>
    <row r="19435" spans="10:11">
      <c r="J19435" s="1014"/>
      <c r="K19435" s="1014"/>
    </row>
    <row r="19436" spans="10:11">
      <c r="J19436" s="1014"/>
      <c r="K19436" s="1014"/>
    </row>
    <row r="19437" spans="10:11">
      <c r="J19437" s="1014"/>
      <c r="K19437" s="1014"/>
    </row>
    <row r="19438" spans="10:11">
      <c r="J19438" s="1014"/>
      <c r="K19438" s="1014"/>
    </row>
    <row r="19439" spans="10:11">
      <c r="J19439" s="1014"/>
      <c r="K19439" s="1014"/>
    </row>
    <row r="19440" spans="10:11">
      <c r="J19440" s="1014"/>
      <c r="K19440" s="1014"/>
    </row>
    <row r="19441" spans="10:11">
      <c r="J19441" s="1014"/>
      <c r="K19441" s="1014"/>
    </row>
    <row r="19442" spans="10:11">
      <c r="J19442" s="1014"/>
      <c r="K19442" s="1014"/>
    </row>
    <row r="19443" spans="10:11">
      <c r="J19443" s="1014"/>
      <c r="K19443" s="1014"/>
    </row>
    <row r="19444" spans="10:11">
      <c r="J19444" s="1014"/>
      <c r="K19444" s="1014"/>
    </row>
    <row r="19445" spans="10:11">
      <c r="J19445" s="1014"/>
      <c r="K19445" s="1014"/>
    </row>
    <row r="19446" spans="10:11">
      <c r="J19446" s="1014"/>
      <c r="K19446" s="1014"/>
    </row>
    <row r="19447" spans="10:11">
      <c r="J19447" s="1014"/>
      <c r="K19447" s="1014"/>
    </row>
    <row r="19448" spans="10:11">
      <c r="J19448" s="1014"/>
      <c r="K19448" s="1014"/>
    </row>
    <row r="19449" spans="10:11">
      <c r="J19449" s="1014"/>
      <c r="K19449" s="1014"/>
    </row>
    <row r="19450" spans="10:11">
      <c r="J19450" s="1014"/>
      <c r="K19450" s="1014"/>
    </row>
    <row r="19451" spans="10:11">
      <c r="J19451" s="1014"/>
      <c r="K19451" s="1014"/>
    </row>
    <row r="19452" spans="10:11">
      <c r="J19452" s="1014"/>
      <c r="K19452" s="1014"/>
    </row>
    <row r="19453" spans="10:11">
      <c r="J19453" s="1014"/>
      <c r="K19453" s="1014"/>
    </row>
    <row r="19454" spans="10:11">
      <c r="J19454" s="1014"/>
      <c r="K19454" s="1014"/>
    </row>
    <row r="19455" spans="10:11">
      <c r="J19455" s="1014"/>
      <c r="K19455" s="1014"/>
    </row>
    <row r="19456" spans="10:11">
      <c r="J19456" s="1014"/>
      <c r="K19456" s="1014"/>
    </row>
    <row r="19457" spans="10:11">
      <c r="J19457" s="1014"/>
      <c r="K19457" s="1014"/>
    </row>
    <row r="19458" spans="10:11">
      <c r="J19458" s="1014"/>
      <c r="K19458" s="1014"/>
    </row>
    <row r="19459" spans="10:11">
      <c r="J19459" s="1014"/>
      <c r="K19459" s="1014"/>
    </row>
    <row r="19460" spans="10:11">
      <c r="J19460" s="1014"/>
      <c r="K19460" s="1014"/>
    </row>
    <row r="19461" spans="10:11">
      <c r="J19461" s="1014"/>
      <c r="K19461" s="1014"/>
    </row>
    <row r="19462" spans="10:11">
      <c r="J19462" s="1014"/>
      <c r="K19462" s="1014"/>
    </row>
    <row r="19463" spans="10:11">
      <c r="J19463" s="1014"/>
      <c r="K19463" s="1014"/>
    </row>
    <row r="19464" spans="10:11">
      <c r="J19464" s="1014"/>
      <c r="K19464" s="1014"/>
    </row>
    <row r="19465" spans="10:11">
      <c r="J19465" s="1014"/>
      <c r="K19465" s="1014"/>
    </row>
    <row r="19466" spans="10:11">
      <c r="J19466" s="1014"/>
      <c r="K19466" s="1014"/>
    </row>
    <row r="19467" spans="10:11">
      <c r="J19467" s="1014"/>
      <c r="K19467" s="1014"/>
    </row>
    <row r="19468" spans="10:11">
      <c r="J19468" s="1014"/>
      <c r="K19468" s="1014"/>
    </row>
    <row r="19469" spans="10:11">
      <c r="J19469" s="1014"/>
      <c r="K19469" s="1014"/>
    </row>
    <row r="19470" spans="10:11">
      <c r="J19470" s="1014"/>
      <c r="K19470" s="1014"/>
    </row>
    <row r="19471" spans="10:11">
      <c r="J19471" s="1014"/>
      <c r="K19471" s="1014"/>
    </row>
    <row r="19472" spans="10:11">
      <c r="J19472" s="1014"/>
      <c r="K19472" s="1014"/>
    </row>
    <row r="19473" spans="10:11">
      <c r="J19473" s="1014"/>
      <c r="K19473" s="1014"/>
    </row>
    <row r="19474" spans="10:11">
      <c r="J19474" s="1014"/>
      <c r="K19474" s="1014"/>
    </row>
    <row r="19475" spans="10:11">
      <c r="J19475" s="1014"/>
      <c r="K19475" s="1014"/>
    </row>
    <row r="19476" spans="10:11">
      <c r="J19476" s="1014"/>
      <c r="K19476" s="1014"/>
    </row>
    <row r="19477" spans="10:11">
      <c r="J19477" s="1014"/>
      <c r="K19477" s="1014"/>
    </row>
    <row r="19478" spans="10:11">
      <c r="J19478" s="1014"/>
      <c r="K19478" s="1014"/>
    </row>
    <row r="19479" spans="10:11">
      <c r="J19479" s="1014"/>
      <c r="K19479" s="1014"/>
    </row>
    <row r="19480" spans="10:11">
      <c r="J19480" s="1014"/>
      <c r="K19480" s="1014"/>
    </row>
    <row r="19481" spans="10:11">
      <c r="J19481" s="1014"/>
      <c r="K19481" s="1014"/>
    </row>
    <row r="19482" spans="10:11">
      <c r="J19482" s="1014"/>
      <c r="K19482" s="1014"/>
    </row>
    <row r="19483" spans="10:11">
      <c r="J19483" s="1014"/>
      <c r="K19483" s="1014"/>
    </row>
    <row r="19484" spans="10:11">
      <c r="J19484" s="1014"/>
      <c r="K19484" s="1014"/>
    </row>
    <row r="19485" spans="10:11">
      <c r="J19485" s="1014"/>
      <c r="K19485" s="1014"/>
    </row>
    <row r="19486" spans="10:11">
      <c r="J19486" s="1014"/>
      <c r="K19486" s="1014"/>
    </row>
    <row r="19487" spans="10:11">
      <c r="J19487" s="1014"/>
      <c r="K19487" s="1014"/>
    </row>
    <row r="19488" spans="10:11">
      <c r="J19488" s="1014"/>
      <c r="K19488" s="1014"/>
    </row>
    <row r="19489" spans="10:11">
      <c r="J19489" s="1014"/>
      <c r="K19489" s="1014"/>
    </row>
    <row r="19490" spans="10:11">
      <c r="J19490" s="1014"/>
      <c r="K19490" s="1014"/>
    </row>
    <row r="19491" spans="10:11">
      <c r="J19491" s="1014"/>
      <c r="K19491" s="1014"/>
    </row>
    <row r="19492" spans="10:11">
      <c r="J19492" s="1014"/>
      <c r="K19492" s="1014"/>
    </row>
    <row r="19493" spans="10:11">
      <c r="J19493" s="1014"/>
      <c r="K19493" s="1014"/>
    </row>
    <row r="19494" spans="10:11">
      <c r="J19494" s="1014"/>
      <c r="K19494" s="1014"/>
    </row>
    <row r="19495" spans="10:11">
      <c r="J19495" s="1014"/>
      <c r="K19495" s="1014"/>
    </row>
    <row r="19496" spans="10:11">
      <c r="J19496" s="1014"/>
      <c r="K19496" s="1014"/>
    </row>
    <row r="19497" spans="10:11">
      <c r="J19497" s="1014"/>
      <c r="K19497" s="1014"/>
    </row>
    <row r="19498" spans="10:11">
      <c r="J19498" s="1014"/>
      <c r="K19498" s="1014"/>
    </row>
    <row r="19499" spans="10:11">
      <c r="J19499" s="1014"/>
      <c r="K19499" s="1014"/>
    </row>
    <row r="19500" spans="10:11">
      <c r="J19500" s="1014"/>
      <c r="K19500" s="1014"/>
    </row>
    <row r="19501" spans="10:11">
      <c r="J19501" s="1014"/>
      <c r="K19501" s="1014"/>
    </row>
    <row r="19502" spans="10:11">
      <c r="J19502" s="1014"/>
      <c r="K19502" s="1014"/>
    </row>
    <row r="19503" spans="10:11">
      <c r="J19503" s="1014"/>
      <c r="K19503" s="1014"/>
    </row>
    <row r="19504" spans="10:11">
      <c r="J19504" s="1014"/>
      <c r="K19504" s="1014"/>
    </row>
    <row r="19505" spans="10:11">
      <c r="J19505" s="1014"/>
      <c r="K19505" s="1014"/>
    </row>
    <row r="19506" spans="10:11">
      <c r="J19506" s="1014"/>
      <c r="K19506" s="1014"/>
    </row>
    <row r="19507" spans="10:11">
      <c r="J19507" s="1014"/>
      <c r="K19507" s="1014"/>
    </row>
    <row r="19508" spans="10:11">
      <c r="J19508" s="1014"/>
      <c r="K19508" s="1014"/>
    </row>
    <row r="19509" spans="10:11">
      <c r="J19509" s="1014"/>
      <c r="K19509" s="1014"/>
    </row>
    <row r="19510" spans="10:11">
      <c r="J19510" s="1014"/>
      <c r="K19510" s="1014"/>
    </row>
    <row r="19511" spans="10:11">
      <c r="J19511" s="1014"/>
      <c r="K19511" s="1014"/>
    </row>
    <row r="19512" spans="10:11">
      <c r="J19512" s="1014"/>
      <c r="K19512" s="1014"/>
    </row>
    <row r="19513" spans="10:11">
      <c r="J19513" s="1014"/>
      <c r="K19513" s="1014"/>
    </row>
    <row r="19514" spans="10:11">
      <c r="J19514" s="1014"/>
      <c r="K19514" s="1014"/>
    </row>
    <row r="19515" spans="10:11">
      <c r="J19515" s="1014"/>
      <c r="K19515" s="1014"/>
    </row>
    <row r="19516" spans="10:11">
      <c r="J19516" s="1014"/>
      <c r="K19516" s="1014"/>
    </row>
    <row r="19517" spans="10:11">
      <c r="J19517" s="1014"/>
      <c r="K19517" s="1014"/>
    </row>
    <row r="19518" spans="10:11">
      <c r="J19518" s="1014"/>
      <c r="K19518" s="1014"/>
    </row>
    <row r="19519" spans="10:11">
      <c r="J19519" s="1014"/>
      <c r="K19519" s="1014"/>
    </row>
    <row r="19520" spans="10:11">
      <c r="J19520" s="1014"/>
      <c r="K19520" s="1014"/>
    </row>
    <row r="19521" spans="10:11">
      <c r="J19521" s="1014"/>
      <c r="K19521" s="1014"/>
    </row>
    <row r="19522" spans="10:11">
      <c r="J19522" s="1014"/>
      <c r="K19522" s="1014"/>
    </row>
    <row r="19523" spans="10:11">
      <c r="J19523" s="1014"/>
      <c r="K19523" s="1014"/>
    </row>
    <row r="19524" spans="10:11">
      <c r="J19524" s="1014"/>
      <c r="K19524" s="1014"/>
    </row>
    <row r="19525" spans="10:11">
      <c r="J19525" s="1014"/>
      <c r="K19525" s="1014"/>
    </row>
    <row r="19526" spans="10:11">
      <c r="J19526" s="1014"/>
      <c r="K19526" s="1014"/>
    </row>
    <row r="19527" spans="10:11">
      <c r="J19527" s="1014"/>
      <c r="K19527" s="1014"/>
    </row>
    <row r="19528" spans="10:11">
      <c r="J19528" s="1014"/>
      <c r="K19528" s="1014"/>
    </row>
    <row r="19529" spans="10:11">
      <c r="J19529" s="1014"/>
      <c r="K19529" s="1014"/>
    </row>
    <row r="19530" spans="10:11">
      <c r="J19530" s="1014"/>
      <c r="K19530" s="1014"/>
    </row>
    <row r="19531" spans="10:11">
      <c r="J19531" s="1014"/>
      <c r="K19531" s="1014"/>
    </row>
    <row r="19532" spans="10:11">
      <c r="J19532" s="1014"/>
      <c r="K19532" s="1014"/>
    </row>
    <row r="19533" spans="10:11">
      <c r="J19533" s="1014"/>
      <c r="K19533" s="1014"/>
    </row>
    <row r="19534" spans="10:11">
      <c r="J19534" s="1014"/>
      <c r="K19534" s="1014"/>
    </row>
    <row r="19535" spans="10:11">
      <c r="J19535" s="1014"/>
      <c r="K19535" s="1014"/>
    </row>
    <row r="19536" spans="10:11">
      <c r="J19536" s="1014"/>
      <c r="K19536" s="1014"/>
    </row>
    <row r="19537" spans="10:11">
      <c r="J19537" s="1014"/>
      <c r="K19537" s="1014"/>
    </row>
    <row r="19538" spans="10:11">
      <c r="J19538" s="1014"/>
      <c r="K19538" s="1014"/>
    </row>
    <row r="19539" spans="10:11">
      <c r="J19539" s="1014"/>
      <c r="K19539" s="1014"/>
    </row>
    <row r="19540" spans="10:11">
      <c r="J19540" s="1014"/>
      <c r="K19540" s="1014"/>
    </row>
    <row r="19541" spans="10:11">
      <c r="J19541" s="1014"/>
      <c r="K19541" s="1014"/>
    </row>
    <row r="19542" spans="10:11">
      <c r="J19542" s="1014"/>
      <c r="K19542" s="1014"/>
    </row>
    <row r="19543" spans="10:11">
      <c r="J19543" s="1014"/>
      <c r="K19543" s="1014"/>
    </row>
    <row r="19544" spans="10:11">
      <c r="J19544" s="1014"/>
      <c r="K19544" s="1014"/>
    </row>
    <row r="19545" spans="10:11">
      <c r="J19545" s="1014"/>
      <c r="K19545" s="1014"/>
    </row>
    <row r="19546" spans="10:11">
      <c r="J19546" s="1014"/>
      <c r="K19546" s="1014"/>
    </row>
    <row r="19547" spans="10:11">
      <c r="J19547" s="1014"/>
      <c r="K19547" s="1014"/>
    </row>
    <row r="19548" spans="10:11">
      <c r="J19548" s="1014"/>
      <c r="K19548" s="1014"/>
    </row>
    <row r="19549" spans="10:11">
      <c r="J19549" s="1014"/>
      <c r="K19549" s="1014"/>
    </row>
    <row r="19550" spans="10:11">
      <c r="J19550" s="1014"/>
      <c r="K19550" s="1014"/>
    </row>
    <row r="19551" spans="10:11">
      <c r="J19551" s="1014"/>
      <c r="K19551" s="1014"/>
    </row>
    <row r="19552" spans="10:11">
      <c r="J19552" s="1014"/>
      <c r="K19552" s="1014"/>
    </row>
    <row r="19553" spans="10:11">
      <c r="J19553" s="1014"/>
      <c r="K19553" s="1014"/>
    </row>
    <row r="19554" spans="10:11">
      <c r="J19554" s="1014"/>
      <c r="K19554" s="1014"/>
    </row>
    <row r="19555" spans="10:11">
      <c r="J19555" s="1014"/>
      <c r="K19555" s="1014"/>
    </row>
    <row r="19556" spans="10:11">
      <c r="J19556" s="1014"/>
      <c r="K19556" s="1014"/>
    </row>
    <row r="19557" spans="10:11">
      <c r="J19557" s="1014"/>
      <c r="K19557" s="1014"/>
    </row>
    <row r="19558" spans="10:11">
      <c r="J19558" s="1014"/>
      <c r="K19558" s="1014"/>
    </row>
    <row r="19559" spans="10:11">
      <c r="J19559" s="1014"/>
      <c r="K19559" s="1014"/>
    </row>
    <row r="19560" spans="10:11">
      <c r="J19560" s="1014"/>
      <c r="K19560" s="1014"/>
    </row>
    <row r="19561" spans="10:11">
      <c r="J19561" s="1014"/>
      <c r="K19561" s="1014"/>
    </row>
    <row r="19562" spans="10:11">
      <c r="J19562" s="1014"/>
      <c r="K19562" s="1014"/>
    </row>
    <row r="19563" spans="10:11">
      <c r="J19563" s="1014"/>
      <c r="K19563" s="1014"/>
    </row>
    <row r="19564" spans="10:11">
      <c r="J19564" s="1014"/>
      <c r="K19564" s="1014"/>
    </row>
    <row r="19565" spans="10:11">
      <c r="J19565" s="1014"/>
      <c r="K19565" s="1014"/>
    </row>
    <row r="19566" spans="10:11">
      <c r="J19566" s="1014"/>
      <c r="K19566" s="1014"/>
    </row>
    <row r="19567" spans="10:11">
      <c r="J19567" s="1014"/>
      <c r="K19567" s="1014"/>
    </row>
    <row r="19568" spans="10:11">
      <c r="J19568" s="1014"/>
      <c r="K19568" s="1014"/>
    </row>
    <row r="19569" spans="10:11">
      <c r="J19569" s="1014"/>
      <c r="K19569" s="1014"/>
    </row>
    <row r="19570" spans="10:11">
      <c r="J19570" s="1014"/>
      <c r="K19570" s="1014"/>
    </row>
    <row r="19571" spans="10:11">
      <c r="J19571" s="1014"/>
      <c r="K19571" s="1014"/>
    </row>
    <row r="19572" spans="10:11">
      <c r="J19572" s="1014"/>
      <c r="K19572" s="1014"/>
    </row>
    <row r="19573" spans="10:11">
      <c r="J19573" s="1014"/>
      <c r="K19573" s="1014"/>
    </row>
    <row r="19574" spans="10:11">
      <c r="J19574" s="1014"/>
      <c r="K19574" s="1014"/>
    </row>
    <row r="19575" spans="10:11">
      <c r="J19575" s="1014"/>
      <c r="K19575" s="1014"/>
    </row>
    <row r="19576" spans="10:11">
      <c r="J19576" s="1014"/>
      <c r="K19576" s="1014"/>
    </row>
    <row r="19577" spans="10:11">
      <c r="J19577" s="1014"/>
      <c r="K19577" s="1014"/>
    </row>
    <row r="19578" spans="10:11">
      <c r="J19578" s="1014"/>
      <c r="K19578" s="1014"/>
    </row>
    <row r="19579" spans="10:11">
      <c r="J19579" s="1014"/>
      <c r="K19579" s="1014"/>
    </row>
    <row r="19580" spans="10:11">
      <c r="J19580" s="1014"/>
      <c r="K19580" s="1014"/>
    </row>
    <row r="19581" spans="10:11">
      <c r="J19581" s="1014"/>
      <c r="K19581" s="1014"/>
    </row>
    <row r="19582" spans="10:11">
      <c r="J19582" s="1014"/>
      <c r="K19582" s="1014"/>
    </row>
    <row r="19583" spans="10:11">
      <c r="J19583" s="1014"/>
      <c r="K19583" s="1014"/>
    </row>
    <row r="19584" spans="10:11">
      <c r="J19584" s="1014"/>
      <c r="K19584" s="1014"/>
    </row>
    <row r="19585" spans="10:11">
      <c r="J19585" s="1014"/>
      <c r="K19585" s="1014"/>
    </row>
    <row r="19586" spans="10:11">
      <c r="J19586" s="1014"/>
      <c r="K19586" s="1014"/>
    </row>
    <row r="19587" spans="10:11">
      <c r="J19587" s="1014"/>
      <c r="K19587" s="1014"/>
    </row>
    <row r="19588" spans="10:11">
      <c r="J19588" s="1014"/>
      <c r="K19588" s="1014"/>
    </row>
    <row r="19589" spans="10:11">
      <c r="J19589" s="1014"/>
      <c r="K19589" s="1014"/>
    </row>
    <row r="19590" spans="10:11">
      <c r="J19590" s="1014"/>
      <c r="K19590" s="1014"/>
    </row>
    <row r="19591" spans="10:11">
      <c r="J19591" s="1014"/>
      <c r="K19591" s="1014"/>
    </row>
    <row r="19592" spans="10:11">
      <c r="J19592" s="1014"/>
      <c r="K19592" s="1014"/>
    </row>
    <row r="19593" spans="10:11">
      <c r="J19593" s="1014"/>
      <c r="K19593" s="1014"/>
    </row>
    <row r="19594" spans="10:11">
      <c r="J19594" s="1014"/>
      <c r="K19594" s="1014"/>
    </row>
    <row r="19595" spans="10:11">
      <c r="J19595" s="1014"/>
      <c r="K19595" s="1014"/>
    </row>
    <row r="19596" spans="10:11">
      <c r="J19596" s="1014"/>
      <c r="K19596" s="1014"/>
    </row>
    <row r="19597" spans="10:11">
      <c r="J19597" s="1014"/>
      <c r="K19597" s="1014"/>
    </row>
    <row r="19598" spans="10:11">
      <c r="J19598" s="1014"/>
      <c r="K19598" s="1014"/>
    </row>
    <row r="19599" spans="10:11">
      <c r="J19599" s="1014"/>
      <c r="K19599" s="1014"/>
    </row>
    <row r="19600" spans="10:11">
      <c r="J19600" s="1014"/>
      <c r="K19600" s="1014"/>
    </row>
    <row r="19601" spans="10:11">
      <c r="J19601" s="1014"/>
      <c r="K19601" s="1014"/>
    </row>
    <row r="19602" spans="10:11">
      <c r="J19602" s="1014"/>
      <c r="K19602" s="1014"/>
    </row>
    <row r="19603" spans="10:11">
      <c r="J19603" s="1014"/>
      <c r="K19603" s="1014"/>
    </row>
    <row r="19604" spans="10:11">
      <c r="J19604" s="1014"/>
      <c r="K19604" s="1014"/>
    </row>
    <row r="19605" spans="10:11">
      <c r="J19605" s="1014"/>
      <c r="K19605" s="1014"/>
    </row>
    <row r="19606" spans="10:11">
      <c r="J19606" s="1014"/>
      <c r="K19606" s="1014"/>
    </row>
    <row r="19607" spans="10:11">
      <c r="J19607" s="1014"/>
      <c r="K19607" s="1014"/>
    </row>
    <row r="19608" spans="10:11">
      <c r="J19608" s="1014"/>
      <c r="K19608" s="1014"/>
    </row>
    <row r="19609" spans="10:11">
      <c r="J19609" s="1014"/>
      <c r="K19609" s="1014"/>
    </row>
    <row r="19610" spans="10:11">
      <c r="J19610" s="1014"/>
      <c r="K19610" s="1014"/>
    </row>
    <row r="19611" spans="10:11">
      <c r="J19611" s="1014"/>
      <c r="K19611" s="1014"/>
    </row>
    <row r="19612" spans="10:11">
      <c r="J19612" s="1014"/>
      <c r="K19612" s="1014"/>
    </row>
    <row r="19613" spans="10:11">
      <c r="J19613" s="1014"/>
      <c r="K19613" s="1014"/>
    </row>
    <row r="19614" spans="10:11">
      <c r="J19614" s="1014"/>
      <c r="K19614" s="1014"/>
    </row>
    <row r="19615" spans="10:11">
      <c r="J19615" s="1014"/>
      <c r="K19615" s="1014"/>
    </row>
    <row r="19616" spans="10:11">
      <c r="J19616" s="1014"/>
      <c r="K19616" s="1014"/>
    </row>
    <row r="19617" spans="10:11">
      <c r="J19617" s="1014"/>
      <c r="K19617" s="1014"/>
    </row>
    <row r="19618" spans="10:11">
      <c r="J19618" s="1014"/>
      <c r="K19618" s="1014"/>
    </row>
    <row r="19619" spans="10:11">
      <c r="J19619" s="1014"/>
      <c r="K19619" s="1014"/>
    </row>
    <row r="19620" spans="10:11">
      <c r="J19620" s="1014"/>
      <c r="K19620" s="1014"/>
    </row>
    <row r="19621" spans="10:11">
      <c r="J19621" s="1014"/>
      <c r="K19621" s="1014"/>
    </row>
    <row r="19622" spans="10:11">
      <c r="J19622" s="1014"/>
      <c r="K19622" s="1014"/>
    </row>
    <row r="19623" spans="10:11">
      <c r="J19623" s="1014"/>
      <c r="K19623" s="1014"/>
    </row>
    <row r="19624" spans="10:11">
      <c r="J19624" s="1014"/>
      <c r="K19624" s="1014"/>
    </row>
    <row r="19625" spans="10:11">
      <c r="J19625" s="1014"/>
      <c r="K19625" s="1014"/>
    </row>
    <row r="19626" spans="10:11">
      <c r="J19626" s="1014"/>
      <c r="K19626" s="1014"/>
    </row>
    <row r="19627" spans="10:11">
      <c r="J19627" s="1014"/>
      <c r="K19627" s="1014"/>
    </row>
    <row r="19628" spans="10:11">
      <c r="J19628" s="1014"/>
      <c r="K19628" s="1014"/>
    </row>
    <row r="19629" spans="10:11">
      <c r="J19629" s="1014"/>
      <c r="K19629" s="1014"/>
    </row>
    <row r="19630" spans="10:11">
      <c r="J19630" s="1014"/>
      <c r="K19630" s="1014"/>
    </row>
    <row r="19631" spans="10:11">
      <c r="J19631" s="1014"/>
      <c r="K19631" s="1014"/>
    </row>
    <row r="19632" spans="10:11">
      <c r="J19632" s="1014"/>
      <c r="K19632" s="1014"/>
    </row>
    <row r="19633" spans="10:11">
      <c r="J19633" s="1014"/>
      <c r="K19633" s="1014"/>
    </row>
    <row r="19634" spans="10:11">
      <c r="J19634" s="1014"/>
      <c r="K19634" s="1014"/>
    </row>
    <row r="19635" spans="10:11">
      <c r="J19635" s="1014"/>
      <c r="K19635" s="1014"/>
    </row>
    <row r="19636" spans="10:11">
      <c r="J19636" s="1014"/>
      <c r="K19636" s="1014"/>
    </row>
    <row r="19637" spans="10:11">
      <c r="J19637" s="1014"/>
      <c r="K19637" s="1014"/>
    </row>
    <row r="19638" spans="10:11">
      <c r="J19638" s="1014"/>
      <c r="K19638" s="1014"/>
    </row>
    <row r="19639" spans="10:11">
      <c r="J19639" s="1014"/>
      <c r="K19639" s="1014"/>
    </row>
    <row r="19640" spans="10:11">
      <c r="J19640" s="1014"/>
      <c r="K19640" s="1014"/>
    </row>
    <row r="19641" spans="10:11">
      <c r="J19641" s="1014"/>
      <c r="K19641" s="1014"/>
    </row>
    <row r="19642" spans="10:11">
      <c r="J19642" s="1014"/>
      <c r="K19642" s="1014"/>
    </row>
    <row r="19643" spans="10:11">
      <c r="J19643" s="1014"/>
      <c r="K19643" s="1014"/>
    </row>
    <row r="19644" spans="10:11">
      <c r="J19644" s="1014"/>
      <c r="K19644" s="1014"/>
    </row>
    <row r="19645" spans="10:11">
      <c r="J19645" s="1014"/>
      <c r="K19645" s="1014"/>
    </row>
    <row r="19646" spans="10:11">
      <c r="J19646" s="1014"/>
      <c r="K19646" s="1014"/>
    </row>
    <row r="19647" spans="10:11">
      <c r="J19647" s="1014"/>
      <c r="K19647" s="1014"/>
    </row>
    <row r="19648" spans="10:11">
      <c r="J19648" s="1014"/>
      <c r="K19648" s="1014"/>
    </row>
    <row r="19649" spans="10:11">
      <c r="J19649" s="1014"/>
      <c r="K19649" s="1014"/>
    </row>
    <row r="19650" spans="10:11">
      <c r="J19650" s="1014"/>
      <c r="K19650" s="1014"/>
    </row>
    <row r="19651" spans="10:11">
      <c r="J19651" s="1014"/>
      <c r="K19651" s="1014"/>
    </row>
    <row r="19652" spans="10:11">
      <c r="J19652" s="1014"/>
      <c r="K19652" s="1014"/>
    </row>
    <row r="19653" spans="10:11">
      <c r="J19653" s="1014"/>
      <c r="K19653" s="1014"/>
    </row>
    <row r="19654" spans="10:11">
      <c r="J19654" s="1014"/>
      <c r="K19654" s="1014"/>
    </row>
    <row r="19655" spans="10:11">
      <c r="J19655" s="1014"/>
      <c r="K19655" s="1014"/>
    </row>
    <row r="19656" spans="10:11">
      <c r="J19656" s="1014"/>
      <c r="K19656" s="1014"/>
    </row>
    <row r="19657" spans="10:11">
      <c r="J19657" s="1014"/>
      <c r="K19657" s="1014"/>
    </row>
    <row r="19658" spans="10:11">
      <c r="J19658" s="1014"/>
      <c r="K19658" s="1014"/>
    </row>
    <row r="19659" spans="10:11">
      <c r="J19659" s="1014"/>
      <c r="K19659" s="1014"/>
    </row>
    <row r="19660" spans="10:11">
      <c r="J19660" s="1014"/>
      <c r="K19660" s="1014"/>
    </row>
    <row r="19661" spans="10:11">
      <c r="J19661" s="1014"/>
      <c r="K19661" s="1014"/>
    </row>
    <row r="19662" spans="10:11">
      <c r="J19662" s="1014"/>
      <c r="K19662" s="1014"/>
    </row>
    <row r="19663" spans="10:11">
      <c r="J19663" s="1014"/>
      <c r="K19663" s="1014"/>
    </row>
    <row r="19664" spans="10:11">
      <c r="J19664" s="1014"/>
      <c r="K19664" s="1014"/>
    </row>
    <row r="19665" spans="10:11">
      <c r="J19665" s="1014"/>
      <c r="K19665" s="1014"/>
    </row>
    <row r="19666" spans="10:11">
      <c r="J19666" s="1014"/>
      <c r="K19666" s="1014"/>
    </row>
    <row r="19667" spans="10:11">
      <c r="J19667" s="1014"/>
      <c r="K19667" s="1014"/>
    </row>
    <row r="19668" spans="10:11">
      <c r="J19668" s="1014"/>
      <c r="K19668" s="1014"/>
    </row>
    <row r="19669" spans="10:11">
      <c r="J19669" s="1014"/>
      <c r="K19669" s="1014"/>
    </row>
    <row r="19670" spans="10:11">
      <c r="J19670" s="1014"/>
      <c r="K19670" s="1014"/>
    </row>
    <row r="19671" spans="10:11">
      <c r="J19671" s="1014"/>
      <c r="K19671" s="1014"/>
    </row>
    <row r="19672" spans="10:11">
      <c r="J19672" s="1014"/>
      <c r="K19672" s="1014"/>
    </row>
    <row r="19673" spans="10:11">
      <c r="J19673" s="1014"/>
      <c r="K19673" s="1014"/>
    </row>
    <row r="19674" spans="10:11">
      <c r="J19674" s="1014"/>
      <c r="K19674" s="1014"/>
    </row>
    <row r="19675" spans="10:11">
      <c r="J19675" s="1014"/>
      <c r="K19675" s="1014"/>
    </row>
    <row r="19676" spans="10:11">
      <c r="J19676" s="1014"/>
      <c r="K19676" s="1014"/>
    </row>
    <row r="19677" spans="10:11">
      <c r="J19677" s="1014"/>
      <c r="K19677" s="1014"/>
    </row>
    <row r="19678" spans="10:11">
      <c r="J19678" s="1014"/>
      <c r="K19678" s="1014"/>
    </row>
    <row r="19679" spans="10:11">
      <c r="J19679" s="1014"/>
      <c r="K19679" s="1014"/>
    </row>
    <row r="19680" spans="10:11">
      <c r="J19680" s="1014"/>
      <c r="K19680" s="1014"/>
    </row>
    <row r="19681" spans="10:11">
      <c r="J19681" s="1014"/>
      <c r="K19681" s="1014"/>
    </row>
    <row r="19682" spans="10:11">
      <c r="J19682" s="1014"/>
      <c r="K19682" s="1014"/>
    </row>
    <row r="19683" spans="10:11">
      <c r="J19683" s="1014"/>
      <c r="K19683" s="1014"/>
    </row>
    <row r="19684" spans="10:11">
      <c r="J19684" s="1014"/>
      <c r="K19684" s="1014"/>
    </row>
    <row r="19685" spans="10:11">
      <c r="J19685" s="1014"/>
      <c r="K19685" s="1014"/>
    </row>
    <row r="19686" spans="10:11">
      <c r="J19686" s="1014"/>
      <c r="K19686" s="1014"/>
    </row>
    <row r="19687" spans="10:11">
      <c r="J19687" s="1014"/>
      <c r="K19687" s="1014"/>
    </row>
    <row r="19688" spans="10:11">
      <c r="J19688" s="1014"/>
      <c r="K19688" s="1014"/>
    </row>
    <row r="19689" spans="10:11">
      <c r="J19689" s="1014"/>
      <c r="K19689" s="1014"/>
    </row>
    <row r="19690" spans="10:11">
      <c r="J19690" s="1014"/>
      <c r="K19690" s="1014"/>
    </row>
    <row r="19691" spans="10:11">
      <c r="J19691" s="1014"/>
      <c r="K19691" s="1014"/>
    </row>
    <row r="19692" spans="10:11">
      <c r="J19692" s="1014"/>
      <c r="K19692" s="1014"/>
    </row>
    <row r="19693" spans="10:11">
      <c r="J19693" s="1014"/>
      <c r="K19693" s="1014"/>
    </row>
    <row r="19694" spans="10:11">
      <c r="J19694" s="1014"/>
      <c r="K19694" s="1014"/>
    </row>
    <row r="19695" spans="10:11">
      <c r="J19695" s="1014"/>
      <c r="K19695" s="1014"/>
    </row>
    <row r="19696" spans="10:11">
      <c r="J19696" s="1014"/>
      <c r="K19696" s="1014"/>
    </row>
    <row r="19697" spans="10:11">
      <c r="J19697" s="1014"/>
      <c r="K19697" s="1014"/>
    </row>
    <row r="19698" spans="10:11">
      <c r="J19698" s="1014"/>
      <c r="K19698" s="1014"/>
    </row>
    <row r="19699" spans="10:11">
      <c r="J19699" s="1014"/>
      <c r="K19699" s="1014"/>
    </row>
    <row r="19700" spans="10:11">
      <c r="J19700" s="1014"/>
      <c r="K19700" s="1014"/>
    </row>
    <row r="19701" spans="10:11">
      <c r="J19701" s="1014"/>
      <c r="K19701" s="1014"/>
    </row>
    <row r="19702" spans="10:11">
      <c r="J19702" s="1014"/>
      <c r="K19702" s="1014"/>
    </row>
    <row r="19703" spans="10:11">
      <c r="J19703" s="1014"/>
      <c r="K19703" s="1014"/>
    </row>
    <row r="19704" spans="10:11">
      <c r="J19704" s="1014"/>
      <c r="K19704" s="1014"/>
    </row>
    <row r="19705" spans="10:11">
      <c r="J19705" s="1014"/>
      <c r="K19705" s="1014"/>
    </row>
    <row r="19706" spans="10:11">
      <c r="J19706" s="1014"/>
      <c r="K19706" s="1014"/>
    </row>
    <row r="19707" spans="10:11">
      <c r="J19707" s="1014"/>
      <c r="K19707" s="1014"/>
    </row>
    <row r="19708" spans="10:11">
      <c r="J19708" s="1014"/>
      <c r="K19708" s="1014"/>
    </row>
    <row r="19709" spans="10:11">
      <c r="J19709" s="1014"/>
      <c r="K19709" s="1014"/>
    </row>
    <row r="19710" spans="10:11">
      <c r="J19710" s="1014"/>
      <c r="K19710" s="1014"/>
    </row>
    <row r="19711" spans="10:11">
      <c r="J19711" s="1014"/>
      <c r="K19711" s="1014"/>
    </row>
    <row r="19712" spans="10:11">
      <c r="J19712" s="1014"/>
      <c r="K19712" s="1014"/>
    </row>
    <row r="19713" spans="10:11">
      <c r="J19713" s="1014"/>
      <c r="K19713" s="1014"/>
    </row>
    <row r="19714" spans="10:11">
      <c r="J19714" s="1014"/>
      <c r="K19714" s="1014"/>
    </row>
    <row r="19715" spans="10:11">
      <c r="J19715" s="1014"/>
      <c r="K19715" s="1014"/>
    </row>
    <row r="19716" spans="10:11">
      <c r="J19716" s="1014"/>
      <c r="K19716" s="1014"/>
    </row>
    <row r="19717" spans="10:11">
      <c r="J19717" s="1014"/>
      <c r="K19717" s="1014"/>
    </row>
    <row r="19718" spans="10:11">
      <c r="J19718" s="1014"/>
      <c r="K19718" s="1014"/>
    </row>
    <row r="19719" spans="10:11">
      <c r="J19719" s="1014"/>
      <c r="K19719" s="1014"/>
    </row>
    <row r="19720" spans="10:11">
      <c r="J19720" s="1014"/>
      <c r="K19720" s="1014"/>
    </row>
    <row r="19721" spans="10:11">
      <c r="J19721" s="1014"/>
      <c r="K19721" s="1014"/>
    </row>
    <row r="19722" spans="10:11">
      <c r="J19722" s="1014"/>
      <c r="K19722" s="1014"/>
    </row>
    <row r="19723" spans="10:11">
      <c r="J19723" s="1014"/>
      <c r="K19723" s="1014"/>
    </row>
    <row r="19724" spans="10:11">
      <c r="J19724" s="1014"/>
      <c r="K19724" s="1014"/>
    </row>
    <row r="19725" spans="10:11">
      <c r="J19725" s="1014"/>
      <c r="K19725" s="1014"/>
    </row>
    <row r="19726" spans="10:11">
      <c r="J19726" s="1014"/>
      <c r="K19726" s="1014"/>
    </row>
    <row r="19727" spans="10:11">
      <c r="J19727" s="1014"/>
      <c r="K19727" s="1014"/>
    </row>
    <row r="19728" spans="10:11">
      <c r="J19728" s="1014"/>
      <c r="K19728" s="1014"/>
    </row>
    <row r="19729" spans="10:11">
      <c r="J19729" s="1014"/>
      <c r="K19729" s="1014"/>
    </row>
    <row r="19730" spans="10:11">
      <c r="J19730" s="1014"/>
      <c r="K19730" s="1014"/>
    </row>
    <row r="19731" spans="10:11">
      <c r="J19731" s="1014"/>
      <c r="K19731" s="1014"/>
    </row>
    <row r="19732" spans="10:11">
      <c r="J19732" s="1014"/>
      <c r="K19732" s="1014"/>
    </row>
    <row r="19733" spans="10:11">
      <c r="J19733" s="1014"/>
      <c r="K19733" s="1014"/>
    </row>
    <row r="19734" spans="10:11">
      <c r="J19734" s="1014"/>
      <c r="K19734" s="1014"/>
    </row>
    <row r="19735" spans="10:11">
      <c r="J19735" s="1014"/>
      <c r="K19735" s="1014"/>
    </row>
    <row r="19736" spans="10:11">
      <c r="J19736" s="1014"/>
      <c r="K19736" s="1014"/>
    </row>
    <row r="19737" spans="10:11">
      <c r="J19737" s="1014"/>
      <c r="K19737" s="1014"/>
    </row>
    <row r="19738" spans="10:11">
      <c r="J19738" s="1014"/>
      <c r="K19738" s="1014"/>
    </row>
    <row r="19739" spans="10:11">
      <c r="J19739" s="1014"/>
      <c r="K19739" s="1014"/>
    </row>
    <row r="19740" spans="10:11">
      <c r="J19740" s="1014"/>
      <c r="K19740" s="1014"/>
    </row>
    <row r="19741" spans="10:11">
      <c r="J19741" s="1014"/>
      <c r="K19741" s="1014"/>
    </row>
    <row r="19742" spans="10:11">
      <c r="J19742" s="1014"/>
      <c r="K19742" s="1014"/>
    </row>
    <row r="19743" spans="10:11">
      <c r="J19743" s="1014"/>
      <c r="K19743" s="1014"/>
    </row>
    <row r="19744" spans="10:11">
      <c r="J19744" s="1014"/>
      <c r="K19744" s="1014"/>
    </row>
    <row r="19745" spans="10:11">
      <c r="J19745" s="1014"/>
      <c r="K19745" s="1014"/>
    </row>
    <row r="19746" spans="10:11">
      <c r="J19746" s="1014"/>
      <c r="K19746" s="1014"/>
    </row>
    <row r="19747" spans="10:11">
      <c r="J19747" s="1014"/>
      <c r="K19747" s="1014"/>
    </row>
    <row r="19748" spans="10:11">
      <c r="J19748" s="1014"/>
      <c r="K19748" s="1014"/>
    </row>
    <row r="19749" spans="10:11">
      <c r="J19749" s="1014"/>
      <c r="K19749" s="1014"/>
    </row>
    <row r="19750" spans="10:11">
      <c r="J19750" s="1014"/>
      <c r="K19750" s="1014"/>
    </row>
    <row r="19751" spans="10:11">
      <c r="J19751" s="1014"/>
      <c r="K19751" s="1014"/>
    </row>
    <row r="19752" spans="10:11">
      <c r="J19752" s="1014"/>
      <c r="K19752" s="1014"/>
    </row>
    <row r="19753" spans="10:11">
      <c r="J19753" s="1014"/>
      <c r="K19753" s="1014"/>
    </row>
    <row r="19754" spans="10:11">
      <c r="J19754" s="1014"/>
      <c r="K19754" s="1014"/>
    </row>
    <row r="19755" spans="10:11">
      <c r="J19755" s="1014"/>
      <c r="K19755" s="1014"/>
    </row>
    <row r="19756" spans="10:11">
      <c r="J19756" s="1014"/>
      <c r="K19756" s="1014"/>
    </row>
    <row r="19757" spans="10:11">
      <c r="J19757" s="1014"/>
      <c r="K19757" s="1014"/>
    </row>
    <row r="19758" spans="10:11">
      <c r="J19758" s="1014"/>
      <c r="K19758" s="1014"/>
    </row>
    <row r="19759" spans="10:11">
      <c r="J19759" s="1014"/>
      <c r="K19759" s="1014"/>
    </row>
    <row r="19760" spans="10:11">
      <c r="J19760" s="1014"/>
      <c r="K19760" s="1014"/>
    </row>
    <row r="19761" spans="10:11">
      <c r="J19761" s="1014"/>
      <c r="K19761" s="1014"/>
    </row>
    <row r="19762" spans="10:11">
      <c r="J19762" s="1014"/>
      <c r="K19762" s="1014"/>
    </row>
    <row r="19763" spans="10:11">
      <c r="J19763" s="1014"/>
      <c r="K19763" s="1014"/>
    </row>
    <row r="19764" spans="10:11">
      <c r="J19764" s="1014"/>
      <c r="K19764" s="1014"/>
    </row>
    <row r="19765" spans="10:11">
      <c r="J19765" s="1014"/>
      <c r="K19765" s="1014"/>
    </row>
    <row r="19766" spans="10:11">
      <c r="J19766" s="1014"/>
      <c r="K19766" s="1014"/>
    </row>
    <row r="19767" spans="10:11">
      <c r="J19767" s="1014"/>
      <c r="K19767" s="1014"/>
    </row>
    <row r="19768" spans="10:11">
      <c r="J19768" s="1014"/>
      <c r="K19768" s="1014"/>
    </row>
    <row r="19769" spans="10:11">
      <c r="J19769" s="1014"/>
      <c r="K19769" s="1014"/>
    </row>
    <row r="19770" spans="10:11">
      <c r="J19770" s="1014"/>
      <c r="K19770" s="1014"/>
    </row>
    <row r="19771" spans="10:11">
      <c r="J19771" s="1014"/>
      <c r="K19771" s="1014"/>
    </row>
    <row r="19772" spans="10:11">
      <c r="J19772" s="1014"/>
      <c r="K19772" s="1014"/>
    </row>
    <row r="19773" spans="10:11">
      <c r="J19773" s="1014"/>
      <c r="K19773" s="1014"/>
    </row>
    <row r="19774" spans="10:11">
      <c r="J19774" s="1014"/>
      <c r="K19774" s="1014"/>
    </row>
    <row r="19775" spans="10:11">
      <c r="J19775" s="1014"/>
      <c r="K19775" s="1014"/>
    </row>
    <row r="19776" spans="10:11">
      <c r="J19776" s="1014"/>
      <c r="K19776" s="1014"/>
    </row>
    <row r="19777" spans="10:11">
      <c r="J19777" s="1014"/>
      <c r="K19777" s="1014"/>
    </row>
    <row r="19778" spans="10:11">
      <c r="J19778" s="1014"/>
      <c r="K19778" s="1014"/>
    </row>
    <row r="19779" spans="10:11">
      <c r="J19779" s="1014"/>
      <c r="K19779" s="1014"/>
    </row>
    <row r="19780" spans="10:11">
      <c r="J19780" s="1014"/>
      <c r="K19780" s="1014"/>
    </row>
    <row r="19781" spans="10:11">
      <c r="J19781" s="1014"/>
      <c r="K19781" s="1014"/>
    </row>
    <row r="19782" spans="10:11">
      <c r="J19782" s="1014"/>
      <c r="K19782" s="1014"/>
    </row>
    <row r="19783" spans="10:11">
      <c r="J19783" s="1014"/>
      <c r="K19783" s="1014"/>
    </row>
    <row r="19784" spans="10:11">
      <c r="J19784" s="1014"/>
      <c r="K19784" s="1014"/>
    </row>
    <row r="19785" spans="10:11">
      <c r="J19785" s="1014"/>
      <c r="K19785" s="1014"/>
    </row>
    <row r="19786" spans="10:11">
      <c r="J19786" s="1014"/>
      <c r="K19786" s="1014"/>
    </row>
    <row r="19787" spans="10:11">
      <c r="J19787" s="1014"/>
      <c r="K19787" s="1014"/>
    </row>
    <row r="19788" spans="10:11">
      <c r="J19788" s="1014"/>
      <c r="K19788" s="1014"/>
    </row>
    <row r="19789" spans="10:11">
      <c r="J19789" s="1014"/>
      <c r="K19789" s="1014"/>
    </row>
    <row r="19790" spans="10:11">
      <c r="J19790" s="1014"/>
      <c r="K19790" s="1014"/>
    </row>
    <row r="19791" spans="10:11">
      <c r="J19791" s="1014"/>
      <c r="K19791" s="1014"/>
    </row>
    <row r="19792" spans="10:11">
      <c r="J19792" s="1014"/>
      <c r="K19792" s="1014"/>
    </row>
    <row r="19793" spans="10:11">
      <c r="J19793" s="1014"/>
      <c r="K19793" s="1014"/>
    </row>
    <row r="19794" spans="10:11">
      <c r="J19794" s="1014"/>
      <c r="K19794" s="1014"/>
    </row>
    <row r="19795" spans="10:11">
      <c r="J19795" s="1014"/>
      <c r="K19795" s="1014"/>
    </row>
    <row r="19796" spans="10:11">
      <c r="J19796" s="1014"/>
      <c r="K19796" s="1014"/>
    </row>
    <row r="19797" spans="10:11">
      <c r="J19797" s="1014"/>
      <c r="K19797" s="1014"/>
    </row>
    <row r="19798" spans="10:11">
      <c r="J19798" s="1014"/>
      <c r="K19798" s="1014"/>
    </row>
    <row r="19799" spans="10:11">
      <c r="J19799" s="1014"/>
      <c r="K19799" s="1014"/>
    </row>
    <row r="19800" spans="10:11">
      <c r="J19800" s="1014"/>
      <c r="K19800" s="1014"/>
    </row>
    <row r="19801" spans="10:11">
      <c r="J19801" s="1014"/>
      <c r="K19801" s="1014"/>
    </row>
    <row r="19802" spans="10:11">
      <c r="J19802" s="1014"/>
      <c r="K19802" s="1014"/>
    </row>
    <row r="19803" spans="10:11">
      <c r="J19803" s="1014"/>
      <c r="K19803" s="1014"/>
    </row>
    <row r="19804" spans="10:11">
      <c r="J19804" s="1014"/>
      <c r="K19804" s="1014"/>
    </row>
    <row r="19805" spans="10:11">
      <c r="J19805" s="1014"/>
      <c r="K19805" s="1014"/>
    </row>
    <row r="19806" spans="10:11">
      <c r="J19806" s="1014"/>
      <c r="K19806" s="1014"/>
    </row>
    <row r="19807" spans="10:11">
      <c r="J19807" s="1014"/>
      <c r="K19807" s="1014"/>
    </row>
    <row r="19808" spans="10:11">
      <c r="J19808" s="1014"/>
      <c r="K19808" s="1014"/>
    </row>
    <row r="19809" spans="10:11">
      <c r="J19809" s="1014"/>
      <c r="K19809" s="1014"/>
    </row>
    <row r="19810" spans="10:11">
      <c r="J19810" s="1014"/>
      <c r="K19810" s="1014"/>
    </row>
    <row r="19811" spans="10:11">
      <c r="J19811" s="1014"/>
      <c r="K19811" s="1014"/>
    </row>
    <row r="19812" spans="10:11">
      <c r="J19812" s="1014"/>
      <c r="K19812" s="1014"/>
    </row>
    <row r="19813" spans="10:11">
      <c r="J19813" s="1014"/>
      <c r="K19813" s="1014"/>
    </row>
    <row r="19814" spans="10:11">
      <c r="J19814" s="1014"/>
      <c r="K19814" s="1014"/>
    </row>
    <row r="19815" spans="10:11">
      <c r="J19815" s="1014"/>
      <c r="K19815" s="1014"/>
    </row>
    <row r="19816" spans="10:11">
      <c r="J19816" s="1014"/>
      <c r="K19816" s="1014"/>
    </row>
    <row r="19817" spans="10:11">
      <c r="J19817" s="1014"/>
      <c r="K19817" s="1014"/>
    </row>
    <row r="19818" spans="10:11">
      <c r="J19818" s="1014"/>
      <c r="K19818" s="1014"/>
    </row>
    <row r="19819" spans="10:11">
      <c r="J19819" s="1014"/>
      <c r="K19819" s="1014"/>
    </row>
    <row r="19820" spans="10:11">
      <c r="J19820" s="1014"/>
      <c r="K19820" s="1014"/>
    </row>
    <row r="19821" spans="10:11">
      <c r="J19821" s="1014"/>
      <c r="K19821" s="1014"/>
    </row>
    <row r="19822" spans="10:11">
      <c r="J19822" s="1014"/>
      <c r="K19822" s="1014"/>
    </row>
    <row r="19823" spans="10:11">
      <c r="J19823" s="1014"/>
      <c r="K19823" s="1014"/>
    </row>
    <row r="19824" spans="10:11">
      <c r="J19824" s="1014"/>
      <c r="K19824" s="1014"/>
    </row>
    <row r="19825" spans="10:11">
      <c r="J19825" s="1014"/>
      <c r="K19825" s="1014"/>
    </row>
    <row r="19826" spans="10:11">
      <c r="J19826" s="1014"/>
      <c r="K19826" s="1014"/>
    </row>
    <row r="19827" spans="10:11">
      <c r="J19827" s="1014"/>
      <c r="K19827" s="1014"/>
    </row>
    <row r="19828" spans="10:11">
      <c r="J19828" s="1014"/>
      <c r="K19828" s="1014"/>
    </row>
    <row r="19829" spans="10:11">
      <c r="J19829" s="1014"/>
      <c r="K19829" s="1014"/>
    </row>
    <row r="19830" spans="10:11">
      <c r="J19830" s="1014"/>
      <c r="K19830" s="1014"/>
    </row>
    <row r="19831" spans="10:11">
      <c r="J19831" s="1014"/>
      <c r="K19831" s="1014"/>
    </row>
    <row r="19832" spans="10:11">
      <c r="J19832" s="1014"/>
      <c r="K19832" s="1014"/>
    </row>
    <row r="19833" spans="10:11">
      <c r="J19833" s="1014"/>
      <c r="K19833" s="1014"/>
    </row>
    <row r="19834" spans="10:11">
      <c r="J19834" s="1014"/>
      <c r="K19834" s="1014"/>
    </row>
    <row r="19835" spans="10:11">
      <c r="J19835" s="1014"/>
      <c r="K19835" s="1014"/>
    </row>
    <row r="19836" spans="10:11">
      <c r="J19836" s="1014"/>
      <c r="K19836" s="1014"/>
    </row>
    <row r="19837" spans="10:11">
      <c r="J19837" s="1014"/>
      <c r="K19837" s="1014"/>
    </row>
    <row r="19838" spans="10:11">
      <c r="J19838" s="1014"/>
      <c r="K19838" s="1014"/>
    </row>
    <row r="19839" spans="10:11">
      <c r="J19839" s="1014"/>
      <c r="K19839" s="1014"/>
    </row>
    <row r="19840" spans="10:11">
      <c r="J19840" s="1014"/>
      <c r="K19840" s="1014"/>
    </row>
    <row r="19841" spans="10:11">
      <c r="J19841" s="1014"/>
      <c r="K19841" s="1014"/>
    </row>
    <row r="19842" spans="10:11">
      <c r="J19842" s="1014"/>
      <c r="K19842" s="1014"/>
    </row>
    <row r="19843" spans="10:11">
      <c r="J19843" s="1014"/>
      <c r="K19843" s="1014"/>
    </row>
    <row r="19844" spans="10:11">
      <c r="J19844" s="1014"/>
      <c r="K19844" s="1014"/>
    </row>
    <row r="19845" spans="10:11">
      <c r="J19845" s="1014"/>
      <c r="K19845" s="1014"/>
    </row>
    <row r="19846" spans="10:11">
      <c r="J19846" s="1014"/>
      <c r="K19846" s="1014"/>
    </row>
    <row r="19847" spans="10:11">
      <c r="J19847" s="1014"/>
      <c r="K19847" s="1014"/>
    </row>
    <row r="19848" spans="10:11">
      <c r="J19848" s="1014"/>
      <c r="K19848" s="1014"/>
    </row>
    <row r="19849" spans="10:11">
      <c r="J19849" s="1014"/>
      <c r="K19849" s="1014"/>
    </row>
    <row r="19850" spans="10:11">
      <c r="J19850" s="1014"/>
      <c r="K19850" s="1014"/>
    </row>
    <row r="19851" spans="10:11">
      <c r="J19851" s="1014"/>
      <c r="K19851" s="1014"/>
    </row>
    <row r="19852" spans="10:11">
      <c r="J19852" s="1014"/>
      <c r="K19852" s="1014"/>
    </row>
    <row r="19853" spans="10:11">
      <c r="J19853" s="1014"/>
      <c r="K19853" s="1014"/>
    </row>
    <row r="19854" spans="10:11">
      <c r="J19854" s="1014"/>
      <c r="K19854" s="1014"/>
    </row>
    <row r="19855" spans="10:11">
      <c r="J19855" s="1014"/>
      <c r="K19855" s="1014"/>
    </row>
    <row r="19856" spans="10:11">
      <c r="J19856" s="1014"/>
      <c r="K19856" s="1014"/>
    </row>
    <row r="19857" spans="10:11">
      <c r="J19857" s="1014"/>
      <c r="K19857" s="1014"/>
    </row>
    <row r="19858" spans="10:11">
      <c r="J19858" s="1014"/>
      <c r="K19858" s="1014"/>
    </row>
    <row r="19859" spans="10:11">
      <c r="J19859" s="1014"/>
      <c r="K19859" s="1014"/>
    </row>
    <row r="19860" spans="10:11">
      <c r="J19860" s="1014"/>
      <c r="K19860" s="1014"/>
    </row>
    <row r="19861" spans="10:11">
      <c r="J19861" s="1014"/>
      <c r="K19861" s="1014"/>
    </row>
    <row r="19862" spans="10:11">
      <c r="J19862" s="1014"/>
      <c r="K19862" s="1014"/>
    </row>
    <row r="19863" spans="10:11">
      <c r="J19863" s="1014"/>
      <c r="K19863" s="1014"/>
    </row>
    <row r="19864" spans="10:11">
      <c r="J19864" s="1014"/>
      <c r="K19864" s="1014"/>
    </row>
    <row r="19865" spans="10:11">
      <c r="J19865" s="1014"/>
      <c r="K19865" s="1014"/>
    </row>
    <row r="19866" spans="10:11">
      <c r="J19866" s="1014"/>
      <c r="K19866" s="1014"/>
    </row>
    <row r="19867" spans="10:11">
      <c r="J19867" s="1014"/>
      <c r="K19867" s="1014"/>
    </row>
    <row r="19868" spans="10:11">
      <c r="J19868" s="1014"/>
      <c r="K19868" s="1014"/>
    </row>
    <row r="19869" spans="10:11">
      <c r="J19869" s="1014"/>
      <c r="K19869" s="1014"/>
    </row>
    <row r="19870" spans="10:11">
      <c r="J19870" s="1014"/>
      <c r="K19870" s="1014"/>
    </row>
    <row r="19871" spans="10:11">
      <c r="J19871" s="1014"/>
      <c r="K19871" s="1014"/>
    </row>
    <row r="19872" spans="10:11">
      <c r="J19872" s="1014"/>
      <c r="K19872" s="1014"/>
    </row>
    <row r="19873" spans="10:11">
      <c r="J19873" s="1014"/>
      <c r="K19873" s="1014"/>
    </row>
    <row r="19874" spans="10:11">
      <c r="J19874" s="1014"/>
      <c r="K19874" s="1014"/>
    </row>
    <row r="19875" spans="10:11">
      <c r="J19875" s="1014"/>
      <c r="K19875" s="1014"/>
    </row>
    <row r="19876" spans="10:11">
      <c r="J19876" s="1014"/>
      <c r="K19876" s="1014"/>
    </row>
    <row r="19877" spans="10:11">
      <c r="J19877" s="1014"/>
      <c r="K19877" s="1014"/>
    </row>
    <row r="19878" spans="10:11">
      <c r="J19878" s="1014"/>
      <c r="K19878" s="1014"/>
    </row>
    <row r="19879" spans="10:11">
      <c r="J19879" s="1014"/>
      <c r="K19879" s="1014"/>
    </row>
    <row r="19880" spans="10:11">
      <c r="J19880" s="1014"/>
      <c r="K19880" s="1014"/>
    </row>
    <row r="19881" spans="10:11">
      <c r="J19881" s="1014"/>
      <c r="K19881" s="1014"/>
    </row>
    <row r="19882" spans="10:11">
      <c r="J19882" s="1014"/>
      <c r="K19882" s="1014"/>
    </row>
    <row r="19883" spans="10:11">
      <c r="J19883" s="1014"/>
      <c r="K19883" s="1014"/>
    </row>
    <row r="19884" spans="10:11">
      <c r="J19884" s="1014"/>
      <c r="K19884" s="1014"/>
    </row>
    <row r="19885" spans="10:11">
      <c r="J19885" s="1014"/>
      <c r="K19885" s="1014"/>
    </row>
    <row r="19886" spans="10:11">
      <c r="J19886" s="1014"/>
      <c r="K19886" s="1014"/>
    </row>
    <row r="19887" spans="10:11">
      <c r="J19887" s="1014"/>
      <c r="K19887" s="1014"/>
    </row>
    <row r="19888" spans="10:11">
      <c r="J19888" s="1014"/>
      <c r="K19888" s="1014"/>
    </row>
    <row r="19889" spans="10:11">
      <c r="J19889" s="1014"/>
      <c r="K19889" s="1014"/>
    </row>
    <row r="19890" spans="10:11">
      <c r="J19890" s="1014"/>
      <c r="K19890" s="1014"/>
    </row>
    <row r="19891" spans="10:11">
      <c r="J19891" s="1014"/>
      <c r="K19891" s="1014"/>
    </row>
    <row r="19892" spans="10:11">
      <c r="J19892" s="1014"/>
      <c r="K19892" s="1014"/>
    </row>
    <row r="19893" spans="10:11">
      <c r="J19893" s="1014"/>
      <c r="K19893" s="1014"/>
    </row>
    <row r="19894" spans="10:11">
      <c r="J19894" s="1014"/>
      <c r="K19894" s="1014"/>
    </row>
    <row r="19895" spans="10:11">
      <c r="J19895" s="1014"/>
      <c r="K19895" s="1014"/>
    </row>
    <row r="19896" spans="10:11">
      <c r="J19896" s="1014"/>
      <c r="K19896" s="1014"/>
    </row>
    <row r="19897" spans="10:11">
      <c r="J19897" s="1014"/>
      <c r="K19897" s="1014"/>
    </row>
    <row r="19898" spans="10:11">
      <c r="J19898" s="1014"/>
      <c r="K19898" s="1014"/>
    </row>
    <row r="19899" spans="10:11">
      <c r="J19899" s="1014"/>
      <c r="K19899" s="1014"/>
    </row>
    <row r="19900" spans="10:11">
      <c r="J19900" s="1014"/>
      <c r="K19900" s="1014"/>
    </row>
    <row r="19901" spans="10:11">
      <c r="J19901" s="1014"/>
      <c r="K19901" s="1014"/>
    </row>
    <row r="19902" spans="10:11">
      <c r="J19902" s="1014"/>
      <c r="K19902" s="1014"/>
    </row>
    <row r="19903" spans="10:11">
      <c r="J19903" s="1014"/>
      <c r="K19903" s="1014"/>
    </row>
    <row r="19904" spans="10:11">
      <c r="J19904" s="1014"/>
      <c r="K19904" s="1014"/>
    </row>
    <row r="19905" spans="10:11">
      <c r="J19905" s="1014"/>
      <c r="K19905" s="1014"/>
    </row>
    <row r="19906" spans="10:11">
      <c r="J19906" s="1014"/>
      <c r="K19906" s="1014"/>
    </row>
    <row r="19907" spans="10:11">
      <c r="J19907" s="1014"/>
      <c r="K19907" s="1014"/>
    </row>
    <row r="19908" spans="10:11">
      <c r="J19908" s="1014"/>
      <c r="K19908" s="1014"/>
    </row>
    <row r="19909" spans="10:11">
      <c r="J19909" s="1014"/>
      <c r="K19909" s="1014"/>
    </row>
    <row r="19910" spans="10:11">
      <c r="J19910" s="1014"/>
      <c r="K19910" s="1014"/>
    </row>
    <row r="19911" spans="10:11">
      <c r="J19911" s="1014"/>
      <c r="K19911" s="1014"/>
    </row>
    <row r="19912" spans="10:11">
      <c r="J19912" s="1014"/>
      <c r="K19912" s="1014"/>
    </row>
    <row r="19913" spans="10:11">
      <c r="J19913" s="1014"/>
      <c r="K19913" s="1014"/>
    </row>
    <row r="19914" spans="10:11">
      <c r="J19914" s="1014"/>
      <c r="K19914" s="1014"/>
    </row>
    <row r="19915" spans="10:11">
      <c r="J19915" s="1014"/>
      <c r="K19915" s="1014"/>
    </row>
    <row r="19916" spans="10:11">
      <c r="J19916" s="1014"/>
      <c r="K19916" s="1014"/>
    </row>
    <row r="19917" spans="10:11">
      <c r="J19917" s="1014"/>
      <c r="K19917" s="1014"/>
    </row>
    <row r="19918" spans="10:11">
      <c r="J19918" s="1014"/>
      <c r="K19918" s="1014"/>
    </row>
    <row r="19919" spans="10:11">
      <c r="J19919" s="1014"/>
      <c r="K19919" s="1014"/>
    </row>
    <row r="19920" spans="10:11">
      <c r="J19920" s="1014"/>
      <c r="K19920" s="1014"/>
    </row>
    <row r="19921" spans="10:11">
      <c r="J19921" s="1014"/>
      <c r="K19921" s="1014"/>
    </row>
    <row r="19922" spans="10:11">
      <c r="J19922" s="1014"/>
      <c r="K19922" s="1014"/>
    </row>
    <row r="19923" spans="10:11">
      <c r="J19923" s="1014"/>
      <c r="K19923" s="1014"/>
    </row>
    <row r="19924" spans="10:11">
      <c r="J19924" s="1014"/>
      <c r="K19924" s="1014"/>
    </row>
    <row r="19925" spans="10:11">
      <c r="J19925" s="1014"/>
      <c r="K19925" s="1014"/>
    </row>
    <row r="19926" spans="10:11">
      <c r="J19926" s="1014"/>
      <c r="K19926" s="1014"/>
    </row>
    <row r="19927" spans="10:11">
      <c r="J19927" s="1014"/>
      <c r="K19927" s="1014"/>
    </row>
    <row r="19928" spans="10:11">
      <c r="J19928" s="1014"/>
      <c r="K19928" s="1014"/>
    </row>
    <row r="19929" spans="10:11">
      <c r="J19929" s="1014"/>
      <c r="K19929" s="1014"/>
    </row>
    <row r="19930" spans="10:11">
      <c r="J19930" s="1014"/>
      <c r="K19930" s="1014"/>
    </row>
    <row r="19931" spans="10:11">
      <c r="J19931" s="1014"/>
      <c r="K19931" s="1014"/>
    </row>
    <row r="19932" spans="10:11">
      <c r="J19932" s="1014"/>
      <c r="K19932" s="1014"/>
    </row>
    <row r="19933" spans="10:11">
      <c r="J19933" s="1014"/>
      <c r="K19933" s="1014"/>
    </row>
    <row r="19934" spans="10:11">
      <c r="J19934" s="1014"/>
      <c r="K19934" s="1014"/>
    </row>
    <row r="19935" spans="10:11">
      <c r="J19935" s="1014"/>
      <c r="K19935" s="1014"/>
    </row>
    <row r="19936" spans="10:11">
      <c r="J19936" s="1014"/>
      <c r="K19936" s="1014"/>
    </row>
    <row r="19937" spans="10:11">
      <c r="J19937" s="1014"/>
      <c r="K19937" s="1014"/>
    </row>
    <row r="19938" spans="10:11">
      <c r="J19938" s="1014"/>
      <c r="K19938" s="1014"/>
    </row>
    <row r="19939" spans="10:11">
      <c r="J19939" s="1014"/>
      <c r="K19939" s="1014"/>
    </row>
    <row r="19940" spans="10:11">
      <c r="J19940" s="1014"/>
      <c r="K19940" s="1014"/>
    </row>
    <row r="19941" spans="10:11">
      <c r="J19941" s="1014"/>
      <c r="K19941" s="1014"/>
    </row>
    <row r="19942" spans="10:11">
      <c r="J19942" s="1014"/>
      <c r="K19942" s="1014"/>
    </row>
    <row r="19943" spans="10:11">
      <c r="J19943" s="1014"/>
      <c r="K19943" s="1014"/>
    </row>
    <row r="19944" spans="10:11">
      <c r="J19944" s="1014"/>
      <c r="K19944" s="1014"/>
    </row>
    <row r="19945" spans="10:11">
      <c r="J19945" s="1014"/>
      <c r="K19945" s="1014"/>
    </row>
    <row r="19946" spans="10:11">
      <c r="J19946" s="1014"/>
      <c r="K19946" s="1014"/>
    </row>
    <row r="19947" spans="10:11">
      <c r="J19947" s="1014"/>
      <c r="K19947" s="1014"/>
    </row>
    <row r="19948" spans="10:11">
      <c r="J19948" s="1014"/>
      <c r="K19948" s="1014"/>
    </row>
    <row r="19949" spans="10:11">
      <c r="J19949" s="1014"/>
      <c r="K19949" s="1014"/>
    </row>
    <row r="19950" spans="10:11">
      <c r="J19950" s="1014"/>
      <c r="K19950" s="1014"/>
    </row>
    <row r="19951" spans="10:11">
      <c r="J19951" s="1014"/>
      <c r="K19951" s="1014"/>
    </row>
    <row r="19952" spans="10:11">
      <c r="J19952" s="1014"/>
      <c r="K19952" s="1014"/>
    </row>
    <row r="19953" spans="10:11">
      <c r="J19953" s="1014"/>
      <c r="K19953" s="1014"/>
    </row>
    <row r="19954" spans="10:11">
      <c r="J19954" s="1014"/>
      <c r="K19954" s="1014"/>
    </row>
    <row r="19955" spans="10:11">
      <c r="J19955" s="1014"/>
      <c r="K19955" s="1014"/>
    </row>
    <row r="19956" spans="10:11">
      <c r="J19956" s="1014"/>
      <c r="K19956" s="1014"/>
    </row>
    <row r="19957" spans="10:11">
      <c r="J19957" s="1014"/>
      <c r="K19957" s="1014"/>
    </row>
    <row r="19958" spans="10:11">
      <c r="J19958" s="1014"/>
      <c r="K19958" s="1014"/>
    </row>
    <row r="19959" spans="10:11">
      <c r="J19959" s="1014"/>
      <c r="K19959" s="1014"/>
    </row>
    <row r="19960" spans="10:11">
      <c r="J19960" s="1014"/>
      <c r="K19960" s="1014"/>
    </row>
    <row r="19961" spans="10:11">
      <c r="J19961" s="1014"/>
      <c r="K19961" s="1014"/>
    </row>
    <row r="19962" spans="10:11">
      <c r="J19962" s="1014"/>
      <c r="K19962" s="1014"/>
    </row>
    <row r="19963" spans="10:11">
      <c r="J19963" s="1014"/>
      <c r="K19963" s="1014"/>
    </row>
    <row r="19964" spans="10:11">
      <c r="J19964" s="1014"/>
      <c r="K19964" s="1014"/>
    </row>
    <row r="19965" spans="10:11">
      <c r="J19965" s="1014"/>
      <c r="K19965" s="1014"/>
    </row>
    <row r="19966" spans="10:11">
      <c r="J19966" s="1014"/>
      <c r="K19966" s="1014"/>
    </row>
    <row r="19967" spans="10:11">
      <c r="J19967" s="1014"/>
      <c r="K19967" s="1014"/>
    </row>
    <row r="19968" spans="10:11">
      <c r="J19968" s="1014"/>
      <c r="K19968" s="1014"/>
    </row>
    <row r="19969" spans="10:11">
      <c r="J19969" s="1014"/>
      <c r="K19969" s="1014"/>
    </row>
    <row r="19970" spans="10:11">
      <c r="J19970" s="1014"/>
      <c r="K19970" s="1014"/>
    </row>
    <row r="19971" spans="10:11">
      <c r="J19971" s="1014"/>
      <c r="K19971" s="1014"/>
    </row>
    <row r="19972" spans="10:11">
      <c r="J19972" s="1014"/>
      <c r="K19972" s="1014"/>
    </row>
    <row r="19973" spans="10:11">
      <c r="J19973" s="1014"/>
      <c r="K19973" s="1014"/>
    </row>
    <row r="19974" spans="10:11">
      <c r="J19974" s="1014"/>
      <c r="K19974" s="1014"/>
    </row>
    <row r="19975" spans="10:11">
      <c r="J19975" s="1014"/>
      <c r="K19975" s="1014"/>
    </row>
    <row r="19976" spans="10:11">
      <c r="J19976" s="1014"/>
      <c r="K19976" s="1014"/>
    </row>
    <row r="19977" spans="10:11">
      <c r="J19977" s="1014"/>
      <c r="K19977" s="1014"/>
    </row>
    <row r="19978" spans="10:11">
      <c r="J19978" s="1014"/>
      <c r="K19978" s="1014"/>
    </row>
    <row r="19979" spans="10:11">
      <c r="J19979" s="1014"/>
      <c r="K19979" s="1014"/>
    </row>
    <row r="19980" spans="10:11">
      <c r="J19980" s="1014"/>
      <c r="K19980" s="1014"/>
    </row>
    <row r="19981" spans="10:11">
      <c r="J19981" s="1014"/>
      <c r="K19981" s="1014"/>
    </row>
    <row r="19982" spans="10:11">
      <c r="J19982" s="1014"/>
      <c r="K19982" s="1014"/>
    </row>
    <row r="19983" spans="10:11">
      <c r="J19983" s="1014"/>
      <c r="K19983" s="1014"/>
    </row>
    <row r="19984" spans="10:11">
      <c r="J19984" s="1014"/>
      <c r="K19984" s="1014"/>
    </row>
    <row r="19985" spans="10:11">
      <c r="J19985" s="1014"/>
      <c r="K19985" s="1014"/>
    </row>
    <row r="19986" spans="10:11">
      <c r="J19986" s="1014"/>
      <c r="K19986" s="1014"/>
    </row>
    <row r="19987" spans="10:11">
      <c r="J19987" s="1014"/>
      <c r="K19987" s="1014"/>
    </row>
    <row r="19988" spans="10:11">
      <c r="J19988" s="1014"/>
      <c r="K19988" s="1014"/>
    </row>
    <row r="19989" spans="10:11">
      <c r="J19989" s="1014"/>
      <c r="K19989" s="1014"/>
    </row>
    <row r="19990" spans="10:11">
      <c r="J19990" s="1014"/>
      <c r="K19990" s="1014"/>
    </row>
    <row r="19991" spans="10:11">
      <c r="J19991" s="1014"/>
      <c r="K19991" s="1014"/>
    </row>
    <row r="19992" spans="10:11">
      <c r="J19992" s="1014"/>
      <c r="K19992" s="1014"/>
    </row>
    <row r="19993" spans="10:11">
      <c r="J19993" s="1014"/>
      <c r="K19993" s="1014"/>
    </row>
    <row r="19994" spans="10:11">
      <c r="J19994" s="1014"/>
      <c r="K19994" s="1014"/>
    </row>
    <row r="19995" spans="10:11">
      <c r="J19995" s="1014"/>
      <c r="K19995" s="1014"/>
    </row>
    <row r="19996" spans="10:11">
      <c r="J19996" s="1014"/>
      <c r="K19996" s="1014"/>
    </row>
    <row r="19997" spans="10:11">
      <c r="J19997" s="1014"/>
      <c r="K19997" s="1014"/>
    </row>
    <row r="19998" spans="10:11">
      <c r="J19998" s="1014"/>
      <c r="K19998" s="1014"/>
    </row>
    <row r="19999" spans="10:11">
      <c r="J19999" s="1014"/>
      <c r="K19999" s="1014"/>
    </row>
    <row r="20000" spans="10:11">
      <c r="J20000" s="1014"/>
      <c r="K20000" s="1014"/>
    </row>
    <row r="20001" spans="10:11">
      <c r="J20001" s="1014"/>
      <c r="K20001" s="1014"/>
    </row>
    <row r="20002" spans="10:11">
      <c r="J20002" s="1014"/>
      <c r="K20002" s="1014"/>
    </row>
    <row r="20003" spans="10:11">
      <c r="J20003" s="1014"/>
      <c r="K20003" s="1014"/>
    </row>
    <row r="20004" spans="10:11">
      <c r="J20004" s="1014"/>
      <c r="K20004" s="1014"/>
    </row>
    <row r="20005" spans="10:11">
      <c r="J20005" s="1014"/>
      <c r="K20005" s="1014"/>
    </row>
    <row r="20006" spans="10:11">
      <c r="J20006" s="1014"/>
      <c r="K20006" s="1014"/>
    </row>
    <row r="20007" spans="10:11">
      <c r="J20007" s="1014"/>
      <c r="K20007" s="1014"/>
    </row>
    <row r="20008" spans="10:11">
      <c r="J20008" s="1014"/>
      <c r="K20008" s="1014"/>
    </row>
    <row r="20009" spans="10:11">
      <c r="J20009" s="1014"/>
      <c r="K20009" s="1014"/>
    </row>
    <row r="20010" spans="10:11">
      <c r="J20010" s="1014"/>
      <c r="K20010" s="1014"/>
    </row>
    <row r="20011" spans="10:11">
      <c r="J20011" s="1014"/>
      <c r="K20011" s="1014"/>
    </row>
    <row r="20012" spans="10:11">
      <c r="J20012" s="1014"/>
      <c r="K20012" s="1014"/>
    </row>
    <row r="20013" spans="10:11">
      <c r="J20013" s="1014"/>
      <c r="K20013" s="1014"/>
    </row>
    <row r="20014" spans="10:11">
      <c r="J20014" s="1014"/>
      <c r="K20014" s="1014"/>
    </row>
    <row r="20015" spans="10:11">
      <c r="J20015" s="1014"/>
      <c r="K20015" s="1014"/>
    </row>
    <row r="20016" spans="10:11">
      <c r="J20016" s="1014"/>
      <c r="K20016" s="1014"/>
    </row>
    <row r="20017" spans="10:11">
      <c r="J20017" s="1014"/>
      <c r="K20017" s="1014"/>
    </row>
    <row r="20018" spans="10:11">
      <c r="J20018" s="1014"/>
      <c r="K20018" s="1014"/>
    </row>
    <row r="20019" spans="10:11">
      <c r="J20019" s="1014"/>
      <c r="K20019" s="1014"/>
    </row>
    <row r="20020" spans="10:11">
      <c r="J20020" s="1014"/>
      <c r="K20020" s="1014"/>
    </row>
    <row r="20021" spans="10:11">
      <c r="J20021" s="1014"/>
      <c r="K20021" s="1014"/>
    </row>
    <row r="20022" spans="10:11">
      <c r="J20022" s="1014"/>
      <c r="K20022" s="1014"/>
    </row>
    <row r="20023" spans="10:11">
      <c r="J20023" s="1014"/>
      <c r="K20023" s="1014"/>
    </row>
    <row r="20024" spans="10:11">
      <c r="J20024" s="1014"/>
      <c r="K20024" s="1014"/>
    </row>
    <row r="20025" spans="10:11">
      <c r="J20025" s="1014"/>
      <c r="K20025" s="1014"/>
    </row>
    <row r="20026" spans="10:11">
      <c r="J20026" s="1014"/>
      <c r="K20026" s="1014"/>
    </row>
    <row r="20027" spans="10:11">
      <c r="J20027" s="1014"/>
      <c r="K20027" s="1014"/>
    </row>
    <row r="20028" spans="10:11">
      <c r="J20028" s="1014"/>
      <c r="K20028" s="1014"/>
    </row>
    <row r="20029" spans="10:11">
      <c r="J20029" s="1014"/>
      <c r="K20029" s="1014"/>
    </row>
    <row r="20030" spans="10:11">
      <c r="J20030" s="1014"/>
      <c r="K20030" s="1014"/>
    </row>
    <row r="20031" spans="10:11">
      <c r="J20031" s="1014"/>
      <c r="K20031" s="1014"/>
    </row>
    <row r="20032" spans="10:11">
      <c r="J20032" s="1014"/>
      <c r="K20032" s="1014"/>
    </row>
    <row r="20033" spans="10:11">
      <c r="J20033" s="1014"/>
      <c r="K20033" s="1014"/>
    </row>
    <row r="20034" spans="10:11">
      <c r="J20034" s="1014"/>
      <c r="K20034" s="1014"/>
    </row>
    <row r="20035" spans="10:11">
      <c r="J20035" s="1014"/>
      <c r="K20035" s="1014"/>
    </row>
    <row r="20036" spans="10:11">
      <c r="J20036" s="1014"/>
      <c r="K20036" s="1014"/>
    </row>
    <row r="20037" spans="10:11">
      <c r="J20037" s="1014"/>
      <c r="K20037" s="1014"/>
    </row>
    <row r="20038" spans="10:11">
      <c r="J20038" s="1014"/>
      <c r="K20038" s="1014"/>
    </row>
    <row r="20039" spans="10:11">
      <c r="J20039" s="1014"/>
      <c r="K20039" s="1014"/>
    </row>
    <row r="20040" spans="10:11">
      <c r="J20040" s="1014"/>
      <c r="K20040" s="1014"/>
    </row>
    <row r="20041" spans="10:11">
      <c r="J20041" s="1014"/>
      <c r="K20041" s="1014"/>
    </row>
    <row r="20042" spans="10:11">
      <c r="J20042" s="1014"/>
      <c r="K20042" s="1014"/>
    </row>
    <row r="20043" spans="10:11">
      <c r="J20043" s="1014"/>
      <c r="K20043" s="1014"/>
    </row>
    <row r="20044" spans="10:11">
      <c r="J20044" s="1014"/>
      <c r="K20044" s="1014"/>
    </row>
    <row r="20045" spans="10:11">
      <c r="J20045" s="1014"/>
      <c r="K20045" s="1014"/>
    </row>
    <row r="20046" spans="10:11">
      <c r="J20046" s="1014"/>
      <c r="K20046" s="1014"/>
    </row>
    <row r="20047" spans="10:11">
      <c r="J20047" s="1014"/>
      <c r="K20047" s="1014"/>
    </row>
    <row r="20048" spans="10:11">
      <c r="J20048" s="1014"/>
      <c r="K20048" s="1014"/>
    </row>
    <row r="20049" spans="10:11">
      <c r="J20049" s="1014"/>
      <c r="K20049" s="1014"/>
    </row>
    <row r="20050" spans="10:11">
      <c r="J20050" s="1014"/>
      <c r="K20050" s="1014"/>
    </row>
    <row r="20051" spans="10:11">
      <c r="J20051" s="1014"/>
      <c r="K20051" s="1014"/>
    </row>
    <row r="20052" spans="10:11">
      <c r="J20052" s="1014"/>
      <c r="K20052" s="1014"/>
    </row>
    <row r="20053" spans="10:11">
      <c r="J20053" s="1014"/>
      <c r="K20053" s="1014"/>
    </row>
    <row r="20054" spans="10:11">
      <c r="J20054" s="1014"/>
      <c r="K20054" s="1014"/>
    </row>
    <row r="20055" spans="10:11">
      <c r="J20055" s="1014"/>
      <c r="K20055" s="1014"/>
    </row>
    <row r="20056" spans="10:11">
      <c r="J20056" s="1014"/>
      <c r="K20056" s="1014"/>
    </row>
    <row r="20057" spans="10:11">
      <c r="J20057" s="1014"/>
      <c r="K20057" s="1014"/>
    </row>
    <row r="20058" spans="10:11">
      <c r="J20058" s="1014"/>
      <c r="K20058" s="1014"/>
    </row>
    <row r="20059" spans="10:11">
      <c r="J20059" s="1014"/>
      <c r="K20059" s="1014"/>
    </row>
    <row r="20060" spans="10:11">
      <c r="J20060" s="1014"/>
      <c r="K20060" s="1014"/>
    </row>
    <row r="20061" spans="10:11">
      <c r="J20061" s="1014"/>
      <c r="K20061" s="1014"/>
    </row>
    <row r="20062" spans="10:11">
      <c r="J20062" s="1014"/>
      <c r="K20062" s="1014"/>
    </row>
    <row r="20063" spans="10:11">
      <c r="J20063" s="1014"/>
      <c r="K20063" s="1014"/>
    </row>
    <row r="20064" spans="10:11">
      <c r="J20064" s="1014"/>
      <c r="K20064" s="1014"/>
    </row>
    <row r="20065" spans="10:11">
      <c r="J20065" s="1014"/>
      <c r="K20065" s="1014"/>
    </row>
    <row r="20066" spans="10:11">
      <c r="J20066" s="1014"/>
      <c r="K20066" s="1014"/>
    </row>
    <row r="20067" spans="10:11">
      <c r="J20067" s="1014"/>
      <c r="K20067" s="1014"/>
    </row>
    <row r="20068" spans="10:11">
      <c r="J20068" s="1014"/>
      <c r="K20068" s="1014"/>
    </row>
    <row r="20069" spans="10:11">
      <c r="J20069" s="1014"/>
      <c r="K20069" s="1014"/>
    </row>
    <row r="20070" spans="10:11">
      <c r="J20070" s="1014"/>
      <c r="K20070" s="1014"/>
    </row>
    <row r="20071" spans="10:11">
      <c r="J20071" s="1014"/>
      <c r="K20071" s="1014"/>
    </row>
    <row r="20072" spans="10:11">
      <c r="J20072" s="1014"/>
      <c r="K20072" s="1014"/>
    </row>
    <row r="20073" spans="10:11">
      <c r="J20073" s="1014"/>
      <c r="K20073" s="1014"/>
    </row>
    <row r="20074" spans="10:11">
      <c r="J20074" s="1014"/>
      <c r="K20074" s="1014"/>
    </row>
    <row r="20075" spans="10:11">
      <c r="J20075" s="1014"/>
      <c r="K20075" s="1014"/>
    </row>
    <row r="20076" spans="10:11">
      <c r="J20076" s="1014"/>
      <c r="K20076" s="1014"/>
    </row>
    <row r="20077" spans="10:11">
      <c r="J20077" s="1014"/>
      <c r="K20077" s="1014"/>
    </row>
    <row r="20078" spans="10:11">
      <c r="J20078" s="1014"/>
      <c r="K20078" s="1014"/>
    </row>
    <row r="20079" spans="10:11">
      <c r="J20079" s="1014"/>
      <c r="K20079" s="1014"/>
    </row>
    <row r="20080" spans="10:11">
      <c r="J20080" s="1014"/>
      <c r="K20080" s="1014"/>
    </row>
    <row r="20081" spans="10:11">
      <c r="J20081" s="1014"/>
      <c r="K20081" s="1014"/>
    </row>
    <row r="20082" spans="10:11">
      <c r="J20082" s="1014"/>
      <c r="K20082" s="1014"/>
    </row>
    <row r="20083" spans="10:11">
      <c r="J20083" s="1014"/>
      <c r="K20083" s="1014"/>
    </row>
    <row r="20084" spans="10:11">
      <c r="J20084" s="1014"/>
      <c r="K20084" s="1014"/>
    </row>
    <row r="20085" spans="10:11">
      <c r="J20085" s="1014"/>
      <c r="K20085" s="1014"/>
    </row>
    <row r="20086" spans="10:11">
      <c r="J20086" s="1014"/>
      <c r="K20086" s="1014"/>
    </row>
    <row r="20087" spans="10:11">
      <c r="J20087" s="1014"/>
      <c r="K20087" s="1014"/>
    </row>
    <row r="20088" spans="10:11">
      <c r="J20088" s="1014"/>
      <c r="K20088" s="1014"/>
    </row>
    <row r="20089" spans="10:11">
      <c r="J20089" s="1014"/>
      <c r="K20089" s="1014"/>
    </row>
    <row r="20090" spans="10:11">
      <c r="J20090" s="1014"/>
      <c r="K20090" s="1014"/>
    </row>
    <row r="20091" spans="10:11">
      <c r="J20091" s="1014"/>
      <c r="K20091" s="1014"/>
    </row>
    <row r="20092" spans="10:11">
      <c r="J20092" s="1014"/>
      <c r="K20092" s="1014"/>
    </row>
    <row r="20093" spans="10:11">
      <c r="J20093" s="1014"/>
      <c r="K20093" s="1014"/>
    </row>
    <row r="20094" spans="10:11">
      <c r="J20094" s="1014"/>
      <c r="K20094" s="1014"/>
    </row>
    <row r="20095" spans="10:11">
      <c r="J20095" s="1014"/>
      <c r="K20095" s="1014"/>
    </row>
    <row r="20096" spans="10:11">
      <c r="J20096" s="1014"/>
      <c r="K20096" s="1014"/>
    </row>
    <row r="20097" spans="10:11">
      <c r="J20097" s="1014"/>
      <c r="K20097" s="1014"/>
    </row>
    <row r="20098" spans="10:11">
      <c r="J20098" s="1014"/>
      <c r="K20098" s="1014"/>
    </row>
    <row r="20099" spans="10:11">
      <c r="J20099" s="1014"/>
      <c r="K20099" s="1014"/>
    </row>
    <row r="20100" spans="10:11">
      <c r="J20100" s="1014"/>
      <c r="K20100" s="1014"/>
    </row>
    <row r="20101" spans="10:11">
      <c r="J20101" s="1014"/>
      <c r="K20101" s="1014"/>
    </row>
    <row r="20102" spans="10:11">
      <c r="J20102" s="1014"/>
      <c r="K20102" s="1014"/>
    </row>
    <row r="20103" spans="10:11">
      <c r="J20103" s="1014"/>
      <c r="K20103" s="1014"/>
    </row>
    <row r="20104" spans="10:11">
      <c r="J20104" s="1014"/>
      <c r="K20104" s="1014"/>
    </row>
    <row r="20105" spans="10:11">
      <c r="J20105" s="1014"/>
      <c r="K20105" s="1014"/>
    </row>
    <row r="20106" spans="10:11">
      <c r="J20106" s="1014"/>
      <c r="K20106" s="1014"/>
    </row>
    <row r="20107" spans="10:11">
      <c r="J20107" s="1014"/>
      <c r="K20107" s="1014"/>
    </row>
    <row r="20108" spans="10:11">
      <c r="J20108" s="1014"/>
      <c r="K20108" s="1014"/>
    </row>
    <row r="20109" spans="10:11">
      <c r="J20109" s="1014"/>
      <c r="K20109" s="1014"/>
    </row>
    <row r="20110" spans="10:11">
      <c r="J20110" s="1014"/>
      <c r="K20110" s="1014"/>
    </row>
    <row r="20111" spans="10:11">
      <c r="J20111" s="1014"/>
      <c r="K20111" s="1014"/>
    </row>
    <row r="20112" spans="10:11">
      <c r="J20112" s="1014"/>
      <c r="K20112" s="1014"/>
    </row>
    <row r="20113" spans="10:11">
      <c r="J20113" s="1014"/>
      <c r="K20113" s="1014"/>
    </row>
    <row r="20114" spans="10:11">
      <c r="J20114" s="1014"/>
      <c r="K20114" s="1014"/>
    </row>
    <row r="20115" spans="10:11">
      <c r="J20115" s="1014"/>
      <c r="K20115" s="1014"/>
    </row>
    <row r="20116" spans="10:11">
      <c r="J20116" s="1014"/>
      <c r="K20116" s="1014"/>
    </row>
    <row r="20117" spans="10:11">
      <c r="J20117" s="1014"/>
      <c r="K20117" s="1014"/>
    </row>
    <row r="20118" spans="10:11">
      <c r="J20118" s="1014"/>
      <c r="K20118" s="1014"/>
    </row>
    <row r="20119" spans="10:11">
      <c r="J20119" s="1014"/>
      <c r="K20119" s="1014"/>
    </row>
    <row r="20120" spans="10:11">
      <c r="J20120" s="1014"/>
      <c r="K20120" s="1014"/>
    </row>
    <row r="20121" spans="10:11">
      <c r="J20121" s="1014"/>
      <c r="K20121" s="1014"/>
    </row>
    <row r="20122" spans="10:11">
      <c r="J20122" s="1014"/>
      <c r="K20122" s="1014"/>
    </row>
    <row r="20123" spans="10:11">
      <c r="J20123" s="1014"/>
      <c r="K20123" s="1014"/>
    </row>
    <row r="20124" spans="10:11">
      <c r="J20124" s="1014"/>
      <c r="K20124" s="1014"/>
    </row>
    <row r="20125" spans="10:11">
      <c r="J20125" s="1014"/>
      <c r="K20125" s="1014"/>
    </row>
    <row r="20126" spans="10:11">
      <c r="J20126" s="1014"/>
      <c r="K20126" s="1014"/>
    </row>
    <row r="20127" spans="10:11">
      <c r="J20127" s="1014"/>
      <c r="K20127" s="1014"/>
    </row>
    <row r="20128" spans="10:11">
      <c r="J20128" s="1014"/>
      <c r="K20128" s="1014"/>
    </row>
    <row r="20129" spans="10:11">
      <c r="J20129" s="1014"/>
      <c r="K20129" s="1014"/>
    </row>
    <row r="20130" spans="10:11">
      <c r="J20130" s="1014"/>
      <c r="K20130" s="1014"/>
    </row>
    <row r="20131" spans="10:11">
      <c r="J20131" s="1014"/>
      <c r="K20131" s="1014"/>
    </row>
    <row r="20132" spans="10:11">
      <c r="J20132" s="1014"/>
      <c r="K20132" s="1014"/>
    </row>
    <row r="20133" spans="10:11">
      <c r="J20133" s="1014"/>
      <c r="K20133" s="1014"/>
    </row>
    <row r="20134" spans="10:11">
      <c r="J20134" s="1014"/>
      <c r="K20134" s="1014"/>
    </row>
    <row r="20135" spans="10:11">
      <c r="J20135" s="1014"/>
      <c r="K20135" s="1014"/>
    </row>
    <row r="20136" spans="10:11">
      <c r="J20136" s="1014"/>
      <c r="K20136" s="1014"/>
    </row>
    <row r="20137" spans="10:11">
      <c r="J20137" s="1014"/>
      <c r="K20137" s="1014"/>
    </row>
    <row r="20138" spans="10:11">
      <c r="J20138" s="1014"/>
      <c r="K20138" s="1014"/>
    </row>
    <row r="20139" spans="10:11">
      <c r="J20139" s="1014"/>
      <c r="K20139" s="1014"/>
    </row>
    <row r="20140" spans="10:11">
      <c r="J20140" s="1014"/>
      <c r="K20140" s="1014"/>
    </row>
    <row r="20141" spans="10:11">
      <c r="J20141" s="1014"/>
      <c r="K20141" s="1014"/>
    </row>
    <row r="20142" spans="10:11">
      <c r="J20142" s="1014"/>
      <c r="K20142" s="1014"/>
    </row>
    <row r="20143" spans="10:11">
      <c r="J20143" s="1014"/>
      <c r="K20143" s="1014"/>
    </row>
    <row r="20144" spans="10:11">
      <c r="J20144" s="1014"/>
      <c r="K20144" s="1014"/>
    </row>
    <row r="20145" spans="10:11">
      <c r="J20145" s="1014"/>
      <c r="K20145" s="1014"/>
    </row>
    <row r="20146" spans="10:11">
      <c r="J20146" s="1014"/>
      <c r="K20146" s="1014"/>
    </row>
    <row r="20147" spans="10:11">
      <c r="J20147" s="1014"/>
      <c r="K20147" s="1014"/>
    </row>
    <row r="20148" spans="10:11">
      <c r="J20148" s="1014"/>
      <c r="K20148" s="1014"/>
    </row>
    <row r="20149" spans="10:11">
      <c r="J20149" s="1014"/>
      <c r="K20149" s="1014"/>
    </row>
    <row r="20150" spans="10:11">
      <c r="J20150" s="1014"/>
      <c r="K20150" s="1014"/>
    </row>
    <row r="20151" spans="10:11">
      <c r="J20151" s="1014"/>
      <c r="K20151" s="1014"/>
    </row>
    <row r="20152" spans="10:11">
      <c r="J20152" s="1014"/>
      <c r="K20152" s="1014"/>
    </row>
    <row r="20153" spans="10:11">
      <c r="J20153" s="1014"/>
      <c r="K20153" s="1014"/>
    </row>
    <row r="20154" spans="10:11">
      <c r="J20154" s="1014"/>
      <c r="K20154" s="1014"/>
    </row>
    <row r="20155" spans="10:11">
      <c r="J20155" s="1014"/>
      <c r="K20155" s="1014"/>
    </row>
    <row r="20156" spans="10:11">
      <c r="J20156" s="1014"/>
      <c r="K20156" s="1014"/>
    </row>
    <row r="20157" spans="10:11">
      <c r="J20157" s="1014"/>
      <c r="K20157" s="1014"/>
    </row>
    <row r="20158" spans="10:11">
      <c r="J20158" s="1014"/>
      <c r="K20158" s="1014"/>
    </row>
    <row r="20159" spans="10:11">
      <c r="J20159" s="1014"/>
      <c r="K20159" s="1014"/>
    </row>
    <row r="20160" spans="10:11">
      <c r="J20160" s="1014"/>
      <c r="K20160" s="1014"/>
    </row>
    <row r="20161" spans="10:11">
      <c r="J20161" s="1014"/>
      <c r="K20161" s="1014"/>
    </row>
    <row r="20162" spans="10:11">
      <c r="J20162" s="1014"/>
      <c r="K20162" s="1014"/>
    </row>
    <row r="20163" spans="10:11">
      <c r="J20163" s="1014"/>
      <c r="K20163" s="1014"/>
    </row>
    <row r="20164" spans="10:11">
      <c r="J20164" s="1014"/>
      <c r="K20164" s="1014"/>
    </row>
    <row r="20165" spans="10:11">
      <c r="J20165" s="1014"/>
      <c r="K20165" s="1014"/>
    </row>
    <row r="20166" spans="10:11">
      <c r="J20166" s="1014"/>
      <c r="K20166" s="1014"/>
    </row>
    <row r="20167" spans="10:11">
      <c r="J20167" s="1014"/>
      <c r="K20167" s="1014"/>
    </row>
    <row r="20168" spans="10:11">
      <c r="J20168" s="1014"/>
      <c r="K20168" s="1014"/>
    </row>
    <row r="20169" spans="10:11">
      <c r="J20169" s="1014"/>
      <c r="K20169" s="1014"/>
    </row>
    <row r="20170" spans="10:11">
      <c r="J20170" s="1014"/>
      <c r="K20170" s="1014"/>
    </row>
    <row r="20171" spans="10:11">
      <c r="J20171" s="1014"/>
      <c r="K20171" s="1014"/>
    </row>
    <row r="20172" spans="10:11">
      <c r="J20172" s="1014"/>
      <c r="K20172" s="1014"/>
    </row>
    <row r="20173" spans="10:11">
      <c r="J20173" s="1014"/>
      <c r="K20173" s="1014"/>
    </row>
    <row r="20174" spans="10:11">
      <c r="J20174" s="1014"/>
      <c r="K20174" s="1014"/>
    </row>
    <row r="20175" spans="10:11">
      <c r="J20175" s="1014"/>
      <c r="K20175" s="1014"/>
    </row>
    <row r="20176" spans="10:11">
      <c r="J20176" s="1014"/>
      <c r="K20176" s="1014"/>
    </row>
    <row r="20177" spans="10:11">
      <c r="J20177" s="1014"/>
      <c r="K20177" s="1014"/>
    </row>
    <row r="20178" spans="10:11">
      <c r="J20178" s="1014"/>
      <c r="K20178" s="1014"/>
    </row>
    <row r="20179" spans="10:11">
      <c r="J20179" s="1014"/>
      <c r="K20179" s="1014"/>
    </row>
    <row r="20180" spans="10:11">
      <c r="J20180" s="1014"/>
      <c r="K20180" s="1014"/>
    </row>
    <row r="20181" spans="10:11">
      <c r="J20181" s="1014"/>
      <c r="K20181" s="1014"/>
    </row>
    <row r="20182" spans="10:11">
      <c r="J20182" s="1014"/>
      <c r="K20182" s="1014"/>
    </row>
    <row r="20183" spans="10:11">
      <c r="J20183" s="1014"/>
      <c r="K20183" s="1014"/>
    </row>
    <row r="20184" spans="10:11">
      <c r="J20184" s="1014"/>
      <c r="K20184" s="1014"/>
    </row>
    <row r="20185" spans="10:11">
      <c r="J20185" s="1014"/>
      <c r="K20185" s="1014"/>
    </row>
    <row r="20186" spans="10:11">
      <c r="J20186" s="1014"/>
      <c r="K20186" s="1014"/>
    </row>
    <row r="20187" spans="10:11">
      <c r="J20187" s="1014"/>
      <c r="K20187" s="1014"/>
    </row>
    <row r="20188" spans="10:11">
      <c r="J20188" s="1014"/>
      <c r="K20188" s="1014"/>
    </row>
    <row r="20189" spans="10:11">
      <c r="J20189" s="1014"/>
      <c r="K20189" s="1014"/>
    </row>
    <row r="20190" spans="10:11">
      <c r="J20190" s="1014"/>
      <c r="K20190" s="1014"/>
    </row>
    <row r="20191" spans="10:11">
      <c r="J20191" s="1014"/>
      <c r="K20191" s="1014"/>
    </row>
    <row r="20192" spans="10:11">
      <c r="J20192" s="1014"/>
      <c r="K20192" s="1014"/>
    </row>
    <row r="20193" spans="10:11">
      <c r="J20193" s="1014"/>
      <c r="K20193" s="1014"/>
    </row>
    <row r="20194" spans="10:11">
      <c r="J20194" s="1014"/>
      <c r="K20194" s="1014"/>
    </row>
    <row r="20195" spans="10:11">
      <c r="J20195" s="1014"/>
      <c r="K20195" s="1014"/>
    </row>
    <row r="20196" spans="10:11">
      <c r="J20196" s="1014"/>
      <c r="K20196" s="1014"/>
    </row>
    <row r="20197" spans="10:11">
      <c r="J20197" s="1014"/>
      <c r="K20197" s="1014"/>
    </row>
    <row r="20198" spans="10:11">
      <c r="J20198" s="1014"/>
      <c r="K20198" s="1014"/>
    </row>
    <row r="20199" spans="10:11">
      <c r="J20199" s="1014"/>
      <c r="K20199" s="1014"/>
    </row>
    <row r="20200" spans="10:11">
      <c r="J20200" s="1014"/>
      <c r="K20200" s="1014"/>
    </row>
    <row r="20201" spans="10:11">
      <c r="J20201" s="1014"/>
      <c r="K20201" s="1014"/>
    </row>
    <row r="20202" spans="10:11">
      <c r="J20202" s="1014"/>
      <c r="K20202" s="1014"/>
    </row>
    <row r="20203" spans="10:11">
      <c r="J20203" s="1014"/>
      <c r="K20203" s="1014"/>
    </row>
    <row r="20204" spans="10:11">
      <c r="J20204" s="1014"/>
      <c r="K20204" s="1014"/>
    </row>
    <row r="20205" spans="10:11">
      <c r="J20205" s="1014"/>
      <c r="K20205" s="1014"/>
    </row>
    <row r="20206" spans="10:11">
      <c r="J20206" s="1014"/>
      <c r="K20206" s="1014"/>
    </row>
    <row r="20207" spans="10:11">
      <c r="J20207" s="1014"/>
      <c r="K20207" s="1014"/>
    </row>
    <row r="20208" spans="10:11">
      <c r="J20208" s="1014"/>
      <c r="K20208" s="1014"/>
    </row>
    <row r="20209" spans="10:11">
      <c r="J20209" s="1014"/>
      <c r="K20209" s="1014"/>
    </row>
    <row r="20210" spans="10:11">
      <c r="J20210" s="1014"/>
      <c r="K20210" s="1014"/>
    </row>
    <row r="20211" spans="10:11">
      <c r="J20211" s="1014"/>
      <c r="K20211" s="1014"/>
    </row>
    <row r="20212" spans="10:11">
      <c r="J20212" s="1014"/>
      <c r="K20212" s="1014"/>
    </row>
    <row r="20213" spans="10:11">
      <c r="J20213" s="1014"/>
      <c r="K20213" s="1014"/>
    </row>
    <row r="20214" spans="10:11">
      <c r="J20214" s="1014"/>
      <c r="K20214" s="1014"/>
    </row>
    <row r="20215" spans="10:11">
      <c r="J20215" s="1014"/>
      <c r="K20215" s="1014"/>
    </row>
    <row r="20216" spans="10:11">
      <c r="J20216" s="1014"/>
      <c r="K20216" s="1014"/>
    </row>
    <row r="20217" spans="10:11">
      <c r="J20217" s="1014"/>
      <c r="K20217" s="1014"/>
    </row>
    <row r="20218" spans="10:11">
      <c r="J20218" s="1014"/>
      <c r="K20218" s="1014"/>
    </row>
    <row r="20219" spans="10:11">
      <c r="J20219" s="1014"/>
      <c r="K20219" s="1014"/>
    </row>
    <row r="20220" spans="10:11">
      <c r="J20220" s="1014"/>
      <c r="K20220" s="1014"/>
    </row>
    <row r="20221" spans="10:11">
      <c r="J20221" s="1014"/>
      <c r="K20221" s="1014"/>
    </row>
    <row r="20222" spans="10:11">
      <c r="J20222" s="1014"/>
      <c r="K20222" s="1014"/>
    </row>
    <row r="20223" spans="10:11">
      <c r="J20223" s="1014"/>
      <c r="K20223" s="1014"/>
    </row>
    <row r="20224" spans="10:11">
      <c r="J20224" s="1014"/>
      <c r="K20224" s="1014"/>
    </row>
    <row r="20225" spans="10:11">
      <c r="J20225" s="1014"/>
      <c r="K20225" s="1014"/>
    </row>
    <row r="20226" spans="10:11">
      <c r="J20226" s="1014"/>
      <c r="K20226" s="1014"/>
    </row>
    <row r="20227" spans="10:11">
      <c r="J20227" s="1014"/>
      <c r="K20227" s="1014"/>
    </row>
    <row r="20228" spans="10:11">
      <c r="J20228" s="1014"/>
      <c r="K20228" s="1014"/>
    </row>
    <row r="20229" spans="10:11">
      <c r="J20229" s="1014"/>
      <c r="K20229" s="1014"/>
    </row>
    <row r="20230" spans="10:11">
      <c r="J20230" s="1014"/>
      <c r="K20230" s="1014"/>
    </row>
    <row r="20231" spans="10:11">
      <c r="J20231" s="1014"/>
      <c r="K20231" s="1014"/>
    </row>
    <row r="20232" spans="10:11">
      <c r="J20232" s="1014"/>
      <c r="K20232" s="1014"/>
    </row>
    <row r="20233" spans="10:11">
      <c r="J20233" s="1014"/>
      <c r="K20233" s="1014"/>
    </row>
    <row r="20234" spans="10:11">
      <c r="J20234" s="1014"/>
      <c r="K20234" s="1014"/>
    </row>
    <row r="20235" spans="10:11">
      <c r="J20235" s="1014"/>
      <c r="K20235" s="1014"/>
    </row>
    <row r="20236" spans="10:11">
      <c r="J20236" s="1014"/>
      <c r="K20236" s="1014"/>
    </row>
    <row r="20237" spans="10:11">
      <c r="J20237" s="1014"/>
      <c r="K20237" s="1014"/>
    </row>
    <row r="20238" spans="10:11">
      <c r="J20238" s="1014"/>
      <c r="K20238" s="1014"/>
    </row>
    <row r="20239" spans="10:11">
      <c r="J20239" s="1014"/>
      <c r="K20239" s="1014"/>
    </row>
    <row r="20240" spans="10:11">
      <c r="J20240" s="1014"/>
      <c r="K20240" s="1014"/>
    </row>
    <row r="20241" spans="10:11">
      <c r="J20241" s="1014"/>
      <c r="K20241" s="1014"/>
    </row>
    <row r="20242" spans="10:11">
      <c r="J20242" s="1014"/>
      <c r="K20242" s="1014"/>
    </row>
    <row r="20243" spans="10:11">
      <c r="J20243" s="1014"/>
      <c r="K20243" s="1014"/>
    </row>
    <row r="20244" spans="10:11">
      <c r="J20244" s="1014"/>
      <c r="K20244" s="1014"/>
    </row>
    <row r="20245" spans="10:11">
      <c r="J20245" s="1014"/>
      <c r="K20245" s="1014"/>
    </row>
    <row r="20246" spans="10:11">
      <c r="J20246" s="1014"/>
      <c r="K20246" s="1014"/>
    </row>
    <row r="20247" spans="10:11">
      <c r="J20247" s="1014"/>
      <c r="K20247" s="1014"/>
    </row>
    <row r="20248" spans="10:11">
      <c r="J20248" s="1014"/>
      <c r="K20248" s="1014"/>
    </row>
    <row r="20249" spans="10:11">
      <c r="J20249" s="1014"/>
      <c r="K20249" s="1014"/>
    </row>
    <row r="20250" spans="10:11">
      <c r="J20250" s="1014"/>
      <c r="K20250" s="1014"/>
    </row>
    <row r="20251" spans="10:11">
      <c r="J20251" s="1014"/>
      <c r="K20251" s="1014"/>
    </row>
    <row r="20252" spans="10:11">
      <c r="J20252" s="1014"/>
      <c r="K20252" s="1014"/>
    </row>
    <row r="20253" spans="10:11">
      <c r="J20253" s="1014"/>
      <c r="K20253" s="1014"/>
    </row>
    <row r="20254" spans="10:11">
      <c r="J20254" s="1014"/>
      <c r="K20254" s="1014"/>
    </row>
    <row r="20255" spans="10:11">
      <c r="J20255" s="1014"/>
      <c r="K20255" s="1014"/>
    </row>
    <row r="20256" spans="10:11">
      <c r="J20256" s="1014"/>
      <c r="K20256" s="1014"/>
    </row>
    <row r="20257" spans="10:11">
      <c r="J20257" s="1014"/>
      <c r="K20257" s="1014"/>
    </row>
    <row r="20258" spans="10:11">
      <c r="J20258" s="1014"/>
      <c r="K20258" s="1014"/>
    </row>
    <row r="20259" spans="10:11">
      <c r="J20259" s="1014"/>
      <c r="K20259" s="1014"/>
    </row>
    <row r="20260" spans="10:11">
      <c r="J20260" s="1014"/>
      <c r="K20260" s="1014"/>
    </row>
    <row r="20261" spans="10:11">
      <c r="J20261" s="1014"/>
      <c r="K20261" s="1014"/>
    </row>
    <row r="20262" spans="10:11">
      <c r="J20262" s="1014"/>
      <c r="K20262" s="1014"/>
    </row>
    <row r="20263" spans="10:11">
      <c r="J20263" s="1014"/>
      <c r="K20263" s="1014"/>
    </row>
    <row r="20264" spans="10:11">
      <c r="J20264" s="1014"/>
      <c r="K20264" s="1014"/>
    </row>
    <row r="20265" spans="10:11">
      <c r="J20265" s="1014"/>
      <c r="K20265" s="1014"/>
    </row>
    <row r="20266" spans="10:11">
      <c r="J20266" s="1014"/>
      <c r="K20266" s="1014"/>
    </row>
    <row r="20267" spans="10:11">
      <c r="J20267" s="1014"/>
      <c r="K20267" s="1014"/>
    </row>
    <row r="20268" spans="10:11">
      <c r="J20268" s="1014"/>
      <c r="K20268" s="1014"/>
    </row>
    <row r="20269" spans="10:11">
      <c r="J20269" s="1014"/>
      <c r="K20269" s="1014"/>
    </row>
    <row r="20270" spans="10:11">
      <c r="J20270" s="1014"/>
      <c r="K20270" s="1014"/>
    </row>
    <row r="20271" spans="10:11">
      <c r="J20271" s="1014"/>
      <c r="K20271" s="1014"/>
    </row>
    <row r="20272" spans="10:11">
      <c r="J20272" s="1014"/>
      <c r="K20272" s="1014"/>
    </row>
    <row r="20273" spans="10:11">
      <c r="J20273" s="1014"/>
      <c r="K20273" s="1014"/>
    </row>
    <row r="20274" spans="10:11">
      <c r="J20274" s="1014"/>
      <c r="K20274" s="1014"/>
    </row>
    <row r="20275" spans="10:11">
      <c r="J20275" s="1014"/>
      <c r="K20275" s="1014"/>
    </row>
    <row r="20276" spans="10:11">
      <c r="J20276" s="1014"/>
      <c r="K20276" s="1014"/>
    </row>
    <row r="20277" spans="10:11">
      <c r="J20277" s="1014"/>
      <c r="K20277" s="1014"/>
    </row>
    <row r="20278" spans="10:11">
      <c r="J20278" s="1014"/>
      <c r="K20278" s="1014"/>
    </row>
    <row r="20279" spans="10:11">
      <c r="J20279" s="1014"/>
      <c r="K20279" s="1014"/>
    </row>
    <row r="20280" spans="10:11">
      <c r="J20280" s="1014"/>
      <c r="K20280" s="1014"/>
    </row>
    <row r="20281" spans="10:11">
      <c r="J20281" s="1014"/>
      <c r="K20281" s="1014"/>
    </row>
    <row r="20282" spans="10:11">
      <c r="J20282" s="1014"/>
      <c r="K20282" s="1014"/>
    </row>
    <row r="20283" spans="10:11">
      <c r="J20283" s="1014"/>
      <c r="K20283" s="1014"/>
    </row>
    <row r="20284" spans="10:11">
      <c r="J20284" s="1014"/>
      <c r="K20284" s="1014"/>
    </row>
    <row r="20285" spans="10:11">
      <c r="J20285" s="1014"/>
      <c r="K20285" s="1014"/>
    </row>
    <row r="20286" spans="10:11">
      <c r="J20286" s="1014"/>
      <c r="K20286" s="1014"/>
    </row>
    <row r="20287" spans="10:11">
      <c r="J20287" s="1014"/>
      <c r="K20287" s="1014"/>
    </row>
    <row r="20288" spans="10:11">
      <c r="J20288" s="1014"/>
      <c r="K20288" s="1014"/>
    </row>
    <row r="20289" spans="10:11">
      <c r="J20289" s="1014"/>
      <c r="K20289" s="1014"/>
    </row>
    <row r="20290" spans="10:11">
      <c r="J20290" s="1014"/>
      <c r="K20290" s="1014"/>
    </row>
    <row r="20291" spans="10:11">
      <c r="J20291" s="1014"/>
      <c r="K20291" s="1014"/>
    </row>
    <row r="20292" spans="10:11">
      <c r="J20292" s="1014"/>
      <c r="K20292" s="1014"/>
    </row>
    <row r="20293" spans="10:11">
      <c r="J20293" s="1014"/>
      <c r="K20293" s="1014"/>
    </row>
    <row r="20294" spans="10:11">
      <c r="J20294" s="1014"/>
      <c r="K20294" s="1014"/>
    </row>
    <row r="20295" spans="10:11">
      <c r="J20295" s="1014"/>
      <c r="K20295" s="1014"/>
    </row>
    <row r="20296" spans="10:11">
      <c r="J20296" s="1014"/>
      <c r="K20296" s="1014"/>
    </row>
    <row r="20297" spans="10:11">
      <c r="J20297" s="1014"/>
      <c r="K20297" s="1014"/>
    </row>
    <row r="20298" spans="10:11">
      <c r="J20298" s="1014"/>
      <c r="K20298" s="1014"/>
    </row>
    <row r="20299" spans="10:11">
      <c r="J20299" s="1014"/>
      <c r="K20299" s="1014"/>
    </row>
    <row r="20300" spans="10:11">
      <c r="J20300" s="1014"/>
      <c r="K20300" s="1014"/>
    </row>
    <row r="20301" spans="10:11">
      <c r="J20301" s="1014"/>
      <c r="K20301" s="1014"/>
    </row>
    <row r="20302" spans="10:11">
      <c r="J20302" s="1014"/>
      <c r="K20302" s="1014"/>
    </row>
    <row r="20303" spans="10:11">
      <c r="J20303" s="1014"/>
      <c r="K20303" s="1014"/>
    </row>
    <row r="20304" spans="10:11">
      <c r="J20304" s="1014"/>
      <c r="K20304" s="1014"/>
    </row>
    <row r="20305" spans="10:11">
      <c r="J20305" s="1014"/>
      <c r="K20305" s="1014"/>
    </row>
    <row r="20306" spans="10:11">
      <c r="J20306" s="1014"/>
      <c r="K20306" s="1014"/>
    </row>
    <row r="20307" spans="10:11">
      <c r="J20307" s="1014"/>
      <c r="K20307" s="1014"/>
    </row>
    <row r="20308" spans="10:11">
      <c r="J20308" s="1014"/>
      <c r="K20308" s="1014"/>
    </row>
    <row r="20309" spans="10:11">
      <c r="J20309" s="1014"/>
      <c r="K20309" s="1014"/>
    </row>
    <row r="20310" spans="10:11">
      <c r="J20310" s="1014"/>
      <c r="K20310" s="1014"/>
    </row>
    <row r="20311" spans="10:11">
      <c r="J20311" s="1014"/>
      <c r="K20311" s="1014"/>
    </row>
    <row r="20312" spans="10:11">
      <c r="J20312" s="1014"/>
      <c r="K20312" s="1014"/>
    </row>
    <row r="20313" spans="10:11">
      <c r="J20313" s="1014"/>
      <c r="K20313" s="1014"/>
    </row>
    <row r="20314" spans="10:11">
      <c r="J20314" s="1014"/>
      <c r="K20314" s="1014"/>
    </row>
    <row r="20315" spans="10:11">
      <c r="J20315" s="1014"/>
      <c r="K20315" s="1014"/>
    </row>
    <row r="20316" spans="10:11">
      <c r="J20316" s="1014"/>
      <c r="K20316" s="1014"/>
    </row>
    <row r="20317" spans="10:11">
      <c r="J20317" s="1014"/>
      <c r="K20317" s="1014"/>
    </row>
    <row r="20318" spans="10:11">
      <c r="J20318" s="1014"/>
      <c r="K20318" s="1014"/>
    </row>
    <row r="20319" spans="10:11">
      <c r="J20319" s="1014"/>
      <c r="K20319" s="1014"/>
    </row>
    <row r="20320" spans="10:11">
      <c r="J20320" s="1014"/>
      <c r="K20320" s="1014"/>
    </row>
    <row r="20321" spans="10:11">
      <c r="J20321" s="1014"/>
      <c r="K20321" s="1014"/>
    </row>
    <row r="20322" spans="10:11">
      <c r="J20322" s="1014"/>
      <c r="K20322" s="1014"/>
    </row>
    <row r="20323" spans="10:11">
      <c r="J20323" s="1014"/>
      <c r="K20323" s="1014"/>
    </row>
    <row r="20324" spans="10:11">
      <c r="J20324" s="1014"/>
      <c r="K20324" s="1014"/>
    </row>
    <row r="20325" spans="10:11">
      <c r="J20325" s="1014"/>
      <c r="K20325" s="1014"/>
    </row>
    <row r="20326" spans="10:11">
      <c r="J20326" s="1014"/>
      <c r="K20326" s="1014"/>
    </row>
    <row r="20327" spans="10:11">
      <c r="J20327" s="1014"/>
      <c r="K20327" s="1014"/>
    </row>
    <row r="20328" spans="10:11">
      <c r="J20328" s="1014"/>
      <c r="K20328" s="1014"/>
    </row>
    <row r="20329" spans="10:11">
      <c r="J20329" s="1014"/>
      <c r="K20329" s="1014"/>
    </row>
    <row r="20330" spans="10:11">
      <c r="J20330" s="1014"/>
      <c r="K20330" s="1014"/>
    </row>
    <row r="20331" spans="10:11">
      <c r="J20331" s="1014"/>
      <c r="K20331" s="1014"/>
    </row>
    <row r="20332" spans="10:11">
      <c r="J20332" s="1014"/>
      <c r="K20332" s="1014"/>
    </row>
    <row r="20333" spans="10:11">
      <c r="J20333" s="1014"/>
      <c r="K20333" s="1014"/>
    </row>
    <row r="20334" spans="10:11">
      <c r="J20334" s="1014"/>
      <c r="K20334" s="1014"/>
    </row>
    <row r="20335" spans="10:11">
      <c r="J20335" s="1014"/>
      <c r="K20335" s="1014"/>
    </row>
    <row r="20336" spans="10:11">
      <c r="J20336" s="1014"/>
      <c r="K20336" s="1014"/>
    </row>
    <row r="20337" spans="10:11">
      <c r="J20337" s="1014"/>
      <c r="K20337" s="1014"/>
    </row>
    <row r="20338" spans="10:11">
      <c r="J20338" s="1014"/>
      <c r="K20338" s="1014"/>
    </row>
    <row r="20339" spans="10:11">
      <c r="J20339" s="1014"/>
      <c r="K20339" s="1014"/>
    </row>
    <row r="20340" spans="10:11">
      <c r="J20340" s="1014"/>
      <c r="K20340" s="1014"/>
    </row>
    <row r="20341" spans="10:11">
      <c r="J20341" s="1014"/>
      <c r="K20341" s="1014"/>
    </row>
    <row r="20342" spans="10:11">
      <c r="J20342" s="1014"/>
      <c r="K20342" s="1014"/>
    </row>
    <row r="20343" spans="10:11">
      <c r="J20343" s="1014"/>
      <c r="K20343" s="1014"/>
    </row>
    <row r="20344" spans="10:11">
      <c r="J20344" s="1014"/>
      <c r="K20344" s="1014"/>
    </row>
    <row r="20345" spans="10:11">
      <c r="J20345" s="1014"/>
      <c r="K20345" s="1014"/>
    </row>
    <row r="20346" spans="10:11">
      <c r="J20346" s="1014"/>
      <c r="K20346" s="1014"/>
    </row>
    <row r="20347" spans="10:11">
      <c r="J20347" s="1014"/>
      <c r="K20347" s="1014"/>
    </row>
    <row r="20348" spans="10:11">
      <c r="J20348" s="1014"/>
      <c r="K20348" s="1014"/>
    </row>
    <row r="20349" spans="10:11">
      <c r="J20349" s="1014"/>
      <c r="K20349" s="1014"/>
    </row>
    <row r="20350" spans="10:11">
      <c r="J20350" s="1014"/>
      <c r="K20350" s="1014"/>
    </row>
    <row r="20351" spans="10:11">
      <c r="J20351" s="1014"/>
      <c r="K20351" s="1014"/>
    </row>
    <row r="20352" spans="10:11">
      <c r="J20352" s="1014"/>
      <c r="K20352" s="1014"/>
    </row>
    <row r="20353" spans="10:11">
      <c r="J20353" s="1014"/>
      <c r="K20353" s="1014"/>
    </row>
    <row r="20354" spans="10:11">
      <c r="J20354" s="1014"/>
      <c r="K20354" s="1014"/>
    </row>
    <row r="20355" spans="10:11">
      <c r="J20355" s="1014"/>
      <c r="K20355" s="1014"/>
    </row>
    <row r="20356" spans="10:11">
      <c r="J20356" s="1014"/>
      <c r="K20356" s="1014"/>
    </row>
    <row r="20357" spans="10:11">
      <c r="J20357" s="1014"/>
      <c r="K20357" s="1014"/>
    </row>
    <row r="20358" spans="10:11">
      <c r="J20358" s="1014"/>
      <c r="K20358" s="1014"/>
    </row>
    <row r="20359" spans="10:11">
      <c r="J20359" s="1014"/>
      <c r="K20359" s="1014"/>
    </row>
    <row r="20360" spans="10:11">
      <c r="J20360" s="1014"/>
      <c r="K20360" s="1014"/>
    </row>
    <row r="20361" spans="10:11">
      <c r="J20361" s="1014"/>
      <c r="K20361" s="1014"/>
    </row>
    <row r="20362" spans="10:11">
      <c r="J20362" s="1014"/>
      <c r="K20362" s="1014"/>
    </row>
    <row r="20363" spans="10:11">
      <c r="J20363" s="1014"/>
      <c r="K20363" s="1014"/>
    </row>
    <row r="20364" spans="10:11">
      <c r="J20364" s="1014"/>
      <c r="K20364" s="1014"/>
    </row>
    <row r="20365" spans="10:11">
      <c r="J20365" s="1014"/>
      <c r="K20365" s="1014"/>
    </row>
    <row r="20366" spans="10:11">
      <c r="J20366" s="1014"/>
      <c r="K20366" s="1014"/>
    </row>
    <row r="20367" spans="10:11">
      <c r="J20367" s="1014"/>
      <c r="K20367" s="1014"/>
    </row>
    <row r="20368" spans="10:11">
      <c r="J20368" s="1014"/>
      <c r="K20368" s="1014"/>
    </row>
    <row r="20369" spans="10:11">
      <c r="J20369" s="1014"/>
      <c r="K20369" s="1014"/>
    </row>
    <row r="20370" spans="10:11">
      <c r="J20370" s="1014"/>
      <c r="K20370" s="1014"/>
    </row>
    <row r="20371" spans="10:11">
      <c r="J20371" s="1014"/>
      <c r="K20371" s="1014"/>
    </row>
    <row r="20372" spans="10:11">
      <c r="J20372" s="1014"/>
      <c r="K20372" s="1014"/>
    </row>
    <row r="20373" spans="10:11">
      <c r="J20373" s="1014"/>
      <c r="K20373" s="1014"/>
    </row>
    <row r="20374" spans="10:11">
      <c r="J20374" s="1014"/>
      <c r="K20374" s="1014"/>
    </row>
    <row r="20375" spans="10:11">
      <c r="J20375" s="1014"/>
      <c r="K20375" s="1014"/>
    </row>
    <row r="20376" spans="10:11">
      <c r="J20376" s="1014"/>
      <c r="K20376" s="1014"/>
    </row>
    <row r="20377" spans="10:11">
      <c r="J20377" s="1014"/>
      <c r="K20377" s="1014"/>
    </row>
    <row r="20378" spans="10:11">
      <c r="J20378" s="1014"/>
      <c r="K20378" s="1014"/>
    </row>
    <row r="20379" spans="10:11">
      <c r="J20379" s="1014"/>
      <c r="K20379" s="1014"/>
    </row>
    <row r="20380" spans="10:11">
      <c r="J20380" s="1014"/>
      <c r="K20380" s="1014"/>
    </row>
    <row r="20381" spans="10:11">
      <c r="J20381" s="1014"/>
      <c r="K20381" s="1014"/>
    </row>
    <row r="20382" spans="10:11">
      <c r="J20382" s="1014"/>
      <c r="K20382" s="1014"/>
    </row>
    <row r="20383" spans="10:11">
      <c r="J20383" s="1014"/>
      <c r="K20383" s="1014"/>
    </row>
    <row r="20384" spans="10:11">
      <c r="J20384" s="1014"/>
      <c r="K20384" s="1014"/>
    </row>
    <row r="20385" spans="10:11">
      <c r="J20385" s="1014"/>
      <c r="K20385" s="1014"/>
    </row>
    <row r="20386" spans="10:11">
      <c r="J20386" s="1014"/>
      <c r="K20386" s="1014"/>
    </row>
    <row r="20387" spans="10:11">
      <c r="J20387" s="1014"/>
      <c r="K20387" s="1014"/>
    </row>
    <row r="20388" spans="10:11">
      <c r="J20388" s="1014"/>
      <c r="K20388" s="1014"/>
    </row>
    <row r="20389" spans="10:11">
      <c r="J20389" s="1014"/>
      <c r="K20389" s="1014"/>
    </row>
    <row r="20390" spans="10:11">
      <c r="J20390" s="1014"/>
      <c r="K20390" s="1014"/>
    </row>
    <row r="20391" spans="10:11">
      <c r="J20391" s="1014"/>
      <c r="K20391" s="1014"/>
    </row>
    <row r="20392" spans="10:11">
      <c r="J20392" s="1014"/>
      <c r="K20392" s="1014"/>
    </row>
    <row r="20393" spans="10:11">
      <c r="J20393" s="1014"/>
      <c r="K20393" s="1014"/>
    </row>
    <row r="20394" spans="10:11">
      <c r="J20394" s="1014"/>
      <c r="K20394" s="1014"/>
    </row>
    <row r="20395" spans="10:11">
      <c r="J20395" s="1014"/>
      <c r="K20395" s="1014"/>
    </row>
    <row r="20396" spans="10:11">
      <c r="J20396" s="1014"/>
      <c r="K20396" s="1014"/>
    </row>
    <row r="20397" spans="10:11">
      <c r="J20397" s="1014"/>
      <c r="K20397" s="1014"/>
    </row>
    <row r="20398" spans="10:11">
      <c r="J20398" s="1014"/>
      <c r="K20398" s="1014"/>
    </row>
    <row r="20399" spans="10:11">
      <c r="J20399" s="1014"/>
      <c r="K20399" s="1014"/>
    </row>
    <row r="20400" spans="10:11">
      <c r="J20400" s="1014"/>
      <c r="K20400" s="1014"/>
    </row>
    <row r="20401" spans="10:11">
      <c r="J20401" s="1014"/>
      <c r="K20401" s="1014"/>
    </row>
    <row r="20402" spans="10:11">
      <c r="J20402" s="1014"/>
      <c r="K20402" s="1014"/>
    </row>
    <row r="20403" spans="10:11">
      <c r="J20403" s="1014"/>
      <c r="K20403" s="1014"/>
    </row>
    <row r="20404" spans="10:11">
      <c r="J20404" s="1014"/>
      <c r="K20404" s="1014"/>
    </row>
    <row r="20405" spans="10:11">
      <c r="J20405" s="1014"/>
      <c r="K20405" s="1014"/>
    </row>
    <row r="20406" spans="10:11">
      <c r="J20406" s="1014"/>
      <c r="K20406" s="1014"/>
    </row>
    <row r="20407" spans="10:11">
      <c r="J20407" s="1014"/>
      <c r="K20407" s="1014"/>
    </row>
    <row r="20408" spans="10:11">
      <c r="J20408" s="1014"/>
      <c r="K20408" s="1014"/>
    </row>
    <row r="20409" spans="10:11">
      <c r="J20409" s="1014"/>
      <c r="K20409" s="1014"/>
    </row>
    <row r="20410" spans="10:11">
      <c r="J20410" s="1014"/>
      <c r="K20410" s="1014"/>
    </row>
    <row r="20411" spans="10:11">
      <c r="J20411" s="1014"/>
      <c r="K20411" s="1014"/>
    </row>
    <row r="20412" spans="10:11">
      <c r="J20412" s="1014"/>
      <c r="K20412" s="1014"/>
    </row>
    <row r="20413" spans="10:11">
      <c r="J20413" s="1014"/>
      <c r="K20413" s="1014"/>
    </row>
    <row r="20414" spans="10:11">
      <c r="J20414" s="1014"/>
      <c r="K20414" s="1014"/>
    </row>
    <row r="20415" spans="10:11">
      <c r="J20415" s="1014"/>
      <c r="K20415" s="1014"/>
    </row>
    <row r="20416" spans="10:11">
      <c r="J20416" s="1014"/>
      <c r="K20416" s="1014"/>
    </row>
    <row r="20417" spans="10:11">
      <c r="J20417" s="1014"/>
      <c r="K20417" s="1014"/>
    </row>
    <row r="20418" spans="10:11">
      <c r="J20418" s="1014"/>
      <c r="K20418" s="1014"/>
    </row>
    <row r="20419" spans="10:11">
      <c r="J20419" s="1014"/>
      <c r="K20419" s="1014"/>
    </row>
    <row r="20420" spans="10:11">
      <c r="J20420" s="1014"/>
      <c r="K20420" s="1014"/>
    </row>
    <row r="20421" spans="10:11">
      <c r="J20421" s="1014"/>
      <c r="K20421" s="1014"/>
    </row>
    <row r="20422" spans="10:11">
      <c r="J20422" s="1014"/>
      <c r="K20422" s="1014"/>
    </row>
    <row r="20423" spans="10:11">
      <c r="J20423" s="1014"/>
      <c r="K20423" s="1014"/>
    </row>
    <row r="20424" spans="10:11">
      <c r="J20424" s="1014"/>
      <c r="K20424" s="1014"/>
    </row>
    <row r="20425" spans="10:11">
      <c r="J20425" s="1014"/>
      <c r="K20425" s="1014"/>
    </row>
    <row r="20426" spans="10:11">
      <c r="J20426" s="1014"/>
      <c r="K20426" s="1014"/>
    </row>
    <row r="20427" spans="10:11">
      <c r="J20427" s="1014"/>
      <c r="K20427" s="1014"/>
    </row>
    <row r="20428" spans="10:11">
      <c r="J20428" s="1014"/>
      <c r="K20428" s="1014"/>
    </row>
    <row r="20429" spans="10:11">
      <c r="J20429" s="1014"/>
      <c r="K20429" s="1014"/>
    </row>
    <row r="20430" spans="10:11">
      <c r="J20430" s="1014"/>
      <c r="K20430" s="1014"/>
    </row>
    <row r="20431" spans="10:11">
      <c r="J20431" s="1014"/>
      <c r="K20431" s="1014"/>
    </row>
    <row r="20432" spans="10:11">
      <c r="J20432" s="1014"/>
      <c r="K20432" s="1014"/>
    </row>
    <row r="20433" spans="10:11">
      <c r="J20433" s="1014"/>
      <c r="K20433" s="1014"/>
    </row>
    <row r="20434" spans="10:11">
      <c r="J20434" s="1014"/>
      <c r="K20434" s="1014"/>
    </row>
    <row r="20435" spans="10:11">
      <c r="J20435" s="1014"/>
      <c r="K20435" s="1014"/>
    </row>
    <row r="20436" spans="10:11">
      <c r="J20436" s="1014"/>
      <c r="K20436" s="1014"/>
    </row>
    <row r="20437" spans="10:11">
      <c r="J20437" s="1014"/>
      <c r="K20437" s="1014"/>
    </row>
    <row r="20438" spans="10:11">
      <c r="J20438" s="1014"/>
      <c r="K20438" s="1014"/>
    </row>
    <row r="20439" spans="10:11">
      <c r="J20439" s="1014"/>
      <c r="K20439" s="1014"/>
    </row>
    <row r="20440" spans="10:11">
      <c r="J20440" s="1014"/>
      <c r="K20440" s="1014"/>
    </row>
    <row r="20441" spans="10:11">
      <c r="J20441" s="1014"/>
      <c r="K20441" s="1014"/>
    </row>
    <row r="20442" spans="10:11">
      <c r="J20442" s="1014"/>
      <c r="K20442" s="1014"/>
    </row>
    <row r="20443" spans="10:11">
      <c r="J20443" s="1014"/>
      <c r="K20443" s="1014"/>
    </row>
    <row r="20444" spans="10:11">
      <c r="J20444" s="1014"/>
      <c r="K20444" s="1014"/>
    </row>
    <row r="20445" spans="10:11">
      <c r="J20445" s="1014"/>
      <c r="K20445" s="1014"/>
    </row>
    <row r="20446" spans="10:11">
      <c r="J20446" s="1014"/>
      <c r="K20446" s="1014"/>
    </row>
    <row r="20447" spans="10:11">
      <c r="J20447" s="1014"/>
      <c r="K20447" s="1014"/>
    </row>
    <row r="20448" spans="10:11">
      <c r="J20448" s="1014"/>
      <c r="K20448" s="1014"/>
    </row>
    <row r="20449" spans="10:11">
      <c r="J20449" s="1014"/>
      <c r="K20449" s="1014"/>
    </row>
    <row r="20450" spans="10:11">
      <c r="J20450" s="1014"/>
      <c r="K20450" s="1014"/>
    </row>
    <row r="20451" spans="10:11">
      <c r="J20451" s="1014"/>
      <c r="K20451" s="1014"/>
    </row>
    <row r="20452" spans="10:11">
      <c r="J20452" s="1014"/>
      <c r="K20452" s="1014"/>
    </row>
    <row r="20453" spans="10:11">
      <c r="J20453" s="1014"/>
      <c r="K20453" s="1014"/>
    </row>
    <row r="20454" spans="10:11">
      <c r="J20454" s="1014"/>
      <c r="K20454" s="1014"/>
    </row>
    <row r="20455" spans="10:11">
      <c r="J20455" s="1014"/>
      <c r="K20455" s="1014"/>
    </row>
    <row r="20456" spans="10:11">
      <c r="J20456" s="1014"/>
      <c r="K20456" s="1014"/>
    </row>
    <row r="20457" spans="10:11">
      <c r="J20457" s="1014"/>
      <c r="K20457" s="1014"/>
    </row>
    <row r="20458" spans="10:11">
      <c r="J20458" s="1014"/>
      <c r="K20458" s="1014"/>
    </row>
    <row r="20459" spans="10:11">
      <c r="J20459" s="1014"/>
      <c r="K20459" s="1014"/>
    </row>
    <row r="20460" spans="10:11">
      <c r="J20460" s="1014"/>
      <c r="K20460" s="1014"/>
    </row>
    <row r="20461" spans="10:11">
      <c r="J20461" s="1014"/>
      <c r="K20461" s="1014"/>
    </row>
    <row r="20462" spans="10:11">
      <c r="J20462" s="1014"/>
      <c r="K20462" s="1014"/>
    </row>
    <row r="20463" spans="10:11">
      <c r="J20463" s="1014"/>
      <c r="K20463" s="1014"/>
    </row>
    <row r="20464" spans="10:11">
      <c r="J20464" s="1014"/>
      <c r="K20464" s="1014"/>
    </row>
    <row r="20465" spans="10:11">
      <c r="J20465" s="1014"/>
      <c r="K20465" s="1014"/>
    </row>
    <row r="20466" spans="10:11">
      <c r="J20466" s="1014"/>
      <c r="K20466" s="1014"/>
    </row>
    <row r="20467" spans="10:11">
      <c r="J20467" s="1014"/>
      <c r="K20467" s="1014"/>
    </row>
    <row r="20468" spans="10:11">
      <c r="J20468" s="1014"/>
      <c r="K20468" s="1014"/>
    </row>
    <row r="20469" spans="10:11">
      <c r="J20469" s="1014"/>
      <c r="K20469" s="1014"/>
    </row>
    <row r="20470" spans="10:11">
      <c r="J20470" s="1014"/>
      <c r="K20470" s="1014"/>
    </row>
    <row r="20471" spans="10:11">
      <c r="J20471" s="1014"/>
      <c r="K20471" s="1014"/>
    </row>
    <row r="20472" spans="10:11">
      <c r="J20472" s="1014"/>
      <c r="K20472" s="1014"/>
    </row>
    <row r="20473" spans="10:11">
      <c r="J20473" s="1014"/>
      <c r="K20473" s="1014"/>
    </row>
    <row r="20474" spans="10:11">
      <c r="J20474" s="1014"/>
      <c r="K20474" s="1014"/>
    </row>
    <row r="20475" spans="10:11">
      <c r="J20475" s="1014"/>
      <c r="K20475" s="1014"/>
    </row>
    <row r="20476" spans="10:11">
      <c r="J20476" s="1014"/>
      <c r="K20476" s="1014"/>
    </row>
    <row r="20477" spans="10:11">
      <c r="J20477" s="1014"/>
      <c r="K20477" s="1014"/>
    </row>
    <row r="20478" spans="10:11">
      <c r="J20478" s="1014"/>
      <c r="K20478" s="1014"/>
    </row>
    <row r="20479" spans="10:11">
      <c r="J20479" s="1014"/>
      <c r="K20479" s="1014"/>
    </row>
    <row r="20480" spans="10:11">
      <c r="J20480" s="1014"/>
      <c r="K20480" s="1014"/>
    </row>
    <row r="20481" spans="10:11">
      <c r="J20481" s="1014"/>
      <c r="K20481" s="1014"/>
    </row>
    <row r="20482" spans="10:11">
      <c r="J20482" s="1014"/>
      <c r="K20482" s="1014"/>
    </row>
    <row r="20483" spans="10:11">
      <c r="J20483" s="1014"/>
      <c r="K20483" s="1014"/>
    </row>
    <row r="20484" spans="10:11">
      <c r="J20484" s="1014"/>
      <c r="K20484" s="1014"/>
    </row>
    <row r="20485" spans="10:11">
      <c r="J20485" s="1014"/>
      <c r="K20485" s="1014"/>
    </row>
    <row r="20486" spans="10:11">
      <c r="J20486" s="1014"/>
      <c r="K20486" s="1014"/>
    </row>
    <row r="20487" spans="10:11">
      <c r="J20487" s="1014"/>
      <c r="K20487" s="1014"/>
    </row>
    <row r="20488" spans="10:11">
      <c r="J20488" s="1014"/>
      <c r="K20488" s="1014"/>
    </row>
    <row r="20489" spans="10:11">
      <c r="J20489" s="1014"/>
      <c r="K20489" s="1014"/>
    </row>
    <row r="20490" spans="10:11">
      <c r="J20490" s="1014"/>
      <c r="K20490" s="1014"/>
    </row>
    <row r="20491" spans="10:11">
      <c r="J20491" s="1014"/>
      <c r="K20491" s="1014"/>
    </row>
    <row r="20492" spans="10:11">
      <c r="J20492" s="1014"/>
      <c r="K20492" s="1014"/>
    </row>
    <row r="20493" spans="10:11">
      <c r="J20493" s="1014"/>
      <c r="K20493" s="1014"/>
    </row>
    <row r="20494" spans="10:11">
      <c r="J20494" s="1014"/>
      <c r="K20494" s="1014"/>
    </row>
    <row r="20495" spans="10:11">
      <c r="J20495" s="1014"/>
      <c r="K20495" s="1014"/>
    </row>
    <row r="20496" spans="10:11">
      <c r="J20496" s="1014"/>
      <c r="K20496" s="1014"/>
    </row>
    <row r="20497" spans="10:11">
      <c r="J20497" s="1014"/>
      <c r="K20497" s="1014"/>
    </row>
    <row r="20498" spans="10:11">
      <c r="J20498" s="1014"/>
      <c r="K20498" s="1014"/>
    </row>
    <row r="20499" spans="10:11">
      <c r="J20499" s="1014"/>
      <c r="K20499" s="1014"/>
    </row>
    <row r="20500" spans="10:11">
      <c r="J20500" s="1014"/>
      <c r="K20500" s="1014"/>
    </row>
    <row r="20501" spans="10:11">
      <c r="J20501" s="1014"/>
      <c r="K20501" s="1014"/>
    </row>
    <row r="20502" spans="10:11">
      <c r="J20502" s="1014"/>
      <c r="K20502" s="1014"/>
    </row>
    <row r="20503" spans="10:11">
      <c r="J20503" s="1014"/>
      <c r="K20503" s="1014"/>
    </row>
    <row r="20504" spans="10:11">
      <c r="J20504" s="1014"/>
      <c r="K20504" s="1014"/>
    </row>
    <row r="20505" spans="10:11">
      <c r="J20505" s="1014"/>
      <c r="K20505" s="1014"/>
    </row>
    <row r="20506" spans="10:11">
      <c r="J20506" s="1014"/>
      <c r="K20506" s="1014"/>
    </row>
    <row r="20507" spans="10:11">
      <c r="J20507" s="1014"/>
      <c r="K20507" s="1014"/>
    </row>
    <row r="20508" spans="10:11">
      <c r="J20508" s="1014"/>
      <c r="K20508" s="1014"/>
    </row>
    <row r="20509" spans="10:11">
      <c r="J20509" s="1014"/>
      <c r="K20509" s="1014"/>
    </row>
    <row r="20510" spans="10:11">
      <c r="J20510" s="1014"/>
      <c r="K20510" s="1014"/>
    </row>
    <row r="20511" spans="10:11">
      <c r="J20511" s="1014"/>
      <c r="K20511" s="1014"/>
    </row>
    <row r="20512" spans="10:11">
      <c r="J20512" s="1014"/>
      <c r="K20512" s="1014"/>
    </row>
    <row r="20513" spans="10:11">
      <c r="J20513" s="1014"/>
      <c r="K20513" s="1014"/>
    </row>
    <row r="20514" spans="10:11">
      <c r="J20514" s="1014"/>
      <c r="K20514" s="1014"/>
    </row>
    <row r="20515" spans="10:11">
      <c r="J20515" s="1014"/>
      <c r="K20515" s="1014"/>
    </row>
    <row r="20516" spans="10:11">
      <c r="J20516" s="1014"/>
      <c r="K20516" s="1014"/>
    </row>
    <row r="20517" spans="10:11">
      <c r="J20517" s="1014"/>
      <c r="K20517" s="1014"/>
    </row>
    <row r="20518" spans="10:11">
      <c r="J20518" s="1014"/>
      <c r="K20518" s="1014"/>
    </row>
    <row r="20519" spans="10:11">
      <c r="J20519" s="1014"/>
      <c r="K20519" s="1014"/>
    </row>
    <row r="20520" spans="10:11">
      <c r="J20520" s="1014"/>
      <c r="K20520" s="1014"/>
    </row>
    <row r="20521" spans="10:11">
      <c r="J20521" s="1014"/>
      <c r="K20521" s="1014"/>
    </row>
    <row r="20522" spans="10:11">
      <c r="J20522" s="1014"/>
      <c r="K20522" s="1014"/>
    </row>
    <row r="20523" spans="10:11">
      <c r="J20523" s="1014"/>
      <c r="K20523" s="1014"/>
    </row>
    <row r="20524" spans="10:11">
      <c r="J20524" s="1014"/>
      <c r="K20524" s="1014"/>
    </row>
    <row r="20525" spans="10:11">
      <c r="J20525" s="1014"/>
      <c r="K20525" s="1014"/>
    </row>
    <row r="20526" spans="10:11">
      <c r="J20526" s="1014"/>
      <c r="K20526" s="1014"/>
    </row>
    <row r="20527" spans="10:11">
      <c r="J20527" s="1014"/>
      <c r="K20527" s="1014"/>
    </row>
    <row r="20528" spans="10:11">
      <c r="J20528" s="1014"/>
      <c r="K20528" s="1014"/>
    </row>
    <row r="20529" spans="10:11">
      <c r="J20529" s="1014"/>
      <c r="K20529" s="1014"/>
    </row>
    <row r="20530" spans="10:11">
      <c r="J20530" s="1014"/>
      <c r="K20530" s="1014"/>
    </row>
    <row r="20531" spans="10:11">
      <c r="J20531" s="1014"/>
      <c r="K20531" s="1014"/>
    </row>
    <row r="20532" spans="10:11">
      <c r="J20532" s="1014"/>
      <c r="K20532" s="1014"/>
    </row>
    <row r="20533" spans="10:11">
      <c r="J20533" s="1014"/>
      <c r="K20533" s="1014"/>
    </row>
    <row r="20534" spans="10:11">
      <c r="J20534" s="1014"/>
      <c r="K20534" s="1014"/>
    </row>
    <row r="20535" spans="10:11">
      <c r="J20535" s="1014"/>
      <c r="K20535" s="1014"/>
    </row>
    <row r="20536" spans="10:11">
      <c r="J20536" s="1014"/>
      <c r="K20536" s="1014"/>
    </row>
    <row r="20537" spans="10:11">
      <c r="J20537" s="1014"/>
      <c r="K20537" s="1014"/>
    </row>
    <row r="20538" spans="10:11">
      <c r="J20538" s="1014"/>
      <c r="K20538" s="1014"/>
    </row>
    <row r="20539" spans="10:11">
      <c r="J20539" s="1014"/>
      <c r="K20539" s="1014"/>
    </row>
    <row r="20540" spans="10:11">
      <c r="J20540" s="1014"/>
      <c r="K20540" s="1014"/>
    </row>
    <row r="20541" spans="10:11">
      <c r="J20541" s="1014"/>
      <c r="K20541" s="1014"/>
    </row>
    <row r="20542" spans="10:11">
      <c r="J20542" s="1014"/>
      <c r="K20542" s="1014"/>
    </row>
    <row r="20543" spans="10:11">
      <c r="J20543" s="1014"/>
      <c r="K20543" s="1014"/>
    </row>
    <row r="20544" spans="10:11">
      <c r="J20544" s="1014"/>
      <c r="K20544" s="1014"/>
    </row>
    <row r="20545" spans="10:11">
      <c r="J20545" s="1014"/>
      <c r="K20545" s="1014"/>
    </row>
    <row r="20546" spans="10:11">
      <c r="J20546" s="1014"/>
      <c r="K20546" s="1014"/>
    </row>
    <row r="20547" spans="10:11">
      <c r="J20547" s="1014"/>
      <c r="K20547" s="1014"/>
    </row>
    <row r="20548" spans="10:11">
      <c r="J20548" s="1014"/>
      <c r="K20548" s="1014"/>
    </row>
    <row r="20549" spans="10:11">
      <c r="J20549" s="1014"/>
      <c r="K20549" s="1014"/>
    </row>
    <row r="20550" spans="10:11">
      <c r="J20550" s="1014"/>
      <c r="K20550" s="1014"/>
    </row>
    <row r="20551" spans="10:11">
      <c r="J20551" s="1014"/>
      <c r="K20551" s="1014"/>
    </row>
    <row r="20552" spans="10:11">
      <c r="J20552" s="1014"/>
      <c r="K20552" s="1014"/>
    </row>
    <row r="20553" spans="10:11">
      <c r="J20553" s="1014"/>
      <c r="K20553" s="1014"/>
    </row>
    <row r="20554" spans="10:11">
      <c r="J20554" s="1014"/>
      <c r="K20554" s="1014"/>
    </row>
    <row r="20555" spans="10:11">
      <c r="J20555" s="1014"/>
      <c r="K20555" s="1014"/>
    </row>
    <row r="20556" spans="10:11">
      <c r="J20556" s="1014"/>
      <c r="K20556" s="1014"/>
    </row>
    <row r="20557" spans="10:11">
      <c r="J20557" s="1014"/>
      <c r="K20557" s="1014"/>
    </row>
    <row r="20558" spans="10:11">
      <c r="J20558" s="1014"/>
      <c r="K20558" s="1014"/>
    </row>
    <row r="20559" spans="10:11">
      <c r="J20559" s="1014"/>
      <c r="K20559" s="1014"/>
    </row>
    <row r="20560" spans="10:11">
      <c r="J20560" s="1014"/>
      <c r="K20560" s="1014"/>
    </row>
    <row r="20561" spans="10:11">
      <c r="J20561" s="1014"/>
      <c r="K20561" s="1014"/>
    </row>
    <row r="20562" spans="10:11">
      <c r="J20562" s="1014"/>
      <c r="K20562" s="1014"/>
    </row>
    <row r="20563" spans="10:11">
      <c r="J20563" s="1014"/>
      <c r="K20563" s="1014"/>
    </row>
    <row r="20564" spans="10:11">
      <c r="J20564" s="1014"/>
      <c r="K20564" s="1014"/>
    </row>
    <row r="20565" spans="10:11">
      <c r="J20565" s="1014"/>
      <c r="K20565" s="1014"/>
    </row>
    <row r="20566" spans="10:11">
      <c r="J20566" s="1014"/>
      <c r="K20566" s="1014"/>
    </row>
    <row r="20567" spans="10:11">
      <c r="J20567" s="1014"/>
      <c r="K20567" s="1014"/>
    </row>
    <row r="20568" spans="10:11">
      <c r="J20568" s="1014"/>
      <c r="K20568" s="1014"/>
    </row>
    <row r="20569" spans="10:11">
      <c r="J20569" s="1014"/>
      <c r="K20569" s="1014"/>
    </row>
    <row r="20570" spans="10:11">
      <c r="J20570" s="1014"/>
      <c r="K20570" s="1014"/>
    </row>
    <row r="20571" spans="10:11">
      <c r="J20571" s="1014"/>
      <c r="K20571" s="1014"/>
    </row>
    <row r="20572" spans="10:11">
      <c r="J20572" s="1014"/>
      <c r="K20572" s="1014"/>
    </row>
    <row r="20573" spans="10:11">
      <c r="J20573" s="1014"/>
      <c r="K20573" s="1014"/>
    </row>
    <row r="20574" spans="10:11">
      <c r="J20574" s="1014"/>
      <c r="K20574" s="1014"/>
    </row>
    <row r="20575" spans="10:11">
      <c r="J20575" s="1014"/>
      <c r="K20575" s="1014"/>
    </row>
    <row r="20576" spans="10:11">
      <c r="J20576" s="1014"/>
      <c r="K20576" s="1014"/>
    </row>
    <row r="20577" spans="10:11">
      <c r="J20577" s="1014"/>
      <c r="K20577" s="1014"/>
    </row>
    <row r="20578" spans="10:11">
      <c r="J20578" s="1014"/>
      <c r="K20578" s="1014"/>
    </row>
    <row r="20579" spans="10:11">
      <c r="J20579" s="1014"/>
      <c r="K20579" s="1014"/>
    </row>
    <row r="20580" spans="10:11">
      <c r="J20580" s="1014"/>
      <c r="K20580" s="1014"/>
    </row>
    <row r="20581" spans="10:11">
      <c r="J20581" s="1014"/>
      <c r="K20581" s="1014"/>
    </row>
    <row r="20582" spans="10:11">
      <c r="J20582" s="1014"/>
      <c r="K20582" s="1014"/>
    </row>
    <row r="20583" spans="10:11">
      <c r="J20583" s="1014"/>
      <c r="K20583" s="1014"/>
    </row>
    <row r="20584" spans="10:11">
      <c r="J20584" s="1014"/>
      <c r="K20584" s="1014"/>
    </row>
    <row r="20585" spans="10:11">
      <c r="J20585" s="1014"/>
      <c r="K20585" s="1014"/>
    </row>
    <row r="20586" spans="10:11">
      <c r="J20586" s="1014"/>
      <c r="K20586" s="1014"/>
    </row>
    <row r="20587" spans="10:11">
      <c r="J20587" s="1014"/>
      <c r="K20587" s="1014"/>
    </row>
    <row r="20588" spans="10:11">
      <c r="J20588" s="1014"/>
      <c r="K20588" s="1014"/>
    </row>
    <row r="20589" spans="10:11">
      <c r="J20589" s="1014"/>
      <c r="K20589" s="1014"/>
    </row>
    <row r="20590" spans="10:11">
      <c r="J20590" s="1014"/>
      <c r="K20590" s="1014"/>
    </row>
    <row r="20591" spans="10:11">
      <c r="J20591" s="1014"/>
      <c r="K20591" s="1014"/>
    </row>
    <row r="20592" spans="10:11">
      <c r="J20592" s="1014"/>
      <c r="K20592" s="1014"/>
    </row>
    <row r="20593" spans="10:11">
      <c r="J20593" s="1014"/>
      <c r="K20593" s="1014"/>
    </row>
    <row r="20594" spans="10:11">
      <c r="J20594" s="1014"/>
      <c r="K20594" s="1014"/>
    </row>
    <row r="20595" spans="10:11">
      <c r="J20595" s="1014"/>
      <c r="K20595" s="1014"/>
    </row>
    <row r="20596" spans="10:11">
      <c r="J20596" s="1014"/>
      <c r="K20596" s="1014"/>
    </row>
    <row r="20597" spans="10:11">
      <c r="J20597" s="1014"/>
      <c r="K20597" s="1014"/>
    </row>
    <row r="20598" spans="10:11">
      <c r="J20598" s="1014"/>
      <c r="K20598" s="1014"/>
    </row>
    <row r="20599" spans="10:11">
      <c r="J20599" s="1014"/>
      <c r="K20599" s="1014"/>
    </row>
    <row r="20600" spans="10:11">
      <c r="J20600" s="1014"/>
      <c r="K20600" s="1014"/>
    </row>
    <row r="20601" spans="10:11">
      <c r="J20601" s="1014"/>
      <c r="K20601" s="1014"/>
    </row>
    <row r="20602" spans="10:11">
      <c r="J20602" s="1014"/>
      <c r="K20602" s="1014"/>
    </row>
    <row r="20603" spans="10:11">
      <c r="J20603" s="1014"/>
      <c r="K20603" s="1014"/>
    </row>
    <row r="20604" spans="10:11">
      <c r="J20604" s="1014"/>
      <c r="K20604" s="1014"/>
    </row>
    <row r="20605" spans="10:11">
      <c r="J20605" s="1014"/>
      <c r="K20605" s="1014"/>
    </row>
    <row r="20606" spans="10:11">
      <c r="J20606" s="1014"/>
      <c r="K20606" s="1014"/>
    </row>
    <row r="20607" spans="10:11">
      <c r="J20607" s="1014"/>
      <c r="K20607" s="1014"/>
    </row>
    <row r="20608" spans="10:11">
      <c r="J20608" s="1014"/>
      <c r="K20608" s="1014"/>
    </row>
    <row r="20609" spans="10:11">
      <c r="J20609" s="1014"/>
      <c r="K20609" s="1014"/>
    </row>
    <row r="20610" spans="10:11">
      <c r="J20610" s="1014"/>
      <c r="K20610" s="1014"/>
    </row>
    <row r="20611" spans="10:11">
      <c r="J20611" s="1014"/>
      <c r="K20611" s="1014"/>
    </row>
    <row r="20612" spans="10:11">
      <c r="J20612" s="1014"/>
      <c r="K20612" s="1014"/>
    </row>
    <row r="20613" spans="10:11">
      <c r="J20613" s="1014"/>
      <c r="K20613" s="1014"/>
    </row>
    <row r="20614" spans="10:11">
      <c r="J20614" s="1014"/>
      <c r="K20614" s="1014"/>
    </row>
    <row r="20615" spans="10:11">
      <c r="J20615" s="1014"/>
      <c r="K20615" s="1014"/>
    </row>
    <row r="20616" spans="10:11">
      <c r="J20616" s="1014"/>
      <c r="K20616" s="1014"/>
    </row>
    <row r="20617" spans="10:11">
      <c r="J20617" s="1014"/>
      <c r="K20617" s="1014"/>
    </row>
    <row r="20618" spans="10:11">
      <c r="J20618" s="1014"/>
      <c r="K20618" s="1014"/>
    </row>
    <row r="20619" spans="10:11">
      <c r="J20619" s="1014"/>
      <c r="K20619" s="1014"/>
    </row>
    <row r="20620" spans="10:11">
      <c r="J20620" s="1014"/>
      <c r="K20620" s="1014"/>
    </row>
    <row r="20621" spans="10:11">
      <c r="J20621" s="1014"/>
      <c r="K20621" s="1014"/>
    </row>
    <row r="20622" spans="10:11">
      <c r="J20622" s="1014"/>
      <c r="K20622" s="1014"/>
    </row>
    <row r="20623" spans="10:11">
      <c r="J20623" s="1014"/>
      <c r="K20623" s="1014"/>
    </row>
    <row r="20624" spans="10:11">
      <c r="J20624" s="1014"/>
      <c r="K20624" s="1014"/>
    </row>
    <row r="20625" spans="10:11">
      <c r="J20625" s="1014"/>
      <c r="K20625" s="1014"/>
    </row>
    <row r="20626" spans="10:11">
      <c r="J20626" s="1014"/>
      <c r="K20626" s="1014"/>
    </row>
    <row r="20627" spans="10:11">
      <c r="J20627" s="1014"/>
      <c r="K20627" s="1014"/>
    </row>
    <row r="20628" spans="10:11">
      <c r="J20628" s="1014"/>
      <c r="K20628" s="1014"/>
    </row>
    <row r="20629" spans="10:11">
      <c r="J20629" s="1014"/>
      <c r="K20629" s="1014"/>
    </row>
    <row r="20630" spans="10:11">
      <c r="J20630" s="1014"/>
      <c r="K20630" s="1014"/>
    </row>
    <row r="20631" spans="10:11">
      <c r="J20631" s="1014"/>
      <c r="K20631" s="1014"/>
    </row>
    <row r="20632" spans="10:11">
      <c r="J20632" s="1014"/>
      <c r="K20632" s="1014"/>
    </row>
    <row r="20633" spans="10:11">
      <c r="J20633" s="1014"/>
      <c r="K20633" s="1014"/>
    </row>
    <row r="20634" spans="10:11">
      <c r="J20634" s="1014"/>
      <c r="K20634" s="1014"/>
    </row>
    <row r="20635" spans="10:11">
      <c r="J20635" s="1014"/>
      <c r="K20635" s="1014"/>
    </row>
    <row r="20636" spans="10:11">
      <c r="J20636" s="1014"/>
      <c r="K20636" s="1014"/>
    </row>
    <row r="20637" spans="10:11">
      <c r="J20637" s="1014"/>
      <c r="K20637" s="1014"/>
    </row>
    <row r="20638" spans="10:11">
      <c r="J20638" s="1014"/>
      <c r="K20638" s="1014"/>
    </row>
    <row r="20639" spans="10:11">
      <c r="J20639" s="1014"/>
      <c r="K20639" s="1014"/>
    </row>
    <row r="20640" spans="10:11">
      <c r="J20640" s="1014"/>
      <c r="K20640" s="1014"/>
    </row>
    <row r="20641" spans="10:11">
      <c r="J20641" s="1014"/>
      <c r="K20641" s="1014"/>
    </row>
    <row r="20642" spans="10:11">
      <c r="J20642" s="1014"/>
      <c r="K20642" s="1014"/>
    </row>
    <row r="20643" spans="10:11">
      <c r="J20643" s="1014"/>
      <c r="K20643" s="1014"/>
    </row>
    <row r="20644" spans="10:11">
      <c r="J20644" s="1014"/>
      <c r="K20644" s="1014"/>
    </row>
    <row r="20645" spans="10:11">
      <c r="J20645" s="1014"/>
      <c r="K20645" s="1014"/>
    </row>
    <row r="20646" spans="10:11">
      <c r="J20646" s="1014"/>
      <c r="K20646" s="1014"/>
    </row>
    <row r="20647" spans="10:11">
      <c r="J20647" s="1014"/>
      <c r="K20647" s="1014"/>
    </row>
    <row r="20648" spans="10:11">
      <c r="J20648" s="1014"/>
      <c r="K20648" s="1014"/>
    </row>
    <row r="20649" spans="10:11">
      <c r="J20649" s="1014"/>
      <c r="K20649" s="1014"/>
    </row>
    <row r="20650" spans="10:11">
      <c r="J20650" s="1014"/>
      <c r="K20650" s="1014"/>
    </row>
    <row r="20651" spans="10:11">
      <c r="J20651" s="1014"/>
      <c r="K20651" s="1014"/>
    </row>
    <row r="20652" spans="10:11">
      <c r="J20652" s="1014"/>
      <c r="K20652" s="1014"/>
    </row>
    <row r="20653" spans="10:11">
      <c r="J20653" s="1014"/>
      <c r="K20653" s="1014"/>
    </row>
    <row r="20654" spans="10:11">
      <c r="J20654" s="1014"/>
      <c r="K20654" s="1014"/>
    </row>
    <row r="20655" spans="10:11">
      <c r="J20655" s="1014"/>
      <c r="K20655" s="1014"/>
    </row>
    <row r="20656" spans="10:11">
      <c r="J20656" s="1014"/>
      <c r="K20656" s="1014"/>
    </row>
    <row r="20657" spans="10:11">
      <c r="J20657" s="1014"/>
      <c r="K20657" s="1014"/>
    </row>
    <row r="20658" spans="10:11">
      <c r="J20658" s="1014"/>
      <c r="K20658" s="1014"/>
    </row>
    <row r="20659" spans="10:11">
      <c r="J20659" s="1014"/>
      <c r="K20659" s="1014"/>
    </row>
    <row r="20660" spans="10:11">
      <c r="J20660" s="1014"/>
      <c r="K20660" s="1014"/>
    </row>
    <row r="20661" spans="10:11">
      <c r="J20661" s="1014"/>
      <c r="K20661" s="1014"/>
    </row>
    <row r="20662" spans="10:11">
      <c r="J20662" s="1014"/>
      <c r="K20662" s="1014"/>
    </row>
    <row r="20663" spans="10:11">
      <c r="J20663" s="1014"/>
      <c r="K20663" s="1014"/>
    </row>
    <row r="20664" spans="10:11">
      <c r="J20664" s="1014"/>
      <c r="K20664" s="1014"/>
    </row>
    <row r="20665" spans="10:11">
      <c r="J20665" s="1014"/>
      <c r="K20665" s="1014"/>
    </row>
    <row r="20666" spans="10:11">
      <c r="J20666" s="1014"/>
      <c r="K20666" s="1014"/>
    </row>
    <row r="20667" spans="10:11">
      <c r="J20667" s="1014"/>
      <c r="K20667" s="1014"/>
    </row>
    <row r="20668" spans="10:11">
      <c r="J20668" s="1014"/>
      <c r="K20668" s="1014"/>
    </row>
    <row r="20669" spans="10:11">
      <c r="J20669" s="1014"/>
      <c r="K20669" s="1014"/>
    </row>
    <row r="20670" spans="10:11">
      <c r="J20670" s="1014"/>
      <c r="K20670" s="1014"/>
    </row>
    <row r="20671" spans="10:11">
      <c r="J20671" s="1014"/>
      <c r="K20671" s="1014"/>
    </row>
    <row r="20672" spans="10:11">
      <c r="J20672" s="1014"/>
      <c r="K20672" s="1014"/>
    </row>
    <row r="20673" spans="10:11">
      <c r="J20673" s="1014"/>
      <c r="K20673" s="1014"/>
    </row>
    <row r="20674" spans="10:11">
      <c r="J20674" s="1014"/>
      <c r="K20674" s="1014"/>
    </row>
    <row r="20675" spans="10:11">
      <c r="J20675" s="1014"/>
      <c r="K20675" s="1014"/>
    </row>
    <row r="20676" spans="10:11">
      <c r="J20676" s="1014"/>
      <c r="K20676" s="1014"/>
    </row>
    <row r="20677" spans="10:11">
      <c r="J20677" s="1014"/>
      <c r="K20677" s="1014"/>
    </row>
    <row r="20678" spans="10:11">
      <c r="J20678" s="1014"/>
      <c r="K20678" s="1014"/>
    </row>
    <row r="20679" spans="10:11">
      <c r="J20679" s="1014"/>
      <c r="K20679" s="1014"/>
    </row>
    <row r="20680" spans="10:11">
      <c r="J20680" s="1014"/>
      <c r="K20680" s="1014"/>
    </row>
    <row r="20681" spans="10:11">
      <c r="J20681" s="1014"/>
      <c r="K20681" s="1014"/>
    </row>
    <row r="20682" spans="10:11">
      <c r="J20682" s="1014"/>
      <c r="K20682" s="1014"/>
    </row>
    <row r="20683" spans="10:11">
      <c r="J20683" s="1014"/>
      <c r="K20683" s="1014"/>
    </row>
    <row r="20684" spans="10:11">
      <c r="J20684" s="1014"/>
      <c r="K20684" s="1014"/>
    </row>
    <row r="20685" spans="10:11">
      <c r="J20685" s="1014"/>
      <c r="K20685" s="1014"/>
    </row>
    <row r="20686" spans="10:11">
      <c r="J20686" s="1014"/>
      <c r="K20686" s="1014"/>
    </row>
    <row r="20687" spans="10:11">
      <c r="J20687" s="1014"/>
      <c r="K20687" s="1014"/>
    </row>
    <row r="20688" spans="10:11">
      <c r="J20688" s="1014"/>
      <c r="K20688" s="1014"/>
    </row>
    <row r="20689" spans="10:11">
      <c r="J20689" s="1014"/>
      <c r="K20689" s="1014"/>
    </row>
    <row r="20690" spans="10:11">
      <c r="J20690" s="1014"/>
      <c r="K20690" s="1014"/>
    </row>
    <row r="20691" spans="10:11">
      <c r="J20691" s="1014"/>
      <c r="K20691" s="1014"/>
    </row>
    <row r="20692" spans="10:11">
      <c r="J20692" s="1014"/>
      <c r="K20692" s="1014"/>
    </row>
    <row r="20693" spans="10:11">
      <c r="J20693" s="1014"/>
      <c r="K20693" s="1014"/>
    </row>
    <row r="20694" spans="10:11">
      <c r="J20694" s="1014"/>
      <c r="K20694" s="1014"/>
    </row>
    <row r="20695" spans="10:11">
      <c r="J20695" s="1014"/>
      <c r="K20695" s="1014"/>
    </row>
    <row r="20696" spans="10:11">
      <c r="J20696" s="1014"/>
      <c r="K20696" s="1014"/>
    </row>
    <row r="20697" spans="10:11">
      <c r="J20697" s="1014"/>
      <c r="K20697" s="1014"/>
    </row>
    <row r="20698" spans="10:11">
      <c r="J20698" s="1014"/>
      <c r="K20698" s="1014"/>
    </row>
    <row r="20699" spans="10:11">
      <c r="J20699" s="1014"/>
      <c r="K20699" s="1014"/>
    </row>
    <row r="20700" spans="10:11">
      <c r="J20700" s="1014"/>
      <c r="K20700" s="1014"/>
    </row>
    <row r="20701" spans="10:11">
      <c r="J20701" s="1014"/>
      <c r="K20701" s="1014"/>
    </row>
    <row r="20702" spans="10:11">
      <c r="J20702" s="1014"/>
      <c r="K20702" s="1014"/>
    </row>
    <row r="20703" spans="10:11">
      <c r="J20703" s="1014"/>
      <c r="K20703" s="1014"/>
    </row>
    <row r="20704" spans="10:11">
      <c r="J20704" s="1014"/>
      <c r="K20704" s="1014"/>
    </row>
    <row r="20705" spans="10:11">
      <c r="J20705" s="1014"/>
      <c r="K20705" s="1014"/>
    </row>
    <row r="20706" spans="10:11">
      <c r="J20706" s="1014"/>
      <c r="K20706" s="1014"/>
    </row>
    <row r="20707" spans="10:11">
      <c r="J20707" s="1014"/>
      <c r="K20707" s="1014"/>
    </row>
    <row r="20708" spans="10:11">
      <c r="J20708" s="1014"/>
      <c r="K20708" s="1014"/>
    </row>
    <row r="20709" spans="10:11">
      <c r="J20709" s="1014"/>
      <c r="K20709" s="1014"/>
    </row>
    <row r="20710" spans="10:11">
      <c r="J20710" s="1014"/>
      <c r="K20710" s="1014"/>
    </row>
    <row r="20711" spans="10:11">
      <c r="J20711" s="1014"/>
      <c r="K20711" s="1014"/>
    </row>
    <row r="20712" spans="10:11">
      <c r="J20712" s="1014"/>
      <c r="K20712" s="1014"/>
    </row>
    <row r="20713" spans="10:11">
      <c r="J20713" s="1014"/>
      <c r="K20713" s="1014"/>
    </row>
    <row r="20714" spans="10:11">
      <c r="J20714" s="1014"/>
      <c r="K20714" s="1014"/>
    </row>
    <row r="20715" spans="10:11">
      <c r="J20715" s="1014"/>
      <c r="K20715" s="1014"/>
    </row>
    <row r="20716" spans="10:11">
      <c r="J20716" s="1014"/>
      <c r="K20716" s="1014"/>
    </row>
    <row r="20717" spans="10:11">
      <c r="J20717" s="1014"/>
      <c r="K20717" s="1014"/>
    </row>
    <row r="20718" spans="10:11">
      <c r="J20718" s="1014"/>
      <c r="K20718" s="1014"/>
    </row>
    <row r="20719" spans="10:11">
      <c r="J20719" s="1014"/>
      <c r="K20719" s="1014"/>
    </row>
    <row r="20720" spans="10:11">
      <c r="J20720" s="1014"/>
      <c r="K20720" s="1014"/>
    </row>
    <row r="20721" spans="10:11">
      <c r="J20721" s="1014"/>
      <c r="K20721" s="1014"/>
    </row>
    <row r="20722" spans="10:11">
      <c r="J20722" s="1014"/>
      <c r="K20722" s="1014"/>
    </row>
    <row r="20723" spans="10:11">
      <c r="J20723" s="1014"/>
      <c r="K20723" s="1014"/>
    </row>
    <row r="20724" spans="10:11">
      <c r="J20724" s="1014"/>
      <c r="K20724" s="1014"/>
    </row>
    <row r="20725" spans="10:11">
      <c r="J20725" s="1014"/>
      <c r="K20725" s="1014"/>
    </row>
    <row r="20726" spans="10:11">
      <c r="J20726" s="1014"/>
      <c r="K20726" s="1014"/>
    </row>
    <row r="20727" spans="10:11">
      <c r="J20727" s="1014"/>
      <c r="K20727" s="1014"/>
    </row>
    <row r="20728" spans="10:11">
      <c r="J20728" s="1014"/>
      <c r="K20728" s="1014"/>
    </row>
    <row r="20729" spans="10:11">
      <c r="J20729" s="1014"/>
      <c r="K20729" s="1014"/>
    </row>
    <row r="20730" spans="10:11">
      <c r="J20730" s="1014"/>
      <c r="K20730" s="1014"/>
    </row>
    <row r="20731" spans="10:11">
      <c r="J20731" s="1014"/>
      <c r="K20731" s="1014"/>
    </row>
    <row r="20732" spans="10:11">
      <c r="J20732" s="1014"/>
      <c r="K20732" s="1014"/>
    </row>
    <row r="20733" spans="10:11">
      <c r="J20733" s="1014"/>
      <c r="K20733" s="1014"/>
    </row>
    <row r="20734" spans="10:11">
      <c r="J20734" s="1014"/>
      <c r="K20734" s="1014"/>
    </row>
    <row r="20735" spans="10:11">
      <c r="J20735" s="1014"/>
      <c r="K20735" s="1014"/>
    </row>
    <row r="20736" spans="10:11">
      <c r="J20736" s="1014"/>
      <c r="K20736" s="1014"/>
    </row>
    <row r="20737" spans="10:11">
      <c r="J20737" s="1014"/>
      <c r="K20737" s="1014"/>
    </row>
    <row r="20738" spans="10:11">
      <c r="J20738" s="1014"/>
      <c r="K20738" s="1014"/>
    </row>
    <row r="20739" spans="10:11">
      <c r="J20739" s="1014"/>
      <c r="K20739" s="1014"/>
    </row>
    <row r="20740" spans="10:11">
      <c r="J20740" s="1014"/>
      <c r="K20740" s="1014"/>
    </row>
    <row r="20741" spans="10:11">
      <c r="J20741" s="1014"/>
      <c r="K20741" s="1014"/>
    </row>
    <row r="20742" spans="10:11">
      <c r="J20742" s="1014"/>
      <c r="K20742" s="1014"/>
    </row>
    <row r="20743" spans="10:11">
      <c r="J20743" s="1014"/>
      <c r="K20743" s="1014"/>
    </row>
    <row r="20744" spans="10:11">
      <c r="J20744" s="1014"/>
      <c r="K20744" s="1014"/>
    </row>
    <row r="20745" spans="10:11">
      <c r="J20745" s="1014"/>
      <c r="K20745" s="1014"/>
    </row>
    <row r="20746" spans="10:11">
      <c r="J20746" s="1014"/>
      <c r="K20746" s="1014"/>
    </row>
    <row r="20747" spans="10:11">
      <c r="J20747" s="1014"/>
      <c r="K20747" s="1014"/>
    </row>
    <row r="20748" spans="10:11">
      <c r="J20748" s="1014"/>
      <c r="K20748" s="1014"/>
    </row>
    <row r="20749" spans="10:11">
      <c r="J20749" s="1014"/>
      <c r="K20749" s="1014"/>
    </row>
    <row r="20750" spans="10:11">
      <c r="J20750" s="1014"/>
      <c r="K20750" s="1014"/>
    </row>
    <row r="20751" spans="10:11">
      <c r="J20751" s="1014"/>
      <c r="K20751" s="1014"/>
    </row>
    <row r="20752" spans="10:11">
      <c r="J20752" s="1014"/>
      <c r="K20752" s="1014"/>
    </row>
    <row r="20753" spans="10:11">
      <c r="J20753" s="1014"/>
      <c r="K20753" s="1014"/>
    </row>
    <row r="20754" spans="10:11">
      <c r="J20754" s="1014"/>
      <c r="K20754" s="1014"/>
    </row>
    <row r="20755" spans="10:11">
      <c r="J20755" s="1014"/>
      <c r="K20755" s="1014"/>
    </row>
    <row r="20756" spans="10:11">
      <c r="J20756" s="1014"/>
      <c r="K20756" s="1014"/>
    </row>
    <row r="20757" spans="10:11">
      <c r="J20757" s="1014"/>
      <c r="K20757" s="1014"/>
    </row>
    <row r="20758" spans="10:11">
      <c r="J20758" s="1014"/>
      <c r="K20758" s="1014"/>
    </row>
    <row r="20759" spans="10:11">
      <c r="J20759" s="1014"/>
      <c r="K20759" s="1014"/>
    </row>
    <row r="20760" spans="10:11">
      <c r="J20760" s="1014"/>
      <c r="K20760" s="1014"/>
    </row>
    <row r="20761" spans="10:11">
      <c r="J20761" s="1014"/>
      <c r="K20761" s="1014"/>
    </row>
    <row r="20762" spans="10:11">
      <c r="J20762" s="1014"/>
      <c r="K20762" s="1014"/>
    </row>
    <row r="20763" spans="10:11">
      <c r="J20763" s="1014"/>
      <c r="K20763" s="1014"/>
    </row>
    <row r="20764" spans="10:11">
      <c r="J20764" s="1014"/>
      <c r="K20764" s="1014"/>
    </row>
    <row r="20765" spans="10:11">
      <c r="J20765" s="1014"/>
      <c r="K20765" s="1014"/>
    </row>
    <row r="20766" spans="10:11">
      <c r="J20766" s="1014"/>
      <c r="K20766" s="1014"/>
    </row>
    <row r="20767" spans="10:11">
      <c r="J20767" s="1014"/>
      <c r="K20767" s="1014"/>
    </row>
    <row r="20768" spans="10:11">
      <c r="J20768" s="1014"/>
      <c r="K20768" s="1014"/>
    </row>
    <row r="20769" spans="10:11">
      <c r="J20769" s="1014"/>
      <c r="K20769" s="1014"/>
    </row>
    <row r="20770" spans="10:11">
      <c r="J20770" s="1014"/>
      <c r="K20770" s="1014"/>
    </row>
    <row r="20771" spans="10:11">
      <c r="J20771" s="1014"/>
      <c r="K20771" s="1014"/>
    </row>
    <row r="20772" spans="10:11">
      <c r="J20772" s="1014"/>
      <c r="K20772" s="1014"/>
    </row>
    <row r="20773" spans="10:11">
      <c r="J20773" s="1014"/>
      <c r="K20773" s="1014"/>
    </row>
    <row r="20774" spans="10:11">
      <c r="J20774" s="1014"/>
      <c r="K20774" s="1014"/>
    </row>
    <row r="20775" spans="10:11">
      <c r="J20775" s="1014"/>
      <c r="K20775" s="1014"/>
    </row>
    <row r="20776" spans="10:11">
      <c r="J20776" s="1014"/>
      <c r="K20776" s="1014"/>
    </row>
    <row r="20777" spans="10:11">
      <c r="J20777" s="1014"/>
      <c r="K20777" s="1014"/>
    </row>
    <row r="20778" spans="10:11">
      <c r="J20778" s="1014"/>
      <c r="K20778" s="1014"/>
    </row>
    <row r="20779" spans="10:11">
      <c r="J20779" s="1014"/>
      <c r="K20779" s="1014"/>
    </row>
    <row r="20780" spans="10:11">
      <c r="J20780" s="1014"/>
      <c r="K20780" s="1014"/>
    </row>
    <row r="20781" spans="10:11">
      <c r="J20781" s="1014"/>
      <c r="K20781" s="1014"/>
    </row>
    <row r="20782" spans="10:11">
      <c r="J20782" s="1014"/>
      <c r="K20782" s="1014"/>
    </row>
    <row r="20783" spans="10:11">
      <c r="J20783" s="1014"/>
      <c r="K20783" s="1014"/>
    </row>
    <row r="20784" spans="10:11">
      <c r="J20784" s="1014"/>
      <c r="K20784" s="1014"/>
    </row>
    <row r="20785" spans="10:11">
      <c r="J20785" s="1014"/>
      <c r="K20785" s="1014"/>
    </row>
    <row r="20786" spans="10:11">
      <c r="J20786" s="1014"/>
      <c r="K20786" s="1014"/>
    </row>
    <row r="20787" spans="10:11">
      <c r="J20787" s="1014"/>
      <c r="K20787" s="1014"/>
    </row>
    <row r="20788" spans="10:11">
      <c r="J20788" s="1014"/>
      <c r="K20788" s="1014"/>
    </row>
    <row r="20789" spans="10:11">
      <c r="J20789" s="1014"/>
      <c r="K20789" s="1014"/>
    </row>
    <row r="20790" spans="10:11">
      <c r="J20790" s="1014"/>
      <c r="K20790" s="1014"/>
    </row>
    <row r="20791" spans="10:11">
      <c r="J20791" s="1014"/>
      <c r="K20791" s="1014"/>
    </row>
    <row r="20792" spans="10:11">
      <c r="J20792" s="1014"/>
      <c r="K20792" s="1014"/>
    </row>
    <row r="20793" spans="10:11">
      <c r="J20793" s="1014"/>
      <c r="K20793" s="1014"/>
    </row>
    <row r="20794" spans="10:11">
      <c r="J20794" s="1014"/>
      <c r="K20794" s="1014"/>
    </row>
    <row r="20795" spans="10:11">
      <c r="J20795" s="1014"/>
      <c r="K20795" s="1014"/>
    </row>
    <row r="20796" spans="10:11">
      <c r="J20796" s="1014"/>
      <c r="K20796" s="1014"/>
    </row>
    <row r="20797" spans="10:11">
      <c r="J20797" s="1014"/>
      <c r="K20797" s="1014"/>
    </row>
    <row r="20798" spans="10:11">
      <c r="J20798" s="1014"/>
      <c r="K20798" s="1014"/>
    </row>
    <row r="20799" spans="10:11">
      <c r="J20799" s="1014"/>
      <c r="K20799" s="1014"/>
    </row>
    <row r="20800" spans="10:11">
      <c r="J20800" s="1014"/>
      <c r="K20800" s="1014"/>
    </row>
    <row r="20801" spans="10:11">
      <c r="J20801" s="1014"/>
      <c r="K20801" s="1014"/>
    </row>
    <row r="20802" spans="10:11">
      <c r="J20802" s="1014"/>
      <c r="K20802" s="1014"/>
    </row>
    <row r="20803" spans="10:11">
      <c r="J20803" s="1014"/>
      <c r="K20803" s="1014"/>
    </row>
    <row r="20804" spans="10:11">
      <c r="J20804" s="1014"/>
      <c r="K20804" s="1014"/>
    </row>
    <row r="20805" spans="10:11">
      <c r="J20805" s="1014"/>
      <c r="K20805" s="1014"/>
    </row>
    <row r="20806" spans="10:11">
      <c r="J20806" s="1014"/>
      <c r="K20806" s="1014"/>
    </row>
    <row r="20807" spans="10:11">
      <c r="J20807" s="1014"/>
      <c r="K20807" s="1014"/>
    </row>
    <row r="20808" spans="10:11">
      <c r="J20808" s="1014"/>
      <c r="K20808" s="1014"/>
    </row>
    <row r="20809" spans="10:11">
      <c r="J20809" s="1014"/>
      <c r="K20809" s="1014"/>
    </row>
    <row r="20810" spans="10:11">
      <c r="J20810" s="1014"/>
      <c r="K20810" s="1014"/>
    </row>
    <row r="20811" spans="10:11">
      <c r="J20811" s="1014"/>
      <c r="K20811" s="1014"/>
    </row>
    <row r="20812" spans="10:11">
      <c r="J20812" s="1014"/>
      <c r="K20812" s="1014"/>
    </row>
    <row r="20813" spans="10:11">
      <c r="J20813" s="1014"/>
      <c r="K20813" s="1014"/>
    </row>
    <row r="20814" spans="10:11">
      <c r="J20814" s="1014"/>
      <c r="K20814" s="1014"/>
    </row>
    <row r="20815" spans="10:11">
      <c r="J20815" s="1014"/>
      <c r="K20815" s="1014"/>
    </row>
    <row r="20816" spans="10:11">
      <c r="J20816" s="1014"/>
      <c r="K20816" s="1014"/>
    </row>
    <row r="20817" spans="10:11">
      <c r="J20817" s="1014"/>
      <c r="K20817" s="1014"/>
    </row>
    <row r="20818" spans="10:11">
      <c r="J20818" s="1014"/>
      <c r="K20818" s="1014"/>
    </row>
    <row r="20819" spans="10:11">
      <c r="J20819" s="1014"/>
      <c r="K20819" s="1014"/>
    </row>
    <row r="20820" spans="10:11">
      <c r="J20820" s="1014"/>
      <c r="K20820" s="1014"/>
    </row>
    <row r="20821" spans="10:11">
      <c r="J20821" s="1014"/>
      <c r="K20821" s="1014"/>
    </row>
    <row r="20822" spans="10:11">
      <c r="J20822" s="1014"/>
      <c r="K20822" s="1014"/>
    </row>
    <row r="20823" spans="10:11">
      <c r="J20823" s="1014"/>
      <c r="K20823" s="1014"/>
    </row>
    <row r="20824" spans="10:11">
      <c r="J20824" s="1014"/>
      <c r="K20824" s="1014"/>
    </row>
    <row r="20825" spans="10:11">
      <c r="J20825" s="1014"/>
      <c r="K20825" s="1014"/>
    </row>
    <row r="20826" spans="10:11">
      <c r="J20826" s="1014"/>
      <c r="K20826" s="1014"/>
    </row>
    <row r="20827" spans="10:11">
      <c r="J20827" s="1014"/>
      <c r="K20827" s="1014"/>
    </row>
    <row r="20828" spans="10:11">
      <c r="J20828" s="1014"/>
      <c r="K20828" s="1014"/>
    </row>
    <row r="20829" spans="10:11">
      <c r="J20829" s="1014"/>
      <c r="K20829" s="1014"/>
    </row>
    <row r="20830" spans="10:11">
      <c r="J20830" s="1014"/>
      <c r="K20830" s="1014"/>
    </row>
    <row r="20831" spans="10:11">
      <c r="J20831" s="1014"/>
      <c r="K20831" s="1014"/>
    </row>
    <row r="20832" spans="10:11">
      <c r="J20832" s="1014"/>
      <c r="K20832" s="1014"/>
    </row>
    <row r="20833" spans="10:11">
      <c r="J20833" s="1014"/>
      <c r="K20833" s="1014"/>
    </row>
    <row r="20834" spans="10:11">
      <c r="J20834" s="1014"/>
      <c r="K20834" s="1014"/>
    </row>
    <row r="20835" spans="10:11">
      <c r="J20835" s="1014"/>
      <c r="K20835" s="1014"/>
    </row>
    <row r="20836" spans="10:11">
      <c r="J20836" s="1014"/>
      <c r="K20836" s="1014"/>
    </row>
    <row r="20837" spans="10:11">
      <c r="J20837" s="1014"/>
      <c r="K20837" s="1014"/>
    </row>
    <row r="20838" spans="10:11">
      <c r="J20838" s="1014"/>
      <c r="K20838" s="1014"/>
    </row>
    <row r="20839" spans="10:11">
      <c r="J20839" s="1014"/>
      <c r="K20839" s="1014"/>
    </row>
    <row r="20840" spans="10:11">
      <c r="J20840" s="1014"/>
      <c r="K20840" s="1014"/>
    </row>
    <row r="20841" spans="10:11">
      <c r="J20841" s="1014"/>
      <c r="K20841" s="1014"/>
    </row>
    <row r="20842" spans="10:11">
      <c r="J20842" s="1014"/>
      <c r="K20842" s="1014"/>
    </row>
    <row r="20843" spans="10:11">
      <c r="J20843" s="1014"/>
      <c r="K20843" s="1014"/>
    </row>
    <row r="20844" spans="10:11">
      <c r="J20844" s="1014"/>
      <c r="K20844" s="1014"/>
    </row>
    <row r="20845" spans="10:11">
      <c r="J20845" s="1014"/>
      <c r="K20845" s="1014"/>
    </row>
    <row r="20846" spans="10:11">
      <c r="J20846" s="1014"/>
      <c r="K20846" s="1014"/>
    </row>
    <row r="20847" spans="10:11">
      <c r="J20847" s="1014"/>
      <c r="K20847" s="1014"/>
    </row>
    <row r="20848" spans="10:11">
      <c r="J20848" s="1014"/>
      <c r="K20848" s="1014"/>
    </row>
    <row r="20849" spans="10:11">
      <c r="J20849" s="1014"/>
      <c r="K20849" s="1014"/>
    </row>
    <row r="20850" spans="10:11">
      <c r="J20850" s="1014"/>
      <c r="K20850" s="1014"/>
    </row>
    <row r="20851" spans="10:11">
      <c r="J20851" s="1014"/>
      <c r="K20851" s="1014"/>
    </row>
    <row r="20852" spans="10:11">
      <c r="J20852" s="1014"/>
      <c r="K20852" s="1014"/>
    </row>
    <row r="20853" spans="10:11">
      <c r="J20853" s="1014"/>
      <c r="K20853" s="1014"/>
    </row>
    <row r="20854" spans="10:11">
      <c r="J20854" s="1014"/>
      <c r="K20854" s="1014"/>
    </row>
    <row r="20855" spans="10:11">
      <c r="J20855" s="1014"/>
      <c r="K20855" s="1014"/>
    </row>
    <row r="20856" spans="10:11">
      <c r="J20856" s="1014"/>
      <c r="K20856" s="1014"/>
    </row>
    <row r="20857" spans="10:11">
      <c r="J20857" s="1014"/>
      <c r="K20857" s="1014"/>
    </row>
    <row r="20858" spans="10:11">
      <c r="J20858" s="1014"/>
      <c r="K20858" s="1014"/>
    </row>
    <row r="20859" spans="10:11">
      <c r="J20859" s="1014"/>
      <c r="K20859" s="1014"/>
    </row>
    <row r="20860" spans="10:11">
      <c r="J20860" s="1014"/>
      <c r="K20860" s="1014"/>
    </row>
    <row r="20861" spans="10:11">
      <c r="J20861" s="1014"/>
      <c r="K20861" s="1014"/>
    </row>
    <row r="20862" spans="10:11">
      <c r="J20862" s="1014"/>
      <c r="K20862" s="1014"/>
    </row>
    <row r="20863" spans="10:11">
      <c r="J20863" s="1014"/>
      <c r="K20863" s="1014"/>
    </row>
    <row r="20864" spans="10:11">
      <c r="J20864" s="1014"/>
      <c r="K20864" s="1014"/>
    </row>
    <row r="20865" spans="10:11">
      <c r="J20865" s="1014"/>
      <c r="K20865" s="1014"/>
    </row>
    <row r="20866" spans="10:11">
      <c r="J20866" s="1014"/>
      <c r="K20866" s="1014"/>
    </row>
    <row r="20867" spans="10:11">
      <c r="J20867" s="1014"/>
      <c r="K20867" s="1014"/>
    </row>
    <row r="20868" spans="10:11">
      <c r="J20868" s="1014"/>
      <c r="K20868" s="1014"/>
    </row>
    <row r="20869" spans="10:11">
      <c r="J20869" s="1014"/>
      <c r="K20869" s="1014"/>
    </row>
    <row r="20870" spans="10:11">
      <c r="J20870" s="1014"/>
      <c r="K20870" s="1014"/>
    </row>
    <row r="20871" spans="10:11">
      <c r="J20871" s="1014"/>
      <c r="K20871" s="1014"/>
    </row>
    <row r="20872" spans="10:11">
      <c r="J20872" s="1014"/>
      <c r="K20872" s="1014"/>
    </row>
    <row r="20873" spans="10:11">
      <c r="J20873" s="1014"/>
      <c r="K20873" s="1014"/>
    </row>
    <row r="20874" spans="10:11">
      <c r="J20874" s="1014"/>
      <c r="K20874" s="1014"/>
    </row>
    <row r="20875" spans="10:11">
      <c r="J20875" s="1014"/>
      <c r="K20875" s="1014"/>
    </row>
    <row r="20876" spans="10:11">
      <c r="J20876" s="1014"/>
      <c r="K20876" s="1014"/>
    </row>
    <row r="20877" spans="10:11">
      <c r="J20877" s="1014"/>
      <c r="K20877" s="1014"/>
    </row>
    <row r="20878" spans="10:11">
      <c r="J20878" s="1014"/>
      <c r="K20878" s="1014"/>
    </row>
    <row r="20879" spans="10:11">
      <c r="J20879" s="1014"/>
      <c r="K20879" s="1014"/>
    </row>
    <row r="20880" spans="10:11">
      <c r="J20880" s="1014"/>
      <c r="K20880" s="1014"/>
    </row>
    <row r="20881" spans="10:11">
      <c r="J20881" s="1014"/>
      <c r="K20881" s="1014"/>
    </row>
    <row r="20882" spans="10:11">
      <c r="J20882" s="1014"/>
      <c r="K20882" s="1014"/>
    </row>
    <row r="20883" spans="10:11">
      <c r="J20883" s="1014"/>
      <c r="K20883" s="1014"/>
    </row>
    <row r="20884" spans="10:11">
      <c r="J20884" s="1014"/>
      <c r="K20884" s="1014"/>
    </row>
    <row r="20885" spans="10:11">
      <c r="J20885" s="1014"/>
      <c r="K20885" s="1014"/>
    </row>
    <row r="20886" spans="10:11">
      <c r="J20886" s="1014"/>
      <c r="K20886" s="1014"/>
    </row>
    <row r="20887" spans="10:11">
      <c r="J20887" s="1014"/>
      <c r="K20887" s="1014"/>
    </row>
    <row r="20888" spans="10:11">
      <c r="J20888" s="1014"/>
      <c r="K20888" s="1014"/>
    </row>
    <row r="20889" spans="10:11">
      <c r="J20889" s="1014"/>
      <c r="K20889" s="1014"/>
    </row>
    <row r="20890" spans="10:11">
      <c r="J20890" s="1014"/>
      <c r="K20890" s="1014"/>
    </row>
    <row r="20891" spans="10:11">
      <c r="J20891" s="1014"/>
      <c r="K20891" s="1014"/>
    </row>
    <row r="20892" spans="10:11">
      <c r="J20892" s="1014"/>
      <c r="K20892" s="1014"/>
    </row>
    <row r="20893" spans="10:11">
      <c r="J20893" s="1014"/>
      <c r="K20893" s="1014"/>
    </row>
    <row r="20894" spans="10:11">
      <c r="J20894" s="1014"/>
      <c r="K20894" s="1014"/>
    </row>
    <row r="20895" spans="10:11">
      <c r="J20895" s="1014"/>
      <c r="K20895" s="1014"/>
    </row>
    <row r="20896" spans="10:11">
      <c r="J20896" s="1014"/>
      <c r="K20896" s="1014"/>
    </row>
    <row r="20897" spans="10:11">
      <c r="J20897" s="1014"/>
      <c r="K20897" s="1014"/>
    </row>
    <row r="20898" spans="10:11">
      <c r="J20898" s="1014"/>
      <c r="K20898" s="1014"/>
    </row>
    <row r="20899" spans="10:11">
      <c r="J20899" s="1014"/>
      <c r="K20899" s="1014"/>
    </row>
    <row r="20900" spans="10:11">
      <c r="J20900" s="1014"/>
      <c r="K20900" s="1014"/>
    </row>
    <row r="20901" spans="10:11">
      <c r="J20901" s="1014"/>
      <c r="K20901" s="1014"/>
    </row>
    <row r="20902" spans="10:11">
      <c r="J20902" s="1014"/>
      <c r="K20902" s="1014"/>
    </row>
    <row r="20903" spans="10:11">
      <c r="J20903" s="1014"/>
      <c r="K20903" s="1014"/>
    </row>
    <row r="20904" spans="10:11">
      <c r="J20904" s="1014"/>
      <c r="K20904" s="1014"/>
    </row>
    <row r="20905" spans="10:11">
      <c r="J20905" s="1014"/>
      <c r="K20905" s="1014"/>
    </row>
    <row r="20906" spans="10:11">
      <c r="J20906" s="1014"/>
      <c r="K20906" s="1014"/>
    </row>
    <row r="20907" spans="10:11">
      <c r="J20907" s="1014"/>
      <c r="K20907" s="1014"/>
    </row>
    <row r="20908" spans="10:11">
      <c r="J20908" s="1014"/>
      <c r="K20908" s="1014"/>
    </row>
    <row r="20909" spans="10:11">
      <c r="J20909" s="1014"/>
      <c r="K20909" s="1014"/>
    </row>
    <row r="20910" spans="10:11">
      <c r="J20910" s="1014"/>
      <c r="K20910" s="1014"/>
    </row>
    <row r="20911" spans="10:11">
      <c r="J20911" s="1014"/>
      <c r="K20911" s="1014"/>
    </row>
    <row r="20912" spans="10:11">
      <c r="J20912" s="1014"/>
      <c r="K20912" s="1014"/>
    </row>
    <row r="20913" spans="10:11">
      <c r="J20913" s="1014"/>
      <c r="K20913" s="1014"/>
    </row>
    <row r="20914" spans="10:11">
      <c r="J20914" s="1014"/>
      <c r="K20914" s="1014"/>
    </row>
    <row r="20915" spans="10:11">
      <c r="J20915" s="1014"/>
      <c r="K20915" s="1014"/>
    </row>
    <row r="20916" spans="10:11">
      <c r="J20916" s="1014"/>
      <c r="K20916" s="1014"/>
    </row>
    <row r="20917" spans="10:11">
      <c r="J20917" s="1014"/>
      <c r="K20917" s="1014"/>
    </row>
    <row r="20918" spans="10:11">
      <c r="J20918" s="1014"/>
      <c r="K20918" s="1014"/>
    </row>
    <row r="20919" spans="10:11">
      <c r="J20919" s="1014"/>
      <c r="K20919" s="1014"/>
    </row>
    <row r="20920" spans="10:11">
      <c r="J20920" s="1014"/>
      <c r="K20920" s="1014"/>
    </row>
    <row r="20921" spans="10:11">
      <c r="J20921" s="1014"/>
      <c r="K20921" s="1014"/>
    </row>
    <row r="20922" spans="10:11">
      <c r="J20922" s="1014"/>
      <c r="K20922" s="1014"/>
    </row>
    <row r="20923" spans="10:11">
      <c r="J20923" s="1014"/>
      <c r="K20923" s="1014"/>
    </row>
    <row r="20924" spans="10:11">
      <c r="J20924" s="1014"/>
      <c r="K20924" s="1014"/>
    </row>
    <row r="20925" spans="10:11">
      <c r="J20925" s="1014"/>
      <c r="K20925" s="1014"/>
    </row>
    <row r="20926" spans="10:11">
      <c r="J20926" s="1014"/>
      <c r="K20926" s="1014"/>
    </row>
    <row r="20927" spans="10:11">
      <c r="J20927" s="1014"/>
      <c r="K20927" s="1014"/>
    </row>
    <row r="20928" spans="10:11">
      <c r="J20928" s="1014"/>
      <c r="K20928" s="1014"/>
    </row>
    <row r="20929" spans="10:11">
      <c r="J20929" s="1014"/>
      <c r="K20929" s="1014"/>
    </row>
    <row r="20930" spans="10:11">
      <c r="J20930" s="1014"/>
      <c r="K20930" s="1014"/>
    </row>
    <row r="20931" spans="10:11">
      <c r="J20931" s="1014"/>
      <c r="K20931" s="1014"/>
    </row>
    <row r="20932" spans="10:11">
      <c r="J20932" s="1014"/>
      <c r="K20932" s="1014"/>
    </row>
    <row r="20933" spans="10:11">
      <c r="J20933" s="1014"/>
      <c r="K20933" s="1014"/>
    </row>
    <row r="20934" spans="10:11">
      <c r="J20934" s="1014"/>
      <c r="K20934" s="1014"/>
    </row>
    <row r="20935" spans="10:11">
      <c r="J20935" s="1014"/>
      <c r="K20935" s="1014"/>
    </row>
    <row r="20936" spans="10:11">
      <c r="J20936" s="1014"/>
      <c r="K20936" s="1014"/>
    </row>
    <row r="20937" spans="10:11">
      <c r="J20937" s="1014"/>
      <c r="K20937" s="1014"/>
    </row>
    <row r="20938" spans="10:11">
      <c r="J20938" s="1014"/>
      <c r="K20938" s="1014"/>
    </row>
    <row r="20939" spans="10:11">
      <c r="J20939" s="1014"/>
      <c r="K20939" s="1014"/>
    </row>
    <row r="20940" spans="10:11">
      <c r="J20940" s="1014"/>
      <c r="K20940" s="1014"/>
    </row>
    <row r="20941" spans="10:11">
      <c r="J20941" s="1014"/>
      <c r="K20941" s="1014"/>
    </row>
    <row r="20942" spans="10:11">
      <c r="J20942" s="1014"/>
      <c r="K20942" s="1014"/>
    </row>
    <row r="20943" spans="10:11">
      <c r="J20943" s="1014"/>
      <c r="K20943" s="1014"/>
    </row>
    <row r="20944" spans="10:11">
      <c r="J20944" s="1014"/>
      <c r="K20944" s="1014"/>
    </row>
    <row r="20945" spans="10:11">
      <c r="J20945" s="1014"/>
      <c r="K20945" s="1014"/>
    </row>
    <row r="20946" spans="10:11">
      <c r="J20946" s="1014"/>
      <c r="K20946" s="1014"/>
    </row>
    <row r="20947" spans="10:11">
      <c r="J20947" s="1014"/>
      <c r="K20947" s="1014"/>
    </row>
    <row r="20948" spans="10:11">
      <c r="J20948" s="1014"/>
      <c r="K20948" s="1014"/>
    </row>
    <row r="20949" spans="10:11">
      <c r="J20949" s="1014"/>
      <c r="K20949" s="1014"/>
    </row>
    <row r="20950" spans="10:11">
      <c r="J20950" s="1014"/>
      <c r="K20950" s="1014"/>
    </row>
    <row r="20951" spans="10:11">
      <c r="J20951" s="1014"/>
      <c r="K20951" s="1014"/>
    </row>
    <row r="20952" spans="10:11">
      <c r="J20952" s="1014"/>
      <c r="K20952" s="1014"/>
    </row>
    <row r="20953" spans="10:11">
      <c r="J20953" s="1014"/>
      <c r="K20953" s="1014"/>
    </row>
    <row r="20954" spans="10:11">
      <c r="J20954" s="1014"/>
      <c r="K20954" s="1014"/>
    </row>
    <row r="20955" spans="10:11">
      <c r="J20955" s="1014"/>
      <c r="K20955" s="1014"/>
    </row>
    <row r="20956" spans="10:11">
      <c r="J20956" s="1014"/>
      <c r="K20956" s="1014"/>
    </row>
    <row r="20957" spans="10:11">
      <c r="J20957" s="1014"/>
      <c r="K20957" s="1014"/>
    </row>
    <row r="20958" spans="10:11">
      <c r="J20958" s="1014"/>
      <c r="K20958" s="1014"/>
    </row>
    <row r="20959" spans="10:11">
      <c r="J20959" s="1014"/>
      <c r="K20959" s="1014"/>
    </row>
    <row r="20960" spans="10:11">
      <c r="J20960" s="1014"/>
      <c r="K20960" s="1014"/>
    </row>
    <row r="20961" spans="10:11">
      <c r="J20961" s="1014"/>
      <c r="K20961" s="1014"/>
    </row>
    <row r="20962" spans="10:11">
      <c r="J20962" s="1014"/>
      <c r="K20962" s="1014"/>
    </row>
    <row r="20963" spans="10:11">
      <c r="J20963" s="1014"/>
      <c r="K20963" s="1014"/>
    </row>
    <row r="20964" spans="10:11">
      <c r="J20964" s="1014"/>
      <c r="K20964" s="1014"/>
    </row>
    <row r="20965" spans="10:11">
      <c r="J20965" s="1014"/>
      <c r="K20965" s="1014"/>
    </row>
    <row r="20966" spans="10:11">
      <c r="J20966" s="1014"/>
      <c r="K20966" s="1014"/>
    </row>
    <row r="20967" spans="10:11">
      <c r="J20967" s="1014"/>
      <c r="K20967" s="1014"/>
    </row>
    <row r="20968" spans="10:11">
      <c r="J20968" s="1014"/>
      <c r="K20968" s="1014"/>
    </row>
    <row r="20969" spans="10:11">
      <c r="J20969" s="1014"/>
      <c r="K20969" s="1014"/>
    </row>
    <row r="20970" spans="10:11">
      <c r="J20970" s="1014"/>
      <c r="K20970" s="1014"/>
    </row>
    <row r="20971" spans="10:11">
      <c r="J20971" s="1014"/>
      <c r="K20971" s="1014"/>
    </row>
    <row r="20972" spans="10:11">
      <c r="J20972" s="1014"/>
      <c r="K20972" s="1014"/>
    </row>
    <row r="20973" spans="10:11">
      <c r="J20973" s="1014"/>
      <c r="K20973" s="1014"/>
    </row>
    <row r="20974" spans="10:11">
      <c r="J20974" s="1014"/>
      <c r="K20974" s="1014"/>
    </row>
    <row r="20975" spans="10:11">
      <c r="J20975" s="1014"/>
      <c r="K20975" s="1014"/>
    </row>
    <row r="20976" spans="10:11">
      <c r="J20976" s="1014"/>
      <c r="K20976" s="1014"/>
    </row>
    <row r="20977" spans="10:11">
      <c r="J20977" s="1014"/>
      <c r="K20977" s="1014"/>
    </row>
    <row r="20978" spans="10:11">
      <c r="J20978" s="1014"/>
      <c r="K20978" s="1014"/>
    </row>
    <row r="20979" spans="10:11">
      <c r="J20979" s="1014"/>
      <c r="K20979" s="1014"/>
    </row>
    <row r="20980" spans="10:11">
      <c r="J20980" s="1014"/>
      <c r="K20980" s="1014"/>
    </row>
    <row r="20981" spans="10:11">
      <c r="J20981" s="1014"/>
      <c r="K20981" s="1014"/>
    </row>
    <row r="20982" spans="10:11">
      <c r="J20982" s="1014"/>
      <c r="K20982" s="1014"/>
    </row>
    <row r="20983" spans="10:11">
      <c r="J20983" s="1014"/>
      <c r="K20983" s="1014"/>
    </row>
    <row r="20984" spans="10:11">
      <c r="J20984" s="1014"/>
      <c r="K20984" s="1014"/>
    </row>
    <row r="20985" spans="10:11">
      <c r="J20985" s="1014"/>
      <c r="K20985" s="1014"/>
    </row>
    <row r="20986" spans="10:11">
      <c r="J20986" s="1014"/>
      <c r="K20986" s="1014"/>
    </row>
    <row r="20987" spans="10:11">
      <c r="J20987" s="1014"/>
      <c r="K20987" s="1014"/>
    </row>
    <row r="20988" spans="10:11">
      <c r="J20988" s="1014"/>
      <c r="K20988" s="1014"/>
    </row>
    <row r="20989" spans="10:11">
      <c r="J20989" s="1014"/>
      <c r="K20989" s="1014"/>
    </row>
    <row r="20990" spans="10:11">
      <c r="J20990" s="1014"/>
      <c r="K20990" s="1014"/>
    </row>
    <row r="20991" spans="10:11">
      <c r="J20991" s="1014"/>
      <c r="K20991" s="1014"/>
    </row>
    <row r="20992" spans="10:11">
      <c r="J20992" s="1014"/>
      <c r="K20992" s="1014"/>
    </row>
    <row r="20993" spans="10:11">
      <c r="J20993" s="1014"/>
      <c r="K20993" s="1014"/>
    </row>
    <row r="20994" spans="10:11">
      <c r="J20994" s="1014"/>
      <c r="K20994" s="1014"/>
    </row>
    <row r="20995" spans="10:11">
      <c r="J20995" s="1014"/>
      <c r="K20995" s="1014"/>
    </row>
    <row r="20996" spans="10:11">
      <c r="J20996" s="1014"/>
      <c r="K20996" s="1014"/>
    </row>
    <row r="20997" spans="10:11">
      <c r="J20997" s="1014"/>
      <c r="K20997" s="1014"/>
    </row>
    <row r="20998" spans="10:11">
      <c r="J20998" s="1014"/>
      <c r="K20998" s="1014"/>
    </row>
    <row r="20999" spans="10:11">
      <c r="J20999" s="1014"/>
      <c r="K20999" s="1014"/>
    </row>
    <row r="21000" spans="10:11">
      <c r="J21000" s="1014"/>
      <c r="K21000" s="1014"/>
    </row>
    <row r="21001" spans="10:11">
      <c r="J21001" s="1014"/>
      <c r="K21001" s="1014"/>
    </row>
    <row r="21002" spans="10:11">
      <c r="J21002" s="1014"/>
      <c r="K21002" s="1014"/>
    </row>
    <row r="21003" spans="10:11">
      <c r="J21003" s="1014"/>
      <c r="K21003" s="1014"/>
    </row>
    <row r="21004" spans="10:11">
      <c r="J21004" s="1014"/>
      <c r="K21004" s="1014"/>
    </row>
    <row r="21005" spans="10:11">
      <c r="J21005" s="1014"/>
      <c r="K21005" s="1014"/>
    </row>
    <row r="21006" spans="10:11">
      <c r="J21006" s="1014"/>
      <c r="K21006" s="1014"/>
    </row>
    <row r="21007" spans="10:11">
      <c r="J21007" s="1014"/>
      <c r="K21007" s="1014"/>
    </row>
    <row r="21008" spans="10:11">
      <c r="J21008" s="1014"/>
      <c r="K21008" s="1014"/>
    </row>
    <row r="21009" spans="10:11">
      <c r="J21009" s="1014"/>
      <c r="K21009" s="1014"/>
    </row>
    <row r="21010" spans="10:11">
      <c r="J21010" s="1014"/>
      <c r="K21010" s="1014"/>
    </row>
    <row r="21011" spans="10:11">
      <c r="J21011" s="1014"/>
      <c r="K21011" s="1014"/>
    </row>
    <row r="21012" spans="10:11">
      <c r="J21012" s="1014"/>
      <c r="K21012" s="1014"/>
    </row>
    <row r="21013" spans="10:11">
      <c r="J21013" s="1014"/>
      <c r="K21013" s="1014"/>
    </row>
    <row r="21014" spans="10:11">
      <c r="J21014" s="1014"/>
      <c r="K21014" s="1014"/>
    </row>
    <row r="21015" spans="10:11">
      <c r="J21015" s="1014"/>
      <c r="K21015" s="1014"/>
    </row>
    <row r="21016" spans="10:11">
      <c r="J21016" s="1014"/>
      <c r="K21016" s="1014"/>
    </row>
    <row r="21017" spans="10:11">
      <c r="J21017" s="1014"/>
      <c r="K21017" s="1014"/>
    </row>
    <row r="21018" spans="10:11">
      <c r="J21018" s="1014"/>
      <c r="K21018" s="1014"/>
    </row>
    <row r="21019" spans="10:11">
      <c r="J21019" s="1014"/>
      <c r="K21019" s="1014"/>
    </row>
    <row r="21020" spans="10:11">
      <c r="J21020" s="1014"/>
      <c r="K21020" s="1014"/>
    </row>
    <row r="21021" spans="10:11">
      <c r="J21021" s="1014"/>
      <c r="K21021" s="1014"/>
    </row>
    <row r="21022" spans="10:11">
      <c r="J21022" s="1014"/>
      <c r="K21022" s="1014"/>
    </row>
    <row r="21023" spans="10:11">
      <c r="J21023" s="1014"/>
      <c r="K21023" s="1014"/>
    </row>
    <row r="21024" spans="10:11">
      <c r="J21024" s="1014"/>
      <c r="K21024" s="1014"/>
    </row>
    <row r="21025" spans="10:11">
      <c r="J21025" s="1014"/>
      <c r="K21025" s="1014"/>
    </row>
    <row r="21026" spans="10:11">
      <c r="J21026" s="1014"/>
      <c r="K21026" s="1014"/>
    </row>
    <row r="21027" spans="10:11">
      <c r="J21027" s="1014"/>
      <c r="K21027" s="1014"/>
    </row>
    <row r="21028" spans="10:11">
      <c r="J21028" s="1014"/>
      <c r="K21028" s="1014"/>
    </row>
    <row r="21029" spans="10:11">
      <c r="J21029" s="1014"/>
      <c r="K21029" s="1014"/>
    </row>
    <row r="21030" spans="10:11">
      <c r="J21030" s="1014"/>
      <c r="K21030" s="1014"/>
    </row>
    <row r="21031" spans="10:11">
      <c r="J21031" s="1014"/>
      <c r="K21031" s="1014"/>
    </row>
    <row r="21032" spans="10:11">
      <c r="J21032" s="1014"/>
      <c r="K21032" s="1014"/>
    </row>
    <row r="21033" spans="10:11">
      <c r="J21033" s="1014"/>
      <c r="K21033" s="1014"/>
    </row>
    <row r="21034" spans="10:11">
      <c r="J21034" s="1014"/>
      <c r="K21034" s="1014"/>
    </row>
    <row r="21035" spans="10:11">
      <c r="J21035" s="1014"/>
      <c r="K21035" s="1014"/>
    </row>
    <row r="21036" spans="10:11">
      <c r="J21036" s="1014"/>
      <c r="K21036" s="1014"/>
    </row>
    <row r="21037" spans="10:11">
      <c r="J21037" s="1014"/>
      <c r="K21037" s="1014"/>
    </row>
    <row r="21038" spans="10:11">
      <c r="J21038" s="1014"/>
      <c r="K21038" s="1014"/>
    </row>
    <row r="21039" spans="10:11">
      <c r="J21039" s="1014"/>
      <c r="K21039" s="1014"/>
    </row>
    <row r="21040" spans="10:11">
      <c r="J21040" s="1014"/>
      <c r="K21040" s="1014"/>
    </row>
    <row r="21041" spans="10:11">
      <c r="J21041" s="1014"/>
      <c r="K21041" s="1014"/>
    </row>
    <row r="21042" spans="10:11">
      <c r="J21042" s="1014"/>
      <c r="K21042" s="1014"/>
    </row>
    <row r="21043" spans="10:11">
      <c r="J21043" s="1014"/>
      <c r="K21043" s="1014"/>
    </row>
    <row r="21044" spans="10:11">
      <c r="J21044" s="1014"/>
      <c r="K21044" s="1014"/>
    </row>
    <row r="21045" spans="10:11">
      <c r="J21045" s="1014"/>
      <c r="K21045" s="1014"/>
    </row>
    <row r="21046" spans="10:11">
      <c r="J21046" s="1014"/>
      <c r="K21046" s="1014"/>
    </row>
    <row r="21047" spans="10:11">
      <c r="J21047" s="1014"/>
      <c r="K21047" s="1014"/>
    </row>
    <row r="21048" spans="10:11">
      <c r="J21048" s="1014"/>
      <c r="K21048" s="1014"/>
    </row>
    <row r="21049" spans="10:11">
      <c r="J21049" s="1014"/>
      <c r="K21049" s="1014"/>
    </row>
    <row r="21050" spans="10:11">
      <c r="J21050" s="1014"/>
      <c r="K21050" s="1014"/>
    </row>
    <row r="21051" spans="10:11">
      <c r="J21051" s="1014"/>
      <c r="K21051" s="1014"/>
    </row>
    <row r="21052" spans="10:11">
      <c r="J21052" s="1014"/>
      <c r="K21052" s="1014"/>
    </row>
    <row r="21053" spans="10:11">
      <c r="J21053" s="1014"/>
      <c r="K21053" s="1014"/>
    </row>
    <row r="21054" spans="10:11">
      <c r="J21054" s="1014"/>
      <c r="K21054" s="1014"/>
    </row>
    <row r="21055" spans="10:11">
      <c r="J21055" s="1014"/>
      <c r="K21055" s="1014"/>
    </row>
    <row r="21056" spans="10:11">
      <c r="J21056" s="1014"/>
      <c r="K21056" s="1014"/>
    </row>
    <row r="21057" spans="10:11">
      <c r="J21057" s="1014"/>
      <c r="K21057" s="1014"/>
    </row>
    <row r="21058" spans="10:11">
      <c r="J21058" s="1014"/>
      <c r="K21058" s="1014"/>
    </row>
    <row r="21059" spans="10:11">
      <c r="J21059" s="1014"/>
      <c r="K21059" s="1014"/>
    </row>
    <row r="21060" spans="10:11">
      <c r="J21060" s="1014"/>
      <c r="K21060" s="1014"/>
    </row>
    <row r="21061" spans="10:11">
      <c r="J21061" s="1014"/>
      <c r="K21061" s="1014"/>
    </row>
    <row r="21062" spans="10:11">
      <c r="J21062" s="1014"/>
      <c r="K21062" s="1014"/>
    </row>
    <row r="21063" spans="10:11">
      <c r="J21063" s="1014"/>
      <c r="K21063" s="1014"/>
    </row>
    <row r="21064" spans="10:11">
      <c r="J21064" s="1014"/>
      <c r="K21064" s="1014"/>
    </row>
    <row r="21065" spans="10:11">
      <c r="J21065" s="1014"/>
      <c r="K21065" s="1014"/>
    </row>
    <row r="21066" spans="10:11">
      <c r="J21066" s="1014"/>
      <c r="K21066" s="1014"/>
    </row>
    <row r="21067" spans="10:11">
      <c r="J21067" s="1014"/>
      <c r="K21067" s="1014"/>
    </row>
    <row r="21068" spans="10:11">
      <c r="J21068" s="1014"/>
      <c r="K21068" s="1014"/>
    </row>
    <row r="21069" spans="10:11">
      <c r="J21069" s="1014"/>
      <c r="K21069" s="1014"/>
    </row>
    <row r="21070" spans="10:11">
      <c r="J21070" s="1014"/>
      <c r="K21070" s="1014"/>
    </row>
    <row r="21071" spans="10:11">
      <c r="J21071" s="1014"/>
      <c r="K21071" s="1014"/>
    </row>
    <row r="21072" spans="10:11">
      <c r="J21072" s="1014"/>
      <c r="K21072" s="1014"/>
    </row>
    <row r="21073" spans="10:11">
      <c r="J21073" s="1014"/>
      <c r="K21073" s="1014"/>
    </row>
    <row r="21074" spans="10:11">
      <c r="J21074" s="1014"/>
      <c r="K21074" s="1014"/>
    </row>
    <row r="21075" spans="10:11">
      <c r="J21075" s="1014"/>
      <c r="K21075" s="1014"/>
    </row>
    <row r="21076" spans="10:11">
      <c r="J21076" s="1014"/>
      <c r="K21076" s="1014"/>
    </row>
    <row r="21077" spans="10:11">
      <c r="J21077" s="1014"/>
      <c r="K21077" s="1014"/>
    </row>
    <row r="21078" spans="10:11">
      <c r="J21078" s="1014"/>
      <c r="K21078" s="1014"/>
    </row>
    <row r="21079" spans="10:11">
      <c r="J21079" s="1014"/>
      <c r="K21079" s="1014"/>
    </row>
    <row r="21080" spans="10:11">
      <c r="J21080" s="1014"/>
      <c r="K21080" s="1014"/>
    </row>
    <row r="21081" spans="10:11">
      <c r="J21081" s="1014"/>
      <c r="K21081" s="1014"/>
    </row>
    <row r="21082" spans="10:11">
      <c r="J21082" s="1014"/>
      <c r="K21082" s="1014"/>
    </row>
    <row r="21083" spans="10:11">
      <c r="J21083" s="1014"/>
      <c r="K21083" s="1014"/>
    </row>
    <row r="21084" spans="10:11">
      <c r="J21084" s="1014"/>
      <c r="K21084" s="1014"/>
    </row>
    <row r="21085" spans="10:11">
      <c r="J21085" s="1014"/>
      <c r="K21085" s="1014"/>
    </row>
    <row r="21086" spans="10:11">
      <c r="J21086" s="1014"/>
      <c r="K21086" s="1014"/>
    </row>
    <row r="21087" spans="10:11">
      <c r="J21087" s="1014"/>
      <c r="K21087" s="1014"/>
    </row>
    <row r="21088" spans="10:11">
      <c r="J21088" s="1014"/>
      <c r="K21088" s="1014"/>
    </row>
    <row r="21089" spans="10:11">
      <c r="J21089" s="1014"/>
      <c r="K21089" s="1014"/>
    </row>
    <row r="21090" spans="10:11">
      <c r="J21090" s="1014"/>
      <c r="K21090" s="1014"/>
    </row>
    <row r="21091" spans="10:11">
      <c r="J21091" s="1014"/>
      <c r="K21091" s="1014"/>
    </row>
    <row r="21092" spans="10:11">
      <c r="J21092" s="1014"/>
      <c r="K21092" s="1014"/>
    </row>
    <row r="21093" spans="10:11">
      <c r="J21093" s="1014"/>
      <c r="K21093" s="1014"/>
    </row>
    <row r="21094" spans="10:11">
      <c r="J21094" s="1014"/>
      <c r="K21094" s="1014"/>
    </row>
    <row r="21095" spans="10:11">
      <c r="J21095" s="1014"/>
      <c r="K21095" s="1014"/>
    </row>
    <row r="21096" spans="10:11">
      <c r="J21096" s="1014"/>
      <c r="K21096" s="1014"/>
    </row>
    <row r="21097" spans="10:11">
      <c r="J21097" s="1014"/>
      <c r="K21097" s="1014"/>
    </row>
    <row r="21098" spans="10:11">
      <c r="J21098" s="1014"/>
      <c r="K21098" s="1014"/>
    </row>
    <row r="21099" spans="10:11">
      <c r="J21099" s="1014"/>
      <c r="K21099" s="1014"/>
    </row>
    <row r="21100" spans="10:11">
      <c r="J21100" s="1014"/>
      <c r="K21100" s="1014"/>
    </row>
    <row r="21101" spans="10:11">
      <c r="J21101" s="1014"/>
      <c r="K21101" s="1014"/>
    </row>
    <row r="21102" spans="10:11">
      <c r="J21102" s="1014"/>
      <c r="K21102" s="1014"/>
    </row>
    <row r="21103" spans="10:11">
      <c r="J21103" s="1014"/>
      <c r="K21103" s="1014"/>
    </row>
    <row r="21104" spans="10:11">
      <c r="J21104" s="1014"/>
      <c r="K21104" s="1014"/>
    </row>
    <row r="21105" spans="10:11">
      <c r="J21105" s="1014"/>
      <c r="K21105" s="1014"/>
    </row>
    <row r="21106" spans="10:11">
      <c r="J21106" s="1014"/>
      <c r="K21106" s="1014"/>
    </row>
    <row r="21107" spans="10:11">
      <c r="J21107" s="1014"/>
      <c r="K21107" s="1014"/>
    </row>
    <row r="21108" spans="10:11">
      <c r="J21108" s="1014"/>
      <c r="K21108" s="1014"/>
    </row>
    <row r="21109" spans="10:11">
      <c r="J21109" s="1014"/>
      <c r="K21109" s="1014"/>
    </row>
    <row r="21110" spans="10:11">
      <c r="J21110" s="1014"/>
      <c r="K21110" s="1014"/>
    </row>
    <row r="21111" spans="10:11">
      <c r="J21111" s="1014"/>
      <c r="K21111" s="1014"/>
    </row>
    <row r="21112" spans="10:11">
      <c r="J21112" s="1014"/>
      <c r="K21112" s="1014"/>
    </row>
    <row r="21113" spans="10:11">
      <c r="J21113" s="1014"/>
      <c r="K21113" s="1014"/>
    </row>
    <row r="21114" spans="10:11">
      <c r="J21114" s="1014"/>
      <c r="K21114" s="1014"/>
    </row>
    <row r="21115" spans="10:11">
      <c r="J21115" s="1014"/>
      <c r="K21115" s="1014"/>
    </row>
    <row r="21116" spans="10:11">
      <c r="J21116" s="1014"/>
      <c r="K21116" s="1014"/>
    </row>
    <row r="21117" spans="10:11">
      <c r="J21117" s="1014"/>
      <c r="K21117" s="1014"/>
    </row>
    <row r="21118" spans="10:11">
      <c r="J21118" s="1014"/>
      <c r="K21118" s="1014"/>
    </row>
    <row r="21119" spans="10:11">
      <c r="J21119" s="1014"/>
      <c r="K21119" s="1014"/>
    </row>
    <row r="21120" spans="10:11">
      <c r="J21120" s="1014"/>
      <c r="K21120" s="1014"/>
    </row>
    <row r="21121" spans="10:11">
      <c r="J21121" s="1014"/>
      <c r="K21121" s="1014"/>
    </row>
    <row r="21122" spans="10:11">
      <c r="J21122" s="1014"/>
      <c r="K21122" s="1014"/>
    </row>
    <row r="21123" spans="10:11">
      <c r="J21123" s="1014"/>
      <c r="K21123" s="1014"/>
    </row>
    <row r="21124" spans="10:11">
      <c r="J21124" s="1014"/>
      <c r="K21124" s="1014"/>
    </row>
    <row r="21125" spans="10:11">
      <c r="J21125" s="1014"/>
      <c r="K21125" s="1014"/>
    </row>
    <row r="21126" spans="10:11">
      <c r="J21126" s="1014"/>
      <c r="K21126" s="1014"/>
    </row>
    <row r="21127" spans="10:11">
      <c r="J21127" s="1014"/>
      <c r="K21127" s="1014"/>
    </row>
    <row r="21128" spans="10:11">
      <c r="J21128" s="1014"/>
      <c r="K21128" s="1014"/>
    </row>
    <row r="21129" spans="10:11">
      <c r="J21129" s="1014"/>
      <c r="K21129" s="1014"/>
    </row>
    <row r="21130" spans="10:11">
      <c r="J21130" s="1014"/>
      <c r="K21130" s="1014"/>
    </row>
    <row r="21131" spans="10:11">
      <c r="J21131" s="1014"/>
      <c r="K21131" s="1014"/>
    </row>
    <row r="21132" spans="10:11">
      <c r="J21132" s="1014"/>
      <c r="K21132" s="1014"/>
    </row>
    <row r="21133" spans="10:11">
      <c r="J21133" s="1014"/>
      <c r="K21133" s="1014"/>
    </row>
    <row r="21134" spans="10:11">
      <c r="J21134" s="1014"/>
      <c r="K21134" s="1014"/>
    </row>
    <row r="21135" spans="10:11">
      <c r="J21135" s="1014"/>
      <c r="K21135" s="1014"/>
    </row>
    <row r="21136" spans="10:11">
      <c r="J21136" s="1014"/>
      <c r="K21136" s="1014"/>
    </row>
    <row r="21137" spans="10:11">
      <c r="J21137" s="1014"/>
      <c r="K21137" s="1014"/>
    </row>
    <row r="21138" spans="10:11">
      <c r="J21138" s="1014"/>
      <c r="K21138" s="1014"/>
    </row>
    <row r="21139" spans="10:11">
      <c r="J21139" s="1014"/>
      <c r="K21139" s="1014"/>
    </row>
    <row r="21140" spans="10:11">
      <c r="J21140" s="1014"/>
      <c r="K21140" s="1014"/>
    </row>
    <row r="21141" spans="10:11">
      <c r="J21141" s="1014"/>
      <c r="K21141" s="1014"/>
    </row>
    <row r="21142" spans="10:11">
      <c r="J21142" s="1014"/>
      <c r="K21142" s="1014"/>
    </row>
    <row r="21143" spans="10:11">
      <c r="J21143" s="1014"/>
      <c r="K21143" s="1014"/>
    </row>
    <row r="21144" spans="10:11">
      <c r="J21144" s="1014"/>
      <c r="K21144" s="1014"/>
    </row>
    <row r="21145" spans="10:11">
      <c r="J21145" s="1014"/>
      <c r="K21145" s="1014"/>
    </row>
    <row r="21146" spans="10:11">
      <c r="J21146" s="1014"/>
      <c r="K21146" s="1014"/>
    </row>
    <row r="21147" spans="10:11">
      <c r="J21147" s="1014"/>
      <c r="K21147" s="1014"/>
    </row>
    <row r="21148" spans="10:11">
      <c r="J21148" s="1014"/>
      <c r="K21148" s="1014"/>
    </row>
    <row r="21149" spans="10:11">
      <c r="J21149" s="1014"/>
      <c r="K21149" s="1014"/>
    </row>
    <row r="21150" spans="10:11">
      <c r="J21150" s="1014"/>
      <c r="K21150" s="1014"/>
    </row>
    <row r="21151" spans="10:11">
      <c r="J21151" s="1014"/>
      <c r="K21151" s="1014"/>
    </row>
    <row r="21152" spans="10:11">
      <c r="J21152" s="1014"/>
      <c r="K21152" s="1014"/>
    </row>
    <row r="21153" spans="10:11">
      <c r="J21153" s="1014"/>
      <c r="K21153" s="1014"/>
    </row>
    <row r="21154" spans="10:11">
      <c r="J21154" s="1014"/>
      <c r="K21154" s="1014"/>
    </row>
    <row r="21155" spans="10:11">
      <c r="J21155" s="1014"/>
      <c r="K21155" s="1014"/>
    </row>
    <row r="21156" spans="10:11">
      <c r="J21156" s="1014"/>
      <c r="K21156" s="1014"/>
    </row>
    <row r="21157" spans="10:11">
      <c r="J21157" s="1014"/>
      <c r="K21157" s="1014"/>
    </row>
    <row r="21158" spans="10:11">
      <c r="J21158" s="1014"/>
      <c r="K21158" s="1014"/>
    </row>
    <row r="21159" spans="10:11">
      <c r="J21159" s="1014"/>
      <c r="K21159" s="1014"/>
    </row>
    <row r="21160" spans="10:11">
      <c r="J21160" s="1014"/>
      <c r="K21160" s="1014"/>
    </row>
    <row r="21161" spans="10:11">
      <c r="J21161" s="1014"/>
      <c r="K21161" s="1014"/>
    </row>
    <row r="21162" spans="10:11">
      <c r="J21162" s="1014"/>
      <c r="K21162" s="1014"/>
    </row>
    <row r="21163" spans="10:11">
      <c r="J21163" s="1014"/>
      <c r="K21163" s="1014"/>
    </row>
    <row r="21164" spans="10:11">
      <c r="J21164" s="1014"/>
      <c r="K21164" s="1014"/>
    </row>
    <row r="21165" spans="10:11">
      <c r="J21165" s="1014"/>
      <c r="K21165" s="1014"/>
    </row>
    <row r="21166" spans="10:11">
      <c r="J21166" s="1014"/>
      <c r="K21166" s="1014"/>
    </row>
    <row r="21167" spans="10:11">
      <c r="J21167" s="1014"/>
      <c r="K21167" s="1014"/>
    </row>
    <row r="21168" spans="10:11">
      <c r="J21168" s="1014"/>
      <c r="K21168" s="1014"/>
    </row>
    <row r="21169" spans="10:11">
      <c r="J21169" s="1014"/>
      <c r="K21169" s="1014"/>
    </row>
    <row r="21170" spans="10:11">
      <c r="J21170" s="1014"/>
      <c r="K21170" s="1014"/>
    </row>
    <row r="21171" spans="10:11">
      <c r="J21171" s="1014"/>
      <c r="K21171" s="1014"/>
    </row>
    <row r="21172" spans="10:11">
      <c r="J21172" s="1014"/>
      <c r="K21172" s="1014"/>
    </row>
    <row r="21173" spans="10:11">
      <c r="J21173" s="1014"/>
      <c r="K21173" s="1014"/>
    </row>
    <row r="21174" spans="10:11">
      <c r="J21174" s="1014"/>
      <c r="K21174" s="1014"/>
    </row>
    <row r="21175" spans="10:11">
      <c r="J21175" s="1014"/>
      <c r="K21175" s="1014"/>
    </row>
    <row r="21176" spans="10:11">
      <c r="J21176" s="1014"/>
      <c r="K21176" s="1014"/>
    </row>
    <row r="21177" spans="10:11">
      <c r="J21177" s="1014"/>
      <c r="K21177" s="1014"/>
    </row>
    <row r="21178" spans="10:11">
      <c r="J21178" s="1014"/>
      <c r="K21178" s="1014"/>
    </row>
    <row r="21179" spans="10:11">
      <c r="J21179" s="1014"/>
      <c r="K21179" s="1014"/>
    </row>
    <row r="21180" spans="10:11">
      <c r="J21180" s="1014"/>
      <c r="K21180" s="1014"/>
    </row>
    <row r="21181" spans="10:11">
      <c r="J21181" s="1014"/>
      <c r="K21181" s="1014"/>
    </row>
    <row r="21182" spans="10:11">
      <c r="J21182" s="1014"/>
      <c r="K21182" s="1014"/>
    </row>
    <row r="21183" spans="10:11">
      <c r="J21183" s="1014"/>
      <c r="K21183" s="1014"/>
    </row>
    <row r="21184" spans="10:11">
      <c r="J21184" s="1014"/>
      <c r="K21184" s="1014"/>
    </row>
    <row r="21185" spans="10:11">
      <c r="J21185" s="1014"/>
      <c r="K21185" s="1014"/>
    </row>
    <row r="21186" spans="10:11">
      <c r="J21186" s="1014"/>
      <c r="K21186" s="1014"/>
    </row>
    <row r="21187" spans="10:11">
      <c r="J21187" s="1014"/>
      <c r="K21187" s="1014"/>
    </row>
    <row r="21188" spans="10:11">
      <c r="J21188" s="1014"/>
      <c r="K21188" s="1014"/>
    </row>
    <row r="21189" spans="10:11">
      <c r="J21189" s="1014"/>
      <c r="K21189" s="1014"/>
    </row>
    <row r="21190" spans="10:11">
      <c r="J21190" s="1014"/>
      <c r="K21190" s="1014"/>
    </row>
    <row r="21191" spans="10:11">
      <c r="J21191" s="1014"/>
      <c r="K21191" s="1014"/>
    </row>
    <row r="21192" spans="10:11">
      <c r="J21192" s="1014"/>
      <c r="K21192" s="1014"/>
    </row>
    <row r="21193" spans="10:11">
      <c r="J21193" s="1014"/>
      <c r="K21193" s="1014"/>
    </row>
    <row r="21194" spans="10:11">
      <c r="J21194" s="1014"/>
      <c r="K21194" s="1014"/>
    </row>
    <row r="21195" spans="10:11">
      <c r="J21195" s="1014"/>
      <c r="K21195" s="1014"/>
    </row>
    <row r="21196" spans="10:11">
      <c r="J21196" s="1014"/>
      <c r="K21196" s="1014"/>
    </row>
    <row r="21197" spans="10:11">
      <c r="J21197" s="1014"/>
      <c r="K21197" s="1014"/>
    </row>
    <row r="21198" spans="10:11">
      <c r="J21198" s="1014"/>
      <c r="K21198" s="1014"/>
    </row>
    <row r="21199" spans="10:11">
      <c r="J21199" s="1014"/>
      <c r="K21199" s="1014"/>
    </row>
    <row r="21200" spans="10:11">
      <c r="J21200" s="1014"/>
      <c r="K21200" s="1014"/>
    </row>
    <row r="21201" spans="10:11">
      <c r="J21201" s="1014"/>
      <c r="K21201" s="1014"/>
    </row>
    <row r="21202" spans="10:11">
      <c r="J21202" s="1014"/>
      <c r="K21202" s="1014"/>
    </row>
    <row r="21203" spans="10:11">
      <c r="J21203" s="1014"/>
      <c r="K21203" s="1014"/>
    </row>
    <row r="21204" spans="10:11">
      <c r="J21204" s="1014"/>
      <c r="K21204" s="1014"/>
    </row>
    <row r="21205" spans="10:11">
      <c r="J21205" s="1014"/>
      <c r="K21205" s="1014"/>
    </row>
    <row r="21206" spans="10:11">
      <c r="J21206" s="1014"/>
      <c r="K21206" s="1014"/>
    </row>
    <row r="21207" spans="10:11">
      <c r="J21207" s="1014"/>
      <c r="K21207" s="1014"/>
    </row>
    <row r="21208" spans="10:11">
      <c r="J21208" s="1014"/>
      <c r="K21208" s="1014"/>
    </row>
    <row r="21209" spans="10:11">
      <c r="J21209" s="1014"/>
      <c r="K21209" s="1014"/>
    </row>
    <row r="21210" spans="10:11">
      <c r="J21210" s="1014"/>
      <c r="K21210" s="1014"/>
    </row>
    <row r="21211" spans="10:11">
      <c r="J21211" s="1014"/>
      <c r="K21211" s="1014"/>
    </row>
    <row r="21212" spans="10:11">
      <c r="J21212" s="1014"/>
      <c r="K21212" s="1014"/>
    </row>
    <row r="21213" spans="10:11">
      <c r="J21213" s="1014"/>
      <c r="K21213" s="1014"/>
    </row>
    <row r="21214" spans="10:11">
      <c r="J21214" s="1014"/>
      <c r="K21214" s="1014"/>
    </row>
    <row r="21215" spans="10:11">
      <c r="J21215" s="1014"/>
      <c r="K21215" s="1014"/>
    </row>
    <row r="21216" spans="10:11">
      <c r="J21216" s="1014"/>
      <c r="K21216" s="1014"/>
    </row>
    <row r="21217" spans="10:11">
      <c r="J21217" s="1014"/>
      <c r="K21217" s="1014"/>
    </row>
    <row r="21218" spans="10:11">
      <c r="J21218" s="1014"/>
      <c r="K21218" s="1014"/>
    </row>
    <row r="21219" spans="10:11">
      <c r="J21219" s="1014"/>
      <c r="K21219" s="1014"/>
    </row>
    <row r="21220" spans="10:11">
      <c r="J21220" s="1014"/>
      <c r="K21220" s="1014"/>
    </row>
    <row r="21221" spans="10:11">
      <c r="J21221" s="1014"/>
      <c r="K21221" s="1014"/>
    </row>
    <row r="21222" spans="10:11">
      <c r="J21222" s="1014"/>
      <c r="K21222" s="1014"/>
    </row>
    <row r="21223" spans="10:11">
      <c r="J21223" s="1014"/>
      <c r="K21223" s="1014"/>
    </row>
    <row r="21224" spans="10:11">
      <c r="J21224" s="1014"/>
      <c r="K21224" s="1014"/>
    </row>
    <row r="21225" spans="10:11">
      <c r="J21225" s="1014"/>
      <c r="K21225" s="1014"/>
    </row>
    <row r="21226" spans="10:11">
      <c r="J21226" s="1014"/>
      <c r="K21226" s="1014"/>
    </row>
    <row r="21227" spans="10:11">
      <c r="J21227" s="1014"/>
      <c r="K21227" s="1014"/>
    </row>
    <row r="21228" spans="10:11">
      <c r="J21228" s="1014"/>
      <c r="K21228" s="1014"/>
    </row>
    <row r="21229" spans="10:11">
      <c r="J21229" s="1014"/>
      <c r="K21229" s="1014"/>
    </row>
    <row r="21230" spans="10:11">
      <c r="J21230" s="1014"/>
      <c r="K21230" s="1014"/>
    </row>
    <row r="21231" spans="10:11">
      <c r="J21231" s="1014"/>
      <c r="K21231" s="1014"/>
    </row>
    <row r="21232" spans="10:11">
      <c r="J21232" s="1014"/>
      <c r="K21232" s="1014"/>
    </row>
    <row r="21233" spans="10:11">
      <c r="J21233" s="1014"/>
      <c r="K21233" s="1014"/>
    </row>
    <row r="21234" spans="10:11">
      <c r="J21234" s="1014"/>
      <c r="K21234" s="1014"/>
    </row>
    <row r="21235" spans="10:11">
      <c r="J21235" s="1014"/>
      <c r="K21235" s="1014"/>
    </row>
    <row r="21236" spans="10:11">
      <c r="J21236" s="1014"/>
      <c r="K21236" s="1014"/>
    </row>
    <row r="21237" spans="10:11">
      <c r="J21237" s="1014"/>
      <c r="K21237" s="1014"/>
    </row>
    <row r="21238" spans="10:11">
      <c r="J21238" s="1014"/>
      <c r="K21238" s="1014"/>
    </row>
    <row r="21239" spans="10:11">
      <c r="J21239" s="1014"/>
      <c r="K21239" s="1014"/>
    </row>
    <row r="21240" spans="10:11">
      <c r="J21240" s="1014"/>
      <c r="K21240" s="1014"/>
    </row>
    <row r="21241" spans="10:11">
      <c r="J21241" s="1014"/>
      <c r="K21241" s="1014"/>
    </row>
    <row r="21242" spans="10:11">
      <c r="J21242" s="1014"/>
      <c r="K21242" s="1014"/>
    </row>
    <row r="21243" spans="10:11">
      <c r="J21243" s="1014"/>
      <c r="K21243" s="1014"/>
    </row>
    <row r="21244" spans="10:11">
      <c r="J21244" s="1014"/>
      <c r="K21244" s="1014"/>
    </row>
    <row r="21245" spans="10:11">
      <c r="J21245" s="1014"/>
      <c r="K21245" s="1014"/>
    </row>
    <row r="21246" spans="10:11">
      <c r="J21246" s="1014"/>
      <c r="K21246" s="1014"/>
    </row>
    <row r="21247" spans="10:11">
      <c r="J21247" s="1014"/>
      <c r="K21247" s="1014"/>
    </row>
    <row r="21248" spans="10:11">
      <c r="J21248" s="1014"/>
      <c r="K21248" s="1014"/>
    </row>
    <row r="21249" spans="10:11">
      <c r="J21249" s="1014"/>
      <c r="K21249" s="1014"/>
    </row>
    <row r="21250" spans="10:11">
      <c r="J21250" s="1014"/>
      <c r="K21250" s="1014"/>
    </row>
    <row r="21251" spans="10:11">
      <c r="J21251" s="1014"/>
      <c r="K21251" s="1014"/>
    </row>
    <row r="21252" spans="10:11">
      <c r="J21252" s="1014"/>
      <c r="K21252" s="1014"/>
    </row>
    <row r="21253" spans="10:11">
      <c r="J21253" s="1014"/>
      <c r="K21253" s="1014"/>
    </row>
    <row r="21254" spans="10:11">
      <c r="J21254" s="1014"/>
      <c r="K21254" s="1014"/>
    </row>
    <row r="21255" spans="10:11">
      <c r="J21255" s="1014"/>
      <c r="K21255" s="1014"/>
    </row>
    <row r="21256" spans="10:11">
      <c r="J21256" s="1014"/>
      <c r="K21256" s="1014"/>
    </row>
    <row r="21257" spans="10:11">
      <c r="J21257" s="1014"/>
      <c r="K21257" s="1014"/>
    </row>
    <row r="21258" spans="10:11">
      <c r="J21258" s="1014"/>
      <c r="K21258" s="1014"/>
    </row>
    <row r="21259" spans="10:11">
      <c r="J21259" s="1014"/>
      <c r="K21259" s="1014"/>
    </row>
    <row r="21260" spans="10:11">
      <c r="J21260" s="1014"/>
      <c r="K21260" s="1014"/>
    </row>
    <row r="21261" spans="10:11">
      <c r="J21261" s="1014"/>
      <c r="K21261" s="1014"/>
    </row>
    <row r="21262" spans="10:11">
      <c r="J21262" s="1014"/>
      <c r="K21262" s="1014"/>
    </row>
    <row r="21263" spans="10:11">
      <c r="J21263" s="1014"/>
      <c r="K21263" s="1014"/>
    </row>
    <row r="21264" spans="10:11">
      <c r="J21264" s="1014"/>
      <c r="K21264" s="1014"/>
    </row>
    <row r="21265" spans="10:11">
      <c r="J21265" s="1014"/>
      <c r="K21265" s="1014"/>
    </row>
    <row r="21266" spans="10:11">
      <c r="J21266" s="1014"/>
      <c r="K21266" s="1014"/>
    </row>
    <row r="21267" spans="10:11">
      <c r="J21267" s="1014"/>
      <c r="K21267" s="1014"/>
    </row>
    <row r="21268" spans="10:11">
      <c r="J21268" s="1014"/>
      <c r="K21268" s="1014"/>
    </row>
    <row r="21269" spans="10:11">
      <c r="J21269" s="1014"/>
      <c r="K21269" s="1014"/>
    </row>
    <row r="21270" spans="10:11">
      <c r="J21270" s="1014"/>
      <c r="K21270" s="1014"/>
    </row>
    <row r="21271" spans="10:11">
      <c r="J21271" s="1014"/>
      <c r="K21271" s="1014"/>
    </row>
    <row r="21272" spans="10:11">
      <c r="J21272" s="1014"/>
      <c r="K21272" s="1014"/>
    </row>
    <row r="21273" spans="10:11">
      <c r="J21273" s="1014"/>
      <c r="K21273" s="1014"/>
    </row>
    <row r="21274" spans="10:11">
      <c r="J21274" s="1014"/>
      <c r="K21274" s="1014"/>
    </row>
    <row r="21275" spans="10:11">
      <c r="J21275" s="1014"/>
      <c r="K21275" s="1014"/>
    </row>
    <row r="21276" spans="10:11">
      <c r="J21276" s="1014"/>
      <c r="K21276" s="1014"/>
    </row>
    <row r="21277" spans="10:11">
      <c r="J21277" s="1014"/>
      <c r="K21277" s="1014"/>
    </row>
    <row r="21278" spans="10:11">
      <c r="J21278" s="1014"/>
      <c r="K21278" s="1014"/>
    </row>
    <row r="21279" spans="10:11">
      <c r="J21279" s="1014"/>
      <c r="K21279" s="1014"/>
    </row>
    <row r="21280" spans="10:11">
      <c r="J21280" s="1014"/>
      <c r="K21280" s="1014"/>
    </row>
    <row r="21281" spans="10:11">
      <c r="J21281" s="1014"/>
      <c r="K21281" s="1014"/>
    </row>
    <row r="21282" spans="10:11">
      <c r="J21282" s="1014"/>
      <c r="K21282" s="1014"/>
    </row>
    <row r="21283" spans="10:11">
      <c r="J21283" s="1014"/>
      <c r="K21283" s="1014"/>
    </row>
    <row r="21284" spans="10:11">
      <c r="J21284" s="1014"/>
      <c r="K21284" s="1014"/>
    </row>
    <row r="21285" spans="10:11">
      <c r="J21285" s="1014"/>
      <c r="K21285" s="1014"/>
    </row>
    <row r="21286" spans="10:11">
      <c r="J21286" s="1014"/>
      <c r="K21286" s="1014"/>
    </row>
    <row r="21287" spans="10:11">
      <c r="J21287" s="1014"/>
      <c r="K21287" s="1014"/>
    </row>
    <row r="21288" spans="10:11">
      <c r="J21288" s="1014"/>
      <c r="K21288" s="1014"/>
    </row>
    <row r="21289" spans="10:11">
      <c r="J21289" s="1014"/>
      <c r="K21289" s="1014"/>
    </row>
    <row r="21290" spans="10:11">
      <c r="J21290" s="1014"/>
      <c r="K21290" s="1014"/>
    </row>
    <row r="21291" spans="10:11">
      <c r="J21291" s="1014"/>
      <c r="K21291" s="1014"/>
    </row>
    <row r="21292" spans="10:11">
      <c r="J21292" s="1014"/>
      <c r="K21292" s="1014"/>
    </row>
    <row r="21293" spans="10:11">
      <c r="J21293" s="1014"/>
      <c r="K21293" s="1014"/>
    </row>
    <row r="21294" spans="10:11">
      <c r="J21294" s="1014"/>
      <c r="K21294" s="1014"/>
    </row>
    <row r="21295" spans="10:11">
      <c r="J21295" s="1014"/>
      <c r="K21295" s="1014"/>
    </row>
    <row r="21296" spans="10:11">
      <c r="J21296" s="1014"/>
      <c r="K21296" s="1014"/>
    </row>
    <row r="21297" spans="10:11">
      <c r="J21297" s="1014"/>
      <c r="K21297" s="1014"/>
    </row>
    <row r="21298" spans="10:11">
      <c r="J21298" s="1014"/>
      <c r="K21298" s="1014"/>
    </row>
    <row r="21299" spans="10:11">
      <c r="J21299" s="1014"/>
      <c r="K21299" s="1014"/>
    </row>
    <row r="21300" spans="10:11">
      <c r="J21300" s="1014"/>
      <c r="K21300" s="1014"/>
    </row>
    <row r="21301" spans="10:11">
      <c r="J21301" s="1014"/>
      <c r="K21301" s="1014"/>
    </row>
    <row r="21302" spans="10:11">
      <c r="J21302" s="1014"/>
      <c r="K21302" s="1014"/>
    </row>
    <row r="21303" spans="10:11">
      <c r="J21303" s="1014"/>
      <c r="K21303" s="1014"/>
    </row>
    <row r="21304" spans="10:11">
      <c r="J21304" s="1014"/>
      <c r="K21304" s="1014"/>
    </row>
    <row r="21305" spans="10:11">
      <c r="J21305" s="1014"/>
      <c r="K21305" s="1014"/>
    </row>
    <row r="21306" spans="10:11">
      <c r="J21306" s="1014"/>
      <c r="K21306" s="1014"/>
    </row>
    <row r="21307" spans="10:11">
      <c r="J21307" s="1014"/>
      <c r="K21307" s="1014"/>
    </row>
    <row r="21308" spans="10:11">
      <c r="J21308" s="1014"/>
      <c r="K21308" s="1014"/>
    </row>
    <row r="21309" spans="10:11">
      <c r="J21309" s="1014"/>
      <c r="K21309" s="1014"/>
    </row>
    <row r="21310" spans="10:11">
      <c r="J21310" s="1014"/>
      <c r="K21310" s="1014"/>
    </row>
    <row r="21311" spans="10:11">
      <c r="J21311" s="1014"/>
      <c r="K21311" s="1014"/>
    </row>
    <row r="21312" spans="10:11">
      <c r="J21312" s="1014"/>
      <c r="K21312" s="1014"/>
    </row>
    <row r="21313" spans="10:11">
      <c r="J21313" s="1014"/>
      <c r="K21313" s="1014"/>
    </row>
    <row r="21314" spans="10:11">
      <c r="J21314" s="1014"/>
      <c r="K21314" s="1014"/>
    </row>
    <row r="21315" spans="10:11">
      <c r="J21315" s="1014"/>
      <c r="K21315" s="1014"/>
    </row>
    <row r="21316" spans="10:11">
      <c r="J21316" s="1014"/>
      <c r="K21316" s="1014"/>
    </row>
    <row r="21317" spans="10:11">
      <c r="J21317" s="1014"/>
      <c r="K21317" s="1014"/>
    </row>
    <row r="21318" spans="10:11">
      <c r="J21318" s="1014"/>
      <c r="K21318" s="1014"/>
    </row>
    <row r="21319" spans="10:11">
      <c r="J21319" s="1014"/>
      <c r="K21319" s="1014"/>
    </row>
    <row r="21320" spans="10:11">
      <c r="J21320" s="1014"/>
      <c r="K21320" s="1014"/>
    </row>
    <row r="21321" spans="10:11">
      <c r="J21321" s="1014"/>
      <c r="K21321" s="1014"/>
    </row>
    <row r="21322" spans="10:11">
      <c r="J21322" s="1014"/>
      <c r="K21322" s="1014"/>
    </row>
    <row r="21323" spans="10:11">
      <c r="J21323" s="1014"/>
      <c r="K21323" s="1014"/>
    </row>
    <row r="21324" spans="10:11">
      <c r="J21324" s="1014"/>
      <c r="K21324" s="1014"/>
    </row>
    <row r="21325" spans="10:11">
      <c r="J21325" s="1014"/>
      <c r="K21325" s="1014"/>
    </row>
    <row r="21326" spans="10:11">
      <c r="J21326" s="1014"/>
      <c r="K21326" s="1014"/>
    </row>
    <row r="21327" spans="10:11">
      <c r="J21327" s="1014"/>
      <c r="K21327" s="1014"/>
    </row>
    <row r="21328" spans="10:11">
      <c r="J21328" s="1014"/>
      <c r="K21328" s="1014"/>
    </row>
    <row r="21329" spans="10:11">
      <c r="J21329" s="1014"/>
      <c r="K21329" s="1014"/>
    </row>
    <row r="21330" spans="10:11">
      <c r="J21330" s="1014"/>
      <c r="K21330" s="1014"/>
    </row>
    <row r="21331" spans="10:11">
      <c r="J21331" s="1014"/>
      <c r="K21331" s="1014"/>
    </row>
    <row r="21332" spans="10:11">
      <c r="J21332" s="1014"/>
      <c r="K21332" s="1014"/>
    </row>
    <row r="21333" spans="10:11">
      <c r="J21333" s="1014"/>
      <c r="K21333" s="1014"/>
    </row>
    <row r="21334" spans="10:11">
      <c r="J21334" s="1014"/>
      <c r="K21334" s="1014"/>
    </row>
    <row r="21335" spans="10:11">
      <c r="J21335" s="1014"/>
      <c r="K21335" s="1014"/>
    </row>
    <row r="21336" spans="10:11">
      <c r="J21336" s="1014"/>
      <c r="K21336" s="1014"/>
    </row>
    <row r="21337" spans="10:11">
      <c r="J21337" s="1014"/>
      <c r="K21337" s="1014"/>
    </row>
    <row r="21338" spans="10:11">
      <c r="J21338" s="1014"/>
      <c r="K21338" s="1014"/>
    </row>
    <row r="21339" spans="10:11">
      <c r="J21339" s="1014"/>
      <c r="K21339" s="1014"/>
    </row>
    <row r="21340" spans="10:11">
      <c r="J21340" s="1014"/>
      <c r="K21340" s="1014"/>
    </row>
    <row r="21341" spans="10:11">
      <c r="J21341" s="1014"/>
      <c r="K21341" s="1014"/>
    </row>
    <row r="21342" spans="10:11">
      <c r="J21342" s="1014"/>
      <c r="K21342" s="1014"/>
    </row>
    <row r="21343" spans="10:11">
      <c r="J21343" s="1014"/>
      <c r="K21343" s="1014"/>
    </row>
    <row r="21344" spans="10:11">
      <c r="J21344" s="1014"/>
      <c r="K21344" s="1014"/>
    </row>
    <row r="21345" spans="10:11">
      <c r="J21345" s="1014"/>
      <c r="K21345" s="1014"/>
    </row>
    <row r="21346" spans="10:11">
      <c r="J21346" s="1014"/>
      <c r="K21346" s="1014"/>
    </row>
    <row r="21347" spans="10:11">
      <c r="J21347" s="1014"/>
      <c r="K21347" s="1014"/>
    </row>
    <row r="21348" spans="10:11">
      <c r="J21348" s="1014"/>
      <c r="K21348" s="1014"/>
    </row>
    <row r="21349" spans="10:11">
      <c r="J21349" s="1014"/>
      <c r="K21349" s="1014"/>
    </row>
    <row r="21350" spans="10:11">
      <c r="J21350" s="1014"/>
      <c r="K21350" s="1014"/>
    </row>
    <row r="21351" spans="10:11">
      <c r="J21351" s="1014"/>
      <c r="K21351" s="1014"/>
    </row>
    <row r="21352" spans="10:11">
      <c r="J21352" s="1014"/>
      <c r="K21352" s="1014"/>
    </row>
    <row r="21353" spans="10:11">
      <c r="J21353" s="1014"/>
      <c r="K21353" s="1014"/>
    </row>
    <row r="21354" spans="10:11">
      <c r="J21354" s="1014"/>
      <c r="K21354" s="1014"/>
    </row>
    <row r="21355" spans="10:11">
      <c r="J21355" s="1014"/>
      <c r="K21355" s="1014"/>
    </row>
    <row r="21356" spans="10:11">
      <c r="J21356" s="1014"/>
      <c r="K21356" s="1014"/>
    </row>
    <row r="21357" spans="10:11">
      <c r="J21357" s="1014"/>
      <c r="K21357" s="1014"/>
    </row>
    <row r="21358" spans="10:11">
      <c r="J21358" s="1014"/>
      <c r="K21358" s="1014"/>
    </row>
    <row r="21359" spans="10:11">
      <c r="J21359" s="1014"/>
      <c r="K21359" s="1014"/>
    </row>
    <row r="21360" spans="10:11">
      <c r="J21360" s="1014"/>
      <c r="K21360" s="1014"/>
    </row>
    <row r="21361" spans="10:11">
      <c r="J21361" s="1014"/>
      <c r="K21361" s="1014"/>
    </row>
    <row r="21362" spans="10:11">
      <c r="J21362" s="1014"/>
      <c r="K21362" s="1014"/>
    </row>
    <row r="21363" spans="10:11">
      <c r="J21363" s="1014"/>
      <c r="K21363" s="1014"/>
    </row>
    <row r="21364" spans="10:11">
      <c r="J21364" s="1014"/>
      <c r="K21364" s="1014"/>
    </row>
    <row r="21365" spans="10:11">
      <c r="J21365" s="1014"/>
      <c r="K21365" s="1014"/>
    </row>
    <row r="21366" spans="10:11">
      <c r="J21366" s="1014"/>
      <c r="K21366" s="1014"/>
    </row>
    <row r="21367" spans="10:11">
      <c r="J21367" s="1014"/>
      <c r="K21367" s="1014"/>
    </row>
    <row r="21368" spans="10:11">
      <c r="J21368" s="1014"/>
      <c r="K21368" s="1014"/>
    </row>
    <row r="21369" spans="10:11">
      <c r="J21369" s="1014"/>
      <c r="K21369" s="1014"/>
    </row>
    <row r="21370" spans="10:11">
      <c r="J21370" s="1014"/>
      <c r="K21370" s="1014"/>
    </row>
    <row r="21371" spans="10:11">
      <c r="J21371" s="1014"/>
      <c r="K21371" s="1014"/>
    </row>
    <row r="21372" spans="10:11">
      <c r="J21372" s="1014"/>
      <c r="K21372" s="1014"/>
    </row>
    <row r="21373" spans="10:11">
      <c r="J21373" s="1014"/>
      <c r="K21373" s="1014"/>
    </row>
    <row r="21374" spans="10:11">
      <c r="J21374" s="1014"/>
      <c r="K21374" s="1014"/>
    </row>
    <row r="21375" spans="10:11">
      <c r="J21375" s="1014"/>
      <c r="K21375" s="1014"/>
    </row>
    <row r="21376" spans="10:11">
      <c r="J21376" s="1014"/>
      <c r="K21376" s="1014"/>
    </row>
    <row r="21377" spans="10:11">
      <c r="J21377" s="1014"/>
      <c r="K21377" s="1014"/>
    </row>
    <row r="21378" spans="10:11">
      <c r="J21378" s="1014"/>
      <c r="K21378" s="1014"/>
    </row>
    <row r="21379" spans="10:11">
      <c r="J21379" s="1014"/>
      <c r="K21379" s="1014"/>
    </row>
    <row r="21380" spans="10:11">
      <c r="J21380" s="1014"/>
      <c r="K21380" s="1014"/>
    </row>
    <row r="21381" spans="10:11">
      <c r="J21381" s="1014"/>
      <c r="K21381" s="1014"/>
    </row>
    <row r="21382" spans="10:11">
      <c r="J21382" s="1014"/>
      <c r="K21382" s="1014"/>
    </row>
    <row r="21383" spans="10:11">
      <c r="J21383" s="1014"/>
      <c r="K21383" s="1014"/>
    </row>
    <row r="21384" spans="10:11">
      <c r="J21384" s="1014"/>
      <c r="K21384" s="1014"/>
    </row>
    <row r="21385" spans="10:11">
      <c r="J21385" s="1014"/>
      <c r="K21385" s="1014"/>
    </row>
    <row r="21386" spans="10:11">
      <c r="J21386" s="1014"/>
      <c r="K21386" s="1014"/>
    </row>
    <row r="21387" spans="10:11">
      <c r="J21387" s="1014"/>
      <c r="K21387" s="1014"/>
    </row>
    <row r="21388" spans="10:11">
      <c r="J21388" s="1014"/>
      <c r="K21388" s="1014"/>
    </row>
    <row r="21389" spans="10:11">
      <c r="J21389" s="1014"/>
      <c r="K21389" s="1014"/>
    </row>
    <row r="21390" spans="10:11">
      <c r="J21390" s="1014"/>
      <c r="K21390" s="1014"/>
    </row>
    <row r="21391" spans="10:11">
      <c r="J21391" s="1014"/>
      <c r="K21391" s="1014"/>
    </row>
    <row r="21392" spans="10:11">
      <c r="J21392" s="1014"/>
      <c r="K21392" s="1014"/>
    </row>
    <row r="21393" spans="10:11">
      <c r="J21393" s="1014"/>
      <c r="K21393" s="1014"/>
    </row>
    <row r="21394" spans="10:11">
      <c r="J21394" s="1014"/>
      <c r="K21394" s="1014"/>
    </row>
    <row r="21395" spans="10:11">
      <c r="J21395" s="1014"/>
      <c r="K21395" s="1014"/>
    </row>
    <row r="21396" spans="10:11">
      <c r="J21396" s="1014"/>
      <c r="K21396" s="1014"/>
    </row>
    <row r="21397" spans="10:11">
      <c r="J21397" s="1014"/>
      <c r="K21397" s="1014"/>
    </row>
    <row r="21398" spans="10:11">
      <c r="J21398" s="1014"/>
      <c r="K21398" s="1014"/>
    </row>
    <row r="21399" spans="10:11">
      <c r="J21399" s="1014"/>
      <c r="K21399" s="1014"/>
    </row>
    <row r="21400" spans="10:11">
      <c r="J21400" s="1014"/>
      <c r="K21400" s="1014"/>
    </row>
    <row r="21401" spans="10:11">
      <c r="J21401" s="1014"/>
      <c r="K21401" s="1014"/>
    </row>
    <row r="21402" spans="10:11">
      <c r="J21402" s="1014"/>
      <c r="K21402" s="1014"/>
    </row>
    <row r="21403" spans="10:11">
      <c r="J21403" s="1014"/>
      <c r="K21403" s="1014"/>
    </row>
    <row r="21404" spans="10:11">
      <c r="J21404" s="1014"/>
      <c r="K21404" s="1014"/>
    </row>
    <row r="21405" spans="10:11">
      <c r="J21405" s="1014"/>
      <c r="K21405" s="1014"/>
    </row>
    <row r="21406" spans="10:11">
      <c r="J21406" s="1014"/>
      <c r="K21406" s="1014"/>
    </row>
    <row r="21407" spans="10:11">
      <c r="J21407" s="1014"/>
      <c r="K21407" s="1014"/>
    </row>
    <row r="21408" spans="10:11">
      <c r="J21408" s="1014"/>
      <c r="K21408" s="1014"/>
    </row>
    <row r="21409" spans="10:11">
      <c r="J21409" s="1014"/>
      <c r="K21409" s="1014"/>
    </row>
    <row r="21410" spans="10:11">
      <c r="J21410" s="1014"/>
      <c r="K21410" s="1014"/>
    </row>
    <row r="21411" spans="10:11">
      <c r="J21411" s="1014"/>
      <c r="K21411" s="1014"/>
    </row>
    <row r="21412" spans="10:11">
      <c r="J21412" s="1014"/>
      <c r="K21412" s="1014"/>
    </row>
    <row r="21413" spans="10:11">
      <c r="J21413" s="1014"/>
      <c r="K21413" s="1014"/>
    </row>
    <row r="21414" spans="10:11">
      <c r="J21414" s="1014"/>
      <c r="K21414" s="1014"/>
    </row>
    <row r="21415" spans="10:11">
      <c r="J21415" s="1014"/>
      <c r="K21415" s="1014"/>
    </row>
    <row r="21416" spans="10:11">
      <c r="J21416" s="1014"/>
      <c r="K21416" s="1014"/>
    </row>
    <row r="21417" spans="10:11">
      <c r="J21417" s="1014"/>
      <c r="K21417" s="1014"/>
    </row>
    <row r="21418" spans="10:11">
      <c r="J21418" s="1014"/>
      <c r="K21418" s="1014"/>
    </row>
    <row r="21419" spans="10:11">
      <c r="J21419" s="1014"/>
      <c r="K21419" s="1014"/>
    </row>
    <row r="21420" spans="10:11">
      <c r="J21420" s="1014"/>
      <c r="K21420" s="1014"/>
    </row>
    <row r="21421" spans="10:11">
      <c r="J21421" s="1014"/>
      <c r="K21421" s="1014"/>
    </row>
    <row r="21422" spans="10:11">
      <c r="J21422" s="1014"/>
      <c r="K21422" s="1014"/>
    </row>
    <row r="21423" spans="10:11">
      <c r="J21423" s="1014"/>
      <c r="K21423" s="1014"/>
    </row>
    <row r="21424" spans="10:11">
      <c r="J21424" s="1014"/>
      <c r="K21424" s="1014"/>
    </row>
    <row r="21425" spans="10:11">
      <c r="J21425" s="1014"/>
      <c r="K21425" s="1014"/>
    </row>
    <row r="21426" spans="10:11">
      <c r="J21426" s="1014"/>
      <c r="K21426" s="1014"/>
    </row>
    <row r="21427" spans="10:11">
      <c r="J21427" s="1014"/>
      <c r="K21427" s="1014"/>
    </row>
    <row r="21428" spans="10:11">
      <c r="J21428" s="1014"/>
      <c r="K21428" s="1014"/>
    </row>
    <row r="21429" spans="10:11">
      <c r="J21429" s="1014"/>
      <c r="K21429" s="1014"/>
    </row>
    <row r="21430" spans="10:11">
      <c r="J21430" s="1014"/>
      <c r="K21430" s="1014"/>
    </row>
    <row r="21431" spans="10:11">
      <c r="J21431" s="1014"/>
      <c r="K21431" s="1014"/>
    </row>
    <row r="21432" spans="10:11">
      <c r="J21432" s="1014"/>
      <c r="K21432" s="1014"/>
    </row>
    <row r="21433" spans="10:11">
      <c r="J21433" s="1014"/>
      <c r="K21433" s="1014"/>
    </row>
    <row r="21434" spans="10:11">
      <c r="J21434" s="1014"/>
      <c r="K21434" s="1014"/>
    </row>
    <row r="21435" spans="10:11">
      <c r="J21435" s="1014"/>
      <c r="K21435" s="1014"/>
    </row>
    <row r="21436" spans="10:11">
      <c r="J21436" s="1014"/>
      <c r="K21436" s="1014"/>
    </row>
    <row r="21437" spans="10:11">
      <c r="J21437" s="1014"/>
      <c r="K21437" s="1014"/>
    </row>
    <row r="21438" spans="10:11">
      <c r="J21438" s="1014"/>
      <c r="K21438" s="1014"/>
    </row>
    <row r="21439" spans="10:11">
      <c r="J21439" s="1014"/>
      <c r="K21439" s="1014"/>
    </row>
    <row r="21440" spans="10:11">
      <c r="J21440" s="1014"/>
      <c r="K21440" s="1014"/>
    </row>
    <row r="21441" spans="10:11">
      <c r="J21441" s="1014"/>
      <c r="K21441" s="1014"/>
    </row>
    <row r="21442" spans="10:11">
      <c r="J21442" s="1014"/>
      <c r="K21442" s="1014"/>
    </row>
    <row r="21443" spans="10:11">
      <c r="J21443" s="1014"/>
      <c r="K21443" s="1014"/>
    </row>
    <row r="21444" spans="10:11">
      <c r="J21444" s="1014"/>
      <c r="K21444" s="1014"/>
    </row>
    <row r="21445" spans="10:11">
      <c r="J21445" s="1014"/>
      <c r="K21445" s="1014"/>
    </row>
    <row r="21446" spans="10:11">
      <c r="J21446" s="1014"/>
      <c r="K21446" s="1014"/>
    </row>
    <row r="21447" spans="10:11">
      <c r="J21447" s="1014"/>
      <c r="K21447" s="1014"/>
    </row>
    <row r="21448" spans="10:11">
      <c r="J21448" s="1014"/>
      <c r="K21448" s="1014"/>
    </row>
    <row r="21449" spans="10:11">
      <c r="J21449" s="1014"/>
      <c r="K21449" s="1014"/>
    </row>
    <row r="21450" spans="10:11">
      <c r="J21450" s="1014"/>
      <c r="K21450" s="1014"/>
    </row>
    <row r="21451" spans="10:11">
      <c r="J21451" s="1014"/>
      <c r="K21451" s="1014"/>
    </row>
    <row r="21452" spans="10:11">
      <c r="J21452" s="1014"/>
      <c r="K21452" s="1014"/>
    </row>
    <row r="21453" spans="10:11">
      <c r="J21453" s="1014"/>
      <c r="K21453" s="1014"/>
    </row>
    <row r="21454" spans="10:11">
      <c r="J21454" s="1014"/>
      <c r="K21454" s="1014"/>
    </row>
    <row r="21455" spans="10:11">
      <c r="J21455" s="1014"/>
      <c r="K21455" s="1014"/>
    </row>
    <row r="21456" spans="10:11">
      <c r="J21456" s="1014"/>
      <c r="K21456" s="1014"/>
    </row>
    <row r="21457" spans="10:11">
      <c r="J21457" s="1014"/>
      <c r="K21457" s="1014"/>
    </row>
    <row r="21458" spans="10:11">
      <c r="J21458" s="1014"/>
      <c r="K21458" s="1014"/>
    </row>
    <row r="21459" spans="10:11">
      <c r="J21459" s="1014"/>
      <c r="K21459" s="1014"/>
    </row>
    <row r="21460" spans="10:11">
      <c r="J21460" s="1014"/>
      <c r="K21460" s="1014"/>
    </row>
    <row r="21461" spans="10:11">
      <c r="J21461" s="1014"/>
      <c r="K21461" s="1014"/>
    </row>
    <row r="21462" spans="10:11">
      <c r="J21462" s="1014"/>
      <c r="K21462" s="1014"/>
    </row>
    <row r="21463" spans="10:11">
      <c r="J21463" s="1014"/>
      <c r="K21463" s="1014"/>
    </row>
    <row r="21464" spans="10:11">
      <c r="J21464" s="1014"/>
      <c r="K21464" s="1014"/>
    </row>
    <row r="21465" spans="10:11">
      <c r="J21465" s="1014"/>
      <c r="K21465" s="1014"/>
    </row>
    <row r="21466" spans="10:11">
      <c r="J21466" s="1014"/>
      <c r="K21466" s="1014"/>
    </row>
    <row r="21467" spans="10:11">
      <c r="J21467" s="1014"/>
      <c r="K21467" s="1014"/>
    </row>
    <row r="21468" spans="10:11">
      <c r="J21468" s="1014"/>
      <c r="K21468" s="1014"/>
    </row>
    <row r="21469" spans="10:11">
      <c r="J21469" s="1014"/>
      <c r="K21469" s="1014"/>
    </row>
    <row r="21470" spans="10:11">
      <c r="J21470" s="1014"/>
      <c r="K21470" s="1014"/>
    </row>
    <row r="21471" spans="10:11">
      <c r="J21471" s="1014"/>
      <c r="K21471" s="1014"/>
    </row>
    <row r="21472" spans="10:11">
      <c r="J21472" s="1014"/>
      <c r="K21472" s="1014"/>
    </row>
    <row r="21473" spans="10:11">
      <c r="J21473" s="1014"/>
      <c r="K21473" s="1014"/>
    </row>
    <row r="21474" spans="10:11">
      <c r="J21474" s="1014"/>
      <c r="K21474" s="1014"/>
    </row>
    <row r="21475" spans="10:11">
      <c r="J21475" s="1014"/>
      <c r="K21475" s="1014"/>
    </row>
    <row r="21476" spans="10:11">
      <c r="J21476" s="1014"/>
      <c r="K21476" s="1014"/>
    </row>
    <row r="21477" spans="10:11">
      <c r="J21477" s="1014"/>
      <c r="K21477" s="1014"/>
    </row>
    <row r="21478" spans="10:11">
      <c r="J21478" s="1014"/>
      <c r="K21478" s="1014"/>
    </row>
    <row r="21479" spans="10:11">
      <c r="J21479" s="1014"/>
      <c r="K21479" s="1014"/>
    </row>
    <row r="21480" spans="10:11">
      <c r="J21480" s="1014"/>
      <c r="K21480" s="1014"/>
    </row>
    <row r="21481" spans="10:11">
      <c r="J21481" s="1014"/>
      <c r="K21481" s="1014"/>
    </row>
    <row r="21482" spans="10:11">
      <c r="J21482" s="1014"/>
      <c r="K21482" s="1014"/>
    </row>
    <row r="21483" spans="10:11">
      <c r="J21483" s="1014"/>
      <c r="K21483" s="1014"/>
    </row>
    <row r="21484" spans="10:11">
      <c r="J21484" s="1014"/>
      <c r="K21484" s="1014"/>
    </row>
    <row r="21485" spans="10:11">
      <c r="J21485" s="1014"/>
      <c r="K21485" s="1014"/>
    </row>
    <row r="21486" spans="10:11">
      <c r="J21486" s="1014"/>
      <c r="K21486" s="1014"/>
    </row>
    <row r="21487" spans="10:11">
      <c r="J21487" s="1014"/>
      <c r="K21487" s="1014"/>
    </row>
    <row r="21488" spans="10:11">
      <c r="J21488" s="1014"/>
      <c r="K21488" s="1014"/>
    </row>
    <row r="21489" spans="10:11">
      <c r="J21489" s="1014"/>
      <c r="K21489" s="1014"/>
    </row>
    <row r="21490" spans="10:11">
      <c r="J21490" s="1014"/>
      <c r="K21490" s="1014"/>
    </row>
    <row r="21491" spans="10:11">
      <c r="J21491" s="1014"/>
      <c r="K21491" s="1014"/>
    </row>
    <row r="21492" spans="10:11">
      <c r="J21492" s="1014"/>
      <c r="K21492" s="1014"/>
    </row>
    <row r="21493" spans="10:11">
      <c r="J21493" s="1014"/>
      <c r="K21493" s="1014"/>
    </row>
    <row r="21494" spans="10:11">
      <c r="J21494" s="1014"/>
      <c r="K21494" s="1014"/>
    </row>
    <row r="21495" spans="10:11">
      <c r="J21495" s="1014"/>
      <c r="K21495" s="1014"/>
    </row>
    <row r="21496" spans="10:11">
      <c r="J21496" s="1014"/>
      <c r="K21496" s="1014"/>
    </row>
    <row r="21497" spans="10:11">
      <c r="J21497" s="1014"/>
      <c r="K21497" s="1014"/>
    </row>
    <row r="21498" spans="10:11">
      <c r="J21498" s="1014"/>
      <c r="K21498" s="1014"/>
    </row>
    <row r="21499" spans="10:11">
      <c r="J21499" s="1014"/>
      <c r="K21499" s="1014"/>
    </row>
    <row r="21500" spans="10:11">
      <c r="J21500" s="1014"/>
      <c r="K21500" s="1014"/>
    </row>
    <row r="21501" spans="10:11">
      <c r="J21501" s="1014"/>
      <c r="K21501" s="1014"/>
    </row>
    <row r="21502" spans="10:11">
      <c r="J21502" s="1014"/>
      <c r="K21502" s="1014"/>
    </row>
    <row r="21503" spans="10:11">
      <c r="J21503" s="1014"/>
      <c r="K21503" s="1014"/>
    </row>
    <row r="21504" spans="10:11">
      <c r="J21504" s="1014"/>
      <c r="K21504" s="1014"/>
    </row>
    <row r="21505" spans="10:11">
      <c r="J21505" s="1014"/>
      <c r="K21505" s="1014"/>
    </row>
    <row r="21506" spans="10:11">
      <c r="J21506" s="1014"/>
      <c r="K21506" s="1014"/>
    </row>
    <row r="21507" spans="10:11">
      <c r="J21507" s="1014"/>
      <c r="K21507" s="1014"/>
    </row>
    <row r="21508" spans="10:11">
      <c r="J21508" s="1014"/>
      <c r="K21508" s="1014"/>
    </row>
    <row r="21509" spans="10:11">
      <c r="J21509" s="1014"/>
      <c r="K21509" s="1014"/>
    </row>
    <row r="21510" spans="10:11">
      <c r="J21510" s="1014"/>
      <c r="K21510" s="1014"/>
    </row>
    <row r="21511" spans="10:11">
      <c r="J21511" s="1014"/>
      <c r="K21511" s="1014"/>
    </row>
    <row r="21512" spans="10:11">
      <c r="J21512" s="1014"/>
      <c r="K21512" s="1014"/>
    </row>
    <row r="21513" spans="10:11">
      <c r="J21513" s="1014"/>
      <c r="K21513" s="1014"/>
    </row>
    <row r="21514" spans="10:11">
      <c r="J21514" s="1014"/>
      <c r="K21514" s="1014"/>
    </row>
    <row r="21515" spans="10:11">
      <c r="J21515" s="1014"/>
      <c r="K21515" s="1014"/>
    </row>
    <row r="21516" spans="10:11">
      <c r="J21516" s="1014"/>
      <c r="K21516" s="1014"/>
    </row>
    <row r="21517" spans="10:11">
      <c r="J21517" s="1014"/>
      <c r="K21517" s="1014"/>
    </row>
    <row r="21518" spans="10:11">
      <c r="J21518" s="1014"/>
      <c r="K21518" s="1014"/>
    </row>
    <row r="21519" spans="10:11">
      <c r="J21519" s="1014"/>
      <c r="K21519" s="1014"/>
    </row>
    <row r="21520" spans="10:11">
      <c r="J21520" s="1014"/>
      <c r="K21520" s="1014"/>
    </row>
    <row r="21521" spans="10:11">
      <c r="J21521" s="1014"/>
      <c r="K21521" s="1014"/>
    </row>
    <row r="21522" spans="10:11">
      <c r="J21522" s="1014"/>
      <c r="K21522" s="1014"/>
    </row>
    <row r="21523" spans="10:11">
      <c r="J21523" s="1014"/>
      <c r="K21523" s="1014"/>
    </row>
    <row r="21524" spans="10:11">
      <c r="J21524" s="1014"/>
      <c r="K21524" s="1014"/>
    </row>
    <row r="21525" spans="10:11">
      <c r="J21525" s="1014"/>
      <c r="K21525" s="1014"/>
    </row>
    <row r="21526" spans="10:11">
      <c r="J21526" s="1014"/>
      <c r="K21526" s="1014"/>
    </row>
    <row r="21527" spans="10:11">
      <c r="J21527" s="1014"/>
      <c r="K21527" s="1014"/>
    </row>
    <row r="21528" spans="10:11">
      <c r="J21528" s="1014"/>
      <c r="K21528" s="1014"/>
    </row>
    <row r="21529" spans="10:11">
      <c r="J21529" s="1014"/>
      <c r="K21529" s="1014"/>
    </row>
    <row r="21530" spans="10:11">
      <c r="J21530" s="1014"/>
      <c r="K21530" s="1014"/>
    </row>
    <row r="21531" spans="10:11">
      <c r="J21531" s="1014"/>
      <c r="K21531" s="1014"/>
    </row>
    <row r="21532" spans="10:11">
      <c r="J21532" s="1014"/>
      <c r="K21532" s="1014"/>
    </row>
    <row r="21533" spans="10:11">
      <c r="J21533" s="1014"/>
      <c r="K21533" s="1014"/>
    </row>
    <row r="21534" spans="10:11">
      <c r="J21534" s="1014"/>
      <c r="K21534" s="1014"/>
    </row>
    <row r="21535" spans="10:11">
      <c r="J21535" s="1014"/>
      <c r="K21535" s="1014"/>
    </row>
    <row r="21536" spans="10:11">
      <c r="J21536" s="1014"/>
      <c r="K21536" s="1014"/>
    </row>
    <row r="21537" spans="10:11">
      <c r="J21537" s="1014"/>
      <c r="K21537" s="1014"/>
    </row>
    <row r="21538" spans="10:11">
      <c r="J21538" s="1014"/>
      <c r="K21538" s="1014"/>
    </row>
    <row r="21539" spans="10:11">
      <c r="J21539" s="1014"/>
      <c r="K21539" s="1014"/>
    </row>
    <row r="21540" spans="10:11">
      <c r="J21540" s="1014"/>
      <c r="K21540" s="1014"/>
    </row>
    <row r="21541" spans="10:11">
      <c r="J21541" s="1014"/>
      <c r="K21541" s="1014"/>
    </row>
    <row r="21542" spans="10:11">
      <c r="J21542" s="1014"/>
      <c r="K21542" s="1014"/>
    </row>
    <row r="21543" spans="10:11">
      <c r="J21543" s="1014"/>
      <c r="K21543" s="1014"/>
    </row>
    <row r="21544" spans="10:11">
      <c r="J21544" s="1014"/>
      <c r="K21544" s="1014"/>
    </row>
    <row r="21545" spans="10:11">
      <c r="J21545" s="1014"/>
      <c r="K21545" s="1014"/>
    </row>
    <row r="21546" spans="10:11">
      <c r="J21546" s="1014"/>
      <c r="K21546" s="1014"/>
    </row>
    <row r="21547" spans="10:11">
      <c r="J21547" s="1014"/>
      <c r="K21547" s="1014"/>
    </row>
    <row r="21548" spans="10:11">
      <c r="J21548" s="1014"/>
      <c r="K21548" s="1014"/>
    </row>
    <row r="21549" spans="10:11">
      <c r="J21549" s="1014"/>
      <c r="K21549" s="1014"/>
    </row>
    <row r="21550" spans="10:11">
      <c r="J21550" s="1014"/>
      <c r="K21550" s="1014"/>
    </row>
    <row r="21551" spans="10:11">
      <c r="J21551" s="1014"/>
      <c r="K21551" s="1014"/>
    </row>
    <row r="21552" spans="10:11">
      <c r="J21552" s="1014"/>
      <c r="K21552" s="1014"/>
    </row>
    <row r="21553" spans="10:11">
      <c r="J21553" s="1014"/>
      <c r="K21553" s="1014"/>
    </row>
    <row r="21554" spans="10:11">
      <c r="J21554" s="1014"/>
      <c r="K21554" s="1014"/>
    </row>
    <row r="21555" spans="10:11">
      <c r="J21555" s="1014"/>
      <c r="K21555" s="1014"/>
    </row>
    <row r="21556" spans="10:11">
      <c r="J21556" s="1014"/>
      <c r="K21556" s="1014"/>
    </row>
    <row r="21557" spans="10:11">
      <c r="J21557" s="1014"/>
      <c r="K21557" s="1014"/>
    </row>
    <row r="21558" spans="10:11">
      <c r="J21558" s="1014"/>
      <c r="K21558" s="1014"/>
    </row>
    <row r="21559" spans="10:11">
      <c r="J21559" s="1014"/>
      <c r="K21559" s="1014"/>
    </row>
    <row r="21560" spans="10:11">
      <c r="J21560" s="1014"/>
      <c r="K21560" s="1014"/>
    </row>
    <row r="21561" spans="10:11">
      <c r="J21561" s="1014"/>
      <c r="K21561" s="1014"/>
    </row>
    <row r="21562" spans="10:11">
      <c r="J21562" s="1014"/>
      <c r="K21562" s="1014"/>
    </row>
    <row r="21563" spans="10:11">
      <c r="J21563" s="1014"/>
      <c r="K21563" s="1014"/>
    </row>
    <row r="21564" spans="10:11">
      <c r="J21564" s="1014"/>
      <c r="K21564" s="1014"/>
    </row>
    <row r="21565" spans="10:11">
      <c r="J21565" s="1014"/>
      <c r="K21565" s="1014"/>
    </row>
    <row r="21566" spans="10:11">
      <c r="J21566" s="1014"/>
      <c r="K21566" s="1014"/>
    </row>
    <row r="21567" spans="10:11">
      <c r="J21567" s="1014"/>
      <c r="K21567" s="1014"/>
    </row>
    <row r="21568" spans="10:11">
      <c r="J21568" s="1014"/>
      <c r="K21568" s="1014"/>
    </row>
    <row r="21569" spans="10:11">
      <c r="J21569" s="1014"/>
      <c r="K21569" s="1014"/>
    </row>
    <row r="21570" spans="10:11">
      <c r="J21570" s="1014"/>
      <c r="K21570" s="1014"/>
    </row>
    <row r="21571" spans="10:11">
      <c r="J21571" s="1014"/>
      <c r="K21571" s="1014"/>
    </row>
    <row r="21572" spans="10:11">
      <c r="J21572" s="1014"/>
      <c r="K21572" s="1014"/>
    </row>
    <row r="21573" spans="10:11">
      <c r="J21573" s="1014"/>
      <c r="K21573" s="1014"/>
    </row>
    <row r="21574" spans="10:11">
      <c r="J21574" s="1014"/>
      <c r="K21574" s="1014"/>
    </row>
    <row r="21575" spans="10:11">
      <c r="J21575" s="1014"/>
      <c r="K21575" s="1014"/>
    </row>
    <row r="21576" spans="10:11">
      <c r="J21576" s="1014"/>
      <c r="K21576" s="1014"/>
    </row>
    <row r="21577" spans="10:11">
      <c r="J21577" s="1014"/>
      <c r="K21577" s="1014"/>
    </row>
    <row r="21578" spans="10:11">
      <c r="J21578" s="1014"/>
      <c r="K21578" s="1014"/>
    </row>
    <row r="21579" spans="10:11">
      <c r="J21579" s="1014"/>
      <c r="K21579" s="1014"/>
    </row>
    <row r="21580" spans="10:11">
      <c r="J21580" s="1014"/>
      <c r="K21580" s="1014"/>
    </row>
    <row r="21581" spans="10:11">
      <c r="J21581" s="1014"/>
      <c r="K21581" s="1014"/>
    </row>
    <row r="21582" spans="10:11">
      <c r="J21582" s="1014"/>
      <c r="K21582" s="1014"/>
    </row>
    <row r="21583" spans="10:11">
      <c r="J21583" s="1014"/>
      <c r="K21583" s="1014"/>
    </row>
    <row r="21584" spans="10:11">
      <c r="J21584" s="1014"/>
      <c r="K21584" s="1014"/>
    </row>
    <row r="21585" spans="10:11">
      <c r="J21585" s="1014"/>
      <c r="K21585" s="1014"/>
    </row>
    <row r="21586" spans="10:11">
      <c r="J21586" s="1014"/>
      <c r="K21586" s="1014"/>
    </row>
    <row r="21587" spans="10:11">
      <c r="J21587" s="1014"/>
      <c r="K21587" s="1014"/>
    </row>
    <row r="21588" spans="10:11">
      <c r="J21588" s="1014"/>
      <c r="K21588" s="1014"/>
    </row>
    <row r="21589" spans="10:11">
      <c r="J21589" s="1014"/>
      <c r="K21589" s="1014"/>
    </row>
    <row r="21590" spans="10:11">
      <c r="J21590" s="1014"/>
      <c r="K21590" s="1014"/>
    </row>
    <row r="21591" spans="10:11">
      <c r="J21591" s="1014"/>
      <c r="K21591" s="1014"/>
    </row>
    <row r="21592" spans="10:11">
      <c r="J21592" s="1014"/>
      <c r="K21592" s="1014"/>
    </row>
    <row r="21593" spans="10:11">
      <c r="J21593" s="1014"/>
      <c r="K21593" s="1014"/>
    </row>
    <row r="21594" spans="10:11">
      <c r="J21594" s="1014"/>
      <c r="K21594" s="1014"/>
    </row>
    <row r="21595" spans="10:11">
      <c r="J21595" s="1014"/>
      <c r="K21595" s="1014"/>
    </row>
    <row r="21596" spans="10:11">
      <c r="J21596" s="1014"/>
      <c r="K21596" s="1014"/>
    </row>
    <row r="21597" spans="10:11">
      <c r="J21597" s="1014"/>
      <c r="K21597" s="1014"/>
    </row>
    <row r="21598" spans="10:11">
      <c r="J21598" s="1014"/>
      <c r="K21598" s="1014"/>
    </row>
    <row r="21599" spans="10:11">
      <c r="J21599" s="1014"/>
      <c r="K21599" s="1014"/>
    </row>
    <row r="21600" spans="10:11">
      <c r="J21600" s="1014"/>
      <c r="K21600" s="1014"/>
    </row>
    <row r="21601" spans="10:11">
      <c r="J21601" s="1014"/>
      <c r="K21601" s="1014"/>
    </row>
    <row r="21602" spans="10:11">
      <c r="J21602" s="1014"/>
      <c r="K21602" s="1014"/>
    </row>
    <row r="21603" spans="10:11">
      <c r="J21603" s="1014"/>
      <c r="K21603" s="1014"/>
    </row>
    <row r="21604" spans="10:11">
      <c r="J21604" s="1014"/>
      <c r="K21604" s="1014"/>
    </row>
    <row r="21605" spans="10:11">
      <c r="J21605" s="1014"/>
      <c r="K21605" s="1014"/>
    </row>
    <row r="21606" spans="10:11">
      <c r="J21606" s="1014"/>
      <c r="K21606" s="1014"/>
    </row>
    <row r="21607" spans="10:11">
      <c r="J21607" s="1014"/>
      <c r="K21607" s="1014"/>
    </row>
    <row r="21608" spans="10:11">
      <c r="J21608" s="1014"/>
      <c r="K21608" s="1014"/>
    </row>
    <row r="21609" spans="10:11">
      <c r="J21609" s="1014"/>
      <c r="K21609" s="1014"/>
    </row>
    <row r="21610" spans="10:11">
      <c r="J21610" s="1014"/>
      <c r="K21610" s="1014"/>
    </row>
    <row r="21611" spans="10:11">
      <c r="J21611" s="1014"/>
      <c r="K21611" s="1014"/>
    </row>
    <row r="21612" spans="10:11">
      <c r="J21612" s="1014"/>
      <c r="K21612" s="1014"/>
    </row>
    <row r="21613" spans="10:11">
      <c r="J21613" s="1014"/>
      <c r="K21613" s="1014"/>
    </row>
    <row r="21614" spans="10:11">
      <c r="J21614" s="1014"/>
      <c r="K21614" s="1014"/>
    </row>
    <row r="21615" spans="10:11">
      <c r="J21615" s="1014"/>
      <c r="K21615" s="1014"/>
    </row>
    <row r="21616" spans="10:11">
      <c r="J21616" s="1014"/>
      <c r="K21616" s="1014"/>
    </row>
    <row r="21617" spans="10:11">
      <c r="J21617" s="1014"/>
      <c r="K21617" s="1014"/>
    </row>
    <row r="21618" spans="10:11">
      <c r="J21618" s="1014"/>
      <c r="K21618" s="1014"/>
    </row>
    <row r="21619" spans="10:11">
      <c r="J21619" s="1014"/>
      <c r="K21619" s="1014"/>
    </row>
    <row r="21620" spans="10:11">
      <c r="J21620" s="1014"/>
      <c r="K21620" s="1014"/>
    </row>
    <row r="21621" spans="10:11">
      <c r="J21621" s="1014"/>
      <c r="K21621" s="1014"/>
    </row>
    <row r="21622" spans="10:11">
      <c r="J21622" s="1014"/>
      <c r="K21622" s="1014"/>
    </row>
    <row r="21623" spans="10:11">
      <c r="J21623" s="1014"/>
      <c r="K21623" s="1014"/>
    </row>
    <row r="21624" spans="10:11">
      <c r="J21624" s="1014"/>
      <c r="K21624" s="1014"/>
    </row>
    <row r="21625" spans="10:11">
      <c r="J21625" s="1014"/>
      <c r="K21625" s="1014"/>
    </row>
    <row r="21626" spans="10:11">
      <c r="J21626" s="1014"/>
      <c r="K21626" s="1014"/>
    </row>
    <row r="21627" spans="10:11">
      <c r="J21627" s="1014"/>
      <c r="K21627" s="1014"/>
    </row>
    <row r="21628" spans="10:11">
      <c r="J21628" s="1014"/>
      <c r="K21628" s="1014"/>
    </row>
    <row r="21629" spans="10:11">
      <c r="J21629" s="1014"/>
      <c r="K21629" s="1014"/>
    </row>
    <row r="21630" spans="10:11">
      <c r="J21630" s="1014"/>
      <c r="K21630" s="1014"/>
    </row>
    <row r="21631" spans="10:11">
      <c r="J21631" s="1014"/>
      <c r="K21631" s="1014"/>
    </row>
    <row r="21632" spans="10:11">
      <c r="J21632" s="1014"/>
      <c r="K21632" s="1014"/>
    </row>
    <row r="21633" spans="10:11">
      <c r="J21633" s="1014"/>
      <c r="K21633" s="1014"/>
    </row>
    <row r="21634" spans="10:11">
      <c r="J21634" s="1014"/>
      <c r="K21634" s="1014"/>
    </row>
    <row r="21635" spans="10:11">
      <c r="J21635" s="1014"/>
      <c r="K21635" s="1014"/>
    </row>
    <row r="21636" spans="10:11">
      <c r="J21636" s="1014"/>
      <c r="K21636" s="1014"/>
    </row>
    <row r="21637" spans="10:11">
      <c r="J21637" s="1014"/>
      <c r="K21637" s="1014"/>
    </row>
    <row r="21638" spans="10:11">
      <c r="J21638" s="1014"/>
      <c r="K21638" s="1014"/>
    </row>
    <row r="21639" spans="10:11">
      <c r="J21639" s="1014"/>
      <c r="K21639" s="1014"/>
    </row>
    <row r="21640" spans="10:11">
      <c r="J21640" s="1014"/>
      <c r="K21640" s="1014"/>
    </row>
    <row r="21641" spans="10:11">
      <c r="J21641" s="1014"/>
      <c r="K21641" s="1014"/>
    </row>
    <row r="21642" spans="10:11">
      <c r="J21642" s="1014"/>
      <c r="K21642" s="1014"/>
    </row>
    <row r="21643" spans="10:11">
      <c r="J21643" s="1014"/>
      <c r="K21643" s="1014"/>
    </row>
    <row r="21644" spans="10:11">
      <c r="J21644" s="1014"/>
      <c r="K21644" s="1014"/>
    </row>
    <row r="21645" spans="10:11">
      <c r="J21645" s="1014"/>
      <c r="K21645" s="1014"/>
    </row>
    <row r="21646" spans="10:11">
      <c r="J21646" s="1014"/>
      <c r="K21646" s="1014"/>
    </row>
    <row r="21647" spans="10:11">
      <c r="J21647" s="1014"/>
      <c r="K21647" s="1014"/>
    </row>
    <row r="21648" spans="10:11">
      <c r="J21648" s="1014"/>
      <c r="K21648" s="1014"/>
    </row>
    <row r="21649" spans="10:11">
      <c r="J21649" s="1014"/>
      <c r="K21649" s="1014"/>
    </row>
    <row r="21650" spans="10:11">
      <c r="J21650" s="1014"/>
      <c r="K21650" s="1014"/>
    </row>
    <row r="21651" spans="10:11">
      <c r="J21651" s="1014"/>
      <c r="K21651" s="1014"/>
    </row>
    <row r="21652" spans="10:11">
      <c r="J21652" s="1014"/>
      <c r="K21652" s="1014"/>
    </row>
    <row r="21653" spans="10:11">
      <c r="J21653" s="1014"/>
      <c r="K21653" s="1014"/>
    </row>
    <row r="21654" spans="10:11">
      <c r="J21654" s="1014"/>
      <c r="K21654" s="1014"/>
    </row>
    <row r="21655" spans="10:11">
      <c r="J21655" s="1014"/>
      <c r="K21655" s="1014"/>
    </row>
    <row r="21656" spans="10:11">
      <c r="J21656" s="1014"/>
      <c r="K21656" s="1014"/>
    </row>
    <row r="21657" spans="10:11">
      <c r="J21657" s="1014"/>
      <c r="K21657" s="1014"/>
    </row>
    <row r="21658" spans="10:11">
      <c r="J21658" s="1014"/>
      <c r="K21658" s="1014"/>
    </row>
    <row r="21659" spans="10:11">
      <c r="J21659" s="1014"/>
      <c r="K21659" s="1014"/>
    </row>
    <row r="21660" spans="10:11">
      <c r="J21660" s="1014"/>
      <c r="K21660" s="1014"/>
    </row>
    <row r="21661" spans="10:11">
      <c r="J21661" s="1014"/>
      <c r="K21661" s="1014"/>
    </row>
    <row r="21662" spans="10:11">
      <c r="J21662" s="1014"/>
      <c r="K21662" s="1014"/>
    </row>
    <row r="21663" spans="10:11">
      <c r="J21663" s="1014"/>
      <c r="K21663" s="1014"/>
    </row>
    <row r="21664" spans="10:11">
      <c r="J21664" s="1014"/>
      <c r="K21664" s="1014"/>
    </row>
    <row r="21665" spans="10:11">
      <c r="J21665" s="1014"/>
      <c r="K21665" s="1014"/>
    </row>
    <row r="21666" spans="10:11">
      <c r="J21666" s="1014"/>
      <c r="K21666" s="1014"/>
    </row>
    <row r="21667" spans="10:11">
      <c r="J21667" s="1014"/>
      <c r="K21667" s="1014"/>
    </row>
    <row r="21668" spans="10:11">
      <c r="J21668" s="1014"/>
      <c r="K21668" s="1014"/>
    </row>
    <row r="21669" spans="10:11">
      <c r="J21669" s="1014"/>
      <c r="K21669" s="1014"/>
    </row>
    <row r="21670" spans="10:11">
      <c r="J21670" s="1014"/>
      <c r="K21670" s="1014"/>
    </row>
    <row r="21671" spans="10:11">
      <c r="J21671" s="1014"/>
      <c r="K21671" s="1014"/>
    </row>
    <row r="21672" spans="10:11">
      <c r="J21672" s="1014"/>
      <c r="K21672" s="1014"/>
    </row>
    <row r="21673" spans="10:11">
      <c r="J21673" s="1014"/>
      <c r="K21673" s="1014"/>
    </row>
    <row r="21674" spans="10:11">
      <c r="J21674" s="1014"/>
      <c r="K21674" s="1014"/>
    </row>
    <row r="21675" spans="10:11">
      <c r="J21675" s="1014"/>
      <c r="K21675" s="1014"/>
    </row>
    <row r="21676" spans="10:11">
      <c r="J21676" s="1014"/>
      <c r="K21676" s="1014"/>
    </row>
    <row r="21677" spans="10:11">
      <c r="J21677" s="1014"/>
      <c r="K21677" s="1014"/>
    </row>
    <row r="21678" spans="10:11">
      <c r="J21678" s="1014"/>
      <c r="K21678" s="1014"/>
    </row>
    <row r="21679" spans="10:11">
      <c r="J21679" s="1014"/>
      <c r="K21679" s="1014"/>
    </row>
    <row r="21680" spans="10:11">
      <c r="J21680" s="1014"/>
      <c r="K21680" s="1014"/>
    </row>
    <row r="21681" spans="10:11">
      <c r="J21681" s="1014"/>
      <c r="K21681" s="1014"/>
    </row>
    <row r="21682" spans="10:11">
      <c r="J21682" s="1014"/>
      <c r="K21682" s="1014"/>
    </row>
    <row r="21683" spans="10:11">
      <c r="J21683" s="1014"/>
      <c r="K21683" s="1014"/>
    </row>
    <row r="21684" spans="10:11">
      <c r="J21684" s="1014"/>
      <c r="K21684" s="1014"/>
    </row>
    <row r="21685" spans="10:11">
      <c r="J21685" s="1014"/>
      <c r="K21685" s="1014"/>
    </row>
    <row r="21686" spans="10:11">
      <c r="J21686" s="1014"/>
      <c r="K21686" s="1014"/>
    </row>
    <row r="21687" spans="10:11">
      <c r="J21687" s="1014"/>
      <c r="K21687" s="1014"/>
    </row>
    <row r="21688" spans="10:11">
      <c r="J21688" s="1014"/>
      <c r="K21688" s="1014"/>
    </row>
    <row r="21689" spans="10:11">
      <c r="J21689" s="1014"/>
      <c r="K21689" s="1014"/>
    </row>
    <row r="21690" spans="10:11">
      <c r="J21690" s="1014"/>
      <c r="K21690" s="1014"/>
    </row>
    <row r="21691" spans="10:11">
      <c r="J21691" s="1014"/>
      <c r="K21691" s="1014"/>
    </row>
    <row r="21692" spans="10:11">
      <c r="J21692" s="1014"/>
      <c r="K21692" s="1014"/>
    </row>
    <row r="21693" spans="10:11">
      <c r="J21693" s="1014"/>
      <c r="K21693" s="1014"/>
    </row>
    <row r="21694" spans="10:11">
      <c r="J21694" s="1014"/>
      <c r="K21694" s="1014"/>
    </row>
    <row r="21695" spans="10:11">
      <c r="J21695" s="1014"/>
      <c r="K21695" s="1014"/>
    </row>
    <row r="21696" spans="10:11">
      <c r="J21696" s="1014"/>
      <c r="K21696" s="1014"/>
    </row>
    <row r="21697" spans="10:11">
      <c r="J21697" s="1014"/>
      <c r="K21697" s="1014"/>
    </row>
    <row r="21698" spans="10:11">
      <c r="J21698" s="1014"/>
      <c r="K21698" s="1014"/>
    </row>
    <row r="21699" spans="10:11">
      <c r="J21699" s="1014"/>
      <c r="K21699" s="1014"/>
    </row>
    <row r="21700" spans="10:11">
      <c r="J21700" s="1014"/>
      <c r="K21700" s="1014"/>
    </row>
    <row r="21701" spans="10:11">
      <c r="J21701" s="1014"/>
      <c r="K21701" s="1014"/>
    </row>
    <row r="21702" spans="10:11">
      <c r="J21702" s="1014"/>
      <c r="K21702" s="1014"/>
    </row>
    <row r="21703" spans="10:11">
      <c r="J21703" s="1014"/>
      <c r="K21703" s="1014"/>
    </row>
    <row r="21704" spans="10:11">
      <c r="J21704" s="1014"/>
      <c r="K21704" s="1014"/>
    </row>
    <row r="21705" spans="10:11">
      <c r="J21705" s="1014"/>
      <c r="K21705" s="1014"/>
    </row>
    <row r="21706" spans="10:11">
      <c r="J21706" s="1014"/>
      <c r="K21706" s="1014"/>
    </row>
    <row r="21707" spans="10:11">
      <c r="J21707" s="1014"/>
      <c r="K21707" s="1014"/>
    </row>
    <row r="21708" spans="10:11">
      <c r="J21708" s="1014"/>
      <c r="K21708" s="1014"/>
    </row>
    <row r="21709" spans="10:11">
      <c r="J21709" s="1014"/>
      <c r="K21709" s="1014"/>
    </row>
    <row r="21710" spans="10:11">
      <c r="J21710" s="1014"/>
      <c r="K21710" s="1014"/>
    </row>
    <row r="21711" spans="10:11">
      <c r="J21711" s="1014"/>
      <c r="K21711" s="1014"/>
    </row>
    <row r="21712" spans="10:11">
      <c r="J21712" s="1014"/>
      <c r="K21712" s="1014"/>
    </row>
    <row r="21713" spans="10:11">
      <c r="J21713" s="1014"/>
      <c r="K21713" s="1014"/>
    </row>
    <row r="21714" spans="10:11">
      <c r="J21714" s="1014"/>
      <c r="K21714" s="1014"/>
    </row>
    <row r="21715" spans="10:11">
      <c r="J21715" s="1014"/>
      <c r="K21715" s="1014"/>
    </row>
    <row r="21716" spans="10:11">
      <c r="J21716" s="1014"/>
      <c r="K21716" s="1014"/>
    </row>
    <row r="21717" spans="10:11">
      <c r="J21717" s="1014"/>
      <c r="K21717" s="1014"/>
    </row>
    <row r="21718" spans="10:11">
      <c r="J21718" s="1014"/>
      <c r="K21718" s="1014"/>
    </row>
    <row r="21719" spans="10:11">
      <c r="J21719" s="1014"/>
      <c r="K21719" s="1014"/>
    </row>
    <row r="21720" spans="10:11">
      <c r="J21720" s="1014"/>
      <c r="K21720" s="1014"/>
    </row>
    <row r="21721" spans="10:11">
      <c r="J21721" s="1014"/>
      <c r="K21721" s="1014"/>
    </row>
    <row r="21722" spans="10:11">
      <c r="J21722" s="1014"/>
      <c r="K21722" s="1014"/>
    </row>
    <row r="21723" spans="10:11">
      <c r="J21723" s="1014"/>
      <c r="K21723" s="1014"/>
    </row>
    <row r="21724" spans="10:11">
      <c r="J21724" s="1014"/>
      <c r="K21724" s="1014"/>
    </row>
    <row r="21725" spans="10:11">
      <c r="J21725" s="1014"/>
      <c r="K21725" s="1014"/>
    </row>
    <row r="21726" spans="10:11">
      <c r="J21726" s="1014"/>
      <c r="K21726" s="1014"/>
    </row>
    <row r="21727" spans="10:11">
      <c r="J21727" s="1014"/>
      <c r="K21727" s="1014"/>
    </row>
    <row r="21728" spans="10:11">
      <c r="J21728" s="1014"/>
      <c r="K21728" s="1014"/>
    </row>
    <row r="21729" spans="10:11">
      <c r="J21729" s="1014"/>
      <c r="K21729" s="1014"/>
    </row>
    <row r="21730" spans="10:11">
      <c r="J21730" s="1014"/>
      <c r="K21730" s="1014"/>
    </row>
    <row r="21731" spans="10:11">
      <c r="J21731" s="1014"/>
      <c r="K21731" s="1014"/>
    </row>
    <row r="21732" spans="10:11">
      <c r="J21732" s="1014"/>
      <c r="K21732" s="1014"/>
    </row>
    <row r="21733" spans="10:11">
      <c r="J21733" s="1014"/>
      <c r="K21733" s="1014"/>
    </row>
    <row r="21734" spans="10:11">
      <c r="J21734" s="1014"/>
      <c r="K21734" s="1014"/>
    </row>
    <row r="21735" spans="10:11">
      <c r="J21735" s="1014"/>
      <c r="K21735" s="1014"/>
    </row>
    <row r="21736" spans="10:11">
      <c r="J21736" s="1014"/>
      <c r="K21736" s="1014"/>
    </row>
    <row r="21737" spans="10:11">
      <c r="J21737" s="1014"/>
      <c r="K21737" s="1014"/>
    </row>
    <row r="21738" spans="10:11">
      <c r="J21738" s="1014"/>
      <c r="K21738" s="1014"/>
    </row>
    <row r="21739" spans="10:11">
      <c r="J21739" s="1014"/>
      <c r="K21739" s="1014"/>
    </row>
    <row r="21740" spans="10:11">
      <c r="J21740" s="1014"/>
      <c r="K21740" s="1014"/>
    </row>
    <row r="21741" spans="10:11">
      <c r="J21741" s="1014"/>
      <c r="K21741" s="1014"/>
    </row>
    <row r="21742" spans="10:11">
      <c r="J21742" s="1014"/>
      <c r="K21742" s="1014"/>
    </row>
    <row r="21743" spans="10:11">
      <c r="J21743" s="1014"/>
      <c r="K21743" s="1014"/>
    </row>
    <row r="21744" spans="10:11">
      <c r="J21744" s="1014"/>
      <c r="K21744" s="1014"/>
    </row>
    <row r="21745" spans="10:11">
      <c r="J21745" s="1014"/>
      <c r="K21745" s="1014"/>
    </row>
    <row r="21746" spans="10:11">
      <c r="J21746" s="1014"/>
      <c r="K21746" s="1014"/>
    </row>
    <row r="21747" spans="10:11">
      <c r="J21747" s="1014"/>
      <c r="K21747" s="1014"/>
    </row>
    <row r="21748" spans="10:11">
      <c r="J21748" s="1014"/>
      <c r="K21748" s="1014"/>
    </row>
    <row r="21749" spans="10:11">
      <c r="J21749" s="1014"/>
      <c r="K21749" s="1014"/>
    </row>
    <row r="21750" spans="10:11">
      <c r="J21750" s="1014"/>
      <c r="K21750" s="1014"/>
    </row>
    <row r="21751" spans="10:11">
      <c r="J21751" s="1014"/>
      <c r="K21751" s="1014"/>
    </row>
    <row r="21752" spans="10:11">
      <c r="J21752" s="1014"/>
      <c r="K21752" s="1014"/>
    </row>
    <row r="21753" spans="10:11">
      <c r="J21753" s="1014"/>
      <c r="K21753" s="1014"/>
    </row>
    <row r="21754" spans="10:11">
      <c r="J21754" s="1014"/>
      <c r="K21754" s="1014"/>
    </row>
    <row r="21755" spans="10:11">
      <c r="J21755" s="1014"/>
      <c r="K21755" s="1014"/>
    </row>
    <row r="21756" spans="10:11">
      <c r="J21756" s="1014"/>
      <c r="K21756" s="1014"/>
    </row>
    <row r="21757" spans="10:11">
      <c r="J21757" s="1014"/>
      <c r="K21757" s="1014"/>
    </row>
    <row r="21758" spans="10:11">
      <c r="J21758" s="1014"/>
      <c r="K21758" s="1014"/>
    </row>
    <row r="21759" spans="10:11">
      <c r="J21759" s="1014"/>
      <c r="K21759" s="1014"/>
    </row>
    <row r="21760" spans="10:11">
      <c r="J21760" s="1014"/>
      <c r="K21760" s="1014"/>
    </row>
    <row r="21761" spans="10:11">
      <c r="J21761" s="1014"/>
      <c r="K21761" s="1014"/>
    </row>
    <row r="21762" spans="10:11">
      <c r="J21762" s="1014"/>
      <c r="K21762" s="1014"/>
    </row>
    <row r="21763" spans="10:11">
      <c r="J21763" s="1014"/>
      <c r="K21763" s="1014"/>
    </row>
    <row r="21764" spans="10:11">
      <c r="J21764" s="1014"/>
      <c r="K21764" s="1014"/>
    </row>
    <row r="21765" spans="10:11">
      <c r="J21765" s="1014"/>
      <c r="K21765" s="1014"/>
    </row>
    <row r="21766" spans="10:11">
      <c r="J21766" s="1014"/>
      <c r="K21766" s="1014"/>
    </row>
    <row r="21767" spans="10:11">
      <c r="J21767" s="1014"/>
      <c r="K21767" s="1014"/>
    </row>
    <row r="21768" spans="10:11">
      <c r="J21768" s="1014"/>
      <c r="K21768" s="1014"/>
    </row>
    <row r="21769" spans="10:11">
      <c r="J21769" s="1014"/>
      <c r="K21769" s="1014"/>
    </row>
    <row r="21770" spans="10:11">
      <c r="J21770" s="1014"/>
      <c r="K21770" s="1014"/>
    </row>
    <row r="21771" spans="10:11">
      <c r="J21771" s="1014"/>
      <c r="K21771" s="1014"/>
    </row>
    <row r="21772" spans="10:11">
      <c r="J21772" s="1014"/>
      <c r="K21772" s="1014"/>
    </row>
    <row r="21773" spans="10:11">
      <c r="J21773" s="1014"/>
      <c r="K21773" s="1014"/>
    </row>
    <row r="21774" spans="10:11">
      <c r="J21774" s="1014"/>
      <c r="K21774" s="1014"/>
    </row>
    <row r="21775" spans="10:11">
      <c r="J21775" s="1014"/>
      <c r="K21775" s="1014"/>
    </row>
    <row r="21776" spans="10:11">
      <c r="J21776" s="1014"/>
      <c r="K21776" s="1014"/>
    </row>
    <row r="21777" spans="10:11">
      <c r="J21777" s="1014"/>
      <c r="K21777" s="1014"/>
    </row>
    <row r="21778" spans="10:11">
      <c r="J21778" s="1014"/>
      <c r="K21778" s="1014"/>
    </row>
    <row r="21779" spans="10:11">
      <c r="J21779" s="1014"/>
      <c r="K21779" s="1014"/>
    </row>
    <row r="21780" spans="10:11">
      <c r="J21780" s="1014"/>
      <c r="K21780" s="1014"/>
    </row>
    <row r="21781" spans="10:11">
      <c r="J21781" s="1014"/>
      <c r="K21781" s="1014"/>
    </row>
    <row r="21782" spans="10:11">
      <c r="J21782" s="1014"/>
      <c r="K21782" s="1014"/>
    </row>
    <row r="21783" spans="10:11">
      <c r="J21783" s="1014"/>
      <c r="K21783" s="1014"/>
    </row>
    <row r="21784" spans="10:11">
      <c r="J21784" s="1014"/>
      <c r="K21784" s="1014"/>
    </row>
    <row r="21785" spans="10:11">
      <c r="J21785" s="1014"/>
      <c r="K21785" s="1014"/>
    </row>
    <row r="21786" spans="10:11">
      <c r="J21786" s="1014"/>
      <c r="K21786" s="1014"/>
    </row>
    <row r="21787" spans="10:11">
      <c r="J21787" s="1014"/>
      <c r="K21787" s="1014"/>
    </row>
    <row r="21788" spans="10:11">
      <c r="J21788" s="1014"/>
      <c r="K21788" s="1014"/>
    </row>
    <row r="21789" spans="10:11">
      <c r="J21789" s="1014"/>
      <c r="K21789" s="1014"/>
    </row>
    <row r="21790" spans="10:11">
      <c r="J21790" s="1014"/>
      <c r="K21790" s="1014"/>
    </row>
    <row r="21791" spans="10:11">
      <c r="J21791" s="1014"/>
      <c r="K21791" s="1014"/>
    </row>
    <row r="21792" spans="10:11">
      <c r="J21792" s="1014"/>
      <c r="K21792" s="1014"/>
    </row>
    <row r="21793" spans="10:11">
      <c r="J21793" s="1014"/>
      <c r="K21793" s="1014"/>
    </row>
    <row r="21794" spans="10:11">
      <c r="J21794" s="1014"/>
      <c r="K21794" s="1014"/>
    </row>
    <row r="21795" spans="10:11">
      <c r="J21795" s="1014"/>
      <c r="K21795" s="1014"/>
    </row>
    <row r="21796" spans="10:11">
      <c r="J21796" s="1014"/>
      <c r="K21796" s="1014"/>
    </row>
    <row r="21797" spans="10:11">
      <c r="J21797" s="1014"/>
      <c r="K21797" s="1014"/>
    </row>
    <row r="21798" spans="10:11">
      <c r="J21798" s="1014"/>
      <c r="K21798" s="1014"/>
    </row>
    <row r="21799" spans="10:11">
      <c r="J21799" s="1014"/>
      <c r="K21799" s="1014"/>
    </row>
    <row r="21800" spans="10:11">
      <c r="J21800" s="1014"/>
      <c r="K21800" s="1014"/>
    </row>
    <row r="21801" spans="10:11">
      <c r="J21801" s="1014"/>
      <c r="K21801" s="1014"/>
    </row>
    <row r="21802" spans="10:11">
      <c r="J21802" s="1014"/>
      <c r="K21802" s="1014"/>
    </row>
    <row r="21803" spans="10:11">
      <c r="J21803" s="1014"/>
      <c r="K21803" s="1014"/>
    </row>
    <row r="21804" spans="10:11">
      <c r="J21804" s="1014"/>
      <c r="K21804" s="1014"/>
    </row>
    <row r="21805" spans="10:11">
      <c r="J21805" s="1014"/>
      <c r="K21805" s="1014"/>
    </row>
    <row r="21806" spans="10:11">
      <c r="J21806" s="1014"/>
      <c r="K21806" s="1014"/>
    </row>
    <row r="21807" spans="10:11">
      <c r="J21807" s="1014"/>
      <c r="K21807" s="1014"/>
    </row>
    <row r="21808" spans="10:11">
      <c r="J21808" s="1014"/>
      <c r="K21808" s="1014"/>
    </row>
    <row r="21809" spans="10:11">
      <c r="J21809" s="1014"/>
      <c r="K21809" s="1014"/>
    </row>
    <row r="21810" spans="10:11">
      <c r="J21810" s="1014"/>
      <c r="K21810" s="1014"/>
    </row>
    <row r="21811" spans="10:11">
      <c r="J21811" s="1014"/>
      <c r="K21811" s="1014"/>
    </row>
    <row r="21812" spans="10:11">
      <c r="J21812" s="1014"/>
      <c r="K21812" s="1014"/>
    </row>
    <row r="21813" spans="10:11">
      <c r="J21813" s="1014"/>
      <c r="K21813" s="1014"/>
    </row>
    <row r="21814" spans="10:11">
      <c r="J21814" s="1014"/>
      <c r="K21814" s="1014"/>
    </row>
    <row r="21815" spans="10:11">
      <c r="J21815" s="1014"/>
      <c r="K21815" s="1014"/>
    </row>
    <row r="21816" spans="10:11">
      <c r="J21816" s="1014"/>
      <c r="K21816" s="1014"/>
    </row>
    <row r="21817" spans="10:11">
      <c r="J21817" s="1014"/>
      <c r="K21817" s="1014"/>
    </row>
    <row r="21818" spans="10:11">
      <c r="J21818" s="1014"/>
      <c r="K21818" s="1014"/>
    </row>
    <row r="21819" spans="10:11">
      <c r="J21819" s="1014"/>
      <c r="K21819" s="1014"/>
    </row>
    <row r="21820" spans="10:11">
      <c r="J21820" s="1014"/>
      <c r="K21820" s="1014"/>
    </row>
    <row r="21821" spans="10:11">
      <c r="J21821" s="1014"/>
      <c r="K21821" s="1014"/>
    </row>
    <row r="21822" spans="10:11">
      <c r="J21822" s="1014"/>
      <c r="K21822" s="1014"/>
    </row>
    <row r="21823" spans="10:11">
      <c r="J21823" s="1014"/>
      <c r="K21823" s="1014"/>
    </row>
    <row r="21824" spans="10:11">
      <c r="J21824" s="1014"/>
      <c r="K21824" s="1014"/>
    </row>
    <row r="21825" spans="10:11">
      <c r="J21825" s="1014"/>
      <c r="K21825" s="1014"/>
    </row>
    <row r="21826" spans="10:11">
      <c r="J21826" s="1014"/>
      <c r="K21826" s="1014"/>
    </row>
    <row r="21827" spans="10:11">
      <c r="J21827" s="1014"/>
      <c r="K21827" s="1014"/>
    </row>
    <row r="21828" spans="10:11">
      <c r="J21828" s="1014"/>
      <c r="K21828" s="1014"/>
    </row>
    <row r="21829" spans="10:11">
      <c r="J21829" s="1014"/>
      <c r="K21829" s="1014"/>
    </row>
    <row r="21830" spans="10:11">
      <c r="J21830" s="1014"/>
      <c r="K21830" s="1014"/>
    </row>
    <row r="21831" spans="10:11">
      <c r="J21831" s="1014"/>
      <c r="K21831" s="1014"/>
    </row>
    <row r="21832" spans="10:11">
      <c r="J21832" s="1014"/>
      <c r="K21832" s="1014"/>
    </row>
    <row r="21833" spans="10:11">
      <c r="J21833" s="1014"/>
      <c r="K21833" s="1014"/>
    </row>
    <row r="21834" spans="10:11">
      <c r="J21834" s="1014"/>
      <c r="K21834" s="1014"/>
    </row>
    <row r="21835" spans="10:11">
      <c r="J21835" s="1014"/>
      <c r="K21835" s="1014"/>
    </row>
    <row r="21836" spans="10:11">
      <c r="J21836" s="1014"/>
      <c r="K21836" s="1014"/>
    </row>
    <row r="21837" spans="10:11">
      <c r="J21837" s="1014"/>
      <c r="K21837" s="1014"/>
    </row>
    <row r="21838" spans="10:11">
      <c r="J21838" s="1014"/>
      <c r="K21838" s="1014"/>
    </row>
    <row r="21839" spans="10:11">
      <c r="J21839" s="1014"/>
      <c r="K21839" s="1014"/>
    </row>
    <row r="21840" spans="10:11">
      <c r="J21840" s="1014"/>
      <c r="K21840" s="1014"/>
    </row>
    <row r="21841" spans="10:11">
      <c r="J21841" s="1014"/>
      <c r="K21841" s="1014"/>
    </row>
    <row r="21842" spans="10:11">
      <c r="J21842" s="1014"/>
      <c r="K21842" s="1014"/>
    </row>
    <row r="21843" spans="10:11">
      <c r="J21843" s="1014"/>
      <c r="K21843" s="1014"/>
    </row>
    <row r="21844" spans="10:11">
      <c r="J21844" s="1014"/>
      <c r="K21844" s="1014"/>
    </row>
    <row r="21845" spans="10:11">
      <c r="J21845" s="1014"/>
      <c r="K21845" s="1014"/>
    </row>
    <row r="21846" spans="10:11">
      <c r="J21846" s="1014"/>
      <c r="K21846" s="1014"/>
    </row>
    <row r="21847" spans="10:11">
      <c r="J21847" s="1014"/>
      <c r="K21847" s="1014"/>
    </row>
    <row r="21848" spans="10:11">
      <c r="J21848" s="1014"/>
      <c r="K21848" s="1014"/>
    </row>
    <row r="21849" spans="10:11">
      <c r="J21849" s="1014"/>
      <c r="K21849" s="1014"/>
    </row>
    <row r="21850" spans="10:11">
      <c r="J21850" s="1014"/>
      <c r="K21850" s="1014"/>
    </row>
    <row r="21851" spans="10:11">
      <c r="J21851" s="1014"/>
      <c r="K21851" s="1014"/>
    </row>
    <row r="21852" spans="10:11">
      <c r="J21852" s="1014"/>
      <c r="K21852" s="1014"/>
    </row>
    <row r="21853" spans="10:11">
      <c r="J21853" s="1014"/>
      <c r="K21853" s="1014"/>
    </row>
    <row r="21854" spans="10:11">
      <c r="J21854" s="1014"/>
      <c r="K21854" s="1014"/>
    </row>
    <row r="21855" spans="10:11">
      <c r="J21855" s="1014"/>
      <c r="K21855" s="1014"/>
    </row>
    <row r="21856" spans="10:11">
      <c r="J21856" s="1014"/>
      <c r="K21856" s="1014"/>
    </row>
    <row r="21857" spans="10:11">
      <c r="J21857" s="1014"/>
      <c r="K21857" s="1014"/>
    </row>
    <row r="21858" spans="10:11">
      <c r="J21858" s="1014"/>
      <c r="K21858" s="1014"/>
    </row>
    <row r="21859" spans="10:11">
      <c r="J21859" s="1014"/>
      <c r="K21859" s="1014"/>
    </row>
    <row r="21860" spans="10:11">
      <c r="J21860" s="1014"/>
      <c r="K21860" s="1014"/>
    </row>
    <row r="21861" spans="10:11">
      <c r="J21861" s="1014"/>
      <c r="K21861" s="1014"/>
    </row>
    <row r="21862" spans="10:11">
      <c r="J21862" s="1014"/>
      <c r="K21862" s="1014"/>
    </row>
    <row r="21863" spans="10:11">
      <c r="J21863" s="1014"/>
      <c r="K21863" s="1014"/>
    </row>
    <row r="21864" spans="10:11">
      <c r="J21864" s="1014"/>
      <c r="K21864" s="1014"/>
    </row>
    <row r="21865" spans="10:11">
      <c r="J21865" s="1014"/>
      <c r="K21865" s="1014"/>
    </row>
    <row r="21866" spans="10:11">
      <c r="J21866" s="1014"/>
      <c r="K21866" s="1014"/>
    </row>
    <row r="21867" spans="10:11">
      <c r="J21867" s="1014"/>
      <c r="K21867" s="1014"/>
    </row>
    <row r="21868" spans="10:11">
      <c r="J21868" s="1014"/>
      <c r="K21868" s="1014"/>
    </row>
    <row r="21869" spans="10:11">
      <c r="J21869" s="1014"/>
      <c r="K21869" s="1014"/>
    </row>
    <row r="21870" spans="10:11">
      <c r="J21870" s="1014"/>
      <c r="K21870" s="1014"/>
    </row>
    <row r="21871" spans="10:11">
      <c r="J21871" s="1014"/>
      <c r="K21871" s="1014"/>
    </row>
    <row r="21872" spans="10:11">
      <c r="J21872" s="1014"/>
      <c r="K21872" s="1014"/>
    </row>
    <row r="21873" spans="10:11">
      <c r="J21873" s="1014"/>
      <c r="K21873" s="1014"/>
    </row>
    <row r="21874" spans="10:11">
      <c r="J21874" s="1014"/>
      <c r="K21874" s="1014"/>
    </row>
    <row r="21875" spans="10:11">
      <c r="J21875" s="1014"/>
      <c r="K21875" s="1014"/>
    </row>
    <row r="21876" spans="10:11">
      <c r="J21876" s="1014"/>
      <c r="K21876" s="1014"/>
    </row>
    <row r="21877" spans="10:11">
      <c r="J21877" s="1014"/>
      <c r="K21877" s="1014"/>
    </row>
    <row r="21878" spans="10:11">
      <c r="J21878" s="1014"/>
      <c r="K21878" s="1014"/>
    </row>
    <row r="21879" spans="10:11">
      <c r="J21879" s="1014"/>
      <c r="K21879" s="1014"/>
    </row>
    <row r="21880" spans="10:11">
      <c r="J21880" s="1014"/>
      <c r="K21880" s="1014"/>
    </row>
    <row r="21881" spans="10:11">
      <c r="J21881" s="1014"/>
      <c r="K21881" s="1014"/>
    </row>
    <row r="21882" spans="10:11">
      <c r="J21882" s="1014"/>
      <c r="K21882" s="1014"/>
    </row>
    <row r="21883" spans="10:11">
      <c r="J21883" s="1014"/>
      <c r="K21883" s="1014"/>
    </row>
    <row r="21884" spans="10:11">
      <c r="J21884" s="1014"/>
      <c r="K21884" s="1014"/>
    </row>
    <row r="21885" spans="10:11">
      <c r="J21885" s="1014"/>
      <c r="K21885" s="1014"/>
    </row>
    <row r="21886" spans="10:11">
      <c r="J21886" s="1014"/>
      <c r="K21886" s="1014"/>
    </row>
    <row r="21887" spans="10:11">
      <c r="J21887" s="1014"/>
      <c r="K21887" s="1014"/>
    </row>
    <row r="21888" spans="10:11">
      <c r="J21888" s="1014"/>
      <c r="K21888" s="1014"/>
    </row>
    <row r="21889" spans="10:11">
      <c r="J21889" s="1014"/>
      <c r="K21889" s="1014"/>
    </row>
    <row r="21890" spans="10:11">
      <c r="J21890" s="1014"/>
      <c r="K21890" s="1014"/>
    </row>
    <row r="21891" spans="10:11">
      <c r="J21891" s="1014"/>
      <c r="K21891" s="1014"/>
    </row>
    <row r="21892" spans="10:11">
      <c r="J21892" s="1014"/>
      <c r="K21892" s="1014"/>
    </row>
    <row r="21893" spans="10:11">
      <c r="J21893" s="1014"/>
      <c r="K21893" s="1014"/>
    </row>
    <row r="21894" spans="10:11">
      <c r="J21894" s="1014"/>
      <c r="K21894" s="1014"/>
    </row>
    <row r="21895" spans="10:11">
      <c r="J21895" s="1014"/>
      <c r="K21895" s="1014"/>
    </row>
    <row r="21896" spans="10:11">
      <c r="J21896" s="1014"/>
      <c r="K21896" s="1014"/>
    </row>
    <row r="21897" spans="10:11">
      <c r="J21897" s="1014"/>
      <c r="K21897" s="1014"/>
    </row>
    <row r="21898" spans="10:11">
      <c r="J21898" s="1014"/>
      <c r="K21898" s="1014"/>
    </row>
    <row r="21899" spans="10:11">
      <c r="J21899" s="1014"/>
      <c r="K21899" s="1014"/>
    </row>
    <row r="21900" spans="10:11">
      <c r="J21900" s="1014"/>
      <c r="K21900" s="1014"/>
    </row>
    <row r="21901" spans="10:11">
      <c r="J21901" s="1014"/>
      <c r="K21901" s="1014"/>
    </row>
    <row r="21902" spans="10:11">
      <c r="J21902" s="1014"/>
      <c r="K21902" s="1014"/>
    </row>
    <row r="21903" spans="10:11">
      <c r="J21903" s="1014"/>
      <c r="K21903" s="1014"/>
    </row>
    <row r="21904" spans="10:11">
      <c r="J21904" s="1014"/>
      <c r="K21904" s="1014"/>
    </row>
    <row r="21905" spans="10:11">
      <c r="J21905" s="1014"/>
      <c r="K21905" s="1014"/>
    </row>
    <row r="21906" spans="10:11">
      <c r="J21906" s="1014"/>
      <c r="K21906" s="1014"/>
    </row>
    <row r="21907" spans="10:11">
      <c r="J21907" s="1014"/>
      <c r="K21907" s="1014"/>
    </row>
    <row r="21908" spans="10:11">
      <c r="J21908" s="1014"/>
      <c r="K21908" s="1014"/>
    </row>
    <row r="21909" spans="10:11">
      <c r="J21909" s="1014"/>
      <c r="K21909" s="1014"/>
    </row>
    <row r="21910" spans="10:11">
      <c r="J21910" s="1014"/>
      <c r="K21910" s="1014"/>
    </row>
    <row r="21911" spans="10:11">
      <c r="J21911" s="1014"/>
      <c r="K21911" s="1014"/>
    </row>
    <row r="21912" spans="10:11">
      <c r="J21912" s="1014"/>
      <c r="K21912" s="1014"/>
    </row>
    <row r="21913" spans="10:11">
      <c r="J21913" s="1014"/>
      <c r="K21913" s="1014"/>
    </row>
    <row r="21914" spans="10:11">
      <c r="J21914" s="1014"/>
      <c r="K21914" s="1014"/>
    </row>
    <row r="21915" spans="10:11">
      <c r="J21915" s="1014"/>
      <c r="K21915" s="1014"/>
    </row>
    <row r="21916" spans="10:11">
      <c r="J21916" s="1014"/>
      <c r="K21916" s="1014"/>
    </row>
    <row r="21917" spans="10:11">
      <c r="J21917" s="1014"/>
      <c r="K21917" s="1014"/>
    </row>
    <row r="21918" spans="10:11">
      <c r="J21918" s="1014"/>
      <c r="K21918" s="1014"/>
    </row>
    <row r="21919" spans="10:11">
      <c r="J21919" s="1014"/>
      <c r="K21919" s="1014"/>
    </row>
    <row r="21920" spans="10:11">
      <c r="J21920" s="1014"/>
      <c r="K21920" s="1014"/>
    </row>
    <row r="21921" spans="10:11">
      <c r="J21921" s="1014"/>
      <c r="K21921" s="1014"/>
    </row>
    <row r="21922" spans="10:11">
      <c r="J21922" s="1014"/>
      <c r="K21922" s="1014"/>
    </row>
    <row r="21923" spans="10:11">
      <c r="J21923" s="1014"/>
      <c r="K21923" s="1014"/>
    </row>
    <row r="21924" spans="10:11">
      <c r="J21924" s="1014"/>
      <c r="K21924" s="1014"/>
    </row>
    <row r="21925" spans="10:11">
      <c r="J21925" s="1014"/>
      <c r="K21925" s="1014"/>
    </row>
    <row r="21926" spans="10:11">
      <c r="J21926" s="1014"/>
      <c r="K21926" s="1014"/>
    </row>
    <row r="21927" spans="10:11">
      <c r="J21927" s="1014"/>
      <c r="K21927" s="1014"/>
    </row>
    <row r="21928" spans="10:11">
      <c r="J21928" s="1014"/>
      <c r="K21928" s="1014"/>
    </row>
    <row r="21929" spans="10:11">
      <c r="J21929" s="1014"/>
      <c r="K21929" s="1014"/>
    </row>
    <row r="21930" spans="10:11">
      <c r="J21930" s="1014"/>
      <c r="K21930" s="1014"/>
    </row>
    <row r="21931" spans="10:11">
      <c r="J21931" s="1014"/>
      <c r="K21931" s="1014"/>
    </row>
    <row r="21932" spans="10:11">
      <c r="J21932" s="1014"/>
      <c r="K21932" s="1014"/>
    </row>
    <row r="21933" spans="10:11">
      <c r="J21933" s="1014"/>
      <c r="K21933" s="1014"/>
    </row>
    <row r="21934" spans="10:11">
      <c r="J21934" s="1014"/>
      <c r="K21934" s="1014"/>
    </row>
    <row r="21935" spans="10:11">
      <c r="J21935" s="1014"/>
      <c r="K21935" s="1014"/>
    </row>
    <row r="21936" spans="10:11">
      <c r="J21936" s="1014"/>
      <c r="K21936" s="1014"/>
    </row>
    <row r="21937" spans="10:11">
      <c r="J21937" s="1014"/>
      <c r="K21937" s="1014"/>
    </row>
    <row r="21938" spans="10:11">
      <c r="J21938" s="1014"/>
      <c r="K21938" s="1014"/>
    </row>
    <row r="21939" spans="10:11">
      <c r="J21939" s="1014"/>
      <c r="K21939" s="1014"/>
    </row>
    <row r="21940" spans="10:11">
      <c r="J21940" s="1014"/>
      <c r="K21940" s="1014"/>
    </row>
    <row r="21941" spans="10:11">
      <c r="J21941" s="1014"/>
      <c r="K21941" s="1014"/>
    </row>
    <row r="21942" spans="10:11">
      <c r="J21942" s="1014"/>
      <c r="K21942" s="1014"/>
    </row>
    <row r="21943" spans="10:11">
      <c r="J21943" s="1014"/>
      <c r="K21943" s="1014"/>
    </row>
    <row r="21944" spans="10:11">
      <c r="J21944" s="1014"/>
      <c r="K21944" s="1014"/>
    </row>
    <row r="21945" spans="10:11">
      <c r="J21945" s="1014"/>
      <c r="K21945" s="1014"/>
    </row>
    <row r="21946" spans="10:11">
      <c r="J21946" s="1014"/>
      <c r="K21946" s="1014"/>
    </row>
    <row r="21947" spans="10:11">
      <c r="J21947" s="1014"/>
      <c r="K21947" s="1014"/>
    </row>
    <row r="21948" spans="10:11">
      <c r="J21948" s="1014"/>
      <c r="K21948" s="1014"/>
    </row>
    <row r="21949" spans="10:11">
      <c r="J21949" s="1014"/>
      <c r="K21949" s="1014"/>
    </row>
    <row r="21950" spans="10:11">
      <c r="J21950" s="1014"/>
      <c r="K21950" s="1014"/>
    </row>
    <row r="21951" spans="10:11">
      <c r="J21951" s="1014"/>
      <c r="K21951" s="1014"/>
    </row>
    <row r="21952" spans="10:11">
      <c r="J21952" s="1014"/>
      <c r="K21952" s="1014"/>
    </row>
    <row r="21953" spans="10:11">
      <c r="J21953" s="1014"/>
      <c r="K21953" s="1014"/>
    </row>
    <row r="21954" spans="10:11">
      <c r="J21954" s="1014"/>
      <c r="K21954" s="1014"/>
    </row>
    <row r="21955" spans="10:11">
      <c r="J21955" s="1014"/>
      <c r="K21955" s="1014"/>
    </row>
    <row r="21956" spans="10:11">
      <c r="J21956" s="1014"/>
      <c r="K21956" s="1014"/>
    </row>
    <row r="21957" spans="10:11">
      <c r="J21957" s="1014"/>
      <c r="K21957" s="1014"/>
    </row>
    <row r="21958" spans="10:11">
      <c r="J21958" s="1014"/>
      <c r="K21958" s="1014"/>
    </row>
    <row r="21959" spans="10:11">
      <c r="J21959" s="1014"/>
      <c r="K21959" s="1014"/>
    </row>
    <row r="21960" spans="10:11">
      <c r="J21960" s="1014"/>
      <c r="K21960" s="1014"/>
    </row>
    <row r="21961" spans="10:11">
      <c r="J21961" s="1014"/>
      <c r="K21961" s="1014"/>
    </row>
    <row r="21962" spans="10:11">
      <c r="J21962" s="1014"/>
      <c r="K21962" s="1014"/>
    </row>
    <row r="21963" spans="10:11">
      <c r="J21963" s="1014"/>
      <c r="K21963" s="1014"/>
    </row>
    <row r="21964" spans="10:11">
      <c r="J21964" s="1014"/>
      <c r="K21964" s="1014"/>
    </row>
    <row r="21965" spans="10:11">
      <c r="J21965" s="1014"/>
      <c r="K21965" s="1014"/>
    </row>
    <row r="21966" spans="10:11">
      <c r="J21966" s="1014"/>
      <c r="K21966" s="1014"/>
    </row>
    <row r="21967" spans="10:11">
      <c r="J21967" s="1014"/>
      <c r="K21967" s="1014"/>
    </row>
    <row r="21968" spans="10:11">
      <c r="J21968" s="1014"/>
      <c r="K21968" s="1014"/>
    </row>
    <row r="21969" spans="10:11">
      <c r="J21969" s="1014"/>
      <c r="K21969" s="1014"/>
    </row>
    <row r="21970" spans="10:11">
      <c r="J21970" s="1014"/>
      <c r="K21970" s="1014"/>
    </row>
    <row r="21971" spans="10:11">
      <c r="J21971" s="1014"/>
      <c r="K21971" s="1014"/>
    </row>
    <row r="21972" spans="10:11">
      <c r="J21972" s="1014"/>
      <c r="K21972" s="1014"/>
    </row>
    <row r="21973" spans="10:11">
      <c r="J21973" s="1014"/>
      <c r="K21973" s="1014"/>
    </row>
    <row r="21974" spans="10:11">
      <c r="J21974" s="1014"/>
      <c r="K21974" s="1014"/>
    </row>
    <row r="21975" spans="10:11">
      <c r="J21975" s="1014"/>
      <c r="K21975" s="1014"/>
    </row>
    <row r="21976" spans="10:11">
      <c r="J21976" s="1014"/>
      <c r="K21976" s="1014"/>
    </row>
    <row r="21977" spans="10:11">
      <c r="J21977" s="1014"/>
      <c r="K21977" s="1014"/>
    </row>
    <row r="21978" spans="10:11">
      <c r="J21978" s="1014"/>
      <c r="K21978" s="1014"/>
    </row>
    <row r="21979" spans="10:11">
      <c r="J21979" s="1014"/>
      <c r="K21979" s="1014"/>
    </row>
    <row r="21980" spans="10:11">
      <c r="J21980" s="1014"/>
      <c r="K21980" s="1014"/>
    </row>
    <row r="21981" spans="10:11">
      <c r="J21981" s="1014"/>
      <c r="K21981" s="1014"/>
    </row>
    <row r="21982" spans="10:11">
      <c r="J21982" s="1014"/>
      <c r="K21982" s="1014"/>
    </row>
    <row r="21983" spans="10:11">
      <c r="J21983" s="1014"/>
      <c r="K21983" s="1014"/>
    </row>
    <row r="21984" spans="10:11">
      <c r="J21984" s="1014"/>
      <c r="K21984" s="1014"/>
    </row>
    <row r="21985" spans="10:11">
      <c r="J21985" s="1014"/>
      <c r="K21985" s="1014"/>
    </row>
    <row r="21986" spans="10:11">
      <c r="J21986" s="1014"/>
      <c r="K21986" s="1014"/>
    </row>
    <row r="21987" spans="10:11">
      <c r="J21987" s="1014"/>
      <c r="K21987" s="1014"/>
    </row>
    <row r="21988" spans="10:11">
      <c r="J21988" s="1014"/>
      <c r="K21988" s="1014"/>
    </row>
    <row r="21989" spans="10:11">
      <c r="J21989" s="1014"/>
      <c r="K21989" s="1014"/>
    </row>
    <row r="21990" spans="10:11">
      <c r="J21990" s="1014"/>
      <c r="K21990" s="1014"/>
    </row>
    <row r="21991" spans="10:11">
      <c r="J21991" s="1014"/>
      <c r="K21991" s="1014"/>
    </row>
    <row r="21992" spans="10:11">
      <c r="J21992" s="1014"/>
      <c r="K21992" s="1014"/>
    </row>
    <row r="21993" spans="10:11">
      <c r="J21993" s="1014"/>
      <c r="K21993" s="1014"/>
    </row>
    <row r="21994" spans="10:11">
      <c r="J21994" s="1014"/>
      <c r="K21994" s="1014"/>
    </row>
    <row r="21995" spans="10:11">
      <c r="J21995" s="1014"/>
      <c r="K21995" s="1014"/>
    </row>
    <row r="21996" spans="10:11">
      <c r="J21996" s="1014"/>
      <c r="K21996" s="1014"/>
    </row>
    <row r="21997" spans="10:11">
      <c r="J21997" s="1014"/>
      <c r="K21997" s="1014"/>
    </row>
    <row r="21998" spans="10:11">
      <c r="J21998" s="1014"/>
      <c r="K21998" s="1014"/>
    </row>
    <row r="21999" spans="10:11">
      <c r="J21999" s="1014"/>
      <c r="K21999" s="1014"/>
    </row>
    <row r="22000" spans="10:11">
      <c r="J22000" s="1014"/>
      <c r="K22000" s="1014"/>
    </row>
    <row r="22001" spans="10:11">
      <c r="J22001" s="1014"/>
      <c r="K22001" s="1014"/>
    </row>
    <row r="22002" spans="10:11">
      <c r="J22002" s="1014"/>
      <c r="K22002" s="1014"/>
    </row>
    <row r="22003" spans="10:11">
      <c r="J22003" s="1014"/>
      <c r="K22003" s="1014"/>
    </row>
    <row r="22004" spans="10:11">
      <c r="J22004" s="1014"/>
      <c r="K22004" s="1014"/>
    </row>
    <row r="22005" spans="10:11">
      <c r="J22005" s="1014"/>
      <c r="K22005" s="1014"/>
    </row>
    <row r="22006" spans="10:11">
      <c r="J22006" s="1014"/>
      <c r="K22006" s="1014"/>
    </row>
    <row r="22007" spans="10:11">
      <c r="J22007" s="1014"/>
      <c r="K22007" s="1014"/>
    </row>
    <row r="22008" spans="10:11">
      <c r="J22008" s="1014"/>
      <c r="K22008" s="1014"/>
    </row>
    <row r="22009" spans="10:11">
      <c r="J22009" s="1014"/>
      <c r="K22009" s="1014"/>
    </row>
    <row r="22010" spans="10:11">
      <c r="J22010" s="1014"/>
      <c r="K22010" s="1014"/>
    </row>
    <row r="22011" spans="10:11">
      <c r="J22011" s="1014"/>
      <c r="K22011" s="1014"/>
    </row>
    <row r="22012" spans="10:11">
      <c r="J22012" s="1014"/>
      <c r="K22012" s="1014"/>
    </row>
    <row r="22013" spans="10:11">
      <c r="J22013" s="1014"/>
      <c r="K22013" s="1014"/>
    </row>
    <row r="22014" spans="10:11">
      <c r="J22014" s="1014"/>
      <c r="K22014" s="1014"/>
    </row>
    <row r="22015" spans="10:11">
      <c r="J22015" s="1014"/>
      <c r="K22015" s="1014"/>
    </row>
    <row r="22016" spans="10:11">
      <c r="J22016" s="1014"/>
      <c r="K22016" s="1014"/>
    </row>
    <row r="22017" spans="10:11">
      <c r="J22017" s="1014"/>
      <c r="K22017" s="1014"/>
    </row>
    <row r="22018" spans="10:11">
      <c r="J22018" s="1014"/>
      <c r="K22018" s="1014"/>
    </row>
    <row r="22019" spans="10:11">
      <c r="J22019" s="1014"/>
      <c r="K22019" s="1014"/>
    </row>
    <row r="22020" spans="10:11">
      <c r="J22020" s="1014"/>
      <c r="K22020" s="1014"/>
    </row>
    <row r="22021" spans="10:11">
      <c r="J22021" s="1014"/>
      <c r="K22021" s="1014"/>
    </row>
    <row r="22022" spans="10:11">
      <c r="J22022" s="1014"/>
      <c r="K22022" s="1014"/>
    </row>
    <row r="22023" spans="10:11">
      <c r="J22023" s="1014"/>
      <c r="K22023" s="1014"/>
    </row>
    <row r="22024" spans="10:11">
      <c r="J22024" s="1014"/>
      <c r="K22024" s="1014"/>
    </row>
    <row r="22025" spans="10:11">
      <c r="J22025" s="1014"/>
      <c r="K22025" s="1014"/>
    </row>
    <row r="22026" spans="10:11">
      <c r="J22026" s="1014"/>
      <c r="K22026" s="1014"/>
    </row>
    <row r="22027" spans="10:11">
      <c r="J22027" s="1014"/>
      <c r="K22027" s="1014"/>
    </row>
    <row r="22028" spans="10:11">
      <c r="J22028" s="1014"/>
      <c r="K22028" s="1014"/>
    </row>
    <row r="22029" spans="10:11">
      <c r="J22029" s="1014"/>
      <c r="K22029" s="1014"/>
    </row>
    <row r="22030" spans="10:11">
      <c r="J22030" s="1014"/>
      <c r="K22030" s="1014"/>
    </row>
    <row r="22031" spans="10:11">
      <c r="J22031" s="1014"/>
      <c r="K22031" s="1014"/>
    </row>
    <row r="22032" spans="10:11">
      <c r="J22032" s="1014"/>
      <c r="K22032" s="1014"/>
    </row>
    <row r="22033" spans="10:11">
      <c r="J22033" s="1014"/>
      <c r="K22033" s="1014"/>
    </row>
    <row r="22034" spans="10:11">
      <c r="J22034" s="1014"/>
      <c r="K22034" s="1014"/>
    </row>
    <row r="22035" spans="10:11">
      <c r="J22035" s="1014"/>
      <c r="K22035" s="1014"/>
    </row>
    <row r="22036" spans="10:11">
      <c r="J22036" s="1014"/>
      <c r="K22036" s="1014"/>
    </row>
    <row r="22037" spans="10:11">
      <c r="J22037" s="1014"/>
      <c r="K22037" s="1014"/>
    </row>
    <row r="22038" spans="10:11">
      <c r="J22038" s="1014"/>
      <c r="K22038" s="1014"/>
    </row>
    <row r="22039" spans="10:11">
      <c r="J22039" s="1014"/>
      <c r="K22039" s="1014"/>
    </row>
    <row r="22040" spans="10:11">
      <c r="J22040" s="1014"/>
      <c r="K22040" s="1014"/>
    </row>
    <row r="22041" spans="10:11">
      <c r="J22041" s="1014"/>
      <c r="K22041" s="1014"/>
    </row>
    <row r="22042" spans="10:11">
      <c r="J22042" s="1014"/>
      <c r="K22042" s="1014"/>
    </row>
    <row r="22043" spans="10:11">
      <c r="J22043" s="1014"/>
      <c r="K22043" s="1014"/>
    </row>
    <row r="22044" spans="10:11">
      <c r="J22044" s="1014"/>
      <c r="K22044" s="1014"/>
    </row>
    <row r="22045" spans="10:11">
      <c r="J22045" s="1014"/>
      <c r="K22045" s="1014"/>
    </row>
    <row r="22046" spans="10:11">
      <c r="J22046" s="1014"/>
      <c r="K22046" s="1014"/>
    </row>
    <row r="22047" spans="10:11">
      <c r="J22047" s="1014"/>
      <c r="K22047" s="1014"/>
    </row>
    <row r="22048" spans="10:11">
      <c r="J22048" s="1014"/>
      <c r="K22048" s="1014"/>
    </row>
    <row r="22049" spans="10:11">
      <c r="J22049" s="1014"/>
      <c r="K22049" s="1014"/>
    </row>
    <row r="22050" spans="10:11">
      <c r="J22050" s="1014"/>
      <c r="K22050" s="1014"/>
    </row>
    <row r="22051" spans="10:11">
      <c r="J22051" s="1014"/>
      <c r="K22051" s="1014"/>
    </row>
    <row r="22052" spans="10:11">
      <c r="J22052" s="1014"/>
      <c r="K22052" s="1014"/>
    </row>
    <row r="22053" spans="10:11">
      <c r="J22053" s="1014"/>
      <c r="K22053" s="1014"/>
    </row>
    <row r="22054" spans="10:11">
      <c r="J22054" s="1014"/>
      <c r="K22054" s="1014"/>
    </row>
    <row r="22055" spans="10:11">
      <c r="J22055" s="1014"/>
      <c r="K22055" s="1014"/>
    </row>
    <row r="22056" spans="10:11">
      <c r="J22056" s="1014"/>
      <c r="K22056" s="1014"/>
    </row>
    <row r="22057" spans="10:11">
      <c r="J22057" s="1014"/>
      <c r="K22057" s="1014"/>
    </row>
    <row r="22058" spans="10:11">
      <c r="J22058" s="1014"/>
      <c r="K22058" s="1014"/>
    </row>
    <row r="22059" spans="10:11">
      <c r="J22059" s="1014"/>
      <c r="K22059" s="1014"/>
    </row>
    <row r="22060" spans="10:11">
      <c r="J22060" s="1014"/>
      <c r="K22060" s="1014"/>
    </row>
    <row r="22061" spans="10:11">
      <c r="J22061" s="1014"/>
      <c r="K22061" s="1014"/>
    </row>
    <row r="22062" spans="10:11">
      <c r="J22062" s="1014"/>
      <c r="K22062" s="1014"/>
    </row>
    <row r="22063" spans="10:11">
      <c r="J22063" s="1014"/>
      <c r="K22063" s="1014"/>
    </row>
    <row r="22064" spans="10:11">
      <c r="J22064" s="1014"/>
      <c r="K22064" s="1014"/>
    </row>
    <row r="22065" spans="10:11">
      <c r="J22065" s="1014"/>
      <c r="K22065" s="1014"/>
    </row>
    <row r="22066" spans="10:11">
      <c r="J22066" s="1014"/>
      <c r="K22066" s="1014"/>
    </row>
    <row r="22067" spans="10:11">
      <c r="J22067" s="1014"/>
      <c r="K22067" s="1014"/>
    </row>
    <row r="22068" spans="10:11">
      <c r="J22068" s="1014"/>
      <c r="K22068" s="1014"/>
    </row>
    <row r="22069" spans="10:11">
      <c r="J22069" s="1014"/>
      <c r="K22069" s="1014"/>
    </row>
    <row r="22070" spans="10:11">
      <c r="J22070" s="1014"/>
      <c r="K22070" s="1014"/>
    </row>
    <row r="22071" spans="10:11">
      <c r="J22071" s="1014"/>
      <c r="K22071" s="1014"/>
    </row>
    <row r="22072" spans="10:11">
      <c r="J22072" s="1014"/>
      <c r="K22072" s="1014"/>
    </row>
    <row r="22073" spans="10:11">
      <c r="J22073" s="1014"/>
      <c r="K22073" s="1014"/>
    </row>
    <row r="22074" spans="10:11">
      <c r="J22074" s="1014"/>
      <c r="K22074" s="1014"/>
    </row>
    <row r="22075" spans="10:11">
      <c r="J22075" s="1014"/>
      <c r="K22075" s="1014"/>
    </row>
    <row r="22076" spans="10:11">
      <c r="J22076" s="1014"/>
      <c r="K22076" s="1014"/>
    </row>
    <row r="22077" spans="10:11">
      <c r="J22077" s="1014"/>
      <c r="K22077" s="1014"/>
    </row>
    <row r="22078" spans="10:11">
      <c r="J22078" s="1014"/>
      <c r="K22078" s="1014"/>
    </row>
    <row r="22079" spans="10:11">
      <c r="J22079" s="1014"/>
      <c r="K22079" s="1014"/>
    </row>
    <row r="22080" spans="10:11">
      <c r="J22080" s="1014"/>
      <c r="K22080" s="1014"/>
    </row>
    <row r="22081" spans="10:11">
      <c r="J22081" s="1014"/>
      <c r="K22081" s="1014"/>
    </row>
    <row r="22082" spans="10:11">
      <c r="J22082" s="1014"/>
      <c r="K22082" s="1014"/>
    </row>
    <row r="22083" spans="10:11">
      <c r="J22083" s="1014"/>
      <c r="K22083" s="1014"/>
    </row>
    <row r="22084" spans="10:11">
      <c r="J22084" s="1014"/>
      <c r="K22084" s="1014"/>
    </row>
    <row r="22085" spans="10:11">
      <c r="J22085" s="1014"/>
      <c r="K22085" s="1014"/>
    </row>
    <row r="22086" spans="10:11">
      <c r="J22086" s="1014"/>
      <c r="K22086" s="1014"/>
    </row>
    <row r="22087" spans="10:11">
      <c r="J22087" s="1014"/>
      <c r="K22087" s="1014"/>
    </row>
    <row r="22088" spans="10:11">
      <c r="J22088" s="1014"/>
      <c r="K22088" s="1014"/>
    </row>
    <row r="22089" spans="10:11">
      <c r="J22089" s="1014"/>
      <c r="K22089" s="1014"/>
    </row>
    <row r="22090" spans="10:11">
      <c r="J22090" s="1014"/>
      <c r="K22090" s="1014"/>
    </row>
    <row r="22091" spans="10:11">
      <c r="J22091" s="1014"/>
      <c r="K22091" s="1014"/>
    </row>
    <row r="22092" spans="10:11">
      <c r="J22092" s="1014"/>
      <c r="K22092" s="1014"/>
    </row>
    <row r="22093" spans="10:11">
      <c r="J22093" s="1014"/>
      <c r="K22093" s="1014"/>
    </row>
    <row r="22094" spans="10:11">
      <c r="J22094" s="1014"/>
      <c r="K22094" s="1014"/>
    </row>
    <row r="22095" spans="10:11">
      <c r="J22095" s="1014"/>
      <c r="K22095" s="1014"/>
    </row>
    <row r="22096" spans="10:11">
      <c r="J22096" s="1014"/>
      <c r="K22096" s="1014"/>
    </row>
    <row r="22097" spans="10:11">
      <c r="J22097" s="1014"/>
      <c r="K22097" s="1014"/>
    </row>
    <row r="22098" spans="10:11">
      <c r="J22098" s="1014"/>
      <c r="K22098" s="1014"/>
    </row>
    <row r="22099" spans="10:11">
      <c r="J22099" s="1014"/>
      <c r="K22099" s="1014"/>
    </row>
    <row r="22100" spans="10:11">
      <c r="J22100" s="1014"/>
      <c r="K22100" s="1014"/>
    </row>
    <row r="22101" spans="10:11">
      <c r="J22101" s="1014"/>
      <c r="K22101" s="1014"/>
    </row>
    <row r="22102" spans="10:11">
      <c r="J22102" s="1014"/>
      <c r="K22102" s="1014"/>
    </row>
    <row r="22103" spans="10:11">
      <c r="J22103" s="1014"/>
      <c r="K22103" s="1014"/>
    </row>
    <row r="22104" spans="10:11">
      <c r="J22104" s="1014"/>
      <c r="K22104" s="1014"/>
    </row>
    <row r="22105" spans="10:11">
      <c r="J22105" s="1014"/>
      <c r="K22105" s="1014"/>
    </row>
    <row r="22106" spans="10:11">
      <c r="J22106" s="1014"/>
      <c r="K22106" s="1014"/>
    </row>
    <row r="22107" spans="10:11">
      <c r="J22107" s="1014"/>
      <c r="K22107" s="1014"/>
    </row>
    <row r="22108" spans="10:11">
      <c r="J22108" s="1014"/>
      <c r="K22108" s="1014"/>
    </row>
    <row r="22109" spans="10:11">
      <c r="J22109" s="1014"/>
      <c r="K22109" s="1014"/>
    </row>
    <row r="22110" spans="10:11">
      <c r="J22110" s="1014"/>
      <c r="K22110" s="1014"/>
    </row>
    <row r="22111" spans="10:11">
      <c r="J22111" s="1014"/>
      <c r="K22111" s="1014"/>
    </row>
    <row r="22112" spans="10:11">
      <c r="J22112" s="1014"/>
      <c r="K22112" s="1014"/>
    </row>
    <row r="22113" spans="10:11">
      <c r="J22113" s="1014"/>
      <c r="K22113" s="1014"/>
    </row>
    <row r="22114" spans="10:11">
      <c r="J22114" s="1014"/>
      <c r="K22114" s="1014"/>
    </row>
    <row r="22115" spans="10:11">
      <c r="J22115" s="1014"/>
      <c r="K22115" s="1014"/>
    </row>
    <row r="22116" spans="10:11">
      <c r="J22116" s="1014"/>
      <c r="K22116" s="1014"/>
    </row>
    <row r="22117" spans="10:11">
      <c r="J22117" s="1014"/>
      <c r="K22117" s="1014"/>
    </row>
    <row r="22118" spans="10:11">
      <c r="J22118" s="1014"/>
      <c r="K22118" s="1014"/>
    </row>
    <row r="22119" spans="10:11">
      <c r="J22119" s="1014"/>
      <c r="K22119" s="1014"/>
    </row>
    <row r="22120" spans="10:11">
      <c r="J22120" s="1014"/>
      <c r="K22120" s="1014"/>
    </row>
    <row r="22121" spans="10:11">
      <c r="J22121" s="1014"/>
      <c r="K22121" s="1014"/>
    </row>
    <row r="22122" spans="10:11">
      <c r="J22122" s="1014"/>
      <c r="K22122" s="1014"/>
    </row>
    <row r="22123" spans="10:11">
      <c r="J22123" s="1014"/>
      <c r="K22123" s="1014"/>
    </row>
    <row r="22124" spans="10:11">
      <c r="J22124" s="1014"/>
      <c r="K22124" s="1014"/>
    </row>
    <row r="22125" spans="10:11">
      <c r="J22125" s="1014"/>
      <c r="K22125" s="1014"/>
    </row>
    <row r="22126" spans="10:11">
      <c r="J22126" s="1014"/>
      <c r="K22126" s="1014"/>
    </row>
    <row r="22127" spans="10:11">
      <c r="J22127" s="1014"/>
      <c r="K22127" s="1014"/>
    </row>
    <row r="22128" spans="10:11">
      <c r="J22128" s="1014"/>
      <c r="K22128" s="1014"/>
    </row>
    <row r="22129" spans="10:11">
      <c r="J22129" s="1014"/>
      <c r="K22129" s="1014"/>
    </row>
    <row r="22130" spans="10:11">
      <c r="J22130" s="1014"/>
      <c r="K22130" s="1014"/>
    </row>
    <row r="22131" spans="10:11">
      <c r="J22131" s="1014"/>
      <c r="K22131" s="1014"/>
    </row>
    <row r="22132" spans="10:11">
      <c r="J22132" s="1014"/>
      <c r="K22132" s="1014"/>
    </row>
    <row r="22133" spans="10:11">
      <c r="J22133" s="1014"/>
      <c r="K22133" s="1014"/>
    </row>
    <row r="22134" spans="10:11">
      <c r="J22134" s="1014"/>
      <c r="K22134" s="1014"/>
    </row>
    <row r="22135" spans="10:11">
      <c r="J22135" s="1014"/>
      <c r="K22135" s="1014"/>
    </row>
    <row r="22136" spans="10:11">
      <c r="J22136" s="1014"/>
      <c r="K22136" s="1014"/>
    </row>
    <row r="22137" spans="10:11">
      <c r="J22137" s="1014"/>
      <c r="K22137" s="1014"/>
    </row>
    <row r="22138" spans="10:11">
      <c r="J22138" s="1014"/>
      <c r="K22138" s="1014"/>
    </row>
    <row r="22139" spans="10:11">
      <c r="J22139" s="1014"/>
      <c r="K22139" s="1014"/>
    </row>
    <row r="22140" spans="10:11">
      <c r="J22140" s="1014"/>
      <c r="K22140" s="1014"/>
    </row>
    <row r="22141" spans="10:11">
      <c r="J22141" s="1014"/>
      <c r="K22141" s="1014"/>
    </row>
    <row r="22142" spans="10:11">
      <c r="J22142" s="1014"/>
      <c r="K22142" s="1014"/>
    </row>
    <row r="22143" spans="10:11">
      <c r="J22143" s="1014"/>
      <c r="K22143" s="1014"/>
    </row>
    <row r="22144" spans="10:11">
      <c r="J22144" s="1014"/>
      <c r="K22144" s="1014"/>
    </row>
    <row r="22145" spans="10:11">
      <c r="J22145" s="1014"/>
      <c r="K22145" s="1014"/>
    </row>
    <row r="22146" spans="10:11">
      <c r="J22146" s="1014"/>
      <c r="K22146" s="1014"/>
    </row>
    <row r="22147" spans="10:11">
      <c r="J22147" s="1014"/>
      <c r="K22147" s="1014"/>
    </row>
    <row r="22148" spans="10:11">
      <c r="J22148" s="1014"/>
      <c r="K22148" s="1014"/>
    </row>
    <row r="22149" spans="10:11">
      <c r="J22149" s="1014"/>
      <c r="K22149" s="1014"/>
    </row>
    <row r="22150" spans="10:11">
      <c r="J22150" s="1014"/>
      <c r="K22150" s="1014"/>
    </row>
    <row r="22151" spans="10:11">
      <c r="J22151" s="1014"/>
      <c r="K22151" s="1014"/>
    </row>
    <row r="22152" spans="10:11">
      <c r="J22152" s="1014"/>
      <c r="K22152" s="1014"/>
    </row>
    <row r="22153" spans="10:11">
      <c r="J22153" s="1014"/>
      <c r="K22153" s="1014"/>
    </row>
    <row r="22154" spans="10:11">
      <c r="J22154" s="1014"/>
      <c r="K22154" s="1014"/>
    </row>
    <row r="22155" spans="10:11">
      <c r="J22155" s="1014"/>
      <c r="K22155" s="1014"/>
    </row>
    <row r="22156" spans="10:11">
      <c r="J22156" s="1014"/>
      <c r="K22156" s="1014"/>
    </row>
    <row r="22157" spans="10:11">
      <c r="J22157" s="1014"/>
      <c r="K22157" s="1014"/>
    </row>
    <row r="22158" spans="10:11">
      <c r="J22158" s="1014"/>
      <c r="K22158" s="1014"/>
    </row>
    <row r="22159" spans="10:11">
      <c r="J22159" s="1014"/>
      <c r="K22159" s="1014"/>
    </row>
    <row r="22160" spans="10:11">
      <c r="J22160" s="1014"/>
      <c r="K22160" s="1014"/>
    </row>
    <row r="22161" spans="10:11">
      <c r="J22161" s="1014"/>
      <c r="K22161" s="1014"/>
    </row>
    <row r="22162" spans="10:11">
      <c r="J22162" s="1014"/>
      <c r="K22162" s="1014"/>
    </row>
    <row r="22163" spans="10:11">
      <c r="J22163" s="1014"/>
      <c r="K22163" s="1014"/>
    </row>
    <row r="22164" spans="10:11">
      <c r="J22164" s="1014"/>
      <c r="K22164" s="1014"/>
    </row>
    <row r="22165" spans="10:11">
      <c r="J22165" s="1014"/>
      <c r="K22165" s="1014"/>
    </row>
    <row r="22166" spans="10:11">
      <c r="J22166" s="1014"/>
      <c r="K22166" s="1014"/>
    </row>
    <row r="22167" spans="10:11">
      <c r="J22167" s="1014"/>
      <c r="K22167" s="1014"/>
    </row>
    <row r="22168" spans="10:11">
      <c r="J22168" s="1014"/>
      <c r="K22168" s="1014"/>
    </row>
    <row r="22169" spans="10:11">
      <c r="J22169" s="1014"/>
      <c r="K22169" s="1014"/>
    </row>
    <row r="22170" spans="10:11">
      <c r="J22170" s="1014"/>
      <c r="K22170" s="1014"/>
    </row>
    <row r="22171" spans="10:11">
      <c r="J22171" s="1014"/>
      <c r="K22171" s="1014"/>
    </row>
    <row r="22172" spans="10:11">
      <c r="J22172" s="1014"/>
      <c r="K22172" s="1014"/>
    </row>
    <row r="22173" spans="10:11">
      <c r="J22173" s="1014"/>
      <c r="K22173" s="1014"/>
    </row>
    <row r="22174" spans="10:11">
      <c r="J22174" s="1014"/>
      <c r="K22174" s="1014"/>
    </row>
    <row r="22175" spans="10:11">
      <c r="J22175" s="1014"/>
      <c r="K22175" s="1014"/>
    </row>
    <row r="22176" spans="10:11">
      <c r="J22176" s="1014"/>
      <c r="K22176" s="1014"/>
    </row>
    <row r="22177" spans="10:11">
      <c r="J22177" s="1014"/>
      <c r="K22177" s="1014"/>
    </row>
    <row r="22178" spans="10:11">
      <c r="J22178" s="1014"/>
      <c r="K22178" s="1014"/>
    </row>
    <row r="22179" spans="10:11">
      <c r="J22179" s="1014"/>
      <c r="K22179" s="1014"/>
    </row>
    <row r="22180" spans="10:11">
      <c r="J22180" s="1014"/>
      <c r="K22180" s="1014"/>
    </row>
    <row r="22181" spans="10:11">
      <c r="J22181" s="1014"/>
      <c r="K22181" s="1014"/>
    </row>
    <row r="22182" spans="10:11">
      <c r="J22182" s="1014"/>
      <c r="K22182" s="1014"/>
    </row>
    <row r="22183" spans="10:11">
      <c r="J22183" s="1014"/>
      <c r="K22183" s="1014"/>
    </row>
    <row r="22184" spans="10:11">
      <c r="J22184" s="1014"/>
      <c r="K22184" s="1014"/>
    </row>
    <row r="22185" spans="10:11">
      <c r="J22185" s="1014"/>
      <c r="K22185" s="1014"/>
    </row>
    <row r="22186" spans="10:11">
      <c r="J22186" s="1014"/>
      <c r="K22186" s="1014"/>
    </row>
    <row r="22187" spans="10:11">
      <c r="J22187" s="1014"/>
      <c r="K22187" s="1014"/>
    </row>
    <row r="22188" spans="10:11">
      <c r="J22188" s="1014"/>
      <c r="K22188" s="1014"/>
    </row>
    <row r="22189" spans="10:11">
      <c r="J22189" s="1014"/>
      <c r="K22189" s="1014"/>
    </row>
    <row r="22190" spans="10:11">
      <c r="J22190" s="1014"/>
      <c r="K22190" s="1014"/>
    </row>
    <row r="22191" spans="10:11">
      <c r="J22191" s="1014"/>
      <c r="K22191" s="1014"/>
    </row>
    <row r="22192" spans="10:11">
      <c r="J22192" s="1014"/>
      <c r="K22192" s="1014"/>
    </row>
    <row r="22193" spans="10:11">
      <c r="J22193" s="1014"/>
      <c r="K22193" s="1014"/>
    </row>
    <row r="22194" spans="10:11">
      <c r="J22194" s="1014"/>
      <c r="K22194" s="1014"/>
    </row>
    <row r="22195" spans="10:11">
      <c r="J22195" s="1014"/>
      <c r="K22195" s="1014"/>
    </row>
    <row r="22196" spans="10:11">
      <c r="J22196" s="1014"/>
      <c r="K22196" s="1014"/>
    </row>
    <row r="22197" spans="10:11">
      <c r="J22197" s="1014"/>
      <c r="K22197" s="1014"/>
    </row>
    <row r="22198" spans="10:11">
      <c r="J22198" s="1014"/>
      <c r="K22198" s="1014"/>
    </row>
    <row r="22199" spans="10:11">
      <c r="J22199" s="1014"/>
      <c r="K22199" s="1014"/>
    </row>
    <row r="22200" spans="10:11">
      <c r="J22200" s="1014"/>
      <c r="K22200" s="1014"/>
    </row>
    <row r="22201" spans="10:11">
      <c r="J22201" s="1014"/>
      <c r="K22201" s="1014"/>
    </row>
    <row r="22202" spans="10:11">
      <c r="J22202" s="1014"/>
      <c r="K22202" s="1014"/>
    </row>
    <row r="22203" spans="10:11">
      <c r="J22203" s="1014"/>
      <c r="K22203" s="1014"/>
    </row>
    <row r="22204" spans="10:11">
      <c r="J22204" s="1014"/>
      <c r="K22204" s="1014"/>
    </row>
    <row r="22205" spans="10:11">
      <c r="J22205" s="1014"/>
      <c r="K22205" s="1014"/>
    </row>
    <row r="22206" spans="10:11">
      <c r="J22206" s="1014"/>
      <c r="K22206" s="1014"/>
    </row>
    <row r="22207" spans="10:11">
      <c r="J22207" s="1014"/>
      <c r="K22207" s="1014"/>
    </row>
    <row r="22208" spans="10:11">
      <c r="J22208" s="1014"/>
      <c r="K22208" s="1014"/>
    </row>
    <row r="22209" spans="10:11">
      <c r="J22209" s="1014"/>
      <c r="K22209" s="1014"/>
    </row>
    <row r="22210" spans="10:11">
      <c r="J22210" s="1014"/>
      <c r="K22210" s="1014"/>
    </row>
    <row r="22211" spans="10:11">
      <c r="J22211" s="1014"/>
      <c r="K22211" s="1014"/>
    </row>
    <row r="22212" spans="10:11">
      <c r="J22212" s="1014"/>
      <c r="K22212" s="1014"/>
    </row>
    <row r="22213" spans="10:11">
      <c r="J22213" s="1014"/>
      <c r="K22213" s="1014"/>
    </row>
    <row r="22214" spans="10:11">
      <c r="J22214" s="1014"/>
      <c r="K22214" s="1014"/>
    </row>
    <row r="22215" spans="10:11">
      <c r="J22215" s="1014"/>
      <c r="K22215" s="1014"/>
    </row>
    <row r="22216" spans="10:11">
      <c r="J22216" s="1014"/>
      <c r="K22216" s="1014"/>
    </row>
    <row r="22217" spans="10:11">
      <c r="J22217" s="1014"/>
      <c r="K22217" s="1014"/>
    </row>
    <row r="22218" spans="10:11">
      <c r="J22218" s="1014"/>
      <c r="K22218" s="1014"/>
    </row>
    <row r="22219" spans="10:11">
      <c r="J22219" s="1014"/>
      <c r="K22219" s="1014"/>
    </row>
    <row r="22220" spans="10:11">
      <c r="J22220" s="1014"/>
      <c r="K22220" s="1014"/>
    </row>
    <row r="22221" spans="10:11">
      <c r="J22221" s="1014"/>
      <c r="K22221" s="1014"/>
    </row>
    <row r="22222" spans="10:11">
      <c r="J22222" s="1014"/>
      <c r="K22222" s="1014"/>
    </row>
    <row r="22223" spans="10:11">
      <c r="J22223" s="1014"/>
      <c r="K22223" s="1014"/>
    </row>
    <row r="22224" spans="10:11">
      <c r="J22224" s="1014"/>
      <c r="K22224" s="1014"/>
    </row>
    <row r="22225" spans="10:11">
      <c r="J22225" s="1014"/>
      <c r="K22225" s="1014"/>
    </row>
    <row r="22226" spans="10:11">
      <c r="J22226" s="1014"/>
      <c r="K22226" s="1014"/>
    </row>
    <row r="22227" spans="10:11">
      <c r="J22227" s="1014"/>
      <c r="K22227" s="1014"/>
    </row>
    <row r="22228" spans="10:11">
      <c r="J22228" s="1014"/>
      <c r="K22228" s="1014"/>
    </row>
    <row r="22229" spans="10:11">
      <c r="J22229" s="1014"/>
      <c r="K22229" s="1014"/>
    </row>
    <row r="22230" spans="10:11">
      <c r="J22230" s="1014"/>
      <c r="K22230" s="1014"/>
    </row>
    <row r="22231" spans="10:11">
      <c r="J22231" s="1014"/>
      <c r="K22231" s="1014"/>
    </row>
    <row r="22232" spans="10:11">
      <c r="J22232" s="1014"/>
      <c r="K22232" s="1014"/>
    </row>
    <row r="22233" spans="10:11">
      <c r="J22233" s="1014"/>
      <c r="K22233" s="1014"/>
    </row>
    <row r="22234" spans="10:11">
      <c r="J22234" s="1014"/>
      <c r="K22234" s="1014"/>
    </row>
    <row r="22235" spans="10:11">
      <c r="J22235" s="1014"/>
      <c r="K22235" s="1014"/>
    </row>
    <row r="22236" spans="10:11">
      <c r="J22236" s="1014"/>
      <c r="K22236" s="1014"/>
    </row>
    <row r="22237" spans="10:11">
      <c r="J22237" s="1014"/>
      <c r="K22237" s="1014"/>
    </row>
    <row r="22238" spans="10:11">
      <c r="J22238" s="1014"/>
      <c r="K22238" s="1014"/>
    </row>
    <row r="22239" spans="10:11">
      <c r="J22239" s="1014"/>
      <c r="K22239" s="1014"/>
    </row>
    <row r="22240" spans="10:11">
      <c r="J22240" s="1014"/>
      <c r="K22240" s="1014"/>
    </row>
    <row r="22241" spans="10:11">
      <c r="J22241" s="1014"/>
      <c r="K22241" s="1014"/>
    </row>
    <row r="22242" spans="10:11">
      <c r="J22242" s="1014"/>
      <c r="K22242" s="1014"/>
    </row>
    <row r="22243" spans="10:11">
      <c r="J22243" s="1014"/>
      <c r="K22243" s="1014"/>
    </row>
    <row r="22244" spans="10:11">
      <c r="J22244" s="1014"/>
      <c r="K22244" s="1014"/>
    </row>
    <row r="22245" spans="10:11">
      <c r="J22245" s="1014"/>
      <c r="K22245" s="1014"/>
    </row>
    <row r="22246" spans="10:11">
      <c r="J22246" s="1014"/>
      <c r="K22246" s="1014"/>
    </row>
    <row r="22247" spans="10:11">
      <c r="J22247" s="1014"/>
      <c r="K22247" s="1014"/>
    </row>
    <row r="22248" spans="10:11">
      <c r="J22248" s="1014"/>
      <c r="K22248" s="1014"/>
    </row>
    <row r="22249" spans="10:11">
      <c r="J22249" s="1014"/>
      <c r="K22249" s="1014"/>
    </row>
    <row r="22250" spans="10:11">
      <c r="J22250" s="1014"/>
      <c r="K22250" s="1014"/>
    </row>
    <row r="22251" spans="10:11">
      <c r="J22251" s="1014"/>
      <c r="K22251" s="1014"/>
    </row>
    <row r="22252" spans="10:11">
      <c r="J22252" s="1014"/>
      <c r="K22252" s="1014"/>
    </row>
    <row r="22253" spans="10:11">
      <c r="J22253" s="1014"/>
      <c r="K22253" s="1014"/>
    </row>
    <row r="22254" spans="10:11">
      <c r="J22254" s="1014"/>
      <c r="K22254" s="1014"/>
    </row>
    <row r="22255" spans="10:11">
      <c r="J22255" s="1014"/>
      <c r="K22255" s="1014"/>
    </row>
    <row r="22256" spans="10:11">
      <c r="J22256" s="1014"/>
      <c r="K22256" s="1014"/>
    </row>
    <row r="22257" spans="10:11">
      <c r="J22257" s="1014"/>
      <c r="K22257" s="1014"/>
    </row>
    <row r="22258" spans="10:11">
      <c r="J22258" s="1014"/>
      <c r="K22258" s="1014"/>
    </row>
    <row r="22259" spans="10:11">
      <c r="J22259" s="1014"/>
      <c r="K22259" s="1014"/>
    </row>
    <row r="22260" spans="10:11">
      <c r="J22260" s="1014"/>
      <c r="K22260" s="1014"/>
    </row>
    <row r="22261" spans="10:11">
      <c r="J22261" s="1014"/>
      <c r="K22261" s="1014"/>
    </row>
    <row r="22262" spans="10:11">
      <c r="J22262" s="1014"/>
      <c r="K22262" s="1014"/>
    </row>
    <row r="22263" spans="10:11">
      <c r="J22263" s="1014"/>
      <c r="K22263" s="1014"/>
    </row>
    <row r="22264" spans="10:11">
      <c r="J22264" s="1014"/>
      <c r="K22264" s="1014"/>
    </row>
    <row r="22265" spans="10:11">
      <c r="J22265" s="1014"/>
      <c r="K22265" s="1014"/>
    </row>
    <row r="22266" spans="10:11">
      <c r="J22266" s="1014"/>
      <c r="K22266" s="1014"/>
    </row>
    <row r="22267" spans="10:11">
      <c r="J22267" s="1014"/>
      <c r="K22267" s="1014"/>
    </row>
    <row r="22268" spans="10:11">
      <c r="J22268" s="1014"/>
      <c r="K22268" s="1014"/>
    </row>
    <row r="22269" spans="10:11">
      <c r="J22269" s="1014"/>
      <c r="K22269" s="1014"/>
    </row>
    <row r="22270" spans="10:11">
      <c r="J22270" s="1014"/>
      <c r="K22270" s="1014"/>
    </row>
    <row r="22271" spans="10:11">
      <c r="J22271" s="1014"/>
      <c r="K22271" s="1014"/>
    </row>
    <row r="22272" spans="10:11">
      <c r="J22272" s="1014"/>
      <c r="K22272" s="1014"/>
    </row>
    <row r="22273" spans="10:11">
      <c r="J22273" s="1014"/>
      <c r="K22273" s="1014"/>
    </row>
    <row r="22274" spans="10:11">
      <c r="J22274" s="1014"/>
      <c r="K22274" s="1014"/>
    </row>
    <row r="22275" spans="10:11">
      <c r="J22275" s="1014"/>
      <c r="K22275" s="1014"/>
    </row>
    <row r="22276" spans="10:11">
      <c r="J22276" s="1014"/>
      <c r="K22276" s="1014"/>
    </row>
    <row r="22277" spans="10:11">
      <c r="J22277" s="1014"/>
      <c r="K22277" s="1014"/>
    </row>
    <row r="22278" spans="10:11">
      <c r="J22278" s="1014"/>
      <c r="K22278" s="1014"/>
    </row>
    <row r="22279" spans="10:11">
      <c r="J22279" s="1014"/>
      <c r="K22279" s="1014"/>
    </row>
    <row r="22280" spans="10:11">
      <c r="J22280" s="1014"/>
      <c r="K22280" s="1014"/>
    </row>
    <row r="22281" spans="10:11">
      <c r="J22281" s="1014"/>
      <c r="K22281" s="1014"/>
    </row>
    <row r="22282" spans="10:11">
      <c r="J22282" s="1014"/>
      <c r="K22282" s="1014"/>
    </row>
    <row r="22283" spans="10:11">
      <c r="J22283" s="1014"/>
      <c r="K22283" s="1014"/>
    </row>
    <row r="22284" spans="10:11">
      <c r="J22284" s="1014"/>
      <c r="K22284" s="1014"/>
    </row>
    <row r="22285" spans="10:11">
      <c r="J22285" s="1014"/>
      <c r="K22285" s="1014"/>
    </row>
    <row r="22286" spans="10:11">
      <c r="J22286" s="1014"/>
      <c r="K22286" s="1014"/>
    </row>
    <row r="22287" spans="10:11">
      <c r="J22287" s="1014"/>
      <c r="K22287" s="1014"/>
    </row>
    <row r="22288" spans="10:11">
      <c r="J22288" s="1014"/>
      <c r="K22288" s="1014"/>
    </row>
    <row r="22289" spans="10:11">
      <c r="J22289" s="1014"/>
      <c r="K22289" s="1014"/>
    </row>
    <row r="22290" spans="10:11">
      <c r="J22290" s="1014"/>
      <c r="K22290" s="1014"/>
    </row>
    <row r="22291" spans="10:11">
      <c r="J22291" s="1014"/>
      <c r="K22291" s="1014"/>
    </row>
    <row r="22292" spans="10:11">
      <c r="J22292" s="1014"/>
      <c r="K22292" s="1014"/>
    </row>
    <row r="22293" spans="10:11">
      <c r="J22293" s="1014"/>
      <c r="K22293" s="1014"/>
    </row>
    <row r="22294" spans="10:11">
      <c r="J22294" s="1014"/>
      <c r="K22294" s="1014"/>
    </row>
    <row r="22295" spans="10:11">
      <c r="J22295" s="1014"/>
      <c r="K22295" s="1014"/>
    </row>
    <row r="22296" spans="10:11">
      <c r="J22296" s="1014"/>
      <c r="K22296" s="1014"/>
    </row>
    <row r="22297" spans="10:11">
      <c r="J22297" s="1014"/>
      <c r="K22297" s="1014"/>
    </row>
    <row r="22298" spans="10:11">
      <c r="J22298" s="1014"/>
      <c r="K22298" s="1014"/>
    </row>
    <row r="22299" spans="10:11">
      <c r="J22299" s="1014"/>
      <c r="K22299" s="1014"/>
    </row>
    <row r="22300" spans="10:11">
      <c r="J22300" s="1014"/>
      <c r="K22300" s="1014"/>
    </row>
    <row r="22301" spans="10:11">
      <c r="J22301" s="1014"/>
      <c r="K22301" s="1014"/>
    </row>
    <row r="22302" spans="10:11">
      <c r="J22302" s="1014"/>
      <c r="K22302" s="1014"/>
    </row>
    <row r="22303" spans="10:11">
      <c r="J22303" s="1014"/>
      <c r="K22303" s="1014"/>
    </row>
    <row r="22304" spans="10:11">
      <c r="J22304" s="1014"/>
      <c r="K22304" s="1014"/>
    </row>
    <row r="22305" spans="10:11">
      <c r="J22305" s="1014"/>
      <c r="K22305" s="1014"/>
    </row>
    <row r="22306" spans="10:11">
      <c r="J22306" s="1014"/>
      <c r="K22306" s="1014"/>
    </row>
    <row r="22307" spans="10:11">
      <c r="J22307" s="1014"/>
      <c r="K22307" s="1014"/>
    </row>
    <row r="22308" spans="10:11">
      <c r="J22308" s="1014"/>
      <c r="K22308" s="1014"/>
    </row>
    <row r="22309" spans="10:11">
      <c r="J22309" s="1014"/>
      <c r="K22309" s="1014"/>
    </row>
    <row r="22310" spans="10:11">
      <c r="J22310" s="1014"/>
      <c r="K22310" s="1014"/>
    </row>
    <row r="22311" spans="10:11">
      <c r="J22311" s="1014"/>
      <c r="K22311" s="1014"/>
    </row>
    <row r="22312" spans="10:11">
      <c r="J22312" s="1014"/>
      <c r="K22312" s="1014"/>
    </row>
    <row r="22313" spans="10:11">
      <c r="J22313" s="1014"/>
      <c r="K22313" s="1014"/>
    </row>
    <row r="22314" spans="10:11">
      <c r="J22314" s="1014"/>
      <c r="K22314" s="1014"/>
    </row>
    <row r="22315" spans="10:11">
      <c r="J22315" s="1014"/>
      <c r="K22315" s="1014"/>
    </row>
    <row r="22316" spans="10:11">
      <c r="J22316" s="1014"/>
      <c r="K22316" s="1014"/>
    </row>
    <row r="22317" spans="10:11">
      <c r="J22317" s="1014"/>
      <c r="K22317" s="1014"/>
    </row>
    <row r="22318" spans="10:11">
      <c r="J22318" s="1014"/>
      <c r="K22318" s="1014"/>
    </row>
    <row r="22319" spans="10:11">
      <c r="J22319" s="1014"/>
      <c r="K22319" s="1014"/>
    </row>
    <row r="22320" spans="10:11">
      <c r="J22320" s="1014"/>
      <c r="K22320" s="1014"/>
    </row>
    <row r="22321" spans="10:11">
      <c r="J22321" s="1014"/>
      <c r="K22321" s="1014"/>
    </row>
    <row r="22322" spans="10:11">
      <c r="J22322" s="1014"/>
      <c r="K22322" s="1014"/>
    </row>
    <row r="22323" spans="10:11">
      <c r="J22323" s="1014"/>
      <c r="K22323" s="1014"/>
    </row>
    <row r="22324" spans="10:11">
      <c r="J22324" s="1014"/>
      <c r="K22324" s="1014"/>
    </row>
    <row r="22325" spans="10:11">
      <c r="J22325" s="1014"/>
      <c r="K22325" s="1014"/>
    </row>
    <row r="22326" spans="10:11">
      <c r="J22326" s="1014"/>
      <c r="K22326" s="1014"/>
    </row>
    <row r="22327" spans="10:11">
      <c r="J22327" s="1014"/>
      <c r="K22327" s="1014"/>
    </row>
    <row r="22328" spans="10:11">
      <c r="J22328" s="1014"/>
      <c r="K22328" s="1014"/>
    </row>
    <row r="22329" spans="10:11">
      <c r="J22329" s="1014"/>
      <c r="K22329" s="1014"/>
    </row>
    <row r="22330" spans="10:11">
      <c r="J22330" s="1014"/>
      <c r="K22330" s="1014"/>
    </row>
    <row r="22331" spans="10:11">
      <c r="J22331" s="1014"/>
      <c r="K22331" s="1014"/>
    </row>
    <row r="22332" spans="10:11">
      <c r="J22332" s="1014"/>
      <c r="K22332" s="1014"/>
    </row>
    <row r="22333" spans="10:11">
      <c r="J22333" s="1014"/>
      <c r="K22333" s="1014"/>
    </row>
    <row r="22334" spans="10:11">
      <c r="J22334" s="1014"/>
      <c r="K22334" s="1014"/>
    </row>
    <row r="22335" spans="10:11">
      <c r="J22335" s="1014"/>
      <c r="K22335" s="1014"/>
    </row>
    <row r="22336" spans="10:11">
      <c r="J22336" s="1014"/>
      <c r="K22336" s="1014"/>
    </row>
    <row r="22337" spans="10:11">
      <c r="J22337" s="1014"/>
      <c r="K22337" s="1014"/>
    </row>
    <row r="22338" spans="10:11">
      <c r="J22338" s="1014"/>
      <c r="K22338" s="1014"/>
    </row>
    <row r="22339" spans="10:11">
      <c r="J22339" s="1014"/>
      <c r="K22339" s="1014"/>
    </row>
    <row r="22340" spans="10:11">
      <c r="J22340" s="1014"/>
      <c r="K22340" s="1014"/>
    </row>
    <row r="22341" spans="10:11">
      <c r="J22341" s="1014"/>
      <c r="K22341" s="1014"/>
    </row>
    <row r="22342" spans="10:11">
      <c r="J22342" s="1014"/>
      <c r="K22342" s="1014"/>
    </row>
    <row r="22343" spans="10:11">
      <c r="J22343" s="1014"/>
      <c r="K22343" s="1014"/>
    </row>
    <row r="22344" spans="10:11">
      <c r="J22344" s="1014"/>
      <c r="K22344" s="1014"/>
    </row>
    <row r="22345" spans="10:11">
      <c r="J22345" s="1014"/>
      <c r="K22345" s="1014"/>
    </row>
    <row r="22346" spans="10:11">
      <c r="J22346" s="1014"/>
      <c r="K22346" s="1014"/>
    </row>
    <row r="22347" spans="10:11">
      <c r="J22347" s="1014"/>
      <c r="K22347" s="1014"/>
    </row>
    <row r="22348" spans="10:11">
      <c r="J22348" s="1014"/>
      <c r="K22348" s="1014"/>
    </row>
    <row r="22349" spans="10:11">
      <c r="J22349" s="1014"/>
      <c r="K22349" s="1014"/>
    </row>
    <row r="22350" spans="10:11">
      <c r="J22350" s="1014"/>
      <c r="K22350" s="1014"/>
    </row>
    <row r="22351" spans="10:11">
      <c r="J22351" s="1014"/>
      <c r="K22351" s="1014"/>
    </row>
    <row r="22352" spans="10:11">
      <c r="J22352" s="1014"/>
      <c r="K22352" s="1014"/>
    </row>
    <row r="22353" spans="10:11">
      <c r="J22353" s="1014"/>
      <c r="K22353" s="1014"/>
    </row>
    <row r="22354" spans="10:11">
      <c r="J22354" s="1014"/>
      <c r="K22354" s="1014"/>
    </row>
    <row r="22355" spans="10:11">
      <c r="J22355" s="1014"/>
      <c r="K22355" s="1014"/>
    </row>
    <row r="22356" spans="10:11">
      <c r="J22356" s="1014"/>
      <c r="K22356" s="1014"/>
    </row>
    <row r="22357" spans="10:11">
      <c r="J22357" s="1014"/>
      <c r="K22357" s="1014"/>
    </row>
    <row r="22358" spans="10:11">
      <c r="J22358" s="1014"/>
      <c r="K22358" s="1014"/>
    </row>
    <row r="22359" spans="10:11">
      <c r="J22359" s="1014"/>
      <c r="K22359" s="1014"/>
    </row>
    <row r="22360" spans="10:11">
      <c r="J22360" s="1014"/>
      <c r="K22360" s="1014"/>
    </row>
    <row r="22361" spans="10:11">
      <c r="J22361" s="1014"/>
      <c r="K22361" s="1014"/>
    </row>
    <row r="22362" spans="10:11">
      <c r="J22362" s="1014"/>
      <c r="K22362" s="1014"/>
    </row>
    <row r="22363" spans="10:11">
      <c r="J22363" s="1014"/>
      <c r="K22363" s="1014"/>
    </row>
    <row r="22364" spans="10:11">
      <c r="J22364" s="1014"/>
      <c r="K22364" s="1014"/>
    </row>
    <row r="22365" spans="10:11">
      <c r="J22365" s="1014"/>
      <c r="K22365" s="1014"/>
    </row>
    <row r="22366" spans="10:11">
      <c r="J22366" s="1014"/>
      <c r="K22366" s="1014"/>
    </row>
    <row r="22367" spans="10:11">
      <c r="J22367" s="1014"/>
      <c r="K22367" s="1014"/>
    </row>
    <row r="22368" spans="10:11">
      <c r="J22368" s="1014"/>
      <c r="K22368" s="1014"/>
    </row>
    <row r="22369" spans="10:11">
      <c r="J22369" s="1014"/>
      <c r="K22369" s="1014"/>
    </row>
    <row r="22370" spans="10:11">
      <c r="J22370" s="1014"/>
      <c r="K22370" s="1014"/>
    </row>
    <row r="22371" spans="10:11">
      <c r="J22371" s="1014"/>
      <c r="K22371" s="1014"/>
    </row>
    <row r="22372" spans="10:11">
      <c r="J22372" s="1014"/>
      <c r="K22372" s="1014"/>
    </row>
    <row r="22373" spans="10:11">
      <c r="J22373" s="1014"/>
      <c r="K22373" s="1014"/>
    </row>
    <row r="22374" spans="10:11">
      <c r="J22374" s="1014"/>
      <c r="K22374" s="1014"/>
    </row>
    <row r="22375" spans="10:11">
      <c r="J22375" s="1014"/>
      <c r="K22375" s="1014"/>
    </row>
    <row r="22376" spans="10:11">
      <c r="J22376" s="1014"/>
      <c r="K22376" s="1014"/>
    </row>
    <row r="22377" spans="10:11">
      <c r="J22377" s="1014"/>
      <c r="K22377" s="1014"/>
    </row>
    <row r="22378" spans="10:11">
      <c r="J22378" s="1014"/>
      <c r="K22378" s="1014"/>
    </row>
    <row r="22379" spans="10:11">
      <c r="J22379" s="1014"/>
      <c r="K22379" s="1014"/>
    </row>
    <row r="22380" spans="10:11">
      <c r="J22380" s="1014"/>
      <c r="K22380" s="1014"/>
    </row>
    <row r="22381" spans="10:11">
      <c r="J22381" s="1014"/>
      <c r="K22381" s="1014"/>
    </row>
    <row r="22382" spans="10:11">
      <c r="J22382" s="1014"/>
      <c r="K22382" s="1014"/>
    </row>
    <row r="22383" spans="10:11">
      <c r="J22383" s="1014"/>
      <c r="K22383" s="1014"/>
    </row>
    <row r="22384" spans="10:11">
      <c r="J22384" s="1014"/>
      <c r="K22384" s="1014"/>
    </row>
    <row r="22385" spans="10:11">
      <c r="J22385" s="1014"/>
      <c r="K22385" s="1014"/>
    </row>
    <row r="22386" spans="10:11">
      <c r="J22386" s="1014"/>
      <c r="K22386" s="1014"/>
    </row>
    <row r="22387" spans="10:11">
      <c r="J22387" s="1014"/>
      <c r="K22387" s="1014"/>
    </row>
    <row r="22388" spans="10:11">
      <c r="J22388" s="1014"/>
      <c r="K22388" s="1014"/>
    </row>
    <row r="22389" spans="10:11">
      <c r="J22389" s="1014"/>
      <c r="K22389" s="1014"/>
    </row>
    <row r="22390" spans="10:11">
      <c r="J22390" s="1014"/>
      <c r="K22390" s="1014"/>
    </row>
    <row r="22391" spans="10:11">
      <c r="J22391" s="1014"/>
      <c r="K22391" s="1014"/>
    </row>
    <row r="22392" spans="10:11">
      <c r="J22392" s="1014"/>
      <c r="K22392" s="1014"/>
    </row>
    <row r="22393" spans="10:11">
      <c r="J22393" s="1014"/>
      <c r="K22393" s="1014"/>
    </row>
    <row r="22394" spans="10:11">
      <c r="J22394" s="1014"/>
      <c r="K22394" s="1014"/>
    </row>
    <row r="22395" spans="10:11">
      <c r="J22395" s="1014"/>
      <c r="K22395" s="1014"/>
    </row>
    <row r="22396" spans="10:11">
      <c r="J22396" s="1014"/>
      <c r="K22396" s="1014"/>
    </row>
    <row r="22397" spans="10:11">
      <c r="J22397" s="1014"/>
      <c r="K22397" s="1014"/>
    </row>
    <row r="22398" spans="10:11">
      <c r="J22398" s="1014"/>
      <c r="K22398" s="1014"/>
    </row>
    <row r="22399" spans="10:11">
      <c r="J22399" s="1014"/>
      <c r="K22399" s="1014"/>
    </row>
    <row r="22400" spans="10:11">
      <c r="J22400" s="1014"/>
      <c r="K22400" s="1014"/>
    </row>
    <row r="22401" spans="10:11">
      <c r="J22401" s="1014"/>
      <c r="K22401" s="1014"/>
    </row>
    <row r="22402" spans="10:11">
      <c r="J22402" s="1014"/>
      <c r="K22402" s="1014"/>
    </row>
    <row r="22403" spans="10:11">
      <c r="J22403" s="1014"/>
      <c r="K22403" s="1014"/>
    </row>
    <row r="22404" spans="10:11">
      <c r="J22404" s="1014"/>
      <c r="K22404" s="1014"/>
    </row>
    <row r="22405" spans="10:11">
      <c r="J22405" s="1014"/>
      <c r="K22405" s="1014"/>
    </row>
    <row r="22406" spans="10:11">
      <c r="J22406" s="1014"/>
      <c r="K22406" s="1014"/>
    </row>
    <row r="22407" spans="10:11">
      <c r="J22407" s="1014"/>
      <c r="K22407" s="1014"/>
    </row>
    <row r="22408" spans="10:11">
      <c r="J22408" s="1014"/>
      <c r="K22408" s="1014"/>
    </row>
    <row r="22409" spans="10:11">
      <c r="J22409" s="1014"/>
      <c r="K22409" s="1014"/>
    </row>
    <row r="22410" spans="10:11">
      <c r="J22410" s="1014"/>
      <c r="K22410" s="1014"/>
    </row>
    <row r="22411" spans="10:11">
      <c r="J22411" s="1014"/>
      <c r="K22411" s="1014"/>
    </row>
    <row r="22412" spans="10:11">
      <c r="J22412" s="1014"/>
      <c r="K22412" s="1014"/>
    </row>
    <row r="22413" spans="10:11">
      <c r="J22413" s="1014"/>
      <c r="K22413" s="1014"/>
    </row>
    <row r="22414" spans="10:11">
      <c r="J22414" s="1014"/>
      <c r="K22414" s="1014"/>
    </row>
    <row r="22415" spans="10:11">
      <c r="J22415" s="1014"/>
      <c r="K22415" s="1014"/>
    </row>
    <row r="22416" spans="10:11">
      <c r="J22416" s="1014"/>
      <c r="K22416" s="1014"/>
    </row>
    <row r="22417" spans="10:11">
      <c r="J22417" s="1014"/>
      <c r="K22417" s="1014"/>
    </row>
    <row r="22418" spans="10:11">
      <c r="J22418" s="1014"/>
      <c r="K22418" s="1014"/>
    </row>
    <row r="22419" spans="10:11">
      <c r="J22419" s="1014"/>
      <c r="K22419" s="1014"/>
    </row>
    <row r="22420" spans="10:11">
      <c r="J22420" s="1014"/>
      <c r="K22420" s="1014"/>
    </row>
    <row r="22421" spans="10:11">
      <c r="J22421" s="1014"/>
      <c r="K22421" s="1014"/>
    </row>
    <row r="22422" spans="10:11">
      <c r="J22422" s="1014"/>
      <c r="K22422" s="1014"/>
    </row>
    <row r="22423" spans="10:11">
      <c r="J22423" s="1014"/>
      <c r="K22423" s="1014"/>
    </row>
    <row r="22424" spans="10:11">
      <c r="J22424" s="1014"/>
      <c r="K22424" s="1014"/>
    </row>
    <row r="22425" spans="10:11">
      <c r="J22425" s="1014"/>
      <c r="K22425" s="1014"/>
    </row>
    <row r="22426" spans="10:11">
      <c r="J22426" s="1014"/>
      <c r="K22426" s="1014"/>
    </row>
    <row r="22427" spans="10:11">
      <c r="J22427" s="1014"/>
      <c r="K22427" s="1014"/>
    </row>
    <row r="22428" spans="10:11">
      <c r="J22428" s="1014"/>
      <c r="K22428" s="1014"/>
    </row>
    <row r="22429" spans="10:11">
      <c r="J22429" s="1014"/>
      <c r="K22429" s="1014"/>
    </row>
    <row r="22430" spans="10:11">
      <c r="J22430" s="1014"/>
      <c r="K22430" s="1014"/>
    </row>
    <row r="22431" spans="10:11">
      <c r="J22431" s="1014"/>
      <c r="K22431" s="1014"/>
    </row>
    <row r="22432" spans="10:11">
      <c r="J22432" s="1014"/>
      <c r="K22432" s="1014"/>
    </row>
    <row r="22433" spans="10:11">
      <c r="J22433" s="1014"/>
      <c r="K22433" s="1014"/>
    </row>
    <row r="22434" spans="10:11">
      <c r="J22434" s="1014"/>
      <c r="K22434" s="1014"/>
    </row>
    <row r="22435" spans="10:11">
      <c r="J22435" s="1014"/>
      <c r="K22435" s="1014"/>
    </row>
    <row r="22436" spans="10:11">
      <c r="J22436" s="1014"/>
      <c r="K22436" s="1014"/>
    </row>
    <row r="22437" spans="10:11">
      <c r="J22437" s="1014"/>
      <c r="K22437" s="1014"/>
    </row>
    <row r="22438" spans="10:11">
      <c r="J22438" s="1014"/>
      <c r="K22438" s="1014"/>
    </row>
    <row r="22439" spans="10:11">
      <c r="J22439" s="1014"/>
      <c r="K22439" s="1014"/>
    </row>
    <row r="22440" spans="10:11">
      <c r="J22440" s="1014"/>
      <c r="K22440" s="1014"/>
    </row>
    <row r="22441" spans="10:11">
      <c r="J22441" s="1014"/>
      <c r="K22441" s="1014"/>
    </row>
    <row r="22442" spans="10:11">
      <c r="J22442" s="1014"/>
      <c r="K22442" s="1014"/>
    </row>
    <row r="22443" spans="10:11">
      <c r="J22443" s="1014"/>
      <c r="K22443" s="1014"/>
    </row>
    <row r="22444" spans="10:11">
      <c r="J22444" s="1014"/>
      <c r="K22444" s="1014"/>
    </row>
    <row r="22445" spans="10:11">
      <c r="J22445" s="1014"/>
      <c r="K22445" s="1014"/>
    </row>
    <row r="22446" spans="10:11">
      <c r="J22446" s="1014"/>
      <c r="K22446" s="1014"/>
    </row>
    <row r="22447" spans="10:11">
      <c r="J22447" s="1014"/>
      <c r="K22447" s="1014"/>
    </row>
    <row r="22448" spans="10:11">
      <c r="J22448" s="1014"/>
      <c r="K22448" s="1014"/>
    </row>
    <row r="22449" spans="10:11">
      <c r="J22449" s="1014"/>
      <c r="K22449" s="1014"/>
    </row>
    <row r="22450" spans="10:11">
      <c r="J22450" s="1014"/>
      <c r="K22450" s="1014"/>
    </row>
    <row r="22451" spans="10:11">
      <c r="J22451" s="1014"/>
      <c r="K22451" s="1014"/>
    </row>
    <row r="22452" spans="10:11">
      <c r="J22452" s="1014"/>
      <c r="K22452" s="1014"/>
    </row>
    <row r="22453" spans="10:11">
      <c r="J22453" s="1014"/>
      <c r="K22453" s="1014"/>
    </row>
    <row r="22454" spans="10:11">
      <c r="J22454" s="1014"/>
      <c r="K22454" s="1014"/>
    </row>
    <row r="22455" spans="10:11">
      <c r="J22455" s="1014"/>
      <c r="K22455" s="1014"/>
    </row>
    <row r="22456" spans="10:11">
      <c r="J22456" s="1014"/>
      <c r="K22456" s="1014"/>
    </row>
    <row r="22457" spans="10:11">
      <c r="J22457" s="1014"/>
      <c r="K22457" s="1014"/>
    </row>
    <row r="22458" spans="10:11">
      <c r="J22458" s="1014"/>
      <c r="K22458" s="1014"/>
    </row>
    <row r="22459" spans="10:11">
      <c r="J22459" s="1014"/>
      <c r="K22459" s="1014"/>
    </row>
    <row r="22460" spans="10:11">
      <c r="J22460" s="1014"/>
      <c r="K22460" s="1014"/>
    </row>
    <row r="22461" spans="10:11">
      <c r="J22461" s="1014"/>
      <c r="K22461" s="1014"/>
    </row>
    <row r="22462" spans="10:11">
      <c r="J22462" s="1014"/>
      <c r="K22462" s="1014"/>
    </row>
    <row r="22463" spans="10:11">
      <c r="J22463" s="1014"/>
      <c r="K22463" s="1014"/>
    </row>
    <row r="22464" spans="10:11">
      <c r="J22464" s="1014"/>
      <c r="K22464" s="1014"/>
    </row>
    <row r="22465" spans="10:11">
      <c r="J22465" s="1014"/>
      <c r="K22465" s="1014"/>
    </row>
    <row r="22466" spans="10:11">
      <c r="J22466" s="1014"/>
      <c r="K22466" s="1014"/>
    </row>
    <row r="22467" spans="10:11">
      <c r="J22467" s="1014"/>
      <c r="K22467" s="1014"/>
    </row>
    <row r="22468" spans="10:11">
      <c r="J22468" s="1014"/>
      <c r="K22468" s="1014"/>
    </row>
    <row r="22469" spans="10:11">
      <c r="J22469" s="1014"/>
      <c r="K22469" s="1014"/>
    </row>
    <row r="22470" spans="10:11">
      <c r="J22470" s="1014"/>
      <c r="K22470" s="1014"/>
    </row>
    <row r="22471" spans="10:11">
      <c r="J22471" s="1014"/>
      <c r="K22471" s="1014"/>
    </row>
    <row r="22472" spans="10:11">
      <c r="J22472" s="1014"/>
      <c r="K22472" s="1014"/>
    </row>
    <row r="22473" spans="10:11">
      <c r="J22473" s="1014"/>
      <c r="K22473" s="1014"/>
    </row>
    <row r="22474" spans="10:11">
      <c r="J22474" s="1014"/>
      <c r="K22474" s="1014"/>
    </row>
    <row r="22475" spans="10:11">
      <c r="J22475" s="1014"/>
      <c r="K22475" s="1014"/>
    </row>
    <row r="22476" spans="10:11">
      <c r="J22476" s="1014"/>
      <c r="K22476" s="1014"/>
    </row>
    <row r="22477" spans="10:11">
      <c r="J22477" s="1014"/>
      <c r="K22477" s="1014"/>
    </row>
    <row r="22478" spans="10:11">
      <c r="J22478" s="1014"/>
      <c r="K22478" s="1014"/>
    </row>
    <row r="22479" spans="10:11">
      <c r="J22479" s="1014"/>
      <c r="K22479" s="1014"/>
    </row>
    <row r="22480" spans="10:11">
      <c r="J22480" s="1014"/>
      <c r="K22480" s="1014"/>
    </row>
    <row r="22481" spans="10:11">
      <c r="J22481" s="1014"/>
      <c r="K22481" s="1014"/>
    </row>
    <row r="22482" spans="10:11">
      <c r="J22482" s="1014"/>
      <c r="K22482" s="1014"/>
    </row>
    <row r="22483" spans="10:11">
      <c r="J22483" s="1014"/>
      <c r="K22483" s="1014"/>
    </row>
    <row r="22484" spans="10:11">
      <c r="J22484" s="1014"/>
      <c r="K22484" s="1014"/>
    </row>
    <row r="22485" spans="10:11">
      <c r="J22485" s="1014"/>
      <c r="K22485" s="1014"/>
    </row>
    <row r="22486" spans="10:11">
      <c r="J22486" s="1014"/>
      <c r="K22486" s="1014"/>
    </row>
    <row r="22487" spans="10:11">
      <c r="J22487" s="1014"/>
      <c r="K22487" s="1014"/>
    </row>
    <row r="22488" spans="10:11">
      <c r="J22488" s="1014"/>
      <c r="K22488" s="1014"/>
    </row>
    <row r="22489" spans="10:11">
      <c r="J22489" s="1014"/>
      <c r="K22489" s="1014"/>
    </row>
    <row r="22490" spans="10:11">
      <c r="J22490" s="1014"/>
      <c r="K22490" s="1014"/>
    </row>
    <row r="22491" spans="10:11">
      <c r="J22491" s="1014"/>
      <c r="K22491" s="1014"/>
    </row>
    <row r="22492" spans="10:11">
      <c r="J22492" s="1014"/>
      <c r="K22492" s="1014"/>
    </row>
    <row r="22493" spans="10:11">
      <c r="J22493" s="1014"/>
      <c r="K22493" s="1014"/>
    </row>
    <row r="22494" spans="10:11">
      <c r="J22494" s="1014"/>
      <c r="K22494" s="1014"/>
    </row>
    <row r="22495" spans="10:11">
      <c r="J22495" s="1014"/>
      <c r="K22495" s="1014"/>
    </row>
    <row r="22496" spans="10:11">
      <c r="J22496" s="1014"/>
      <c r="K22496" s="1014"/>
    </row>
    <row r="22497" spans="10:11">
      <c r="J22497" s="1014"/>
      <c r="K22497" s="1014"/>
    </row>
    <row r="22498" spans="10:11">
      <c r="J22498" s="1014"/>
      <c r="K22498" s="1014"/>
    </row>
    <row r="22499" spans="10:11">
      <c r="J22499" s="1014"/>
      <c r="K22499" s="1014"/>
    </row>
    <row r="22500" spans="10:11">
      <c r="J22500" s="1014"/>
      <c r="K22500" s="1014"/>
    </row>
    <row r="22501" spans="10:11">
      <c r="J22501" s="1014"/>
      <c r="K22501" s="1014"/>
    </row>
    <row r="22502" spans="10:11">
      <c r="J22502" s="1014"/>
      <c r="K22502" s="1014"/>
    </row>
    <row r="22503" spans="10:11">
      <c r="J22503" s="1014"/>
      <c r="K22503" s="1014"/>
    </row>
    <row r="22504" spans="10:11">
      <c r="J22504" s="1014"/>
      <c r="K22504" s="1014"/>
    </row>
    <row r="22505" spans="10:11">
      <c r="J22505" s="1014"/>
      <c r="K22505" s="1014"/>
    </row>
    <row r="22506" spans="10:11">
      <c r="J22506" s="1014"/>
      <c r="K22506" s="1014"/>
    </row>
    <row r="22507" spans="10:11">
      <c r="J22507" s="1014"/>
      <c r="K22507" s="1014"/>
    </row>
    <row r="22508" spans="10:11">
      <c r="J22508" s="1014"/>
      <c r="K22508" s="1014"/>
    </row>
    <row r="22509" spans="10:11">
      <c r="J22509" s="1014"/>
      <c r="K22509" s="1014"/>
    </row>
    <row r="22510" spans="10:11">
      <c r="J22510" s="1014"/>
      <c r="K22510" s="1014"/>
    </row>
    <row r="22511" spans="10:11">
      <c r="J22511" s="1014"/>
      <c r="K22511" s="1014"/>
    </row>
    <row r="22512" spans="10:11">
      <c r="J22512" s="1014"/>
      <c r="K22512" s="1014"/>
    </row>
    <row r="22513" spans="10:11">
      <c r="J22513" s="1014"/>
      <c r="K22513" s="1014"/>
    </row>
    <row r="22514" spans="10:11">
      <c r="J22514" s="1014"/>
      <c r="K22514" s="1014"/>
    </row>
    <row r="22515" spans="10:11">
      <c r="J22515" s="1014"/>
      <c r="K22515" s="1014"/>
    </row>
    <row r="22516" spans="10:11">
      <c r="J22516" s="1014"/>
      <c r="K22516" s="1014"/>
    </row>
    <row r="22517" spans="10:11">
      <c r="J22517" s="1014"/>
      <c r="K22517" s="1014"/>
    </row>
    <row r="22518" spans="10:11">
      <c r="J22518" s="1014"/>
      <c r="K22518" s="1014"/>
    </row>
    <row r="22519" spans="10:11">
      <c r="J22519" s="1014"/>
      <c r="K22519" s="1014"/>
    </row>
    <row r="22520" spans="10:11">
      <c r="J22520" s="1014"/>
      <c r="K22520" s="1014"/>
    </row>
    <row r="22521" spans="10:11">
      <c r="J22521" s="1014"/>
      <c r="K22521" s="1014"/>
    </row>
    <row r="22522" spans="10:11">
      <c r="J22522" s="1014"/>
      <c r="K22522" s="1014"/>
    </row>
    <row r="22523" spans="10:11">
      <c r="J22523" s="1014"/>
      <c r="K22523" s="1014"/>
    </row>
    <row r="22524" spans="10:11">
      <c r="J22524" s="1014"/>
      <c r="K22524" s="1014"/>
    </row>
    <row r="22525" spans="10:11">
      <c r="J22525" s="1014"/>
      <c r="K22525" s="1014"/>
    </row>
    <row r="22526" spans="10:11">
      <c r="J22526" s="1014"/>
      <c r="K22526" s="1014"/>
    </row>
    <row r="22527" spans="10:11">
      <c r="J22527" s="1014"/>
      <c r="K22527" s="1014"/>
    </row>
    <row r="22528" spans="10:11">
      <c r="J22528" s="1014"/>
      <c r="K22528" s="1014"/>
    </row>
    <row r="22529" spans="10:11">
      <c r="J22529" s="1014"/>
      <c r="K22529" s="1014"/>
    </row>
    <row r="22530" spans="10:11">
      <c r="J22530" s="1014"/>
      <c r="K22530" s="1014"/>
    </row>
    <row r="22531" spans="10:11">
      <c r="J22531" s="1014"/>
      <c r="K22531" s="1014"/>
    </row>
    <row r="22532" spans="10:11">
      <c r="J22532" s="1014"/>
      <c r="K22532" s="1014"/>
    </row>
    <row r="22533" spans="10:11">
      <c r="J22533" s="1014"/>
      <c r="K22533" s="1014"/>
    </row>
    <row r="22534" spans="10:11">
      <c r="J22534" s="1014"/>
      <c r="K22534" s="1014"/>
    </row>
    <row r="22535" spans="10:11">
      <c r="J22535" s="1014"/>
      <c r="K22535" s="1014"/>
    </row>
    <row r="22536" spans="10:11">
      <c r="J22536" s="1014"/>
      <c r="K22536" s="1014"/>
    </row>
    <row r="22537" spans="10:11">
      <c r="J22537" s="1014"/>
      <c r="K22537" s="1014"/>
    </row>
    <row r="22538" spans="10:11">
      <c r="J22538" s="1014"/>
      <c r="K22538" s="1014"/>
    </row>
    <row r="22539" spans="10:11">
      <c r="J22539" s="1014"/>
      <c r="K22539" s="1014"/>
    </row>
    <row r="22540" spans="10:11">
      <c r="J22540" s="1014"/>
      <c r="K22540" s="1014"/>
    </row>
    <row r="22541" spans="10:11">
      <c r="J22541" s="1014"/>
      <c r="K22541" s="1014"/>
    </row>
    <row r="22542" spans="10:11">
      <c r="J22542" s="1014"/>
      <c r="K22542" s="1014"/>
    </row>
    <row r="22543" spans="10:11">
      <c r="J22543" s="1014"/>
      <c r="K22543" s="1014"/>
    </row>
    <row r="22544" spans="10:11">
      <c r="J22544" s="1014"/>
      <c r="K22544" s="1014"/>
    </row>
    <row r="22545" spans="10:11">
      <c r="J22545" s="1014"/>
      <c r="K22545" s="1014"/>
    </row>
    <row r="22546" spans="10:11">
      <c r="J22546" s="1014"/>
      <c r="K22546" s="1014"/>
    </row>
    <row r="22547" spans="10:11">
      <c r="J22547" s="1014"/>
      <c r="K22547" s="1014"/>
    </row>
    <row r="22548" spans="10:11">
      <c r="J22548" s="1014"/>
      <c r="K22548" s="1014"/>
    </row>
    <row r="22549" spans="10:11">
      <c r="J22549" s="1014"/>
      <c r="K22549" s="1014"/>
    </row>
    <row r="22550" spans="10:11">
      <c r="J22550" s="1014"/>
      <c r="K22550" s="1014"/>
    </row>
    <row r="22551" spans="10:11">
      <c r="J22551" s="1014"/>
      <c r="K22551" s="1014"/>
    </row>
    <row r="22552" spans="10:11">
      <c r="J22552" s="1014"/>
      <c r="K22552" s="1014"/>
    </row>
    <row r="22553" spans="10:11">
      <c r="J22553" s="1014"/>
      <c r="K22553" s="1014"/>
    </row>
    <row r="22554" spans="10:11">
      <c r="J22554" s="1014"/>
      <c r="K22554" s="1014"/>
    </row>
    <row r="22555" spans="10:11">
      <c r="J22555" s="1014"/>
      <c r="K22555" s="1014"/>
    </row>
    <row r="22556" spans="10:11">
      <c r="J22556" s="1014"/>
      <c r="K22556" s="1014"/>
    </row>
    <row r="22557" spans="10:11">
      <c r="J22557" s="1014"/>
      <c r="K22557" s="1014"/>
    </row>
    <row r="22558" spans="10:11">
      <c r="J22558" s="1014"/>
      <c r="K22558" s="1014"/>
    </row>
    <row r="22559" spans="10:11">
      <c r="J22559" s="1014"/>
      <c r="K22559" s="1014"/>
    </row>
    <row r="22560" spans="10:11">
      <c r="J22560" s="1014"/>
      <c r="K22560" s="1014"/>
    </row>
    <row r="22561" spans="10:11">
      <c r="J22561" s="1014"/>
      <c r="K22561" s="1014"/>
    </row>
    <row r="22562" spans="10:11">
      <c r="J22562" s="1014"/>
      <c r="K22562" s="1014"/>
    </row>
    <row r="22563" spans="10:11">
      <c r="J22563" s="1014"/>
      <c r="K22563" s="1014"/>
    </row>
    <row r="22564" spans="10:11">
      <c r="J22564" s="1014"/>
      <c r="K22564" s="1014"/>
    </row>
    <row r="22565" spans="10:11">
      <c r="J22565" s="1014"/>
      <c r="K22565" s="1014"/>
    </row>
    <row r="22566" spans="10:11">
      <c r="J22566" s="1014"/>
      <c r="K22566" s="1014"/>
    </row>
    <row r="22567" spans="10:11">
      <c r="J22567" s="1014"/>
      <c r="K22567" s="1014"/>
    </row>
    <row r="22568" spans="10:11">
      <c r="J22568" s="1014"/>
      <c r="K22568" s="1014"/>
    </row>
    <row r="22569" spans="10:11">
      <c r="J22569" s="1014"/>
      <c r="K22569" s="1014"/>
    </row>
    <row r="22570" spans="10:11">
      <c r="J22570" s="1014"/>
      <c r="K22570" s="1014"/>
    </row>
    <row r="22571" spans="10:11">
      <c r="J22571" s="1014"/>
      <c r="K22571" s="1014"/>
    </row>
    <row r="22572" spans="10:11">
      <c r="J22572" s="1014"/>
      <c r="K22572" s="1014"/>
    </row>
    <row r="22573" spans="10:11">
      <c r="J22573" s="1014"/>
      <c r="K22573" s="1014"/>
    </row>
    <row r="22574" spans="10:11">
      <c r="J22574" s="1014"/>
      <c r="K22574" s="1014"/>
    </row>
    <row r="22575" spans="10:11">
      <c r="J22575" s="1014"/>
      <c r="K22575" s="1014"/>
    </row>
    <row r="22576" spans="10:11">
      <c r="J22576" s="1014"/>
      <c r="K22576" s="1014"/>
    </row>
    <row r="22577" spans="10:11">
      <c r="J22577" s="1014"/>
      <c r="K22577" s="1014"/>
    </row>
    <row r="22578" spans="10:11">
      <c r="J22578" s="1014"/>
      <c r="K22578" s="1014"/>
    </row>
    <row r="22579" spans="10:11">
      <c r="J22579" s="1014"/>
      <c r="K22579" s="1014"/>
    </row>
    <row r="22580" spans="10:11">
      <c r="J22580" s="1014"/>
      <c r="K22580" s="1014"/>
    </row>
    <row r="22581" spans="10:11">
      <c r="J22581" s="1014"/>
      <c r="K22581" s="1014"/>
    </row>
    <row r="22582" spans="10:11">
      <c r="J22582" s="1014"/>
      <c r="K22582" s="1014"/>
    </row>
    <row r="22583" spans="10:11">
      <c r="J22583" s="1014"/>
      <c r="K22583" s="1014"/>
    </row>
    <row r="22584" spans="10:11">
      <c r="J22584" s="1014"/>
      <c r="K22584" s="1014"/>
    </row>
    <row r="22585" spans="10:11">
      <c r="J22585" s="1014"/>
      <c r="K22585" s="1014"/>
    </row>
    <row r="22586" spans="10:11">
      <c r="J22586" s="1014"/>
      <c r="K22586" s="1014"/>
    </row>
    <row r="22587" spans="10:11">
      <c r="J22587" s="1014"/>
      <c r="K22587" s="1014"/>
    </row>
    <row r="22588" spans="10:11">
      <c r="J22588" s="1014"/>
      <c r="K22588" s="1014"/>
    </row>
    <row r="22589" spans="10:11">
      <c r="J22589" s="1014"/>
      <c r="K22589" s="1014"/>
    </row>
    <row r="22590" spans="10:11">
      <c r="J22590" s="1014"/>
      <c r="K22590" s="1014"/>
    </row>
    <row r="22591" spans="10:11">
      <c r="J22591" s="1014"/>
      <c r="K22591" s="1014"/>
    </row>
    <row r="22592" spans="10:11">
      <c r="J22592" s="1014"/>
      <c r="K22592" s="1014"/>
    </row>
    <row r="22593" spans="10:11">
      <c r="J22593" s="1014"/>
      <c r="K22593" s="1014"/>
    </row>
    <row r="22594" spans="10:11">
      <c r="J22594" s="1014"/>
      <c r="K22594" s="1014"/>
    </row>
    <row r="22595" spans="10:11">
      <c r="J22595" s="1014"/>
      <c r="K22595" s="1014"/>
    </row>
    <row r="22596" spans="10:11">
      <c r="J22596" s="1014"/>
      <c r="K22596" s="1014"/>
    </row>
    <row r="22597" spans="10:11">
      <c r="J22597" s="1014"/>
      <c r="K22597" s="1014"/>
    </row>
    <row r="22598" spans="10:11">
      <c r="J22598" s="1014"/>
      <c r="K22598" s="1014"/>
    </row>
    <row r="22599" spans="10:11">
      <c r="J22599" s="1014"/>
      <c r="K22599" s="1014"/>
    </row>
    <row r="22600" spans="10:11">
      <c r="J22600" s="1014"/>
      <c r="K22600" s="1014"/>
    </row>
    <row r="22601" spans="10:11">
      <c r="J22601" s="1014"/>
      <c r="K22601" s="1014"/>
    </row>
    <row r="22602" spans="10:11">
      <c r="J22602" s="1014"/>
      <c r="K22602" s="1014"/>
    </row>
    <row r="22603" spans="10:11">
      <c r="J22603" s="1014"/>
      <c r="K22603" s="1014"/>
    </row>
    <row r="22604" spans="10:11">
      <c r="J22604" s="1014"/>
      <c r="K22604" s="1014"/>
    </row>
    <row r="22605" spans="10:11">
      <c r="J22605" s="1014"/>
      <c r="K22605" s="1014"/>
    </row>
    <row r="22606" spans="10:11">
      <c r="J22606" s="1014"/>
      <c r="K22606" s="1014"/>
    </row>
    <row r="22607" spans="10:11">
      <c r="J22607" s="1014"/>
      <c r="K22607" s="1014"/>
    </row>
    <row r="22608" spans="10:11">
      <c r="J22608" s="1014"/>
      <c r="K22608" s="1014"/>
    </row>
    <row r="22609" spans="10:11">
      <c r="J22609" s="1014"/>
      <c r="K22609" s="1014"/>
    </row>
    <row r="22610" spans="10:11">
      <c r="J22610" s="1014"/>
      <c r="K22610" s="1014"/>
    </row>
    <row r="22611" spans="10:11">
      <c r="J22611" s="1014"/>
      <c r="K22611" s="1014"/>
    </row>
    <row r="22612" spans="10:11">
      <c r="J22612" s="1014"/>
      <c r="K22612" s="1014"/>
    </row>
    <row r="22613" spans="10:11">
      <c r="J22613" s="1014"/>
      <c r="K22613" s="1014"/>
    </row>
    <row r="22614" spans="10:11">
      <c r="J22614" s="1014"/>
      <c r="K22614" s="1014"/>
    </row>
    <row r="22615" spans="10:11">
      <c r="J22615" s="1014"/>
      <c r="K22615" s="1014"/>
    </row>
    <row r="22616" spans="10:11">
      <c r="J22616" s="1014"/>
      <c r="K22616" s="1014"/>
    </row>
    <row r="22617" spans="10:11">
      <c r="J22617" s="1014"/>
      <c r="K22617" s="1014"/>
    </row>
    <row r="22618" spans="10:11">
      <c r="J22618" s="1014"/>
      <c r="K22618" s="1014"/>
    </row>
    <row r="22619" spans="10:11">
      <c r="J22619" s="1014"/>
      <c r="K22619" s="1014"/>
    </row>
    <row r="22620" spans="10:11">
      <c r="J22620" s="1014"/>
      <c r="K22620" s="1014"/>
    </row>
    <row r="22621" spans="10:11">
      <c r="J22621" s="1014"/>
      <c r="K22621" s="1014"/>
    </row>
    <row r="22622" spans="10:11">
      <c r="J22622" s="1014"/>
      <c r="K22622" s="1014"/>
    </row>
    <row r="22623" spans="10:11">
      <c r="J22623" s="1014"/>
      <c r="K22623" s="1014"/>
    </row>
    <row r="22624" spans="10:11">
      <c r="J22624" s="1014"/>
      <c r="K22624" s="1014"/>
    </row>
    <row r="22625" spans="10:11">
      <c r="J22625" s="1014"/>
      <c r="K22625" s="1014"/>
    </row>
    <row r="22626" spans="10:11">
      <c r="J22626" s="1014"/>
      <c r="K22626" s="1014"/>
    </row>
    <row r="22627" spans="10:11">
      <c r="J22627" s="1014"/>
      <c r="K22627" s="1014"/>
    </row>
    <row r="22628" spans="10:11">
      <c r="J22628" s="1014"/>
      <c r="K22628" s="1014"/>
    </row>
    <row r="22629" spans="10:11">
      <c r="J22629" s="1014"/>
      <c r="K22629" s="1014"/>
    </row>
    <row r="22630" spans="10:11">
      <c r="J22630" s="1014"/>
      <c r="K22630" s="1014"/>
    </row>
    <row r="22631" spans="10:11">
      <c r="J22631" s="1014"/>
      <c r="K22631" s="1014"/>
    </row>
    <row r="22632" spans="10:11">
      <c r="J22632" s="1014"/>
      <c r="K22632" s="1014"/>
    </row>
    <row r="22633" spans="10:11">
      <c r="J22633" s="1014"/>
      <c r="K22633" s="1014"/>
    </row>
    <row r="22634" spans="10:11">
      <c r="J22634" s="1014"/>
      <c r="K22634" s="1014"/>
    </row>
    <row r="22635" spans="10:11">
      <c r="J22635" s="1014"/>
      <c r="K22635" s="1014"/>
    </row>
    <row r="22636" spans="10:11">
      <c r="J22636" s="1014"/>
      <c r="K22636" s="1014"/>
    </row>
    <row r="22637" spans="10:11">
      <c r="J22637" s="1014"/>
      <c r="K22637" s="1014"/>
    </row>
    <row r="22638" spans="10:11">
      <c r="J22638" s="1014"/>
      <c r="K22638" s="1014"/>
    </row>
    <row r="22639" spans="10:11">
      <c r="J22639" s="1014"/>
      <c r="K22639" s="1014"/>
    </row>
    <row r="22640" spans="10:11">
      <c r="J22640" s="1014"/>
      <c r="K22640" s="1014"/>
    </row>
    <row r="22641" spans="10:11">
      <c r="J22641" s="1014"/>
      <c r="K22641" s="1014"/>
    </row>
    <row r="22642" spans="10:11">
      <c r="J22642" s="1014"/>
      <c r="K22642" s="1014"/>
    </row>
    <row r="22643" spans="10:11">
      <c r="J22643" s="1014"/>
      <c r="K22643" s="1014"/>
    </row>
    <row r="22644" spans="10:11">
      <c r="J22644" s="1014"/>
      <c r="K22644" s="1014"/>
    </row>
    <row r="22645" spans="10:11">
      <c r="J22645" s="1014"/>
      <c r="K22645" s="1014"/>
    </row>
    <row r="22646" spans="10:11">
      <c r="J22646" s="1014"/>
      <c r="K22646" s="1014"/>
    </row>
    <row r="22647" spans="10:11">
      <c r="J22647" s="1014"/>
      <c r="K22647" s="1014"/>
    </row>
    <row r="22648" spans="10:11">
      <c r="J22648" s="1014"/>
      <c r="K22648" s="1014"/>
    </row>
    <row r="22649" spans="10:11">
      <c r="J22649" s="1014"/>
      <c r="K22649" s="1014"/>
    </row>
    <row r="22650" spans="10:11">
      <c r="J22650" s="1014"/>
      <c r="K22650" s="1014"/>
    </row>
    <row r="22651" spans="10:11">
      <c r="J22651" s="1014"/>
      <c r="K22651" s="1014"/>
    </row>
    <row r="22652" spans="10:11">
      <c r="J22652" s="1014"/>
      <c r="K22652" s="1014"/>
    </row>
    <row r="22653" spans="10:11">
      <c r="J22653" s="1014"/>
      <c r="K22653" s="1014"/>
    </row>
    <row r="22654" spans="10:11">
      <c r="J22654" s="1014"/>
      <c r="K22654" s="1014"/>
    </row>
    <row r="22655" spans="10:11">
      <c r="J22655" s="1014"/>
      <c r="K22655" s="1014"/>
    </row>
    <row r="22656" spans="10:11">
      <c r="J22656" s="1014"/>
      <c r="K22656" s="1014"/>
    </row>
    <row r="22657" spans="10:11">
      <c r="J22657" s="1014"/>
      <c r="K22657" s="1014"/>
    </row>
    <row r="22658" spans="10:11">
      <c r="J22658" s="1014"/>
      <c r="K22658" s="1014"/>
    </row>
    <row r="22659" spans="10:11">
      <c r="J22659" s="1014"/>
      <c r="K22659" s="1014"/>
    </row>
    <row r="22660" spans="10:11">
      <c r="J22660" s="1014"/>
      <c r="K22660" s="1014"/>
    </row>
    <row r="22661" spans="10:11">
      <c r="J22661" s="1014"/>
      <c r="K22661" s="1014"/>
    </row>
    <row r="22662" spans="10:11">
      <c r="J22662" s="1014"/>
      <c r="K22662" s="1014"/>
    </row>
    <row r="22663" spans="10:11">
      <c r="J22663" s="1014"/>
      <c r="K22663" s="1014"/>
    </row>
    <row r="22664" spans="10:11">
      <c r="J22664" s="1014"/>
      <c r="K22664" s="1014"/>
    </row>
    <row r="22665" spans="10:11">
      <c r="J22665" s="1014"/>
      <c r="K22665" s="1014"/>
    </row>
    <row r="22666" spans="10:11">
      <c r="J22666" s="1014"/>
      <c r="K22666" s="1014"/>
    </row>
    <row r="22667" spans="10:11">
      <c r="J22667" s="1014"/>
      <c r="K22667" s="1014"/>
    </row>
    <row r="22668" spans="10:11">
      <c r="J22668" s="1014"/>
      <c r="K22668" s="1014"/>
    </row>
    <row r="22669" spans="10:11">
      <c r="J22669" s="1014"/>
      <c r="K22669" s="1014"/>
    </row>
    <row r="22670" spans="10:11">
      <c r="J22670" s="1014"/>
      <c r="K22670" s="1014"/>
    </row>
    <row r="22671" spans="10:11">
      <c r="J22671" s="1014"/>
      <c r="K22671" s="1014"/>
    </row>
    <row r="22672" spans="10:11">
      <c r="J22672" s="1014"/>
      <c r="K22672" s="1014"/>
    </row>
    <row r="22673" spans="10:11">
      <c r="J22673" s="1014"/>
      <c r="K22673" s="1014"/>
    </row>
    <row r="22674" spans="10:11">
      <c r="J22674" s="1014"/>
      <c r="K22674" s="1014"/>
    </row>
    <row r="22675" spans="10:11">
      <c r="J22675" s="1014"/>
      <c r="K22675" s="1014"/>
    </row>
    <row r="22676" spans="10:11">
      <c r="J22676" s="1014"/>
      <c r="K22676" s="1014"/>
    </row>
    <row r="22677" spans="10:11">
      <c r="J22677" s="1014"/>
      <c r="K22677" s="1014"/>
    </row>
    <row r="22678" spans="10:11">
      <c r="J22678" s="1014"/>
      <c r="K22678" s="1014"/>
    </row>
    <row r="22679" spans="10:11">
      <c r="J22679" s="1014"/>
      <c r="K22679" s="1014"/>
    </row>
    <row r="22680" spans="10:11">
      <c r="J22680" s="1014"/>
      <c r="K22680" s="1014"/>
    </row>
    <row r="22681" spans="10:11">
      <c r="J22681" s="1014"/>
      <c r="K22681" s="1014"/>
    </row>
    <row r="22682" spans="10:11">
      <c r="J22682" s="1014"/>
      <c r="K22682" s="1014"/>
    </row>
    <row r="22683" spans="10:11">
      <c r="J22683" s="1014"/>
      <c r="K22683" s="1014"/>
    </row>
    <row r="22684" spans="10:11">
      <c r="J22684" s="1014"/>
      <c r="K22684" s="1014"/>
    </row>
    <row r="22685" spans="10:11">
      <c r="J22685" s="1014"/>
      <c r="K22685" s="1014"/>
    </row>
    <row r="22686" spans="10:11">
      <c r="J22686" s="1014"/>
      <c r="K22686" s="1014"/>
    </row>
    <row r="22687" spans="10:11">
      <c r="J22687" s="1014"/>
      <c r="K22687" s="1014"/>
    </row>
    <row r="22688" spans="10:11">
      <c r="J22688" s="1014"/>
      <c r="K22688" s="1014"/>
    </row>
    <row r="22689" spans="10:11">
      <c r="J22689" s="1014"/>
      <c r="K22689" s="1014"/>
    </row>
    <row r="22690" spans="10:11">
      <c r="J22690" s="1014"/>
      <c r="K22690" s="1014"/>
    </row>
    <row r="22691" spans="10:11">
      <c r="J22691" s="1014"/>
      <c r="K22691" s="1014"/>
    </row>
    <row r="22692" spans="10:11">
      <c r="J22692" s="1014"/>
      <c r="K22692" s="1014"/>
    </row>
    <row r="22693" spans="10:11">
      <c r="J22693" s="1014"/>
      <c r="K22693" s="1014"/>
    </row>
    <row r="22694" spans="10:11">
      <c r="J22694" s="1014"/>
      <c r="K22694" s="1014"/>
    </row>
    <row r="22695" spans="10:11">
      <c r="J22695" s="1014"/>
      <c r="K22695" s="1014"/>
    </row>
    <row r="22696" spans="10:11">
      <c r="J22696" s="1014"/>
      <c r="K22696" s="1014"/>
    </row>
    <row r="22697" spans="10:11">
      <c r="J22697" s="1014"/>
      <c r="K22697" s="1014"/>
    </row>
    <row r="22698" spans="10:11">
      <c r="J22698" s="1014"/>
      <c r="K22698" s="1014"/>
    </row>
    <row r="22699" spans="10:11">
      <c r="J22699" s="1014"/>
      <c r="K22699" s="1014"/>
    </row>
    <row r="22700" spans="10:11">
      <c r="J22700" s="1014"/>
      <c r="K22700" s="1014"/>
    </row>
    <row r="22701" spans="10:11">
      <c r="J22701" s="1014"/>
      <c r="K22701" s="1014"/>
    </row>
    <row r="22702" spans="10:11">
      <c r="J22702" s="1014"/>
      <c r="K22702" s="1014"/>
    </row>
    <row r="22703" spans="10:11">
      <c r="J22703" s="1014"/>
      <c r="K22703" s="1014"/>
    </row>
    <row r="22704" spans="10:11">
      <c r="J22704" s="1014"/>
      <c r="K22704" s="1014"/>
    </row>
    <row r="22705" spans="10:11">
      <c r="J22705" s="1014"/>
      <c r="K22705" s="1014"/>
    </row>
    <row r="22706" spans="10:11">
      <c r="J22706" s="1014"/>
      <c r="K22706" s="1014"/>
    </row>
    <row r="22707" spans="10:11">
      <c r="J22707" s="1014"/>
      <c r="K22707" s="1014"/>
    </row>
    <row r="22708" spans="10:11">
      <c r="J22708" s="1014"/>
      <c r="K22708" s="1014"/>
    </row>
    <row r="22709" spans="10:11">
      <c r="J22709" s="1014"/>
      <c r="K22709" s="1014"/>
    </row>
    <row r="22710" spans="10:11">
      <c r="J22710" s="1014"/>
      <c r="K22710" s="1014"/>
    </row>
    <row r="22711" spans="10:11">
      <c r="J22711" s="1014"/>
      <c r="K22711" s="1014"/>
    </row>
    <row r="22712" spans="10:11">
      <c r="J22712" s="1014"/>
      <c r="K22712" s="1014"/>
    </row>
    <row r="22713" spans="10:11">
      <c r="J22713" s="1014"/>
      <c r="K22713" s="1014"/>
    </row>
    <row r="22714" spans="10:11">
      <c r="J22714" s="1014"/>
      <c r="K22714" s="1014"/>
    </row>
    <row r="22715" spans="10:11">
      <c r="J22715" s="1014"/>
      <c r="K22715" s="1014"/>
    </row>
    <row r="22716" spans="10:11">
      <c r="J22716" s="1014"/>
      <c r="K22716" s="1014"/>
    </row>
    <row r="22717" spans="10:11">
      <c r="J22717" s="1014"/>
      <c r="K22717" s="1014"/>
    </row>
    <row r="22718" spans="10:11">
      <c r="J22718" s="1014"/>
      <c r="K22718" s="1014"/>
    </row>
    <row r="22719" spans="10:11">
      <c r="J22719" s="1014"/>
      <c r="K22719" s="1014"/>
    </row>
    <row r="22720" spans="10:11">
      <c r="J22720" s="1014"/>
      <c r="K22720" s="1014"/>
    </row>
    <row r="22721" spans="10:11">
      <c r="J22721" s="1014"/>
      <c r="K22721" s="1014"/>
    </row>
    <row r="22722" spans="10:11">
      <c r="J22722" s="1014"/>
      <c r="K22722" s="1014"/>
    </row>
    <row r="22723" spans="10:11">
      <c r="J22723" s="1014"/>
      <c r="K22723" s="1014"/>
    </row>
    <row r="22724" spans="10:11">
      <c r="J22724" s="1014"/>
      <c r="K22724" s="1014"/>
    </row>
    <row r="22725" spans="10:11">
      <c r="J22725" s="1014"/>
      <c r="K22725" s="1014"/>
    </row>
    <row r="22726" spans="10:11">
      <c r="J22726" s="1014"/>
      <c r="K22726" s="1014"/>
    </row>
    <row r="22727" spans="10:11">
      <c r="J22727" s="1014"/>
      <c r="K22727" s="1014"/>
    </row>
    <row r="22728" spans="10:11">
      <c r="J22728" s="1014"/>
      <c r="K22728" s="1014"/>
    </row>
    <row r="22729" spans="10:11">
      <c r="J22729" s="1014"/>
      <c r="K22729" s="1014"/>
    </row>
    <row r="22730" spans="10:11">
      <c r="J22730" s="1014"/>
      <c r="K22730" s="1014"/>
    </row>
    <row r="22731" spans="10:11">
      <c r="J22731" s="1014"/>
      <c r="K22731" s="1014"/>
    </row>
    <row r="22732" spans="10:11">
      <c r="J22732" s="1014"/>
      <c r="K22732" s="1014"/>
    </row>
    <row r="22733" spans="10:11">
      <c r="J22733" s="1014"/>
      <c r="K22733" s="1014"/>
    </row>
    <row r="22734" spans="10:11">
      <c r="J22734" s="1014"/>
      <c r="K22734" s="1014"/>
    </row>
    <row r="22735" spans="10:11">
      <c r="J22735" s="1014"/>
      <c r="K22735" s="1014"/>
    </row>
    <row r="22736" spans="10:11">
      <c r="J22736" s="1014"/>
      <c r="K22736" s="1014"/>
    </row>
    <row r="22737" spans="10:11">
      <c r="J22737" s="1014"/>
      <c r="K22737" s="1014"/>
    </row>
    <row r="22738" spans="10:11">
      <c r="J22738" s="1014"/>
      <c r="K22738" s="1014"/>
    </row>
    <row r="22739" spans="10:11">
      <c r="J22739" s="1014"/>
      <c r="K22739" s="1014"/>
    </row>
    <row r="22740" spans="10:11">
      <c r="J22740" s="1014"/>
      <c r="K22740" s="1014"/>
    </row>
    <row r="22741" spans="10:11">
      <c r="J22741" s="1014"/>
      <c r="K22741" s="1014"/>
    </row>
    <row r="22742" spans="10:11">
      <c r="J22742" s="1014"/>
      <c r="K22742" s="1014"/>
    </row>
    <row r="22743" spans="10:11">
      <c r="J22743" s="1014"/>
      <c r="K22743" s="1014"/>
    </row>
    <row r="22744" spans="10:11">
      <c r="J22744" s="1014"/>
      <c r="K22744" s="1014"/>
    </row>
    <row r="22745" spans="10:11">
      <c r="J22745" s="1014"/>
      <c r="K22745" s="1014"/>
    </row>
    <row r="22746" spans="10:11">
      <c r="J22746" s="1014"/>
      <c r="K22746" s="1014"/>
    </row>
    <row r="22747" spans="10:11">
      <c r="J22747" s="1014"/>
      <c r="K22747" s="1014"/>
    </row>
    <row r="22748" spans="10:11">
      <c r="J22748" s="1014"/>
      <c r="K22748" s="1014"/>
    </row>
    <row r="22749" spans="10:11">
      <c r="J22749" s="1014"/>
      <c r="K22749" s="1014"/>
    </row>
    <row r="22750" spans="10:11">
      <c r="J22750" s="1014"/>
      <c r="K22750" s="1014"/>
    </row>
    <row r="22751" spans="10:11">
      <c r="J22751" s="1014"/>
      <c r="K22751" s="1014"/>
    </row>
    <row r="22752" spans="10:11">
      <c r="J22752" s="1014"/>
      <c r="K22752" s="1014"/>
    </row>
    <row r="22753" spans="10:11">
      <c r="J22753" s="1014"/>
      <c r="K22753" s="1014"/>
    </row>
    <row r="22754" spans="10:11">
      <c r="J22754" s="1014"/>
      <c r="K22754" s="1014"/>
    </row>
    <row r="22755" spans="10:11">
      <c r="J22755" s="1014"/>
      <c r="K22755" s="1014"/>
    </row>
    <row r="22756" spans="10:11">
      <c r="J22756" s="1014"/>
      <c r="K22756" s="1014"/>
    </row>
    <row r="22757" spans="10:11">
      <c r="J22757" s="1014"/>
      <c r="K22757" s="1014"/>
    </row>
    <row r="22758" spans="10:11">
      <c r="J22758" s="1014"/>
      <c r="K22758" s="1014"/>
    </row>
    <row r="22759" spans="10:11">
      <c r="J22759" s="1014"/>
      <c r="K22759" s="1014"/>
    </row>
    <row r="22760" spans="10:11">
      <c r="J22760" s="1014"/>
      <c r="K22760" s="1014"/>
    </row>
    <row r="22761" spans="10:11">
      <c r="J22761" s="1014"/>
      <c r="K22761" s="1014"/>
    </row>
    <row r="22762" spans="10:11">
      <c r="J22762" s="1014"/>
      <c r="K22762" s="1014"/>
    </row>
    <row r="22763" spans="10:11">
      <c r="J22763" s="1014"/>
      <c r="K22763" s="1014"/>
    </row>
    <row r="22764" spans="10:11">
      <c r="J22764" s="1014"/>
      <c r="K22764" s="1014"/>
    </row>
    <row r="22765" spans="10:11">
      <c r="J22765" s="1014"/>
      <c r="K22765" s="1014"/>
    </row>
    <row r="22766" spans="10:11">
      <c r="J22766" s="1014"/>
      <c r="K22766" s="1014"/>
    </row>
    <row r="22767" spans="10:11">
      <c r="J22767" s="1014"/>
      <c r="K22767" s="1014"/>
    </row>
    <row r="22768" spans="10:11">
      <c r="J22768" s="1014"/>
      <c r="K22768" s="1014"/>
    </row>
    <row r="22769" spans="10:11">
      <c r="J22769" s="1014"/>
      <c r="K22769" s="1014"/>
    </row>
    <row r="22770" spans="10:11">
      <c r="J22770" s="1014"/>
      <c r="K22770" s="1014"/>
    </row>
    <row r="22771" spans="10:11">
      <c r="J22771" s="1014"/>
      <c r="K22771" s="1014"/>
    </row>
    <row r="22772" spans="10:11">
      <c r="J22772" s="1014"/>
      <c r="K22772" s="1014"/>
    </row>
    <row r="22773" spans="10:11">
      <c r="J22773" s="1014"/>
      <c r="K22773" s="1014"/>
    </row>
    <row r="22774" spans="10:11">
      <c r="J22774" s="1014"/>
      <c r="K22774" s="1014"/>
    </row>
    <row r="22775" spans="10:11">
      <c r="J22775" s="1014"/>
      <c r="K22775" s="1014"/>
    </row>
    <row r="22776" spans="10:11">
      <c r="J22776" s="1014"/>
      <c r="K22776" s="1014"/>
    </row>
    <row r="22777" spans="10:11">
      <c r="J22777" s="1014"/>
      <c r="K22777" s="1014"/>
    </row>
    <row r="22778" spans="10:11">
      <c r="J22778" s="1014"/>
      <c r="K22778" s="1014"/>
    </row>
    <row r="22779" spans="10:11">
      <c r="J22779" s="1014"/>
      <c r="K22779" s="1014"/>
    </row>
    <row r="22780" spans="10:11">
      <c r="J22780" s="1014"/>
      <c r="K22780" s="1014"/>
    </row>
    <row r="22781" spans="10:11">
      <c r="J22781" s="1014"/>
      <c r="K22781" s="1014"/>
    </row>
    <row r="22782" spans="10:11">
      <c r="J22782" s="1014"/>
      <c r="K22782" s="1014"/>
    </row>
    <row r="22783" spans="10:11">
      <c r="J22783" s="1014"/>
      <c r="K22783" s="1014"/>
    </row>
    <row r="22784" spans="10:11">
      <c r="J22784" s="1014"/>
      <c r="K22784" s="1014"/>
    </row>
    <row r="22785" spans="10:11">
      <c r="J22785" s="1014"/>
      <c r="K22785" s="1014"/>
    </row>
    <row r="22786" spans="10:11">
      <c r="J22786" s="1014"/>
      <c r="K22786" s="1014"/>
    </row>
    <row r="22787" spans="10:11">
      <c r="J22787" s="1014"/>
      <c r="K22787" s="1014"/>
    </row>
    <row r="22788" spans="10:11">
      <c r="J22788" s="1014"/>
      <c r="K22788" s="1014"/>
    </row>
    <row r="22789" spans="10:11">
      <c r="J22789" s="1014"/>
      <c r="K22789" s="1014"/>
    </row>
    <row r="22790" spans="10:11">
      <c r="J22790" s="1014"/>
      <c r="K22790" s="1014"/>
    </row>
    <row r="22791" spans="10:11">
      <c r="J22791" s="1014"/>
      <c r="K22791" s="1014"/>
    </row>
    <row r="22792" spans="10:11">
      <c r="J22792" s="1014"/>
      <c r="K22792" s="1014"/>
    </row>
    <row r="22793" spans="10:11">
      <c r="J22793" s="1014"/>
      <c r="K22793" s="1014"/>
    </row>
    <row r="22794" spans="10:11">
      <c r="J22794" s="1014"/>
      <c r="K22794" s="1014"/>
    </row>
    <row r="22795" spans="10:11">
      <c r="J22795" s="1014"/>
      <c r="K22795" s="1014"/>
    </row>
    <row r="22796" spans="10:11">
      <c r="J22796" s="1014"/>
      <c r="K22796" s="1014"/>
    </row>
    <row r="22797" spans="10:11">
      <c r="J22797" s="1014"/>
      <c r="K22797" s="1014"/>
    </row>
    <row r="22798" spans="10:11">
      <c r="J22798" s="1014"/>
      <c r="K22798" s="1014"/>
    </row>
    <row r="22799" spans="10:11">
      <c r="J22799" s="1014"/>
      <c r="K22799" s="1014"/>
    </row>
    <row r="22800" spans="10:11">
      <c r="J22800" s="1014"/>
      <c r="K22800" s="1014"/>
    </row>
    <row r="22801" spans="10:11">
      <c r="J22801" s="1014"/>
      <c r="K22801" s="1014"/>
    </row>
    <row r="22802" spans="10:11">
      <c r="J22802" s="1014"/>
      <c r="K22802" s="1014"/>
    </row>
    <row r="22803" spans="10:11">
      <c r="J22803" s="1014"/>
      <c r="K22803" s="1014"/>
    </row>
    <row r="22804" spans="10:11">
      <c r="J22804" s="1014"/>
      <c r="K22804" s="1014"/>
    </row>
    <row r="22805" spans="10:11">
      <c r="J22805" s="1014"/>
      <c r="K22805" s="1014"/>
    </row>
    <row r="22806" spans="10:11">
      <c r="J22806" s="1014"/>
      <c r="K22806" s="1014"/>
    </row>
    <row r="22807" spans="10:11">
      <c r="J22807" s="1014"/>
      <c r="K22807" s="1014"/>
    </row>
    <row r="22808" spans="10:11">
      <c r="J22808" s="1014"/>
      <c r="K22808" s="1014"/>
    </row>
    <row r="22809" spans="10:11">
      <c r="J22809" s="1014"/>
      <c r="K22809" s="1014"/>
    </row>
    <row r="22810" spans="10:11">
      <c r="J22810" s="1014"/>
      <c r="K22810" s="1014"/>
    </row>
    <row r="22811" spans="10:11">
      <c r="J22811" s="1014"/>
      <c r="K22811" s="1014"/>
    </row>
    <row r="22812" spans="10:11">
      <c r="J22812" s="1014"/>
      <c r="K22812" s="1014"/>
    </row>
    <row r="22813" spans="10:11">
      <c r="J22813" s="1014"/>
      <c r="K22813" s="1014"/>
    </row>
    <row r="22814" spans="10:11">
      <c r="J22814" s="1014"/>
      <c r="K22814" s="1014"/>
    </row>
    <row r="22815" spans="10:11">
      <c r="J22815" s="1014"/>
      <c r="K22815" s="1014"/>
    </row>
    <row r="22816" spans="10:11">
      <c r="J22816" s="1014"/>
      <c r="K22816" s="1014"/>
    </row>
    <row r="22817" spans="10:11">
      <c r="J22817" s="1014"/>
      <c r="K22817" s="1014"/>
    </row>
    <row r="22818" spans="10:11">
      <c r="J22818" s="1014"/>
      <c r="K22818" s="1014"/>
    </row>
    <row r="22819" spans="10:11">
      <c r="J22819" s="1014"/>
      <c r="K22819" s="1014"/>
    </row>
    <row r="22820" spans="10:11">
      <c r="J22820" s="1014"/>
      <c r="K22820" s="1014"/>
    </row>
    <row r="22821" spans="10:11">
      <c r="J22821" s="1014"/>
      <c r="K22821" s="1014"/>
    </row>
    <row r="22822" spans="10:11">
      <c r="J22822" s="1014"/>
      <c r="K22822" s="1014"/>
    </row>
    <row r="22823" spans="10:11">
      <c r="J22823" s="1014"/>
      <c r="K22823" s="1014"/>
    </row>
    <row r="22824" spans="10:11">
      <c r="J22824" s="1014"/>
      <c r="K22824" s="1014"/>
    </row>
    <row r="22825" spans="10:11">
      <c r="J22825" s="1014"/>
      <c r="K22825" s="1014"/>
    </row>
    <row r="22826" spans="10:11">
      <c r="J22826" s="1014"/>
      <c r="K22826" s="1014"/>
    </row>
    <row r="22827" spans="10:11">
      <c r="J22827" s="1014"/>
      <c r="K22827" s="1014"/>
    </row>
    <row r="22828" spans="10:11">
      <c r="J22828" s="1014"/>
      <c r="K22828" s="1014"/>
    </row>
    <row r="22829" spans="10:11">
      <c r="J22829" s="1014"/>
      <c r="K22829" s="1014"/>
    </row>
    <row r="22830" spans="10:11">
      <c r="J22830" s="1014"/>
      <c r="K22830" s="1014"/>
    </row>
    <row r="22831" spans="10:11">
      <c r="J22831" s="1014"/>
      <c r="K22831" s="1014"/>
    </row>
    <row r="22832" spans="10:11">
      <c r="J22832" s="1014"/>
      <c r="K22832" s="1014"/>
    </row>
    <row r="22833" spans="10:11">
      <c r="J22833" s="1014"/>
      <c r="K22833" s="1014"/>
    </row>
    <row r="22834" spans="10:11">
      <c r="J22834" s="1014"/>
      <c r="K22834" s="1014"/>
    </row>
    <row r="22835" spans="10:11">
      <c r="J22835" s="1014"/>
      <c r="K22835" s="1014"/>
    </row>
    <row r="22836" spans="10:11">
      <c r="J22836" s="1014"/>
      <c r="K22836" s="1014"/>
    </row>
    <row r="22837" spans="10:11">
      <c r="J22837" s="1014"/>
      <c r="K22837" s="1014"/>
    </row>
    <row r="22838" spans="10:11">
      <c r="J22838" s="1014"/>
      <c r="K22838" s="1014"/>
    </row>
    <row r="22839" spans="10:11">
      <c r="J22839" s="1014"/>
      <c r="K22839" s="1014"/>
    </row>
    <row r="22840" spans="10:11">
      <c r="J22840" s="1014"/>
      <c r="K22840" s="1014"/>
    </row>
    <row r="22841" spans="10:11">
      <c r="J22841" s="1014"/>
      <c r="K22841" s="1014"/>
    </row>
    <row r="22842" spans="10:11">
      <c r="J22842" s="1014"/>
      <c r="K22842" s="1014"/>
    </row>
    <row r="22843" spans="10:11">
      <c r="J22843" s="1014"/>
      <c r="K22843" s="1014"/>
    </row>
    <row r="22844" spans="10:11">
      <c r="J22844" s="1014"/>
      <c r="K22844" s="1014"/>
    </row>
    <row r="22845" spans="10:11">
      <c r="J22845" s="1014"/>
      <c r="K22845" s="1014"/>
    </row>
    <row r="22846" spans="10:11">
      <c r="J22846" s="1014"/>
      <c r="K22846" s="1014"/>
    </row>
    <row r="22847" spans="10:11">
      <c r="J22847" s="1014"/>
      <c r="K22847" s="1014"/>
    </row>
    <row r="22848" spans="10:11">
      <c r="J22848" s="1014"/>
      <c r="K22848" s="1014"/>
    </row>
    <row r="22849" spans="10:11">
      <c r="J22849" s="1014"/>
      <c r="K22849" s="1014"/>
    </row>
    <row r="22850" spans="10:11">
      <c r="J22850" s="1014"/>
      <c r="K22850" s="1014"/>
    </row>
    <row r="22851" spans="10:11">
      <c r="J22851" s="1014"/>
      <c r="K22851" s="1014"/>
    </row>
    <row r="22852" spans="10:11">
      <c r="J22852" s="1014"/>
      <c r="K22852" s="1014"/>
    </row>
    <row r="22853" spans="10:11">
      <c r="J22853" s="1014"/>
      <c r="K22853" s="1014"/>
    </row>
    <row r="22854" spans="10:11">
      <c r="J22854" s="1014"/>
      <c r="K22854" s="1014"/>
    </row>
    <row r="22855" spans="10:11">
      <c r="J22855" s="1014"/>
      <c r="K22855" s="1014"/>
    </row>
    <row r="22856" spans="10:11">
      <c r="J22856" s="1014"/>
      <c r="K22856" s="1014"/>
    </row>
    <row r="22857" spans="10:11">
      <c r="J22857" s="1014"/>
      <c r="K22857" s="1014"/>
    </row>
    <row r="22858" spans="10:11">
      <c r="J22858" s="1014"/>
      <c r="K22858" s="1014"/>
    </row>
    <row r="22859" spans="10:11">
      <c r="J22859" s="1014"/>
      <c r="K22859" s="1014"/>
    </row>
    <row r="22860" spans="10:11">
      <c r="J22860" s="1014"/>
      <c r="K22860" s="1014"/>
    </row>
    <row r="22861" spans="10:11">
      <c r="J22861" s="1014"/>
      <c r="K22861" s="1014"/>
    </row>
    <row r="22862" spans="10:11">
      <c r="J22862" s="1014"/>
      <c r="K22862" s="1014"/>
    </row>
    <row r="22863" spans="10:11">
      <c r="J22863" s="1014"/>
      <c r="K22863" s="1014"/>
    </row>
    <row r="22864" spans="10:11">
      <c r="J22864" s="1014"/>
      <c r="K22864" s="1014"/>
    </row>
    <row r="22865" spans="10:11">
      <c r="J22865" s="1014"/>
      <c r="K22865" s="1014"/>
    </row>
    <row r="22866" spans="10:11">
      <c r="J22866" s="1014"/>
      <c r="K22866" s="1014"/>
    </row>
    <row r="22867" spans="10:11">
      <c r="J22867" s="1014"/>
      <c r="K22867" s="1014"/>
    </row>
    <row r="22868" spans="10:11">
      <c r="J22868" s="1014"/>
      <c r="K22868" s="1014"/>
    </row>
    <row r="22869" spans="10:11">
      <c r="J22869" s="1014"/>
      <c r="K22869" s="1014"/>
    </row>
    <row r="22870" spans="10:11">
      <c r="J22870" s="1014"/>
      <c r="K22870" s="1014"/>
    </row>
    <row r="22871" spans="10:11">
      <c r="J22871" s="1014"/>
      <c r="K22871" s="1014"/>
    </row>
    <row r="22872" spans="10:11">
      <c r="J22872" s="1014"/>
      <c r="K22872" s="1014"/>
    </row>
    <row r="22873" spans="10:11">
      <c r="J22873" s="1014"/>
      <c r="K22873" s="1014"/>
    </row>
    <row r="22874" spans="10:11">
      <c r="J22874" s="1014"/>
      <c r="K22874" s="1014"/>
    </row>
    <row r="22875" spans="10:11">
      <c r="J22875" s="1014"/>
      <c r="K22875" s="1014"/>
    </row>
    <row r="22876" spans="10:11">
      <c r="J22876" s="1014"/>
      <c r="K22876" s="1014"/>
    </row>
    <row r="22877" spans="10:11">
      <c r="J22877" s="1014"/>
      <c r="K22877" s="1014"/>
    </row>
    <row r="22878" spans="10:11">
      <c r="J22878" s="1014"/>
      <c r="K22878" s="1014"/>
    </row>
    <row r="22879" spans="10:11">
      <c r="J22879" s="1014"/>
      <c r="K22879" s="1014"/>
    </row>
    <row r="22880" spans="10:11">
      <c r="J22880" s="1014"/>
      <c r="K22880" s="1014"/>
    </row>
    <row r="22881" spans="10:11">
      <c r="J22881" s="1014"/>
      <c r="K22881" s="1014"/>
    </row>
    <row r="22882" spans="10:11">
      <c r="J22882" s="1014"/>
      <c r="K22882" s="1014"/>
    </row>
    <row r="22883" spans="10:11">
      <c r="J22883" s="1014"/>
      <c r="K22883" s="1014"/>
    </row>
    <row r="22884" spans="10:11">
      <c r="J22884" s="1014"/>
      <c r="K22884" s="1014"/>
    </row>
    <row r="22885" spans="10:11">
      <c r="J22885" s="1014"/>
      <c r="K22885" s="1014"/>
    </row>
    <row r="22886" spans="10:11">
      <c r="J22886" s="1014"/>
      <c r="K22886" s="1014"/>
    </row>
    <row r="22887" spans="10:11">
      <c r="J22887" s="1014"/>
      <c r="K22887" s="1014"/>
    </row>
    <row r="22888" spans="10:11">
      <c r="J22888" s="1014"/>
      <c r="K22888" s="1014"/>
    </row>
    <row r="22889" spans="10:11">
      <c r="J22889" s="1014"/>
      <c r="K22889" s="1014"/>
    </row>
    <row r="22890" spans="10:11">
      <c r="J22890" s="1014"/>
      <c r="K22890" s="1014"/>
    </row>
    <row r="22891" spans="10:11">
      <c r="J22891" s="1014"/>
      <c r="K22891" s="1014"/>
    </row>
    <row r="22892" spans="10:11">
      <c r="J22892" s="1014"/>
      <c r="K22892" s="1014"/>
    </row>
    <row r="22893" spans="10:11">
      <c r="J22893" s="1014"/>
      <c r="K22893" s="1014"/>
    </row>
    <row r="22894" spans="10:11">
      <c r="J22894" s="1014"/>
      <c r="K22894" s="1014"/>
    </row>
    <row r="22895" spans="10:11">
      <c r="J22895" s="1014"/>
      <c r="K22895" s="1014"/>
    </row>
    <row r="22896" spans="10:11">
      <c r="J22896" s="1014"/>
      <c r="K22896" s="1014"/>
    </row>
    <row r="22897" spans="10:11">
      <c r="J22897" s="1014"/>
      <c r="K22897" s="1014"/>
    </row>
    <row r="22898" spans="10:11">
      <c r="J22898" s="1014"/>
      <c r="K22898" s="1014"/>
    </row>
    <row r="22899" spans="10:11">
      <c r="J22899" s="1014"/>
      <c r="K22899" s="1014"/>
    </row>
    <row r="22900" spans="10:11">
      <c r="J22900" s="1014"/>
      <c r="K22900" s="1014"/>
    </row>
    <row r="22901" spans="10:11">
      <c r="J22901" s="1014"/>
      <c r="K22901" s="1014"/>
    </row>
    <row r="22902" spans="10:11">
      <c r="J22902" s="1014"/>
      <c r="K22902" s="1014"/>
    </row>
    <row r="22903" spans="10:11">
      <c r="J22903" s="1014"/>
      <c r="K22903" s="1014"/>
    </row>
    <row r="22904" spans="10:11">
      <c r="J22904" s="1014"/>
      <c r="K22904" s="1014"/>
    </row>
    <row r="22905" spans="10:11">
      <c r="J22905" s="1014"/>
      <c r="K22905" s="1014"/>
    </row>
    <row r="22906" spans="10:11">
      <c r="J22906" s="1014"/>
      <c r="K22906" s="1014"/>
    </row>
    <row r="22907" spans="10:11">
      <c r="J22907" s="1014"/>
      <c r="K22907" s="1014"/>
    </row>
    <row r="22908" spans="10:11">
      <c r="J22908" s="1014"/>
      <c r="K22908" s="1014"/>
    </row>
    <row r="22909" spans="10:11">
      <c r="J22909" s="1014"/>
      <c r="K22909" s="1014"/>
    </row>
    <row r="22910" spans="10:11">
      <c r="J22910" s="1014"/>
      <c r="K22910" s="1014"/>
    </row>
    <row r="22911" spans="10:11">
      <c r="J22911" s="1014"/>
      <c r="K22911" s="1014"/>
    </row>
    <row r="22912" spans="10:11">
      <c r="J22912" s="1014"/>
      <c r="K22912" s="1014"/>
    </row>
    <row r="22913" spans="10:11">
      <c r="J22913" s="1014"/>
      <c r="K22913" s="1014"/>
    </row>
    <row r="22914" spans="10:11">
      <c r="J22914" s="1014"/>
      <c r="K22914" s="1014"/>
    </row>
    <row r="22915" spans="10:11">
      <c r="J22915" s="1014"/>
      <c r="K22915" s="1014"/>
    </row>
    <row r="22916" spans="10:11">
      <c r="J22916" s="1014"/>
      <c r="K22916" s="1014"/>
    </row>
    <row r="22917" spans="10:11">
      <c r="J22917" s="1014"/>
      <c r="K22917" s="1014"/>
    </row>
    <row r="22918" spans="10:11">
      <c r="J22918" s="1014"/>
      <c r="K22918" s="1014"/>
    </row>
    <row r="22919" spans="10:11">
      <c r="J22919" s="1014"/>
      <c r="K22919" s="1014"/>
    </row>
    <row r="22920" spans="10:11">
      <c r="J22920" s="1014"/>
      <c r="K22920" s="1014"/>
    </row>
    <row r="22921" spans="10:11">
      <c r="J22921" s="1014"/>
      <c r="K22921" s="1014"/>
    </row>
    <row r="22922" spans="10:11">
      <c r="J22922" s="1014"/>
      <c r="K22922" s="1014"/>
    </row>
    <row r="22923" spans="10:11">
      <c r="J22923" s="1014"/>
      <c r="K22923" s="1014"/>
    </row>
    <row r="22924" spans="10:11">
      <c r="J22924" s="1014"/>
      <c r="K22924" s="1014"/>
    </row>
    <row r="22925" spans="10:11">
      <c r="J22925" s="1014"/>
      <c r="K22925" s="1014"/>
    </row>
    <row r="22926" spans="10:11">
      <c r="J22926" s="1014"/>
      <c r="K22926" s="1014"/>
    </row>
    <row r="22927" spans="10:11">
      <c r="J22927" s="1014"/>
      <c r="K22927" s="1014"/>
    </row>
    <row r="22928" spans="10:11">
      <c r="J22928" s="1014"/>
      <c r="K22928" s="1014"/>
    </row>
    <row r="22929" spans="10:11">
      <c r="J22929" s="1014"/>
      <c r="K22929" s="1014"/>
    </row>
    <row r="22930" spans="10:11">
      <c r="J22930" s="1014"/>
      <c r="K22930" s="1014"/>
    </row>
    <row r="22931" spans="10:11">
      <c r="J22931" s="1014"/>
      <c r="K22931" s="1014"/>
    </row>
    <row r="22932" spans="10:11">
      <c r="J22932" s="1014"/>
      <c r="K22932" s="1014"/>
    </row>
    <row r="22933" spans="10:11">
      <c r="J22933" s="1014"/>
      <c r="K22933" s="1014"/>
    </row>
    <row r="22934" spans="10:11">
      <c r="J22934" s="1014"/>
      <c r="K22934" s="1014"/>
    </row>
    <row r="22935" spans="10:11">
      <c r="J22935" s="1014"/>
      <c r="K22935" s="1014"/>
    </row>
    <row r="22936" spans="10:11">
      <c r="J22936" s="1014"/>
      <c r="K22936" s="1014"/>
    </row>
    <row r="22937" spans="10:11">
      <c r="J22937" s="1014"/>
      <c r="K22937" s="1014"/>
    </row>
    <row r="22938" spans="10:11">
      <c r="J22938" s="1014"/>
      <c r="K22938" s="1014"/>
    </row>
    <row r="22939" spans="10:11">
      <c r="J22939" s="1014"/>
      <c r="K22939" s="1020"/>
    </row>
    <row r="22940" spans="10:11">
      <c r="J22940" s="1014"/>
      <c r="K22940" s="1020"/>
    </row>
    <row r="22941" spans="10:11">
      <c r="J22941" s="1014"/>
      <c r="K22941" s="1020"/>
    </row>
    <row r="22942" spans="10:11">
      <c r="J22942" s="1014"/>
      <c r="K22942" s="1020"/>
    </row>
    <row r="22943" spans="10:11">
      <c r="J22943" s="1014"/>
      <c r="K22943" s="1020"/>
    </row>
    <row r="22944" spans="10:11">
      <c r="J22944" s="1014"/>
      <c r="K22944" s="1020"/>
    </row>
    <row r="22945" spans="10:10">
      <c r="J22945" s="1014"/>
    </row>
    <row r="22946" spans="10:10">
      <c r="J22946" s="1014"/>
    </row>
    <row r="22947" spans="10:10">
      <c r="J22947" s="1014"/>
    </row>
    <row r="22948" spans="10:10">
      <c r="J22948" s="1014"/>
    </row>
    <row r="22949" spans="10:10">
      <c r="J22949" s="1014"/>
    </row>
    <row r="22950" spans="10:10">
      <c r="J22950" s="1014"/>
    </row>
    <row r="22951" spans="10:10">
      <c r="J22951" s="1014"/>
    </row>
    <row r="22952" spans="10:10">
      <c r="J22952" s="1014"/>
    </row>
    <row r="22953" spans="10:10">
      <c r="J22953" s="1014"/>
    </row>
    <row r="22954" spans="10:10">
      <c r="J22954" s="1014"/>
    </row>
    <row r="22955" spans="10:10">
      <c r="J22955" s="1014"/>
    </row>
    <row r="22956" spans="10:10">
      <c r="J22956" s="1014"/>
    </row>
    <row r="22957" spans="10:10">
      <c r="J22957" s="1014"/>
    </row>
    <row r="22958" spans="10:10">
      <c r="J22958" s="1014"/>
    </row>
    <row r="22959" spans="10:10">
      <c r="J22959" s="1014"/>
    </row>
    <row r="22960" spans="10:10">
      <c r="J22960" s="1014"/>
    </row>
    <row r="22961" spans="10:10">
      <c r="J22961" s="1014"/>
    </row>
    <row r="22962" spans="10:10">
      <c r="J22962" s="1014"/>
    </row>
    <row r="22963" spans="10:10">
      <c r="J22963" s="1014"/>
    </row>
    <row r="22964" spans="10:10">
      <c r="J22964" s="1014"/>
    </row>
    <row r="22965" spans="10:10">
      <c r="J22965" s="1014"/>
    </row>
    <row r="22966" spans="10:10">
      <c r="J22966" s="1014"/>
    </row>
    <row r="22967" spans="10:10">
      <c r="J22967" s="1014"/>
    </row>
    <row r="22968" spans="10:10">
      <c r="J22968" s="1014"/>
    </row>
    <row r="22969" spans="10:10">
      <c r="J22969" s="1014"/>
    </row>
    <row r="22970" spans="10:10">
      <c r="J22970" s="1014"/>
    </row>
    <row r="22971" spans="10:10">
      <c r="J22971" s="1014"/>
    </row>
    <row r="22972" spans="10:10">
      <c r="J22972" s="1014"/>
    </row>
    <row r="22973" spans="10:10">
      <c r="J22973" s="1014"/>
    </row>
    <row r="22974" spans="10:10">
      <c r="J22974" s="1014"/>
    </row>
    <row r="22975" spans="10:10">
      <c r="J22975" s="1014"/>
    </row>
    <row r="22976" spans="10:10">
      <c r="J22976" s="1014"/>
    </row>
    <row r="22977" spans="10:10">
      <c r="J22977" s="1014"/>
    </row>
    <row r="22978" spans="10:10">
      <c r="J22978" s="1014"/>
    </row>
    <row r="22979" spans="10:10">
      <c r="J22979" s="1014"/>
    </row>
    <row r="22980" spans="10:10">
      <c r="J22980" s="1014"/>
    </row>
    <row r="22981" spans="10:10">
      <c r="J22981" s="1014"/>
    </row>
    <row r="22982" spans="10:10">
      <c r="J22982" s="1014"/>
    </row>
    <row r="22983" spans="10:10">
      <c r="J22983" s="1014"/>
    </row>
    <row r="22984" spans="10:10">
      <c r="J22984" s="1014"/>
    </row>
    <row r="22985" spans="10:10">
      <c r="J22985" s="1014"/>
    </row>
    <row r="22986" spans="10:10">
      <c r="J22986" s="1014"/>
    </row>
    <row r="22987" spans="10:10">
      <c r="J22987" s="1014"/>
    </row>
    <row r="22988" spans="10:10">
      <c r="J22988" s="1014"/>
    </row>
    <row r="22989" spans="10:10">
      <c r="J22989" s="1014"/>
    </row>
    <row r="22990" spans="10:10">
      <c r="J22990" s="1014"/>
    </row>
    <row r="22991" spans="10:10">
      <c r="J22991" s="1014"/>
    </row>
    <row r="22992" spans="10:10">
      <c r="J22992" s="1014"/>
    </row>
    <row r="22993" spans="10:10">
      <c r="J22993" s="1014"/>
    </row>
    <row r="22994" spans="10:10">
      <c r="J22994" s="1014"/>
    </row>
    <row r="22995" spans="10:10">
      <c r="J22995" s="1014"/>
    </row>
    <row r="22996" spans="10:10">
      <c r="J22996" s="1014"/>
    </row>
    <row r="22997" spans="10:10">
      <c r="J22997" s="1014"/>
    </row>
    <row r="22998" spans="10:10">
      <c r="J22998" s="1014"/>
    </row>
    <row r="22999" spans="10:10">
      <c r="J22999" s="1014"/>
    </row>
    <row r="23000" spans="10:10">
      <c r="J23000" s="1014"/>
    </row>
    <row r="23001" spans="10:10">
      <c r="J23001" s="1014"/>
    </row>
    <row r="23002" spans="10:10">
      <c r="J23002" s="1014"/>
    </row>
    <row r="23003" spans="10:10">
      <c r="J23003" s="1014"/>
    </row>
    <row r="23004" spans="10:10">
      <c r="J23004" s="1014"/>
    </row>
    <row r="23005" spans="10:10">
      <c r="J23005" s="1014"/>
    </row>
    <row r="23006" spans="10:10">
      <c r="J23006" s="1014"/>
    </row>
    <row r="23007" spans="10:10">
      <c r="J23007" s="1014"/>
    </row>
    <row r="23008" spans="10:10">
      <c r="J23008" s="1014"/>
    </row>
    <row r="23009" spans="10:10">
      <c r="J23009" s="1014"/>
    </row>
    <row r="23010" spans="10:10">
      <c r="J23010" s="1014"/>
    </row>
    <row r="23011" spans="10:10">
      <c r="J23011" s="1014"/>
    </row>
    <row r="23012" spans="10:10">
      <c r="J23012" s="1014"/>
    </row>
    <row r="23013" spans="10:10">
      <c r="J23013" s="1014"/>
    </row>
    <row r="23014" spans="10:10">
      <c r="J23014" s="1014"/>
    </row>
    <row r="23015" spans="10:10">
      <c r="J23015" s="1014"/>
    </row>
    <row r="23016" spans="10:10">
      <c r="J23016" s="1014"/>
    </row>
    <row r="23017" spans="10:10">
      <c r="J23017" s="1014"/>
    </row>
    <row r="23018" spans="10:10">
      <c r="J23018" s="1014"/>
    </row>
    <row r="23019" spans="10:10">
      <c r="J23019" s="1014"/>
    </row>
    <row r="23020" spans="10:10">
      <c r="J23020" s="1014"/>
    </row>
    <row r="23021" spans="10:10">
      <c r="J23021" s="1014"/>
    </row>
    <row r="23022" spans="10:10">
      <c r="J23022" s="1014"/>
    </row>
    <row r="23023" spans="10:10">
      <c r="J23023" s="1014"/>
    </row>
    <row r="23024" spans="10:10">
      <c r="J23024" s="1014"/>
    </row>
    <row r="23025" spans="10:10">
      <c r="J23025" s="1014"/>
    </row>
    <row r="23026" spans="10:10">
      <c r="J23026" s="1014"/>
    </row>
    <row r="23027" spans="10:10">
      <c r="J23027" s="1014"/>
    </row>
    <row r="23028" spans="10:10">
      <c r="J23028" s="1014"/>
    </row>
    <row r="23029" spans="10:10">
      <c r="J23029" s="1014"/>
    </row>
    <row r="23030" spans="10:10">
      <c r="J23030" s="1014"/>
    </row>
    <row r="23031" spans="10:10">
      <c r="J23031" s="1014"/>
    </row>
    <row r="23032" spans="10:10">
      <c r="J23032" s="1014"/>
    </row>
    <row r="23033" spans="10:10">
      <c r="J23033" s="1014"/>
    </row>
    <row r="23034" spans="10:10">
      <c r="J23034" s="1014"/>
    </row>
    <row r="23035" spans="10:10">
      <c r="J23035" s="1014"/>
    </row>
    <row r="23036" spans="10:10">
      <c r="J23036" s="1014"/>
    </row>
    <row r="23037" spans="10:10">
      <c r="J23037" s="1014"/>
    </row>
    <row r="23038" spans="10:10">
      <c r="J23038" s="1014"/>
    </row>
    <row r="23039" spans="10:10">
      <c r="J23039" s="1014"/>
    </row>
    <row r="23040" spans="10:10">
      <c r="J23040" s="1014"/>
    </row>
    <row r="23041" spans="10:10">
      <c r="J23041" s="1014"/>
    </row>
    <row r="23042" spans="10:10">
      <c r="J23042" s="1014"/>
    </row>
    <row r="23043" spans="10:10">
      <c r="J23043" s="1014"/>
    </row>
    <row r="23044" spans="10:10">
      <c r="J23044" s="1014"/>
    </row>
    <row r="23045" spans="10:10">
      <c r="J23045" s="1014"/>
    </row>
    <row r="23046" spans="10:10">
      <c r="J23046" s="1014"/>
    </row>
    <row r="23047" spans="10:10">
      <c r="J23047" s="1014"/>
    </row>
    <row r="23048" spans="10:10">
      <c r="J23048" s="1014"/>
    </row>
    <row r="23049" spans="10:10">
      <c r="J23049" s="1014"/>
    </row>
    <row r="23050" spans="10:10">
      <c r="J23050" s="1014"/>
    </row>
    <row r="23051" spans="10:10">
      <c r="J23051" s="1014"/>
    </row>
    <row r="23052" spans="10:10">
      <c r="J23052" s="1014"/>
    </row>
    <row r="23053" spans="10:10">
      <c r="J23053" s="1014"/>
    </row>
    <row r="23054" spans="10:10">
      <c r="J23054" s="1014"/>
    </row>
    <row r="23055" spans="10:10">
      <c r="J23055" s="1014"/>
    </row>
    <row r="23056" spans="10:10">
      <c r="J23056" s="1014"/>
    </row>
    <row r="23057" spans="10:10">
      <c r="J23057" s="1014"/>
    </row>
    <row r="23058" spans="10:10">
      <c r="J23058" s="1014"/>
    </row>
    <row r="23059" spans="10:10">
      <c r="J23059" s="1014"/>
    </row>
    <row r="23060" spans="10:10">
      <c r="J23060" s="1014"/>
    </row>
    <row r="23061" spans="10:10">
      <c r="J23061" s="1014"/>
    </row>
    <row r="23062" spans="10:10">
      <c r="J23062" s="1014"/>
    </row>
    <row r="23063" spans="10:10">
      <c r="J23063" s="1014"/>
    </row>
    <row r="23064" spans="10:10">
      <c r="J23064" s="1014"/>
    </row>
    <row r="23065" spans="10:10">
      <c r="J23065" s="1014"/>
    </row>
    <row r="23066" spans="10:10">
      <c r="J23066" s="1014"/>
    </row>
    <row r="23067" spans="10:10">
      <c r="J23067" s="1014"/>
    </row>
    <row r="23068" spans="10:10">
      <c r="J23068" s="1014"/>
    </row>
    <row r="23069" spans="10:10">
      <c r="J23069" s="1014"/>
    </row>
    <row r="23070" spans="10:10">
      <c r="J23070" s="1014"/>
    </row>
    <row r="23071" spans="10:10">
      <c r="J23071" s="1014"/>
    </row>
    <row r="23072" spans="10:10">
      <c r="J23072" s="1014"/>
    </row>
    <row r="23073" spans="10:10">
      <c r="J23073" s="1014"/>
    </row>
    <row r="23074" spans="10:10">
      <c r="J23074" s="1014"/>
    </row>
    <row r="23075" spans="10:10">
      <c r="J23075" s="1014"/>
    </row>
    <row r="23076" spans="10:10">
      <c r="J23076" s="1014"/>
    </row>
    <row r="23077" spans="10:10">
      <c r="J23077" s="1014"/>
    </row>
    <row r="23078" spans="10:10">
      <c r="J23078" s="1014"/>
    </row>
    <row r="23079" spans="10:10">
      <c r="J23079" s="1014"/>
    </row>
    <row r="23080" spans="10:10">
      <c r="J23080" s="1014"/>
    </row>
    <row r="23081" spans="10:10">
      <c r="J23081" s="1014"/>
    </row>
    <row r="23082" spans="10:10">
      <c r="J23082" s="1014"/>
    </row>
    <row r="23083" spans="10:10">
      <c r="J23083" s="1014"/>
    </row>
    <row r="23084" spans="10:10">
      <c r="J23084" s="1014"/>
    </row>
    <row r="23085" spans="10:10">
      <c r="J23085" s="1014"/>
    </row>
    <row r="23086" spans="10:10">
      <c r="J23086" s="1014"/>
    </row>
    <row r="23087" spans="10:10">
      <c r="J23087" s="1014"/>
    </row>
    <row r="23088" spans="10:10">
      <c r="J23088" s="1014"/>
    </row>
    <row r="23089" spans="10:10">
      <c r="J23089" s="1014"/>
    </row>
    <row r="23090" spans="10:10">
      <c r="J23090" s="1014"/>
    </row>
    <row r="23091" spans="10:10">
      <c r="J23091" s="1014"/>
    </row>
    <row r="23092" spans="10:10">
      <c r="J23092" s="1014"/>
    </row>
    <row r="23093" spans="10:10">
      <c r="J23093" s="1014"/>
    </row>
    <row r="23094" spans="10:10">
      <c r="J23094" s="1014"/>
    </row>
    <row r="23095" spans="10:10">
      <c r="J23095" s="1014"/>
    </row>
    <row r="23096" spans="10:10">
      <c r="J23096" s="1014"/>
    </row>
    <row r="23097" spans="10:10">
      <c r="J23097" s="1014"/>
    </row>
    <row r="23098" spans="10:10">
      <c r="J23098" s="1014"/>
    </row>
    <row r="23099" spans="10:10">
      <c r="J23099" s="1014"/>
    </row>
    <row r="23100" spans="10:10">
      <c r="J23100" s="1014"/>
    </row>
    <row r="23101" spans="10:10">
      <c r="J23101" s="1014"/>
    </row>
    <row r="23102" spans="10:10">
      <c r="J23102" s="1014"/>
    </row>
    <row r="23103" spans="10:10">
      <c r="J23103" s="1014"/>
    </row>
    <row r="23104" spans="10:10">
      <c r="J23104" s="1014"/>
    </row>
    <row r="23105" spans="10:10">
      <c r="J23105" s="1014"/>
    </row>
    <row r="23106" spans="10:10">
      <c r="J23106" s="1014"/>
    </row>
    <row r="23107" spans="10:10">
      <c r="J23107" s="1014"/>
    </row>
    <row r="23108" spans="10:10">
      <c r="J23108" s="1014"/>
    </row>
    <row r="23109" spans="10:10">
      <c r="J23109" s="1014"/>
    </row>
    <row r="23110" spans="10:10">
      <c r="J23110" s="1014"/>
    </row>
    <row r="23111" spans="10:10">
      <c r="J23111" s="1014"/>
    </row>
    <row r="23112" spans="10:10">
      <c r="J23112" s="1014"/>
    </row>
    <row r="23113" spans="10:10">
      <c r="J23113" s="1014"/>
    </row>
    <row r="23114" spans="10:10">
      <c r="J23114" s="1014"/>
    </row>
    <row r="23115" spans="10:10">
      <c r="J23115" s="1014"/>
    </row>
    <row r="23116" spans="10:10">
      <c r="J23116" s="1014"/>
    </row>
    <row r="23117" spans="10:10">
      <c r="J23117" s="1014"/>
    </row>
    <row r="23118" spans="10:10">
      <c r="J23118" s="1014"/>
    </row>
    <row r="23119" spans="10:10">
      <c r="J23119" s="1014"/>
    </row>
    <row r="23120" spans="10:10">
      <c r="J23120" s="1014"/>
    </row>
    <row r="23121" spans="10:10">
      <c r="J23121" s="1014"/>
    </row>
    <row r="23122" spans="10:10">
      <c r="J23122" s="1014"/>
    </row>
    <row r="23123" spans="10:10">
      <c r="J23123" s="1014"/>
    </row>
    <row r="23124" spans="10:10">
      <c r="J23124" s="1014"/>
    </row>
    <row r="23125" spans="10:10">
      <c r="J23125" s="1014"/>
    </row>
    <row r="23126" spans="10:10">
      <c r="J23126" s="1014"/>
    </row>
    <row r="23127" spans="10:10">
      <c r="J23127" s="1014"/>
    </row>
    <row r="23128" spans="10:10">
      <c r="J23128" s="1014"/>
    </row>
    <row r="23129" spans="10:10">
      <c r="J23129" s="1014"/>
    </row>
    <row r="23130" spans="10:10">
      <c r="J23130" s="1014"/>
    </row>
    <row r="23131" spans="10:10">
      <c r="J23131" s="1014"/>
    </row>
    <row r="23132" spans="10:10">
      <c r="J23132" s="1014"/>
    </row>
    <row r="23133" spans="10:10">
      <c r="J23133" s="1014"/>
    </row>
    <row r="23134" spans="10:10">
      <c r="J23134" s="1014"/>
    </row>
    <row r="23135" spans="10:10">
      <c r="J23135" s="1014"/>
    </row>
    <row r="23136" spans="10:10">
      <c r="J23136" s="1014"/>
    </row>
    <row r="23137" spans="10:10">
      <c r="J23137" s="1014"/>
    </row>
    <row r="23138" spans="10:10">
      <c r="J23138" s="1014"/>
    </row>
    <row r="23139" spans="10:10">
      <c r="J23139" s="1014"/>
    </row>
    <row r="23140" spans="10:10">
      <c r="J23140" s="1014"/>
    </row>
    <row r="23141" spans="10:10">
      <c r="J23141" s="1014"/>
    </row>
    <row r="23142" spans="10:10">
      <c r="J23142" s="1014"/>
    </row>
    <row r="23143" spans="10:10">
      <c r="J23143" s="1014"/>
    </row>
    <row r="23144" spans="10:10">
      <c r="J23144" s="1014"/>
    </row>
    <row r="23145" spans="10:10">
      <c r="J23145" s="1014"/>
    </row>
    <row r="23146" spans="10:10">
      <c r="J23146" s="1014"/>
    </row>
    <row r="23147" spans="10:10">
      <c r="J23147" s="1014"/>
    </row>
    <row r="23148" spans="10:10">
      <c r="J23148" s="1014"/>
    </row>
    <row r="23149" spans="10:10">
      <c r="J23149" s="1014"/>
    </row>
    <row r="23150" spans="10:10">
      <c r="J23150" s="1014"/>
    </row>
    <row r="23151" spans="10:10">
      <c r="J23151" s="1014"/>
    </row>
    <row r="23152" spans="10:10">
      <c r="J23152" s="1014"/>
    </row>
    <row r="23153" spans="10:10">
      <c r="J23153" s="1014"/>
    </row>
    <row r="23154" spans="10:10">
      <c r="J23154" s="1014"/>
    </row>
    <row r="23155" spans="10:10">
      <c r="J23155" s="1014"/>
    </row>
    <row r="23156" spans="10:10">
      <c r="J23156" s="1014"/>
    </row>
    <row r="23157" spans="10:10">
      <c r="J23157" s="1014"/>
    </row>
    <row r="23158" spans="10:10">
      <c r="J23158" s="1014"/>
    </row>
    <row r="23159" spans="10:10">
      <c r="J23159" s="1014"/>
    </row>
    <row r="23160" spans="10:10">
      <c r="J23160" s="1014"/>
    </row>
    <row r="23161" spans="10:10">
      <c r="J23161" s="1014"/>
    </row>
    <row r="23162" spans="10:10">
      <c r="J23162" s="1014"/>
    </row>
    <row r="23163" spans="10:10">
      <c r="J23163" s="1014"/>
    </row>
    <row r="23164" spans="10:10">
      <c r="J23164" s="1014"/>
    </row>
    <row r="23165" spans="10:10">
      <c r="J23165" s="1014"/>
    </row>
    <row r="23166" spans="10:10">
      <c r="J23166" s="1014"/>
    </row>
    <row r="23167" spans="10:10">
      <c r="J23167" s="1014"/>
    </row>
    <row r="23168" spans="10:10">
      <c r="J23168" s="1014"/>
    </row>
    <row r="23169" spans="10:10">
      <c r="J23169" s="1014"/>
    </row>
    <row r="23170" spans="10:10">
      <c r="J23170" s="1014"/>
    </row>
    <row r="23171" spans="10:10">
      <c r="J23171" s="1014"/>
    </row>
    <row r="23172" spans="10:10">
      <c r="J23172" s="1014"/>
    </row>
    <row r="23173" spans="10:10">
      <c r="J23173" s="1014"/>
    </row>
    <row r="23174" spans="10:10">
      <c r="J23174" s="1014"/>
    </row>
    <row r="23175" spans="10:10">
      <c r="J23175" s="1014"/>
    </row>
    <row r="23176" spans="10:10">
      <c r="J23176" s="1014"/>
    </row>
    <row r="23177" spans="10:10">
      <c r="J23177" s="1014"/>
    </row>
    <row r="23178" spans="10:10">
      <c r="J23178" s="1014"/>
    </row>
    <row r="23179" spans="10:10">
      <c r="J23179" s="1014"/>
    </row>
    <row r="23180" spans="10:10">
      <c r="J23180" s="1014"/>
    </row>
    <row r="23181" spans="10:10">
      <c r="J23181" s="1014"/>
    </row>
    <row r="23182" spans="10:10">
      <c r="J23182" s="1014"/>
    </row>
    <row r="23183" spans="10:10">
      <c r="J23183" s="1014"/>
    </row>
    <row r="23184" spans="10:10">
      <c r="J23184" s="1014"/>
    </row>
    <row r="23185" spans="10:10">
      <c r="J23185" s="1014"/>
    </row>
    <row r="23186" spans="10:10">
      <c r="J23186" s="1014"/>
    </row>
    <row r="23187" spans="10:10">
      <c r="J23187" s="1014"/>
    </row>
    <row r="23188" spans="10:10">
      <c r="J23188" s="1014"/>
    </row>
    <row r="23189" spans="10:10">
      <c r="J23189" s="1014"/>
    </row>
    <row r="23190" spans="10:10">
      <c r="J23190" s="1014"/>
    </row>
    <row r="23191" spans="10:10">
      <c r="J23191" s="1014"/>
    </row>
    <row r="23192" spans="10:10">
      <c r="J23192" s="1014"/>
    </row>
    <row r="23193" spans="10:10">
      <c r="J23193" s="1014"/>
    </row>
    <row r="23194" spans="10:10">
      <c r="J23194" s="1014"/>
    </row>
    <row r="23195" spans="10:10">
      <c r="J23195" s="1014"/>
    </row>
    <row r="23196" spans="10:10">
      <c r="J23196" s="1014"/>
    </row>
    <row r="23197" spans="10:10">
      <c r="J23197" s="1014"/>
    </row>
    <row r="23198" spans="10:10">
      <c r="J23198" s="1014"/>
    </row>
    <row r="23199" spans="10:10">
      <c r="J23199" s="1014"/>
    </row>
    <row r="23200" spans="10:10">
      <c r="J23200" s="1014"/>
    </row>
    <row r="23201" spans="10:10">
      <c r="J23201" s="1014"/>
    </row>
    <row r="23202" spans="10:10">
      <c r="J23202" s="1014"/>
    </row>
    <row r="23203" spans="10:10">
      <c r="J23203" s="1014"/>
    </row>
    <row r="23204" spans="10:10">
      <c r="J23204" s="1014"/>
    </row>
    <row r="23205" spans="10:10">
      <c r="J23205" s="1014"/>
    </row>
    <row r="23206" spans="10:10">
      <c r="J23206" s="1014"/>
    </row>
    <row r="23207" spans="10:10">
      <c r="J23207" s="1014"/>
    </row>
    <row r="23208" spans="10:10">
      <c r="J23208" s="1014"/>
    </row>
    <row r="23209" spans="10:10">
      <c r="J23209" s="1014"/>
    </row>
    <row r="23210" spans="10:10">
      <c r="J23210" s="1014"/>
    </row>
    <row r="23211" spans="10:10">
      <c r="J23211" s="1014"/>
    </row>
    <row r="23212" spans="10:10">
      <c r="J23212" s="1014"/>
    </row>
    <row r="23213" spans="10:10">
      <c r="J23213" s="1014"/>
    </row>
    <row r="23214" spans="10:10">
      <c r="J23214" s="1014"/>
    </row>
    <row r="23215" spans="10:10">
      <c r="J23215" s="1014"/>
    </row>
    <row r="23216" spans="10:10">
      <c r="J23216" s="1014"/>
    </row>
    <row r="23217" spans="10:10">
      <c r="J23217" s="1014"/>
    </row>
    <row r="23218" spans="10:10">
      <c r="J23218" s="1014"/>
    </row>
    <row r="23219" spans="10:10">
      <c r="J23219" s="1014"/>
    </row>
    <row r="23220" spans="10:10">
      <c r="J23220" s="1014"/>
    </row>
    <row r="23221" spans="10:10">
      <c r="J23221" s="1014"/>
    </row>
    <row r="23222" spans="10:10">
      <c r="J23222" s="1014"/>
    </row>
    <row r="23223" spans="10:10">
      <c r="J23223" s="1014"/>
    </row>
    <row r="23224" spans="10:10">
      <c r="J23224" s="1014"/>
    </row>
    <row r="23225" spans="10:10">
      <c r="J23225" s="1014"/>
    </row>
    <row r="23226" spans="10:10">
      <c r="J23226" s="1014"/>
    </row>
    <row r="23227" spans="10:10">
      <c r="J23227" s="1014"/>
    </row>
    <row r="23228" spans="10:10">
      <c r="J23228" s="1014"/>
    </row>
    <row r="23229" spans="10:10">
      <c r="J23229" s="1014"/>
    </row>
    <row r="23230" spans="10:10">
      <c r="J23230" s="1014"/>
    </row>
    <row r="23231" spans="10:10">
      <c r="J23231" s="1014"/>
    </row>
    <row r="23232" spans="10:10">
      <c r="J23232" s="1014"/>
    </row>
    <row r="23233" spans="10:10">
      <c r="J23233" s="1014"/>
    </row>
    <row r="23234" spans="10:10">
      <c r="J23234" s="1014"/>
    </row>
    <row r="23235" spans="10:10">
      <c r="J23235" s="1014"/>
    </row>
    <row r="23236" spans="10:10">
      <c r="J23236" s="1014"/>
    </row>
    <row r="23237" spans="10:10">
      <c r="J23237" s="1014"/>
    </row>
    <row r="23238" spans="10:10">
      <c r="J23238" s="1014"/>
    </row>
    <row r="23239" spans="10:10">
      <c r="J23239" s="1014"/>
    </row>
    <row r="23240" spans="10:10">
      <c r="J23240" s="1014"/>
    </row>
    <row r="23241" spans="10:10">
      <c r="J23241" s="1014"/>
    </row>
    <row r="23242" spans="10:10">
      <c r="J23242" s="1014"/>
    </row>
    <row r="23243" spans="10:10">
      <c r="J23243" s="1014"/>
    </row>
    <row r="23244" spans="10:10">
      <c r="J23244" s="1014"/>
    </row>
    <row r="23245" spans="10:10">
      <c r="J23245" s="1014"/>
    </row>
    <row r="23246" spans="10:10">
      <c r="J23246" s="1014"/>
    </row>
    <row r="23247" spans="10:10">
      <c r="J23247" s="1014"/>
    </row>
    <row r="23248" spans="10:10">
      <c r="J23248" s="1014"/>
    </row>
    <row r="23249" spans="10:10">
      <c r="J23249" s="1014"/>
    </row>
    <row r="23250" spans="10:10">
      <c r="J23250" s="1014"/>
    </row>
    <row r="23251" spans="10:10">
      <c r="J23251" s="1014"/>
    </row>
    <row r="23252" spans="10:10">
      <c r="J23252" s="1014"/>
    </row>
    <row r="23253" spans="10:10">
      <c r="J23253" s="1014"/>
    </row>
    <row r="23254" spans="10:10">
      <c r="J23254" s="1014"/>
    </row>
    <row r="23255" spans="10:10">
      <c r="J23255" s="1014"/>
    </row>
    <row r="23256" spans="10:10">
      <c r="J23256" s="1014"/>
    </row>
    <row r="23257" spans="10:10">
      <c r="J23257" s="1014"/>
    </row>
    <row r="23258" spans="10:10">
      <c r="J23258" s="1014"/>
    </row>
    <row r="23259" spans="10:10">
      <c r="J23259" s="1014"/>
    </row>
    <row r="23260" spans="10:10">
      <c r="J23260" s="1014"/>
    </row>
    <row r="23261" spans="10:10">
      <c r="J23261" s="1014"/>
    </row>
    <row r="23262" spans="10:10">
      <c r="J23262" s="1014"/>
    </row>
    <row r="23263" spans="10:10">
      <c r="J23263" s="1014"/>
    </row>
    <row r="23264" spans="10:10">
      <c r="J23264" s="1014"/>
    </row>
    <row r="23265" spans="10:10">
      <c r="J23265" s="1014"/>
    </row>
    <row r="23266" spans="10:10">
      <c r="J23266" s="1014"/>
    </row>
    <row r="23267" spans="10:10">
      <c r="J23267" s="1014"/>
    </row>
    <row r="23268" spans="10:10">
      <c r="J23268" s="1014"/>
    </row>
    <row r="23269" spans="10:10">
      <c r="J23269" s="1014"/>
    </row>
    <row r="23270" spans="10:10">
      <c r="J23270" s="1014"/>
    </row>
    <row r="23271" spans="10:10">
      <c r="J23271" s="1014"/>
    </row>
    <row r="23272" spans="10:10">
      <c r="J23272" s="1014"/>
    </row>
    <row r="23273" spans="10:10">
      <c r="J23273" s="1014"/>
    </row>
    <row r="23274" spans="10:10">
      <c r="J23274" s="1014"/>
    </row>
    <row r="23275" spans="10:10">
      <c r="J23275" s="1014"/>
    </row>
    <row r="23276" spans="10:10">
      <c r="J23276" s="1014"/>
    </row>
    <row r="23277" spans="10:10">
      <c r="J23277" s="1014"/>
    </row>
    <row r="23278" spans="10:10">
      <c r="J23278" s="1014"/>
    </row>
    <row r="23279" spans="10:10">
      <c r="J23279" s="1014"/>
    </row>
    <row r="23280" spans="10:10">
      <c r="J23280" s="1014"/>
    </row>
    <row r="23281" spans="10:10">
      <c r="J23281" s="1014"/>
    </row>
    <row r="23282" spans="10:10">
      <c r="J23282" s="1014"/>
    </row>
    <row r="23283" spans="10:10">
      <c r="J23283" s="1014"/>
    </row>
    <row r="23284" spans="10:10">
      <c r="J23284" s="1014"/>
    </row>
    <row r="23285" spans="10:10">
      <c r="J23285" s="1014"/>
    </row>
    <row r="23286" spans="10:10">
      <c r="J23286" s="1014"/>
    </row>
    <row r="23287" spans="10:10">
      <c r="J23287" s="1014"/>
    </row>
    <row r="23288" spans="10:10">
      <c r="J23288" s="1014"/>
    </row>
    <row r="23289" spans="10:10">
      <c r="J23289" s="1014"/>
    </row>
    <row r="23290" spans="10:10">
      <c r="J23290" s="1014"/>
    </row>
    <row r="23291" spans="10:10">
      <c r="J23291" s="1014"/>
    </row>
    <row r="23292" spans="10:10">
      <c r="J23292" s="1014"/>
    </row>
    <row r="23293" spans="10:10">
      <c r="J23293" s="1014"/>
    </row>
    <row r="23294" spans="10:10">
      <c r="J23294" s="1014"/>
    </row>
    <row r="23295" spans="10:10">
      <c r="J23295" s="1014"/>
    </row>
    <row r="23296" spans="10:10">
      <c r="J23296" s="1014"/>
    </row>
    <row r="23297" spans="10:10">
      <c r="J23297" s="1014"/>
    </row>
    <row r="23298" spans="10:10">
      <c r="J23298" s="1014"/>
    </row>
    <row r="23299" spans="10:10">
      <c r="J23299" s="1014"/>
    </row>
    <row r="23300" spans="10:10">
      <c r="J23300" s="1014"/>
    </row>
    <row r="23301" spans="10:10">
      <c r="J23301" s="1014"/>
    </row>
    <row r="23302" spans="10:10">
      <c r="J23302" s="1014"/>
    </row>
    <row r="23303" spans="10:10">
      <c r="J23303" s="1014"/>
    </row>
    <row r="23304" spans="10:10">
      <c r="J23304" s="1014"/>
    </row>
    <row r="23305" spans="10:10">
      <c r="J23305" s="1014"/>
    </row>
    <row r="23306" spans="10:10">
      <c r="J23306" s="1014"/>
    </row>
    <row r="23307" spans="10:10">
      <c r="J23307" s="1014"/>
    </row>
    <row r="23308" spans="10:10">
      <c r="J23308" s="1014"/>
    </row>
    <row r="23309" spans="10:10">
      <c r="J23309" s="1014"/>
    </row>
    <row r="23310" spans="10:10">
      <c r="J23310" s="1014"/>
    </row>
    <row r="23311" spans="10:10">
      <c r="J23311" s="1014"/>
    </row>
    <row r="23312" spans="10:10">
      <c r="J23312" s="1014"/>
    </row>
    <row r="23313" spans="10:10">
      <c r="J23313" s="1014"/>
    </row>
    <row r="23314" spans="10:10">
      <c r="J23314" s="1014"/>
    </row>
    <row r="23315" spans="10:10">
      <c r="J23315" s="1014"/>
    </row>
    <row r="23316" spans="10:10">
      <c r="J23316" s="1014"/>
    </row>
    <row r="23317" spans="10:10">
      <c r="J23317" s="1014"/>
    </row>
    <row r="23318" spans="10:10">
      <c r="J23318" s="1014"/>
    </row>
    <row r="23319" spans="10:10">
      <c r="J23319" s="1014"/>
    </row>
    <row r="23320" spans="10:10">
      <c r="J23320" s="1014"/>
    </row>
    <row r="23321" spans="10:10">
      <c r="J23321" s="1014"/>
    </row>
    <row r="23322" spans="10:10">
      <c r="J23322" s="1014"/>
    </row>
    <row r="23323" spans="10:10">
      <c r="J23323" s="1014"/>
    </row>
    <row r="23324" spans="10:10">
      <c r="J23324" s="1014"/>
    </row>
    <row r="23325" spans="10:10">
      <c r="J23325" s="1014"/>
    </row>
    <row r="23326" spans="10:10">
      <c r="J23326" s="1014"/>
    </row>
    <row r="23327" spans="10:10">
      <c r="J23327" s="1014"/>
    </row>
    <row r="23328" spans="10:10">
      <c r="J23328" s="1014"/>
    </row>
    <row r="23329" spans="10:10">
      <c r="J23329" s="1014"/>
    </row>
    <row r="23330" spans="10:10">
      <c r="J23330" s="1014"/>
    </row>
    <row r="23331" spans="10:10">
      <c r="J23331" s="1014"/>
    </row>
    <row r="23332" spans="10:10">
      <c r="J23332" s="1014"/>
    </row>
    <row r="23333" spans="10:10">
      <c r="J23333" s="1014"/>
    </row>
    <row r="23334" spans="10:10">
      <c r="J23334" s="1014"/>
    </row>
    <row r="23335" spans="10:10">
      <c r="J23335" s="1014"/>
    </row>
    <row r="23336" spans="10:10">
      <c r="J23336" s="1014"/>
    </row>
    <row r="23337" spans="10:10">
      <c r="J23337" s="1014"/>
    </row>
    <row r="23338" spans="10:10">
      <c r="J23338" s="1014"/>
    </row>
    <row r="23339" spans="10:10">
      <c r="J23339" s="1014"/>
    </row>
    <row r="23340" spans="10:10">
      <c r="J23340" s="1014"/>
    </row>
    <row r="23341" spans="10:10">
      <c r="J23341" s="1014"/>
    </row>
    <row r="23342" spans="10:10">
      <c r="J23342" s="1014"/>
    </row>
    <row r="23343" spans="10:10">
      <c r="J23343" s="1014"/>
    </row>
    <row r="23344" spans="10:10">
      <c r="J23344" s="1014"/>
    </row>
    <row r="23345" spans="10:10">
      <c r="J23345" s="1014"/>
    </row>
    <row r="23346" spans="10:10">
      <c r="J23346" s="1014"/>
    </row>
    <row r="23347" spans="10:10">
      <c r="J23347" s="1014"/>
    </row>
    <row r="23348" spans="10:10">
      <c r="J23348" s="1014"/>
    </row>
    <row r="23349" spans="10:10">
      <c r="J23349" s="1014"/>
    </row>
    <row r="23350" spans="10:10">
      <c r="J23350" s="1014"/>
    </row>
    <row r="23351" spans="10:10">
      <c r="J23351" s="1014"/>
    </row>
    <row r="23352" spans="10:10">
      <c r="J23352" s="1014"/>
    </row>
    <row r="23353" spans="10:10">
      <c r="J23353" s="1014"/>
    </row>
    <row r="23354" spans="10:10">
      <c r="J23354" s="1014"/>
    </row>
    <row r="23355" spans="10:10">
      <c r="J23355" s="1014"/>
    </row>
    <row r="23356" spans="10:10">
      <c r="J23356" s="1014"/>
    </row>
    <row r="23357" spans="10:10">
      <c r="J23357" s="1014"/>
    </row>
    <row r="23358" spans="10:10">
      <c r="J23358" s="1014"/>
    </row>
    <row r="23359" spans="10:10">
      <c r="J23359" s="1014"/>
    </row>
    <row r="23360" spans="10:10">
      <c r="J23360" s="1014"/>
    </row>
    <row r="23361" spans="10:10">
      <c r="J23361" s="1014"/>
    </row>
    <row r="23362" spans="10:10">
      <c r="J23362" s="1014"/>
    </row>
    <row r="23363" spans="10:10">
      <c r="J23363" s="1014"/>
    </row>
    <row r="23364" spans="10:10">
      <c r="J23364" s="1014"/>
    </row>
    <row r="23365" spans="10:10">
      <c r="J23365" s="1014"/>
    </row>
    <row r="23366" spans="10:10">
      <c r="J23366" s="1014"/>
    </row>
    <row r="23367" spans="10:10">
      <c r="J23367" s="1014"/>
    </row>
    <row r="23368" spans="10:10">
      <c r="J23368" s="1014"/>
    </row>
    <row r="23369" spans="10:10">
      <c r="J23369" s="1014"/>
    </row>
    <row r="23370" spans="10:10">
      <c r="J23370" s="1014"/>
    </row>
    <row r="23371" spans="10:10">
      <c r="J23371" s="1014"/>
    </row>
    <row r="23372" spans="10:10">
      <c r="J23372" s="1014"/>
    </row>
    <row r="23373" spans="10:10">
      <c r="J23373" s="1014"/>
    </row>
    <row r="23374" spans="10:10">
      <c r="J23374" s="1014"/>
    </row>
    <row r="23375" spans="10:10">
      <c r="J23375" s="1014"/>
    </row>
    <row r="23376" spans="10:10">
      <c r="J23376" s="1014"/>
    </row>
    <row r="23377" spans="10:10">
      <c r="J23377" s="1014"/>
    </row>
    <row r="23378" spans="10:10">
      <c r="J23378" s="1014"/>
    </row>
    <row r="23379" spans="10:10">
      <c r="J23379" s="1014"/>
    </row>
    <row r="23380" spans="10:10">
      <c r="J23380" s="1014"/>
    </row>
    <row r="23381" spans="10:10">
      <c r="J23381" s="1014"/>
    </row>
    <row r="23382" spans="10:10">
      <c r="J23382" s="1014"/>
    </row>
    <row r="23383" spans="10:10">
      <c r="J23383" s="1014"/>
    </row>
    <row r="23384" spans="10:10">
      <c r="J23384" s="1014"/>
    </row>
    <row r="23385" spans="10:10">
      <c r="J23385" s="1014"/>
    </row>
    <row r="23386" spans="10:10">
      <c r="J23386" s="1014"/>
    </row>
    <row r="23387" spans="10:10">
      <c r="J23387" s="1014"/>
    </row>
    <row r="23388" spans="10:10">
      <c r="J23388" s="1014"/>
    </row>
    <row r="23389" spans="10:10">
      <c r="J23389" s="1014"/>
    </row>
    <row r="23390" spans="10:10">
      <c r="J23390" s="1014"/>
    </row>
    <row r="23391" spans="10:10">
      <c r="J23391" s="1014"/>
    </row>
    <row r="23392" spans="10:10">
      <c r="J23392" s="1014"/>
    </row>
    <row r="23393" spans="10:10">
      <c r="J23393" s="1014"/>
    </row>
    <row r="23394" spans="10:10">
      <c r="J23394" s="1014"/>
    </row>
    <row r="23395" spans="10:10">
      <c r="J23395" s="1014"/>
    </row>
    <row r="23396" spans="10:10">
      <c r="J23396" s="1014"/>
    </row>
    <row r="23397" spans="10:10">
      <c r="J23397" s="1014"/>
    </row>
    <row r="23398" spans="10:10">
      <c r="J23398" s="1014"/>
    </row>
    <row r="23399" spans="10:10">
      <c r="J23399" s="1014"/>
    </row>
    <row r="23400" spans="10:10">
      <c r="J23400" s="1014"/>
    </row>
    <row r="23401" spans="10:10">
      <c r="J23401" s="1014"/>
    </row>
    <row r="23402" spans="10:10">
      <c r="J23402" s="1014"/>
    </row>
    <row r="23403" spans="10:10">
      <c r="J23403" s="1014"/>
    </row>
    <row r="23404" spans="10:10">
      <c r="J23404" s="1014"/>
    </row>
    <row r="23405" spans="10:10">
      <c r="J23405" s="1014"/>
    </row>
    <row r="23406" spans="10:10">
      <c r="J23406" s="1014"/>
    </row>
    <row r="23407" spans="10:10">
      <c r="J23407" s="1014"/>
    </row>
    <row r="23408" spans="10:10">
      <c r="J23408" s="1014"/>
    </row>
    <row r="23409" spans="10:10">
      <c r="J23409" s="1014"/>
    </row>
    <row r="23410" spans="10:10">
      <c r="J23410" s="1014"/>
    </row>
    <row r="23411" spans="10:10">
      <c r="J23411" s="1014"/>
    </row>
    <row r="23412" spans="10:10">
      <c r="J23412" s="1014"/>
    </row>
    <row r="23413" spans="10:10">
      <c r="J23413" s="1014"/>
    </row>
    <row r="23414" spans="10:10">
      <c r="J23414" s="1014"/>
    </row>
    <row r="23415" spans="10:10">
      <c r="J23415" s="1014"/>
    </row>
    <row r="23416" spans="10:10">
      <c r="J23416" s="1014"/>
    </row>
    <row r="23417" spans="10:10">
      <c r="J23417" s="1014"/>
    </row>
    <row r="23418" spans="10:10">
      <c r="J23418" s="1014"/>
    </row>
    <row r="23419" spans="10:10">
      <c r="J23419" s="1014"/>
    </row>
    <row r="23420" spans="10:10">
      <c r="J23420" s="1014"/>
    </row>
    <row r="23421" spans="10:10">
      <c r="J23421" s="1014"/>
    </row>
    <row r="23422" spans="10:10">
      <c r="J23422" s="1014"/>
    </row>
    <row r="23423" spans="10:10">
      <c r="J23423" s="1014"/>
    </row>
    <row r="23424" spans="10:10">
      <c r="J23424" s="1014"/>
    </row>
    <row r="23425" spans="10:10">
      <c r="J23425" s="1014"/>
    </row>
    <row r="23426" spans="10:10">
      <c r="J23426" s="1014"/>
    </row>
    <row r="23427" spans="10:10">
      <c r="J23427" s="1014"/>
    </row>
    <row r="23428" spans="10:10">
      <c r="J23428" s="1014"/>
    </row>
    <row r="23429" spans="10:10">
      <c r="J23429" s="1014"/>
    </row>
    <row r="23430" spans="10:10">
      <c r="J23430" s="1014"/>
    </row>
    <row r="23431" spans="10:10">
      <c r="J23431" s="1014"/>
    </row>
    <row r="23432" spans="10:10">
      <c r="J23432" s="1014"/>
    </row>
    <row r="23433" spans="10:10">
      <c r="J23433" s="1014"/>
    </row>
    <row r="23434" spans="10:10">
      <c r="J23434" s="1014"/>
    </row>
    <row r="23435" spans="10:10">
      <c r="J23435" s="1014"/>
    </row>
    <row r="23436" spans="10:10">
      <c r="J23436" s="1014"/>
    </row>
    <row r="23437" spans="10:10">
      <c r="J23437" s="1014"/>
    </row>
    <row r="23438" spans="10:10">
      <c r="J23438" s="1014"/>
    </row>
    <row r="23439" spans="10:10">
      <c r="J23439" s="1014"/>
    </row>
    <row r="23440" spans="10:10">
      <c r="J23440" s="1014"/>
    </row>
    <row r="23441" spans="10:10">
      <c r="J23441" s="1014"/>
    </row>
    <row r="23442" spans="10:10">
      <c r="J23442" s="1014"/>
    </row>
    <row r="23443" spans="10:10">
      <c r="J23443" s="1014"/>
    </row>
    <row r="23444" spans="10:10">
      <c r="J23444" s="1014"/>
    </row>
    <row r="23445" spans="10:10">
      <c r="J23445" s="1014"/>
    </row>
    <row r="23446" spans="10:10">
      <c r="J23446" s="1014"/>
    </row>
    <row r="23447" spans="10:10">
      <c r="J23447" s="1014"/>
    </row>
    <row r="23448" spans="10:10">
      <c r="J23448" s="1014"/>
    </row>
    <row r="23449" spans="10:10">
      <c r="J23449" s="1014"/>
    </row>
    <row r="23450" spans="10:10">
      <c r="J23450" s="1014"/>
    </row>
    <row r="23451" spans="10:10">
      <c r="J23451" s="1014"/>
    </row>
    <row r="23452" spans="10:10">
      <c r="J23452" s="1014"/>
    </row>
    <row r="23453" spans="10:10">
      <c r="J23453" s="1014"/>
    </row>
    <row r="23454" spans="10:10">
      <c r="J23454" s="1014"/>
    </row>
    <row r="23455" spans="10:10">
      <c r="J23455" s="1014"/>
    </row>
    <row r="23456" spans="10:10">
      <c r="J23456" s="1014"/>
    </row>
    <row r="23457" spans="10:10">
      <c r="J23457" s="1014"/>
    </row>
    <row r="23458" spans="10:10">
      <c r="J23458" s="1014"/>
    </row>
    <row r="23459" spans="10:10">
      <c r="J23459" s="1014"/>
    </row>
    <row r="23460" spans="10:10">
      <c r="J23460" s="1014"/>
    </row>
    <row r="23461" spans="10:10">
      <c r="J23461" s="1014"/>
    </row>
    <row r="23462" spans="10:10">
      <c r="J23462" s="1014"/>
    </row>
    <row r="23463" spans="10:10">
      <c r="J23463" s="1014"/>
    </row>
    <row r="23464" spans="10:10">
      <c r="J23464" s="1014"/>
    </row>
    <row r="23465" spans="10:10">
      <c r="J23465" s="1014"/>
    </row>
    <row r="23466" spans="10:10">
      <c r="J23466" s="1014"/>
    </row>
    <row r="23467" spans="10:10">
      <c r="J23467" s="1014"/>
    </row>
    <row r="23468" spans="10:10">
      <c r="J23468" s="1014"/>
    </row>
    <row r="23469" spans="10:10">
      <c r="J23469" s="1014"/>
    </row>
    <row r="23470" spans="10:10">
      <c r="J23470" s="1014"/>
    </row>
    <row r="23471" spans="10:10">
      <c r="J23471" s="1014"/>
    </row>
    <row r="23472" spans="10:10">
      <c r="J23472" s="1014"/>
    </row>
    <row r="23473" spans="10:10">
      <c r="J23473" s="1014"/>
    </row>
    <row r="23474" spans="10:10">
      <c r="J23474" s="1014"/>
    </row>
    <row r="23475" spans="10:10">
      <c r="J23475" s="1014"/>
    </row>
    <row r="23476" spans="10:10">
      <c r="J23476" s="1014"/>
    </row>
    <row r="23477" spans="10:10">
      <c r="J23477" s="1014"/>
    </row>
    <row r="23478" spans="10:10">
      <c r="J23478" s="1014"/>
    </row>
    <row r="23479" spans="10:10">
      <c r="J23479" s="1014"/>
    </row>
    <row r="23480" spans="10:10">
      <c r="J23480" s="1014"/>
    </row>
    <row r="23481" spans="10:10">
      <c r="J23481" s="1014"/>
    </row>
    <row r="23482" spans="10:10">
      <c r="J23482" s="1014"/>
    </row>
    <row r="23483" spans="10:10">
      <c r="J23483" s="1014"/>
    </row>
    <row r="23484" spans="10:10">
      <c r="J23484" s="1014"/>
    </row>
    <row r="23485" spans="10:10">
      <c r="J23485" s="1014"/>
    </row>
    <row r="23486" spans="10:10">
      <c r="J23486" s="1014"/>
    </row>
    <row r="23487" spans="10:10">
      <c r="J23487" s="1014"/>
    </row>
    <row r="23488" spans="10:10">
      <c r="J23488" s="1014"/>
    </row>
    <row r="23489" spans="10:10">
      <c r="J23489" s="1014"/>
    </row>
    <row r="23490" spans="10:10">
      <c r="J23490" s="1014"/>
    </row>
    <row r="23491" spans="10:10">
      <c r="J23491" s="1014"/>
    </row>
    <row r="23492" spans="10:10">
      <c r="J23492" s="1014"/>
    </row>
    <row r="23493" spans="10:10">
      <c r="J23493" s="1014"/>
    </row>
    <row r="23494" spans="10:10">
      <c r="J23494" s="1014"/>
    </row>
    <row r="23495" spans="10:10">
      <c r="J23495" s="1014"/>
    </row>
    <row r="23496" spans="10:10">
      <c r="J23496" s="1014"/>
    </row>
    <row r="23497" spans="10:10">
      <c r="J23497" s="1014"/>
    </row>
    <row r="23498" spans="10:10">
      <c r="J23498" s="1014"/>
    </row>
    <row r="23499" spans="10:10">
      <c r="J23499" s="1014"/>
    </row>
    <row r="23500" spans="10:10">
      <c r="J23500" s="1014"/>
    </row>
    <row r="23501" spans="10:10">
      <c r="J23501" s="1014"/>
    </row>
    <row r="23502" spans="10:10">
      <c r="J23502" s="1014"/>
    </row>
    <row r="23503" spans="10:10">
      <c r="J23503" s="1014"/>
    </row>
    <row r="23504" spans="10:10">
      <c r="J23504" s="1014"/>
    </row>
    <row r="23505" spans="10:10">
      <c r="J23505" s="1014"/>
    </row>
    <row r="23506" spans="10:10">
      <c r="J23506" s="1014"/>
    </row>
    <row r="23507" spans="10:10">
      <c r="J23507" s="1014"/>
    </row>
    <row r="23508" spans="10:10">
      <c r="J23508" s="1014"/>
    </row>
    <row r="23509" spans="10:10">
      <c r="J23509" s="1014"/>
    </row>
    <row r="23510" spans="10:10">
      <c r="J23510" s="1014"/>
    </row>
    <row r="23511" spans="10:10">
      <c r="J23511" s="1014"/>
    </row>
    <row r="23512" spans="10:10">
      <c r="J23512" s="1014"/>
    </row>
    <row r="23513" spans="10:10">
      <c r="J23513" s="1014"/>
    </row>
    <row r="23514" spans="10:10">
      <c r="J23514" s="1014"/>
    </row>
    <row r="23515" spans="10:10">
      <c r="J23515" s="1014"/>
    </row>
    <row r="23516" spans="10:10">
      <c r="J23516" s="1014"/>
    </row>
    <row r="23517" spans="10:10">
      <c r="J23517" s="1014"/>
    </row>
    <row r="23518" spans="10:10">
      <c r="J23518" s="1014"/>
    </row>
    <row r="23519" spans="10:10">
      <c r="J23519" s="1014"/>
    </row>
    <row r="23520" spans="10:10">
      <c r="J23520" s="1014"/>
    </row>
    <row r="23521" spans="10:10">
      <c r="J23521" s="1014"/>
    </row>
    <row r="23522" spans="10:10">
      <c r="J23522" s="1014"/>
    </row>
    <row r="23523" spans="10:10">
      <c r="J23523" s="1014"/>
    </row>
    <row r="23524" spans="10:10">
      <c r="J23524" s="1014"/>
    </row>
    <row r="23525" spans="10:10">
      <c r="J23525" s="1014"/>
    </row>
    <row r="23526" spans="10:10">
      <c r="J23526" s="1014"/>
    </row>
    <row r="23527" spans="10:10">
      <c r="J23527" s="1014"/>
    </row>
    <row r="23528" spans="10:10">
      <c r="J23528" s="1014"/>
    </row>
    <row r="23529" spans="10:10">
      <c r="J23529" s="1014"/>
    </row>
    <row r="23530" spans="10:10">
      <c r="J23530" s="1014"/>
    </row>
    <row r="23531" spans="10:10">
      <c r="J23531" s="1014"/>
    </row>
    <row r="23532" spans="10:10">
      <c r="J23532" s="1014"/>
    </row>
    <row r="23533" spans="10:10">
      <c r="J23533" s="1014"/>
    </row>
    <row r="23534" spans="10:10">
      <c r="J23534" s="1014"/>
    </row>
    <row r="23535" spans="10:10">
      <c r="J23535" s="1014"/>
    </row>
    <row r="23536" spans="10:10">
      <c r="J23536" s="1014"/>
    </row>
    <row r="23537" spans="10:10">
      <c r="J23537" s="1014"/>
    </row>
    <row r="23538" spans="10:10">
      <c r="J23538" s="1014"/>
    </row>
    <row r="23539" spans="10:10">
      <c r="J23539" s="1014"/>
    </row>
    <row r="23540" spans="10:10">
      <c r="J23540" s="1014"/>
    </row>
    <row r="23541" spans="10:10">
      <c r="J23541" s="1014"/>
    </row>
    <row r="23542" spans="10:10">
      <c r="J23542" s="1014"/>
    </row>
    <row r="23543" spans="10:10">
      <c r="J23543" s="1014"/>
    </row>
    <row r="23544" spans="10:10">
      <c r="J23544" s="1014"/>
    </row>
    <row r="23545" spans="10:10">
      <c r="J23545" s="1014"/>
    </row>
    <row r="23546" spans="10:10">
      <c r="J23546" s="1014"/>
    </row>
    <row r="23547" spans="10:10">
      <c r="J23547" s="1014"/>
    </row>
    <row r="23548" spans="10:10">
      <c r="J23548" s="1014"/>
    </row>
    <row r="23549" spans="10:10">
      <c r="J23549" s="1014"/>
    </row>
    <row r="23550" spans="10:10">
      <c r="J23550" s="1014"/>
    </row>
    <row r="23551" spans="10:10">
      <c r="J23551" s="1014"/>
    </row>
    <row r="23552" spans="10:10">
      <c r="J23552" s="1014"/>
    </row>
    <row r="23553" spans="10:10">
      <c r="J23553" s="1014"/>
    </row>
    <row r="23554" spans="10:10">
      <c r="J23554" s="1014"/>
    </row>
    <row r="23555" spans="10:10">
      <c r="J23555" s="1014"/>
    </row>
    <row r="23556" spans="10:10">
      <c r="J23556" s="1014"/>
    </row>
    <row r="23557" spans="10:10">
      <c r="J23557" s="1014"/>
    </row>
    <row r="23558" spans="10:10">
      <c r="J23558" s="1014"/>
    </row>
    <row r="23559" spans="10:10">
      <c r="J23559" s="1014"/>
    </row>
    <row r="23560" spans="10:10">
      <c r="J23560" s="1014"/>
    </row>
    <row r="23561" spans="10:10">
      <c r="J23561" s="1014"/>
    </row>
    <row r="23562" spans="10:10">
      <c r="J23562" s="1014"/>
    </row>
    <row r="23563" spans="10:10">
      <c r="J23563" s="1014"/>
    </row>
    <row r="23564" spans="10:10">
      <c r="J23564" s="1014"/>
    </row>
    <row r="23565" spans="10:10">
      <c r="J23565" s="1014"/>
    </row>
    <row r="23566" spans="10:10">
      <c r="J23566" s="1014"/>
    </row>
    <row r="23567" spans="10:10">
      <c r="J23567" s="1014"/>
    </row>
    <row r="23568" spans="10:10">
      <c r="J23568" s="1014"/>
    </row>
    <row r="23569" spans="10:10">
      <c r="J23569" s="1014"/>
    </row>
    <row r="23570" spans="10:10">
      <c r="J23570" s="1014"/>
    </row>
    <row r="23571" spans="10:10">
      <c r="J23571" s="1014"/>
    </row>
    <row r="23572" spans="10:10">
      <c r="J23572" s="1014"/>
    </row>
    <row r="23573" spans="10:10">
      <c r="J23573" s="1014"/>
    </row>
    <row r="23574" spans="10:10">
      <c r="J23574" s="1014"/>
    </row>
    <row r="23575" spans="10:10">
      <c r="J23575" s="1014"/>
    </row>
    <row r="23576" spans="10:10">
      <c r="J23576" s="1014"/>
    </row>
    <row r="23577" spans="10:10">
      <c r="J23577" s="1014"/>
    </row>
    <row r="23578" spans="10:10">
      <c r="J23578" s="1014"/>
    </row>
    <row r="23579" spans="10:10">
      <c r="J23579" s="1014"/>
    </row>
    <row r="23580" spans="10:10">
      <c r="J23580" s="1014"/>
    </row>
    <row r="23581" spans="10:10">
      <c r="J23581" s="1014"/>
    </row>
    <row r="23582" spans="10:10">
      <c r="J23582" s="1014"/>
    </row>
    <row r="23583" spans="10:10">
      <c r="J23583" s="1014"/>
    </row>
    <row r="23584" spans="10:10">
      <c r="J23584" s="1014"/>
    </row>
    <row r="23585" spans="10:10">
      <c r="J23585" s="1014"/>
    </row>
    <row r="23586" spans="10:10">
      <c r="J23586" s="1014"/>
    </row>
    <row r="23587" spans="10:10">
      <c r="J23587" s="1014"/>
    </row>
    <row r="23588" spans="10:10">
      <c r="J23588" s="1014"/>
    </row>
    <row r="23589" spans="10:10">
      <c r="J23589" s="1014"/>
    </row>
    <row r="23590" spans="10:10">
      <c r="J23590" s="1014"/>
    </row>
    <row r="23591" spans="10:10">
      <c r="J23591" s="1014"/>
    </row>
    <row r="23592" spans="10:10">
      <c r="J23592" s="1014"/>
    </row>
    <row r="23593" spans="10:10">
      <c r="J23593" s="1014"/>
    </row>
    <row r="23594" spans="10:10">
      <c r="J23594" s="1014"/>
    </row>
    <row r="23595" spans="10:10">
      <c r="J23595" s="1014"/>
    </row>
    <row r="23596" spans="10:10">
      <c r="J23596" s="1014"/>
    </row>
    <row r="23597" spans="10:10">
      <c r="J23597" s="1014"/>
    </row>
    <row r="23598" spans="10:10">
      <c r="J23598" s="1014"/>
    </row>
    <row r="23599" spans="10:10">
      <c r="J23599" s="1014"/>
    </row>
    <row r="23600" spans="10:10">
      <c r="J23600" s="1014"/>
    </row>
    <row r="23601" spans="10:10">
      <c r="J23601" s="1014"/>
    </row>
    <row r="23602" spans="10:10">
      <c r="J23602" s="1014"/>
    </row>
    <row r="23603" spans="10:10">
      <c r="J23603" s="1014"/>
    </row>
    <row r="23604" spans="10:10">
      <c r="J23604" s="1014"/>
    </row>
    <row r="23605" spans="10:10">
      <c r="J23605" s="1014"/>
    </row>
    <row r="23606" spans="10:10">
      <c r="J23606" s="1014"/>
    </row>
    <row r="23607" spans="10:10">
      <c r="J23607" s="1014"/>
    </row>
    <row r="23608" spans="10:10">
      <c r="J23608" s="1014"/>
    </row>
    <row r="23609" spans="10:10">
      <c r="J23609" s="1014"/>
    </row>
    <row r="23610" spans="10:10">
      <c r="J23610" s="1014"/>
    </row>
    <row r="23611" spans="10:10">
      <c r="J23611" s="1014"/>
    </row>
    <row r="23612" spans="10:10">
      <c r="J23612" s="1014"/>
    </row>
    <row r="23613" spans="10:10">
      <c r="J23613" s="1014"/>
    </row>
    <row r="23614" spans="10:10">
      <c r="J23614" s="1014"/>
    </row>
    <row r="23615" spans="10:10">
      <c r="J23615" s="1014"/>
    </row>
    <row r="23616" spans="10:10">
      <c r="J23616" s="1014"/>
    </row>
    <row r="23617" spans="10:10">
      <c r="J23617" s="1014"/>
    </row>
    <row r="23618" spans="10:10">
      <c r="J23618" s="1014"/>
    </row>
    <row r="23619" spans="10:10">
      <c r="J23619" s="1014"/>
    </row>
    <row r="23620" spans="10:10">
      <c r="J23620" s="1014"/>
    </row>
    <row r="23621" spans="10:10">
      <c r="J23621" s="1014"/>
    </row>
    <row r="23622" spans="10:10">
      <c r="J23622" s="1014"/>
    </row>
    <row r="23623" spans="10:10">
      <c r="J23623" s="1014"/>
    </row>
    <row r="23624" spans="10:10">
      <c r="J23624" s="1014"/>
    </row>
    <row r="23625" spans="10:10">
      <c r="J23625" s="1014"/>
    </row>
    <row r="23626" spans="10:10">
      <c r="J23626" s="1014"/>
    </row>
    <row r="23627" spans="10:10">
      <c r="J23627" s="1014"/>
    </row>
    <row r="23628" spans="10:10">
      <c r="J23628" s="1014"/>
    </row>
    <row r="23629" spans="10:10">
      <c r="J23629" s="1014"/>
    </row>
    <row r="23630" spans="10:10">
      <c r="J23630" s="1014"/>
    </row>
    <row r="23631" spans="10:10">
      <c r="J23631" s="1014"/>
    </row>
    <row r="23632" spans="10:10">
      <c r="J23632" s="1014"/>
    </row>
    <row r="23633" spans="10:10">
      <c r="J23633" s="1014"/>
    </row>
    <row r="23634" spans="10:10">
      <c r="J23634" s="1014"/>
    </row>
    <row r="23635" spans="10:10">
      <c r="J23635" s="1014"/>
    </row>
    <row r="23636" spans="10:10">
      <c r="J23636" s="1014"/>
    </row>
    <row r="23637" spans="10:10">
      <c r="J23637" s="1014"/>
    </row>
    <row r="23638" spans="10:10">
      <c r="J23638" s="1014"/>
    </row>
    <row r="23639" spans="10:10">
      <c r="J23639" s="1014"/>
    </row>
    <row r="23640" spans="10:10">
      <c r="J23640" s="1014"/>
    </row>
    <row r="23641" spans="10:10">
      <c r="J23641" s="1014"/>
    </row>
    <row r="23642" spans="10:10">
      <c r="J23642" s="1014"/>
    </row>
    <row r="23643" spans="10:10">
      <c r="J23643" s="1014"/>
    </row>
    <row r="23644" spans="10:10">
      <c r="J23644" s="1014"/>
    </row>
    <row r="23645" spans="10:10">
      <c r="J23645" s="1014"/>
    </row>
    <row r="23646" spans="10:10">
      <c r="J23646" s="1014"/>
    </row>
    <row r="23647" spans="10:10">
      <c r="J23647" s="1014"/>
    </row>
    <row r="23648" spans="10:10">
      <c r="J23648" s="1014"/>
    </row>
    <row r="23649" spans="10:10">
      <c r="J23649" s="1014"/>
    </row>
    <row r="23650" spans="10:10">
      <c r="J23650" s="1014"/>
    </row>
    <row r="23651" spans="10:10">
      <c r="J23651" s="1014"/>
    </row>
    <row r="23652" spans="10:10">
      <c r="J23652" s="1014"/>
    </row>
    <row r="23653" spans="10:10">
      <c r="J23653" s="1014"/>
    </row>
    <row r="23654" spans="10:10">
      <c r="J23654" s="1014"/>
    </row>
    <row r="23655" spans="10:10">
      <c r="J23655" s="1014"/>
    </row>
    <row r="23656" spans="10:10">
      <c r="J23656" s="1014"/>
    </row>
    <row r="23657" spans="10:10">
      <c r="J23657" s="1014"/>
    </row>
    <row r="23658" spans="10:10">
      <c r="J23658" s="1014"/>
    </row>
    <row r="23659" spans="10:10">
      <c r="J23659" s="1014"/>
    </row>
    <row r="23660" spans="10:10">
      <c r="J23660" s="1014"/>
    </row>
    <row r="23661" spans="10:10">
      <c r="J23661" s="1014"/>
    </row>
    <row r="23662" spans="10:10">
      <c r="J23662" s="1014"/>
    </row>
    <row r="23663" spans="10:10">
      <c r="J23663" s="1014"/>
    </row>
    <row r="23664" spans="10:10">
      <c r="J23664" s="1014"/>
    </row>
    <row r="23665" spans="10:10">
      <c r="J23665" s="1014"/>
    </row>
    <row r="23666" spans="10:10">
      <c r="J23666" s="1014"/>
    </row>
    <row r="23667" spans="10:10">
      <c r="J23667" s="1014"/>
    </row>
    <row r="23668" spans="10:10">
      <c r="J23668" s="1014"/>
    </row>
    <row r="23669" spans="10:10">
      <c r="J23669" s="1014"/>
    </row>
    <row r="23670" spans="10:10">
      <c r="J23670" s="1014"/>
    </row>
    <row r="23671" spans="10:10">
      <c r="J23671" s="1014"/>
    </row>
    <row r="23672" spans="10:10">
      <c r="J23672" s="1014"/>
    </row>
    <row r="23673" spans="10:10">
      <c r="J23673" s="1014"/>
    </row>
    <row r="23674" spans="10:10">
      <c r="J23674" s="1014"/>
    </row>
    <row r="23675" spans="10:10">
      <c r="J23675" s="1014"/>
    </row>
    <row r="23676" spans="10:10">
      <c r="J23676" s="1014"/>
    </row>
    <row r="23677" spans="10:10">
      <c r="J23677" s="1014"/>
    </row>
    <row r="23678" spans="10:10">
      <c r="J23678" s="1014"/>
    </row>
    <row r="23679" spans="10:10">
      <c r="J23679" s="1014"/>
    </row>
    <row r="23680" spans="10:10">
      <c r="J23680" s="1014"/>
    </row>
    <row r="23681" spans="10:10">
      <c r="J23681" s="1014"/>
    </row>
    <row r="23682" spans="10:10">
      <c r="J23682" s="1014"/>
    </row>
    <row r="23683" spans="10:10">
      <c r="J23683" s="1014"/>
    </row>
    <row r="23684" spans="10:10">
      <c r="J23684" s="1014"/>
    </row>
    <row r="23685" spans="10:10">
      <c r="J23685" s="1014"/>
    </row>
    <row r="23686" spans="10:10">
      <c r="J23686" s="1014"/>
    </row>
    <row r="23687" spans="10:10">
      <c r="J23687" s="1014"/>
    </row>
    <row r="23688" spans="10:10">
      <c r="J23688" s="1014"/>
    </row>
    <row r="23689" spans="10:10">
      <c r="J23689" s="1014"/>
    </row>
    <row r="23690" spans="10:10">
      <c r="J23690" s="1014"/>
    </row>
    <row r="23691" spans="10:10">
      <c r="J23691" s="1014"/>
    </row>
    <row r="23692" spans="10:10">
      <c r="J23692" s="1014"/>
    </row>
    <row r="23693" spans="10:10">
      <c r="J23693" s="1014"/>
    </row>
    <row r="23694" spans="10:10">
      <c r="J23694" s="1014"/>
    </row>
    <row r="23695" spans="10:10">
      <c r="J23695" s="1014"/>
    </row>
    <row r="23696" spans="10:10">
      <c r="J23696" s="1014"/>
    </row>
    <row r="23697" spans="10:10">
      <c r="J23697" s="1014"/>
    </row>
    <row r="23698" spans="10:10">
      <c r="J23698" s="1014"/>
    </row>
    <row r="23699" spans="10:10">
      <c r="J23699" s="1014"/>
    </row>
    <row r="23700" spans="10:10">
      <c r="J23700" s="1014"/>
    </row>
    <row r="23701" spans="10:10">
      <c r="J23701" s="1014"/>
    </row>
    <row r="23702" spans="10:10">
      <c r="J23702" s="1014"/>
    </row>
    <row r="23703" spans="10:10">
      <c r="J23703" s="1014"/>
    </row>
    <row r="23704" spans="10:10">
      <c r="J23704" s="1014"/>
    </row>
    <row r="23705" spans="10:10">
      <c r="J23705" s="1014"/>
    </row>
    <row r="23706" spans="10:10">
      <c r="J23706" s="1014"/>
    </row>
    <row r="23707" spans="10:10">
      <c r="J23707" s="1014"/>
    </row>
    <row r="23708" spans="10:10">
      <c r="J23708" s="1014"/>
    </row>
    <row r="23709" spans="10:10">
      <c r="J23709" s="1014"/>
    </row>
    <row r="23710" spans="10:10">
      <c r="J23710" s="1014"/>
    </row>
    <row r="23711" spans="10:10">
      <c r="J23711" s="1014"/>
    </row>
    <row r="23712" spans="10:10">
      <c r="J23712" s="1014"/>
    </row>
    <row r="23713" spans="10:10">
      <c r="J23713" s="1014"/>
    </row>
    <row r="23714" spans="10:10">
      <c r="J23714" s="1014"/>
    </row>
    <row r="23715" spans="10:10">
      <c r="J23715" s="1014"/>
    </row>
    <row r="23716" spans="10:10">
      <c r="J23716" s="1014"/>
    </row>
    <row r="23717" spans="10:10">
      <c r="J23717" s="1014"/>
    </row>
    <row r="23718" spans="10:10">
      <c r="J23718" s="1014"/>
    </row>
    <row r="23719" spans="10:10">
      <c r="J23719" s="1014"/>
    </row>
    <row r="23720" spans="10:10">
      <c r="J23720" s="1014"/>
    </row>
    <row r="23721" spans="10:10">
      <c r="J23721" s="1014"/>
    </row>
    <row r="23722" spans="10:10">
      <c r="J23722" s="1014"/>
    </row>
    <row r="23723" spans="10:10">
      <c r="J23723" s="1014"/>
    </row>
    <row r="23724" spans="10:10">
      <c r="J23724" s="1014"/>
    </row>
    <row r="23725" spans="10:10">
      <c r="J23725" s="1014"/>
    </row>
    <row r="23726" spans="10:10">
      <c r="J23726" s="1014"/>
    </row>
    <row r="23727" spans="10:10">
      <c r="J23727" s="1014"/>
    </row>
    <row r="23728" spans="10:10">
      <c r="J23728" s="1014"/>
    </row>
    <row r="23729" spans="10:10">
      <c r="J23729" s="1014"/>
    </row>
    <row r="23730" spans="10:10">
      <c r="J23730" s="1014"/>
    </row>
    <row r="23731" spans="10:10">
      <c r="J23731" s="1014"/>
    </row>
    <row r="23732" spans="10:10">
      <c r="J23732" s="1014"/>
    </row>
    <row r="23733" spans="10:10">
      <c r="J23733" s="1014"/>
    </row>
    <row r="23734" spans="10:10">
      <c r="J23734" s="1014"/>
    </row>
    <row r="23735" spans="10:10">
      <c r="J23735" s="1014"/>
    </row>
    <row r="23736" spans="10:10">
      <c r="J23736" s="1014"/>
    </row>
    <row r="23737" spans="10:10">
      <c r="J23737" s="1014"/>
    </row>
    <row r="23738" spans="10:10">
      <c r="J23738" s="1014"/>
    </row>
    <row r="23739" spans="10:10">
      <c r="J23739" s="1014"/>
    </row>
    <row r="23740" spans="10:10">
      <c r="J23740" s="1014"/>
    </row>
    <row r="23741" spans="10:10">
      <c r="J23741" s="1014"/>
    </row>
    <row r="23742" spans="10:10">
      <c r="J23742" s="1014"/>
    </row>
    <row r="23743" spans="10:10">
      <c r="J23743" s="1014"/>
    </row>
    <row r="23744" spans="10:10">
      <c r="J23744" s="1014"/>
    </row>
    <row r="23745" spans="10:10">
      <c r="J23745" s="1014"/>
    </row>
    <row r="23746" spans="10:10">
      <c r="J23746" s="1014"/>
    </row>
    <row r="23747" spans="10:10">
      <c r="J23747" s="1014"/>
    </row>
    <row r="23748" spans="10:10">
      <c r="J23748" s="1014"/>
    </row>
    <row r="23749" spans="10:10">
      <c r="J23749" s="1014"/>
    </row>
    <row r="23750" spans="10:10">
      <c r="J23750" s="1014"/>
    </row>
    <row r="23751" spans="10:10">
      <c r="J23751" s="1014"/>
    </row>
    <row r="23752" spans="10:10">
      <c r="J23752" s="1014"/>
    </row>
    <row r="23753" spans="10:10">
      <c r="J23753" s="1014"/>
    </row>
    <row r="23754" spans="10:10">
      <c r="J23754" s="1014"/>
    </row>
    <row r="23755" spans="10:10">
      <c r="J23755" s="1014"/>
    </row>
    <row r="23756" spans="10:10">
      <c r="J23756" s="1014"/>
    </row>
    <row r="23757" spans="10:10">
      <c r="J23757" s="1014"/>
    </row>
    <row r="23758" spans="10:10">
      <c r="J23758" s="1014"/>
    </row>
    <row r="23759" spans="10:10">
      <c r="J23759" s="1014"/>
    </row>
    <row r="23760" spans="10:10">
      <c r="J23760" s="1014"/>
    </row>
    <row r="23761" spans="10:10">
      <c r="J23761" s="1014"/>
    </row>
    <row r="23762" spans="10:10">
      <c r="J23762" s="1014"/>
    </row>
    <row r="23763" spans="10:10">
      <c r="J23763" s="1014"/>
    </row>
    <row r="23764" spans="10:10">
      <c r="J23764" s="1014"/>
    </row>
    <row r="23765" spans="10:10">
      <c r="J23765" s="1014"/>
    </row>
    <row r="23766" spans="10:10">
      <c r="J23766" s="1014"/>
    </row>
    <row r="23767" spans="10:10">
      <c r="J23767" s="1014"/>
    </row>
    <row r="23768" spans="10:10">
      <c r="J23768" s="1014"/>
    </row>
    <row r="23769" spans="10:10">
      <c r="J23769" s="1014"/>
    </row>
    <row r="23770" spans="10:10">
      <c r="J23770" s="1014"/>
    </row>
    <row r="23771" spans="10:10">
      <c r="J23771" s="1014"/>
    </row>
    <row r="23772" spans="10:10">
      <c r="J23772" s="1014"/>
    </row>
    <row r="23773" spans="10:10">
      <c r="J23773" s="1014"/>
    </row>
    <row r="23774" spans="10:10">
      <c r="J23774" s="1014"/>
    </row>
    <row r="23775" spans="10:10">
      <c r="J23775" s="1014"/>
    </row>
    <row r="23776" spans="10:10">
      <c r="J23776" s="1014"/>
    </row>
    <row r="23777" spans="10:10">
      <c r="J23777" s="1014"/>
    </row>
    <row r="23778" spans="10:10">
      <c r="J23778" s="1014"/>
    </row>
    <row r="23779" spans="10:10">
      <c r="J23779" s="1014"/>
    </row>
    <row r="23780" spans="10:10">
      <c r="J23780" s="1014"/>
    </row>
    <row r="23781" spans="10:10">
      <c r="J23781" s="1014"/>
    </row>
    <row r="23782" spans="10:10">
      <c r="J23782" s="1014"/>
    </row>
    <row r="23783" spans="10:10">
      <c r="J23783" s="1014"/>
    </row>
    <row r="23784" spans="10:10">
      <c r="J23784" s="1014"/>
    </row>
    <row r="23785" spans="10:10">
      <c r="J23785" s="1014"/>
    </row>
    <row r="23786" spans="10:10">
      <c r="J23786" s="1014"/>
    </row>
    <row r="23787" spans="10:10">
      <c r="J23787" s="1014"/>
    </row>
    <row r="23788" spans="10:10">
      <c r="J23788" s="1014"/>
    </row>
    <row r="23789" spans="10:10">
      <c r="J23789" s="1014"/>
    </row>
    <row r="23790" spans="10:10">
      <c r="J23790" s="1014"/>
    </row>
    <row r="23791" spans="10:10">
      <c r="J23791" s="1014"/>
    </row>
    <row r="23792" spans="10:10">
      <c r="J23792" s="1014"/>
    </row>
    <row r="23793" spans="10:10">
      <c r="J23793" s="1014"/>
    </row>
    <row r="23794" spans="10:10">
      <c r="J23794" s="1014"/>
    </row>
    <row r="23795" spans="10:10">
      <c r="J23795" s="1014"/>
    </row>
    <row r="23796" spans="10:10">
      <c r="J23796" s="1014"/>
    </row>
    <row r="23797" spans="10:10">
      <c r="J23797" s="1014"/>
    </row>
    <row r="23798" spans="10:10">
      <c r="J23798" s="1014"/>
    </row>
    <row r="23799" spans="10:10">
      <c r="J23799" s="1014"/>
    </row>
    <row r="23800" spans="10:10">
      <c r="J23800" s="1014"/>
    </row>
    <row r="23801" spans="10:10">
      <c r="J23801" s="1014"/>
    </row>
    <row r="23802" spans="10:10">
      <c r="J23802" s="1014"/>
    </row>
    <row r="23803" spans="10:10">
      <c r="J23803" s="1014"/>
    </row>
    <row r="23804" spans="10:10">
      <c r="J23804" s="1014"/>
    </row>
    <row r="23805" spans="10:10">
      <c r="J23805" s="1014"/>
    </row>
    <row r="23806" spans="10:10">
      <c r="J23806" s="1014"/>
    </row>
    <row r="23807" spans="10:10">
      <c r="J23807" s="1014"/>
    </row>
    <row r="23808" spans="10:10">
      <c r="J23808" s="1014"/>
    </row>
    <row r="23809" spans="10:10">
      <c r="J23809" s="1014"/>
    </row>
    <row r="23810" spans="10:10">
      <c r="J23810" s="1014"/>
    </row>
    <row r="23811" spans="10:10">
      <c r="J23811" s="1014"/>
    </row>
    <row r="23812" spans="10:10">
      <c r="J23812" s="1014"/>
    </row>
    <row r="23813" spans="10:10">
      <c r="J23813" s="1014"/>
    </row>
    <row r="23814" spans="10:10">
      <c r="J23814" s="1014"/>
    </row>
    <row r="23815" spans="10:10">
      <c r="J23815" s="1014"/>
    </row>
    <row r="23816" spans="10:10">
      <c r="J23816" s="1014"/>
    </row>
    <row r="23817" spans="10:10">
      <c r="J23817" s="1014"/>
    </row>
    <row r="23818" spans="10:10">
      <c r="J23818" s="1014"/>
    </row>
    <row r="23819" spans="10:10">
      <c r="J23819" s="1014"/>
    </row>
    <row r="23820" spans="10:10">
      <c r="J23820" s="1014"/>
    </row>
    <row r="23821" spans="10:10">
      <c r="J23821" s="1014"/>
    </row>
    <row r="23822" spans="10:10">
      <c r="J23822" s="1014"/>
    </row>
    <row r="23823" spans="10:10">
      <c r="J23823" s="1014"/>
    </row>
    <row r="23824" spans="10:10">
      <c r="J23824" s="1014"/>
    </row>
    <row r="23825" spans="10:10">
      <c r="J23825" s="1014"/>
    </row>
    <row r="23826" spans="10:10">
      <c r="J23826" s="1014"/>
    </row>
    <row r="23827" spans="10:10">
      <c r="J23827" s="1014"/>
    </row>
    <row r="23828" spans="10:10">
      <c r="J23828" s="1014"/>
    </row>
    <row r="23829" spans="10:10">
      <c r="J23829" s="1014"/>
    </row>
    <row r="23830" spans="10:10">
      <c r="J23830" s="1014"/>
    </row>
    <row r="23831" spans="10:10">
      <c r="J23831" s="1014"/>
    </row>
    <row r="23832" spans="10:10">
      <c r="J23832" s="1014"/>
    </row>
    <row r="23833" spans="10:10">
      <c r="J23833" s="1014"/>
    </row>
    <row r="23834" spans="10:10">
      <c r="J23834" s="1014"/>
    </row>
    <row r="23835" spans="10:10">
      <c r="J23835" s="1014"/>
    </row>
    <row r="23836" spans="10:10">
      <c r="J23836" s="1014"/>
    </row>
    <row r="23837" spans="10:10">
      <c r="J23837" s="1014"/>
    </row>
    <row r="23838" spans="10:10">
      <c r="J23838" s="1014"/>
    </row>
    <row r="23839" spans="10:10">
      <c r="J23839" s="1014"/>
    </row>
    <row r="23840" spans="10:10">
      <c r="J23840" s="1014"/>
    </row>
    <row r="23841" spans="10:10">
      <c r="J23841" s="1014"/>
    </row>
    <row r="23842" spans="10:10">
      <c r="J23842" s="1014"/>
    </row>
    <row r="23843" spans="10:10">
      <c r="J23843" s="1014"/>
    </row>
    <row r="23844" spans="10:10">
      <c r="J23844" s="1014"/>
    </row>
    <row r="23845" spans="10:10">
      <c r="J23845" s="1014"/>
    </row>
    <row r="23846" spans="10:10">
      <c r="J23846" s="1014"/>
    </row>
    <row r="23847" spans="10:10">
      <c r="J23847" s="1014"/>
    </row>
    <row r="23848" spans="10:10">
      <c r="J23848" s="1014"/>
    </row>
    <row r="23849" spans="10:10">
      <c r="J23849" s="1014"/>
    </row>
    <row r="23850" spans="10:10">
      <c r="J23850" s="1014"/>
    </row>
    <row r="23851" spans="10:10">
      <c r="J23851" s="1014"/>
    </row>
    <row r="23852" spans="10:10">
      <c r="J23852" s="1014"/>
    </row>
    <row r="23853" spans="10:10">
      <c r="J23853" s="1014"/>
    </row>
    <row r="23854" spans="10:10">
      <c r="J23854" s="1014"/>
    </row>
    <row r="23855" spans="10:10">
      <c r="J23855" s="1014"/>
    </row>
    <row r="23856" spans="10:10">
      <c r="J23856" s="1014"/>
    </row>
    <row r="23857" spans="10:10">
      <c r="J23857" s="1014"/>
    </row>
    <row r="23858" spans="10:10">
      <c r="J23858" s="1014"/>
    </row>
    <row r="23859" spans="10:10">
      <c r="J23859" s="1014"/>
    </row>
    <row r="23860" spans="10:10">
      <c r="J23860" s="1014"/>
    </row>
    <row r="23861" spans="10:10">
      <c r="J23861" s="1014"/>
    </row>
    <row r="23862" spans="10:10">
      <c r="J23862" s="1014"/>
    </row>
    <row r="23863" spans="10:10">
      <c r="J23863" s="1014"/>
    </row>
    <row r="23864" spans="10:10">
      <c r="J23864" s="1014"/>
    </row>
    <row r="23865" spans="10:10">
      <c r="J23865" s="1014"/>
    </row>
    <row r="23866" spans="10:10">
      <c r="J23866" s="1014"/>
    </row>
    <row r="23867" spans="10:10">
      <c r="J23867" s="1014"/>
    </row>
    <row r="23868" spans="10:10">
      <c r="J23868" s="1014"/>
    </row>
    <row r="23869" spans="10:10">
      <c r="J23869" s="1014"/>
    </row>
    <row r="23870" spans="10:10">
      <c r="J23870" s="1014"/>
    </row>
    <row r="23871" spans="10:10">
      <c r="J23871" s="1014"/>
    </row>
    <row r="23872" spans="10:10">
      <c r="J23872" s="1014"/>
    </row>
    <row r="23873" spans="10:10">
      <c r="J23873" s="1014"/>
    </row>
    <row r="23874" spans="10:10">
      <c r="J23874" s="1014"/>
    </row>
    <row r="23875" spans="10:10">
      <c r="J23875" s="1014"/>
    </row>
    <row r="23876" spans="10:10">
      <c r="J23876" s="1014"/>
    </row>
    <row r="23877" spans="10:10">
      <c r="J23877" s="1014"/>
    </row>
    <row r="23878" spans="10:10">
      <c r="J23878" s="1014"/>
    </row>
    <row r="23879" spans="10:10">
      <c r="J23879" s="1014"/>
    </row>
    <row r="23880" spans="10:10">
      <c r="J23880" s="1014"/>
    </row>
    <row r="23881" spans="10:10">
      <c r="J23881" s="1014"/>
    </row>
    <row r="23882" spans="10:10">
      <c r="J23882" s="1014"/>
    </row>
    <row r="23883" spans="10:10">
      <c r="J23883" s="1014"/>
    </row>
    <row r="23884" spans="10:10">
      <c r="J23884" s="1014"/>
    </row>
    <row r="23885" spans="10:10">
      <c r="J23885" s="1014"/>
    </row>
    <row r="23886" spans="10:10">
      <c r="J23886" s="1014"/>
    </row>
    <row r="23887" spans="10:10">
      <c r="J23887" s="1014"/>
    </row>
    <row r="23888" spans="10:10">
      <c r="J23888" s="1014"/>
    </row>
    <row r="23889" spans="10:10">
      <c r="J23889" s="1014"/>
    </row>
    <row r="23890" spans="10:10">
      <c r="J23890" s="1014"/>
    </row>
    <row r="23891" spans="10:10">
      <c r="J23891" s="1014"/>
    </row>
    <row r="23892" spans="10:10">
      <c r="J23892" s="1014"/>
    </row>
    <row r="23893" spans="10:10">
      <c r="J23893" s="1014"/>
    </row>
    <row r="23894" spans="10:10">
      <c r="J23894" s="1014"/>
    </row>
    <row r="23895" spans="10:10">
      <c r="J23895" s="1014"/>
    </row>
    <row r="23896" spans="10:10">
      <c r="J23896" s="1014"/>
    </row>
    <row r="23897" spans="10:10">
      <c r="J23897" s="1014"/>
    </row>
    <row r="23898" spans="10:10">
      <c r="J23898" s="1014"/>
    </row>
    <row r="23899" spans="10:10">
      <c r="J23899" s="1014"/>
    </row>
    <row r="23900" spans="10:10">
      <c r="J23900" s="1014"/>
    </row>
    <row r="23901" spans="10:10">
      <c r="J23901" s="1014"/>
    </row>
    <row r="23902" spans="10:10">
      <c r="J23902" s="1014"/>
    </row>
    <row r="23903" spans="10:10">
      <c r="J23903" s="1014"/>
    </row>
    <row r="23904" spans="10:10">
      <c r="J23904" s="1014"/>
    </row>
    <row r="23905" spans="10:10">
      <c r="J23905" s="1014"/>
    </row>
    <row r="23906" spans="10:10">
      <c r="J23906" s="1014"/>
    </row>
    <row r="23907" spans="10:10">
      <c r="J23907" s="1014"/>
    </row>
    <row r="23908" spans="10:10">
      <c r="J23908" s="1014"/>
    </row>
    <row r="23909" spans="10:10">
      <c r="J23909" s="1014"/>
    </row>
    <row r="23910" spans="10:10">
      <c r="J23910" s="1014"/>
    </row>
    <row r="23911" spans="10:10">
      <c r="J23911" s="1014"/>
    </row>
    <row r="23912" spans="10:10">
      <c r="J23912" s="1014"/>
    </row>
    <row r="23913" spans="10:10">
      <c r="J23913" s="1014"/>
    </row>
    <row r="23914" spans="10:10">
      <c r="J23914" s="1014"/>
    </row>
    <row r="23915" spans="10:10">
      <c r="J23915" s="1014"/>
    </row>
    <row r="23916" spans="10:10">
      <c r="J23916" s="1014"/>
    </row>
    <row r="23917" spans="10:10">
      <c r="J23917" s="1014"/>
    </row>
    <row r="23918" spans="10:10">
      <c r="J23918" s="1014"/>
    </row>
    <row r="23919" spans="10:10">
      <c r="J23919" s="1014"/>
    </row>
    <row r="23920" spans="10:10">
      <c r="J23920" s="1014"/>
    </row>
    <row r="23921" spans="10:10">
      <c r="J23921" s="1014"/>
    </row>
    <row r="23922" spans="10:10">
      <c r="J23922" s="1014"/>
    </row>
    <row r="23923" spans="10:10">
      <c r="J23923" s="1014"/>
    </row>
    <row r="23924" spans="10:10">
      <c r="J23924" s="1014"/>
    </row>
    <row r="23925" spans="10:10">
      <c r="J23925" s="1014"/>
    </row>
    <row r="23926" spans="10:10">
      <c r="J23926" s="1014"/>
    </row>
    <row r="23927" spans="10:10">
      <c r="J23927" s="1014"/>
    </row>
    <row r="23928" spans="10:10">
      <c r="J23928" s="1014"/>
    </row>
    <row r="23929" spans="10:10">
      <c r="J23929" s="1014"/>
    </row>
    <row r="23930" spans="10:10">
      <c r="J23930" s="1014"/>
    </row>
    <row r="23931" spans="10:10">
      <c r="J23931" s="1014"/>
    </row>
    <row r="23932" spans="10:10">
      <c r="J23932" s="1014"/>
    </row>
    <row r="23933" spans="10:10">
      <c r="J23933" s="1014"/>
    </row>
    <row r="23934" spans="10:10">
      <c r="J23934" s="1014"/>
    </row>
    <row r="23935" spans="10:10">
      <c r="J23935" s="1014"/>
    </row>
    <row r="23936" spans="10:10">
      <c r="J23936" s="1014"/>
    </row>
    <row r="23937" spans="10:10">
      <c r="J23937" s="1014"/>
    </row>
    <row r="23938" spans="10:10">
      <c r="J23938" s="1014"/>
    </row>
    <row r="23939" spans="10:10">
      <c r="J23939" s="1014"/>
    </row>
    <row r="23940" spans="10:10">
      <c r="J23940" s="1014"/>
    </row>
    <row r="23941" spans="10:10">
      <c r="J23941" s="1014"/>
    </row>
    <row r="23942" spans="10:10">
      <c r="J23942" s="1014"/>
    </row>
    <row r="23943" spans="10:10">
      <c r="J23943" s="1014"/>
    </row>
    <row r="23944" spans="10:10">
      <c r="J23944" s="1014"/>
    </row>
    <row r="23945" spans="10:10">
      <c r="J23945" s="1014"/>
    </row>
    <row r="23946" spans="10:10">
      <c r="J23946" s="1014"/>
    </row>
    <row r="23947" spans="10:10">
      <c r="J23947" s="1014"/>
    </row>
    <row r="23948" spans="10:10">
      <c r="J23948" s="1014"/>
    </row>
    <row r="23949" spans="10:10">
      <c r="J23949" s="1014"/>
    </row>
    <row r="23950" spans="10:10">
      <c r="J23950" s="1014"/>
    </row>
    <row r="23951" spans="10:10">
      <c r="J23951" s="1014"/>
    </row>
    <row r="23952" spans="10:10">
      <c r="J23952" s="1014"/>
    </row>
    <row r="23953" spans="10:10">
      <c r="J23953" s="1014"/>
    </row>
    <row r="23954" spans="10:10">
      <c r="J23954" s="1014"/>
    </row>
    <row r="23955" spans="10:10">
      <c r="J23955" s="1014"/>
    </row>
    <row r="23956" spans="10:10">
      <c r="J23956" s="1014"/>
    </row>
    <row r="23957" spans="10:10">
      <c r="J23957" s="1014"/>
    </row>
    <row r="23958" spans="10:10">
      <c r="J23958" s="1014"/>
    </row>
    <row r="23959" spans="10:10">
      <c r="J23959" s="1014"/>
    </row>
    <row r="23960" spans="10:10">
      <c r="J23960" s="1014"/>
    </row>
    <row r="23961" spans="10:10">
      <c r="J23961" s="1014"/>
    </row>
    <row r="23962" spans="10:10">
      <c r="J23962" s="1014"/>
    </row>
    <row r="23963" spans="10:10">
      <c r="J23963" s="1014"/>
    </row>
    <row r="23964" spans="10:10">
      <c r="J23964" s="1014"/>
    </row>
    <row r="23965" spans="10:10">
      <c r="J23965" s="1014"/>
    </row>
    <row r="23966" spans="10:10">
      <c r="J23966" s="1014"/>
    </row>
    <row r="23967" spans="10:10">
      <c r="J23967" s="1014"/>
    </row>
    <row r="23968" spans="10:10">
      <c r="J23968" s="1014"/>
    </row>
    <row r="23969" spans="10:10">
      <c r="J23969" s="1014"/>
    </row>
    <row r="23970" spans="10:10">
      <c r="J23970" s="1014"/>
    </row>
    <row r="23971" spans="10:10">
      <c r="J23971" s="1014"/>
    </row>
    <row r="23972" spans="10:10">
      <c r="J23972" s="1014"/>
    </row>
    <row r="23973" spans="10:10">
      <c r="J23973" s="1014"/>
    </row>
    <row r="23974" spans="10:10">
      <c r="J23974" s="1014"/>
    </row>
    <row r="23975" spans="10:10">
      <c r="J23975" s="1014"/>
    </row>
    <row r="23976" spans="10:10">
      <c r="J23976" s="1014"/>
    </row>
    <row r="23977" spans="10:10">
      <c r="J23977" s="1014"/>
    </row>
    <row r="23978" spans="10:10">
      <c r="J23978" s="1014"/>
    </row>
    <row r="23979" spans="10:10">
      <c r="J23979" s="1014"/>
    </row>
    <row r="23980" spans="10:10">
      <c r="J23980" s="1014"/>
    </row>
    <row r="23981" spans="10:10">
      <c r="J23981" s="1014"/>
    </row>
    <row r="23982" spans="10:10">
      <c r="J23982" s="1014"/>
    </row>
    <row r="23983" spans="10:10">
      <c r="J23983" s="1014"/>
    </row>
    <row r="23984" spans="10:10">
      <c r="J23984" s="1014"/>
    </row>
    <row r="23985" spans="10:10">
      <c r="J23985" s="1014"/>
    </row>
    <row r="23986" spans="10:10">
      <c r="J23986" s="1014"/>
    </row>
    <row r="23987" spans="10:10">
      <c r="J23987" s="1014"/>
    </row>
    <row r="23988" spans="10:10">
      <c r="J23988" s="1014"/>
    </row>
    <row r="23989" spans="10:10">
      <c r="J23989" s="1014"/>
    </row>
    <row r="23990" spans="10:10">
      <c r="J23990" s="1014"/>
    </row>
    <row r="23991" spans="10:10">
      <c r="J23991" s="1014"/>
    </row>
    <row r="23992" spans="10:10">
      <c r="J23992" s="1014"/>
    </row>
    <row r="23993" spans="10:10">
      <c r="J23993" s="1014"/>
    </row>
    <row r="23994" spans="10:10">
      <c r="J23994" s="1014"/>
    </row>
    <row r="23995" spans="10:10">
      <c r="J23995" s="1014"/>
    </row>
    <row r="23996" spans="10:10">
      <c r="J23996" s="1014"/>
    </row>
    <row r="23997" spans="10:10">
      <c r="J23997" s="1014"/>
    </row>
    <row r="23998" spans="10:10">
      <c r="J23998" s="1014"/>
    </row>
    <row r="23999" spans="10:10">
      <c r="J23999" s="1014"/>
    </row>
    <row r="24000" spans="10:10">
      <c r="J24000" s="1014"/>
    </row>
    <row r="24001" spans="10:10">
      <c r="J24001" s="1014"/>
    </row>
    <row r="24002" spans="10:10">
      <c r="J24002" s="1014"/>
    </row>
    <row r="24003" spans="10:10">
      <c r="J24003" s="1014"/>
    </row>
    <row r="24004" spans="10:10">
      <c r="J24004" s="1014"/>
    </row>
    <row r="24005" spans="10:10">
      <c r="J24005" s="1014"/>
    </row>
    <row r="24006" spans="10:10">
      <c r="J24006" s="1014"/>
    </row>
    <row r="24007" spans="10:10">
      <c r="J24007" s="1014"/>
    </row>
    <row r="24008" spans="10:10">
      <c r="J24008" s="1014"/>
    </row>
    <row r="24009" spans="10:10">
      <c r="J24009" s="1014"/>
    </row>
    <row r="24010" spans="10:10">
      <c r="J24010" s="1014"/>
    </row>
    <row r="24011" spans="10:10">
      <c r="J24011" s="1014"/>
    </row>
    <row r="24012" spans="10:10">
      <c r="J24012" s="1014"/>
    </row>
    <row r="24013" spans="10:10">
      <c r="J24013" s="1014"/>
    </row>
    <row r="24014" spans="10:10">
      <c r="J24014" s="1014"/>
    </row>
    <row r="24015" spans="10:10">
      <c r="J24015" s="1014"/>
    </row>
    <row r="24016" spans="10:10">
      <c r="J24016" s="1014"/>
    </row>
    <row r="24017" spans="10:10">
      <c r="J24017" s="1014"/>
    </row>
    <row r="24018" spans="10:10">
      <c r="J24018" s="1014"/>
    </row>
    <row r="24019" spans="10:10">
      <c r="J24019" s="1014"/>
    </row>
    <row r="24020" spans="10:10">
      <c r="J24020" s="1014"/>
    </row>
    <row r="24021" spans="10:10">
      <c r="J24021" s="1014"/>
    </row>
    <row r="24022" spans="10:10">
      <c r="J24022" s="1014"/>
    </row>
    <row r="24023" spans="10:10">
      <c r="J24023" s="1014"/>
    </row>
    <row r="24024" spans="10:10">
      <c r="J24024" s="1014"/>
    </row>
    <row r="24025" spans="10:10">
      <c r="J24025" s="1014"/>
    </row>
    <row r="24026" spans="10:10">
      <c r="J24026" s="1014"/>
    </row>
    <row r="24027" spans="10:10">
      <c r="J24027" s="1014"/>
    </row>
    <row r="24028" spans="10:10">
      <c r="J24028" s="1014"/>
    </row>
    <row r="24029" spans="10:10">
      <c r="J24029" s="1014"/>
    </row>
    <row r="24030" spans="10:10">
      <c r="J24030" s="1014"/>
    </row>
    <row r="24031" spans="10:10">
      <c r="J24031" s="1014"/>
    </row>
    <row r="24032" spans="10:10">
      <c r="J24032" s="1014"/>
    </row>
    <row r="24033" spans="10:10">
      <c r="J24033" s="1014"/>
    </row>
    <row r="24034" spans="10:10">
      <c r="J24034" s="1014"/>
    </row>
    <row r="24035" spans="10:10">
      <c r="J24035" s="1014"/>
    </row>
    <row r="24036" spans="10:10">
      <c r="J24036" s="1014"/>
    </row>
    <row r="24037" spans="10:10">
      <c r="J24037" s="1014"/>
    </row>
    <row r="24038" spans="10:10">
      <c r="J24038" s="1014"/>
    </row>
    <row r="24039" spans="10:10">
      <c r="J24039" s="1014"/>
    </row>
    <row r="24040" spans="10:10">
      <c r="J24040" s="1014"/>
    </row>
    <row r="24041" spans="10:10">
      <c r="J24041" s="1014"/>
    </row>
    <row r="24042" spans="10:10">
      <c r="J24042" s="1014"/>
    </row>
    <row r="24043" spans="10:10">
      <c r="J24043" s="1014"/>
    </row>
    <row r="24044" spans="10:10">
      <c r="J24044" s="1014"/>
    </row>
    <row r="24045" spans="10:10">
      <c r="J24045" s="1014"/>
    </row>
    <row r="24046" spans="10:10">
      <c r="J24046" s="1014"/>
    </row>
    <row r="24047" spans="10:10">
      <c r="J24047" s="1014"/>
    </row>
    <row r="24048" spans="10:10">
      <c r="J24048" s="1014"/>
    </row>
    <row r="24049" spans="10:10">
      <c r="J24049" s="1014"/>
    </row>
    <row r="24050" spans="10:10">
      <c r="J24050" s="1014"/>
    </row>
    <row r="24051" spans="10:10">
      <c r="J24051" s="1014"/>
    </row>
    <row r="24052" spans="10:10">
      <c r="J24052" s="1014"/>
    </row>
    <row r="24053" spans="10:10">
      <c r="J24053" s="1014"/>
    </row>
    <row r="24054" spans="10:10">
      <c r="J24054" s="1014"/>
    </row>
    <row r="24055" spans="10:10">
      <c r="J24055" s="1014"/>
    </row>
    <row r="24056" spans="10:10">
      <c r="J24056" s="1014"/>
    </row>
    <row r="24057" spans="10:10">
      <c r="J24057" s="1014"/>
    </row>
    <row r="24058" spans="10:10">
      <c r="J24058" s="1014"/>
    </row>
    <row r="24059" spans="10:10">
      <c r="J24059" s="1014"/>
    </row>
    <row r="24060" spans="10:10">
      <c r="J24060" s="1014"/>
    </row>
    <row r="24061" spans="10:10">
      <c r="J24061" s="1014"/>
    </row>
    <row r="24062" spans="10:10">
      <c r="J24062" s="1014"/>
    </row>
    <row r="24063" spans="10:10">
      <c r="J24063" s="1014"/>
    </row>
    <row r="24064" spans="10:10">
      <c r="J24064" s="1014"/>
    </row>
    <row r="24065" spans="10:10">
      <c r="J24065" s="1014"/>
    </row>
    <row r="24066" spans="10:10">
      <c r="J24066" s="1014"/>
    </row>
    <row r="24067" spans="10:10">
      <c r="J24067" s="1014"/>
    </row>
    <row r="24068" spans="10:10">
      <c r="J24068" s="1014"/>
    </row>
    <row r="24069" spans="10:10">
      <c r="J24069" s="1014"/>
    </row>
    <row r="24070" spans="10:10">
      <c r="J24070" s="1014"/>
    </row>
    <row r="24071" spans="10:10">
      <c r="J24071" s="1014"/>
    </row>
    <row r="24072" spans="10:10">
      <c r="J24072" s="1014"/>
    </row>
    <row r="24073" spans="10:10">
      <c r="J24073" s="1014"/>
    </row>
    <row r="24074" spans="10:10">
      <c r="J24074" s="1014"/>
    </row>
    <row r="24075" spans="10:10">
      <c r="J24075" s="1014"/>
    </row>
    <row r="24076" spans="10:10">
      <c r="J24076" s="1014"/>
    </row>
    <row r="24077" spans="10:10">
      <c r="J24077" s="1014"/>
    </row>
    <row r="24078" spans="10:10">
      <c r="J24078" s="1014"/>
    </row>
    <row r="24079" spans="10:10">
      <c r="J24079" s="1014"/>
    </row>
    <row r="24080" spans="10:10">
      <c r="J24080" s="1014"/>
    </row>
    <row r="24081" spans="10:10">
      <c r="J24081" s="1014"/>
    </row>
    <row r="24082" spans="10:10">
      <c r="J24082" s="1014"/>
    </row>
    <row r="24083" spans="10:10">
      <c r="J24083" s="1014"/>
    </row>
    <row r="24084" spans="10:10">
      <c r="J24084" s="1014"/>
    </row>
    <row r="24085" spans="10:10">
      <c r="J24085" s="1014"/>
    </row>
    <row r="24086" spans="10:10">
      <c r="J24086" s="1014"/>
    </row>
    <row r="24087" spans="10:10">
      <c r="J24087" s="1014"/>
    </row>
    <row r="24088" spans="10:10">
      <c r="J24088" s="1014"/>
    </row>
    <row r="24089" spans="10:10">
      <c r="J24089" s="1014"/>
    </row>
    <row r="24090" spans="10:10">
      <c r="J24090" s="1014"/>
    </row>
    <row r="24091" spans="10:10">
      <c r="J24091" s="1014"/>
    </row>
    <row r="24092" spans="10:10">
      <c r="J24092" s="1014"/>
    </row>
    <row r="24093" spans="10:10">
      <c r="J24093" s="1014"/>
    </row>
    <row r="24094" spans="10:10">
      <c r="J24094" s="1014"/>
    </row>
    <row r="24095" spans="10:10">
      <c r="J24095" s="1014"/>
    </row>
    <row r="24096" spans="10:10">
      <c r="J24096" s="1014"/>
    </row>
    <row r="24097" spans="10:10">
      <c r="J24097" s="1014"/>
    </row>
    <row r="24098" spans="10:10">
      <c r="J24098" s="1014"/>
    </row>
    <row r="24099" spans="10:10">
      <c r="J24099" s="1014"/>
    </row>
    <row r="24100" spans="10:10">
      <c r="J24100" s="1014"/>
    </row>
    <row r="24101" spans="10:10">
      <c r="J24101" s="1014"/>
    </row>
    <row r="24102" spans="10:10">
      <c r="J24102" s="1014"/>
    </row>
    <row r="24103" spans="10:10">
      <c r="J24103" s="1014"/>
    </row>
    <row r="24104" spans="10:10">
      <c r="J24104" s="1014"/>
    </row>
    <row r="24105" spans="10:10">
      <c r="J24105" s="1014"/>
    </row>
    <row r="24106" spans="10:10">
      <c r="J24106" s="1014"/>
    </row>
    <row r="24107" spans="10:10">
      <c r="J24107" s="1014"/>
    </row>
    <row r="24108" spans="10:10">
      <c r="J24108" s="1014"/>
    </row>
    <row r="24109" spans="10:10">
      <c r="J24109" s="1014"/>
    </row>
    <row r="24110" spans="10:10">
      <c r="J24110" s="1014"/>
    </row>
    <row r="24111" spans="10:10">
      <c r="J24111" s="1014"/>
    </row>
    <row r="24112" spans="10:10">
      <c r="J24112" s="1014"/>
    </row>
    <row r="24113" spans="10:10">
      <c r="J24113" s="1014"/>
    </row>
    <row r="24114" spans="10:10">
      <c r="J24114" s="1014"/>
    </row>
    <row r="24115" spans="10:10">
      <c r="J24115" s="1014"/>
    </row>
    <row r="24116" spans="10:10">
      <c r="J24116" s="1014"/>
    </row>
    <row r="24117" spans="10:10">
      <c r="J24117" s="1014"/>
    </row>
    <row r="24118" spans="10:10">
      <c r="J24118" s="1014"/>
    </row>
    <row r="24119" spans="10:10">
      <c r="J24119" s="1014"/>
    </row>
    <row r="24120" spans="10:10">
      <c r="J24120" s="1014"/>
    </row>
    <row r="24121" spans="10:10">
      <c r="J24121" s="1014"/>
    </row>
    <row r="24122" spans="10:10">
      <c r="J24122" s="1014"/>
    </row>
    <row r="24123" spans="10:10">
      <c r="J24123" s="1014"/>
    </row>
    <row r="24124" spans="10:10">
      <c r="J24124" s="1014"/>
    </row>
    <row r="24125" spans="10:10">
      <c r="J24125" s="1014"/>
    </row>
    <row r="24126" spans="10:10">
      <c r="J24126" s="1014"/>
    </row>
    <row r="24127" spans="10:10">
      <c r="J24127" s="1014"/>
    </row>
    <row r="24128" spans="10:10">
      <c r="J24128" s="1014"/>
    </row>
    <row r="24129" spans="10:10">
      <c r="J24129" s="1014"/>
    </row>
    <row r="24130" spans="10:10">
      <c r="J24130" s="1014"/>
    </row>
    <row r="24131" spans="10:10">
      <c r="J24131" s="1014"/>
    </row>
    <row r="24132" spans="10:10">
      <c r="J24132" s="1014"/>
    </row>
    <row r="24133" spans="10:10">
      <c r="J24133" s="1014"/>
    </row>
    <row r="24134" spans="10:10">
      <c r="J24134" s="1014"/>
    </row>
    <row r="24135" spans="10:10">
      <c r="J24135" s="1014"/>
    </row>
    <row r="24136" spans="10:10">
      <c r="J24136" s="1014"/>
    </row>
    <row r="24137" spans="10:10">
      <c r="J24137" s="1014"/>
    </row>
    <row r="24138" spans="10:10">
      <c r="J24138" s="1014"/>
    </row>
    <row r="24139" spans="10:10">
      <c r="J24139" s="1014"/>
    </row>
    <row r="24140" spans="10:10">
      <c r="J24140" s="1014"/>
    </row>
    <row r="24141" spans="10:10">
      <c r="J24141" s="1014"/>
    </row>
    <row r="24142" spans="10:10">
      <c r="J24142" s="1014"/>
    </row>
    <row r="24143" spans="10:10">
      <c r="J24143" s="1014"/>
    </row>
    <row r="24144" spans="10:10">
      <c r="J24144" s="1014"/>
    </row>
    <row r="24145" spans="10:10">
      <c r="J24145" s="1014"/>
    </row>
    <row r="24146" spans="10:10">
      <c r="J24146" s="1014"/>
    </row>
    <row r="24147" spans="10:10">
      <c r="J24147" s="1014"/>
    </row>
    <row r="24148" spans="10:10">
      <c r="J24148" s="1014"/>
    </row>
    <row r="24149" spans="10:10">
      <c r="J24149" s="1014"/>
    </row>
    <row r="24150" spans="10:10">
      <c r="J24150" s="1014"/>
    </row>
    <row r="24151" spans="10:10">
      <c r="J24151" s="1014"/>
    </row>
    <row r="24152" spans="10:10">
      <c r="J24152" s="1014"/>
    </row>
    <row r="24153" spans="10:10">
      <c r="J24153" s="1014"/>
    </row>
    <row r="24154" spans="10:10">
      <c r="J24154" s="1014"/>
    </row>
    <row r="24155" spans="10:10">
      <c r="J24155" s="1014"/>
    </row>
    <row r="24156" spans="10:10">
      <c r="J24156" s="1014"/>
    </row>
    <row r="24157" spans="10:10">
      <c r="J24157" s="1014"/>
    </row>
    <row r="24158" spans="10:10">
      <c r="J24158" s="1014"/>
    </row>
    <row r="24159" spans="10:10">
      <c r="J24159" s="1014"/>
    </row>
    <row r="24160" spans="10:10">
      <c r="J24160" s="1014"/>
    </row>
    <row r="24161" spans="10:10">
      <c r="J24161" s="1014"/>
    </row>
    <row r="24162" spans="10:10">
      <c r="J24162" s="1014"/>
    </row>
    <row r="24163" spans="10:10">
      <c r="J24163" s="1014"/>
    </row>
    <row r="24164" spans="10:10">
      <c r="J24164" s="1014"/>
    </row>
    <row r="24165" spans="10:10">
      <c r="J24165" s="1014"/>
    </row>
    <row r="24166" spans="10:10">
      <c r="J24166" s="1014"/>
    </row>
    <row r="24167" spans="10:10">
      <c r="J24167" s="1014"/>
    </row>
    <row r="24168" spans="10:10">
      <c r="J24168" s="1014"/>
    </row>
    <row r="24169" spans="10:10">
      <c r="J24169" s="1014"/>
    </row>
    <row r="24170" spans="10:10">
      <c r="J24170" s="1014"/>
    </row>
    <row r="24171" spans="10:10">
      <c r="J24171" s="1014"/>
    </row>
    <row r="24172" spans="10:10">
      <c r="J24172" s="1014"/>
    </row>
    <row r="24173" spans="10:10">
      <c r="J24173" s="1014"/>
    </row>
    <row r="24174" spans="10:10">
      <c r="J24174" s="1014"/>
    </row>
    <row r="24175" spans="10:10">
      <c r="J24175" s="1014"/>
    </row>
    <row r="24176" spans="10:10">
      <c r="J24176" s="1014"/>
    </row>
    <row r="24177" spans="10:10">
      <c r="J24177" s="1014"/>
    </row>
    <row r="24178" spans="10:10">
      <c r="J24178" s="1014"/>
    </row>
    <row r="24179" spans="10:10">
      <c r="J24179" s="1014"/>
    </row>
    <row r="24180" spans="10:10">
      <c r="J24180" s="1014"/>
    </row>
    <row r="24181" spans="10:10">
      <c r="J24181" s="1014"/>
    </row>
    <row r="24182" spans="10:10">
      <c r="J24182" s="1014"/>
    </row>
    <row r="24183" spans="10:10">
      <c r="J24183" s="1014"/>
    </row>
    <row r="24184" spans="10:10">
      <c r="J24184" s="1014"/>
    </row>
    <row r="24185" spans="10:10">
      <c r="J24185" s="1014"/>
    </row>
    <row r="24186" spans="10:10">
      <c r="J24186" s="1014"/>
    </row>
    <row r="24187" spans="10:10">
      <c r="J24187" s="1014"/>
    </row>
    <row r="24188" spans="10:10">
      <c r="J24188" s="1014"/>
    </row>
    <row r="24189" spans="10:10">
      <c r="J24189" s="1014"/>
    </row>
    <row r="24190" spans="10:10">
      <c r="J24190" s="1014"/>
    </row>
    <row r="24191" spans="10:10">
      <c r="J24191" s="1014"/>
    </row>
    <row r="24192" spans="10:10">
      <c r="J24192" s="1014"/>
    </row>
    <row r="24193" spans="10:10">
      <c r="J24193" s="1014"/>
    </row>
    <row r="24194" spans="10:10">
      <c r="J24194" s="1014"/>
    </row>
    <row r="24195" spans="10:10">
      <c r="J24195" s="1014"/>
    </row>
    <row r="24196" spans="10:10">
      <c r="J24196" s="1014"/>
    </row>
    <row r="24197" spans="10:10">
      <c r="J24197" s="1014"/>
    </row>
    <row r="24198" spans="10:10">
      <c r="J24198" s="1014"/>
    </row>
    <row r="24199" spans="10:10">
      <c r="J24199" s="1014"/>
    </row>
    <row r="24200" spans="10:10">
      <c r="J24200" s="1014"/>
    </row>
    <row r="24201" spans="10:10">
      <c r="J24201" s="1014"/>
    </row>
    <row r="24202" spans="10:10">
      <c r="J24202" s="1014"/>
    </row>
    <row r="24203" spans="10:10">
      <c r="J24203" s="1014"/>
    </row>
    <row r="24204" spans="10:10">
      <c r="J24204" s="1014"/>
    </row>
    <row r="24205" spans="10:10">
      <c r="J24205" s="1014"/>
    </row>
    <row r="24206" spans="10:10">
      <c r="J24206" s="1014"/>
    </row>
    <row r="24207" spans="10:10">
      <c r="J24207" s="1014"/>
    </row>
    <row r="24208" spans="10:10">
      <c r="J24208" s="1014"/>
    </row>
    <row r="24209" spans="10:10">
      <c r="J24209" s="1014"/>
    </row>
    <row r="24210" spans="10:10">
      <c r="J24210" s="1014"/>
    </row>
    <row r="24211" spans="10:10">
      <c r="J24211" s="1014"/>
    </row>
    <row r="24212" spans="10:10">
      <c r="J24212" s="1014"/>
    </row>
    <row r="24213" spans="10:10">
      <c r="J24213" s="1014"/>
    </row>
    <row r="24214" spans="10:10">
      <c r="J24214" s="1014"/>
    </row>
    <row r="24215" spans="10:10">
      <c r="J24215" s="1014"/>
    </row>
    <row r="24216" spans="10:10">
      <c r="J24216" s="1014"/>
    </row>
    <row r="24217" spans="10:10">
      <c r="J24217" s="1014"/>
    </row>
    <row r="24218" spans="10:10">
      <c r="J24218" s="1014"/>
    </row>
    <row r="24219" spans="10:10">
      <c r="J24219" s="1014"/>
    </row>
    <row r="24220" spans="10:10">
      <c r="J24220" s="1014"/>
    </row>
    <row r="24221" spans="10:10">
      <c r="J24221" s="1014"/>
    </row>
    <row r="24222" spans="10:10">
      <c r="J24222" s="1014"/>
    </row>
    <row r="24223" spans="10:10">
      <c r="J24223" s="1014"/>
    </row>
    <row r="24224" spans="10:10">
      <c r="J24224" s="1014"/>
    </row>
    <row r="24225" spans="10:10">
      <c r="J24225" s="1014"/>
    </row>
    <row r="24226" spans="10:10">
      <c r="J24226" s="1014"/>
    </row>
    <row r="24227" spans="10:10">
      <c r="J24227" s="1014"/>
    </row>
    <row r="24228" spans="10:10">
      <c r="J24228" s="1014"/>
    </row>
    <row r="24229" spans="10:10">
      <c r="J24229" s="1014"/>
    </row>
    <row r="24230" spans="10:10">
      <c r="J24230" s="1014"/>
    </row>
    <row r="24231" spans="10:10">
      <c r="J24231" s="1014"/>
    </row>
    <row r="24232" spans="10:10">
      <c r="J24232" s="1014"/>
    </row>
    <row r="24233" spans="10:10">
      <c r="J24233" s="1014"/>
    </row>
    <row r="24234" spans="10:10">
      <c r="J24234" s="1014"/>
    </row>
    <row r="24235" spans="10:10">
      <c r="J24235" s="1014"/>
    </row>
    <row r="24236" spans="10:10">
      <c r="J24236" s="1014"/>
    </row>
    <row r="24237" spans="10:10">
      <c r="J24237" s="1014"/>
    </row>
    <row r="24238" spans="10:10">
      <c r="J24238" s="1014"/>
    </row>
    <row r="24239" spans="10:10">
      <c r="J24239" s="1014"/>
    </row>
    <row r="24240" spans="10:10">
      <c r="J24240" s="1014"/>
    </row>
    <row r="24241" spans="10:10">
      <c r="J24241" s="1014"/>
    </row>
    <row r="24242" spans="10:10">
      <c r="J24242" s="1014"/>
    </row>
    <row r="24243" spans="10:10">
      <c r="J24243" s="1014"/>
    </row>
    <row r="24244" spans="10:10">
      <c r="J24244" s="1014"/>
    </row>
    <row r="24245" spans="10:10">
      <c r="J24245" s="1014"/>
    </row>
    <row r="24246" spans="10:10">
      <c r="J24246" s="1014"/>
    </row>
    <row r="24247" spans="10:10">
      <c r="J24247" s="1014"/>
    </row>
    <row r="24248" spans="10:10">
      <c r="J24248" s="1014"/>
    </row>
    <row r="24249" spans="10:10">
      <c r="J24249" s="1014"/>
    </row>
    <row r="24250" spans="10:10">
      <c r="J24250" s="1014"/>
    </row>
    <row r="24251" spans="10:10">
      <c r="J24251" s="1014"/>
    </row>
    <row r="24252" spans="10:10">
      <c r="J24252" s="1014"/>
    </row>
    <row r="24253" spans="10:10">
      <c r="J24253" s="1014"/>
    </row>
    <row r="24254" spans="10:10">
      <c r="J24254" s="1014"/>
    </row>
    <row r="24255" spans="10:10">
      <c r="J24255" s="1014"/>
    </row>
    <row r="24256" spans="10:10">
      <c r="J24256" s="1014"/>
    </row>
    <row r="24257" spans="10:10">
      <c r="J24257" s="1014"/>
    </row>
    <row r="24258" spans="10:10">
      <c r="J24258" s="1014"/>
    </row>
    <row r="24259" spans="10:10">
      <c r="J24259" s="1014"/>
    </row>
    <row r="24260" spans="10:10">
      <c r="J24260" s="1014"/>
    </row>
    <row r="24261" spans="10:10">
      <c r="J24261" s="1014"/>
    </row>
    <row r="24262" spans="10:10">
      <c r="J24262" s="1014"/>
    </row>
    <row r="24263" spans="10:10">
      <c r="J24263" s="1014"/>
    </row>
    <row r="24264" spans="10:10">
      <c r="J24264" s="1014"/>
    </row>
    <row r="24265" spans="10:10">
      <c r="J24265" s="1014"/>
    </row>
    <row r="24266" spans="10:10">
      <c r="J24266" s="1014"/>
    </row>
    <row r="24267" spans="10:10">
      <c r="J24267" s="1014"/>
    </row>
    <row r="24268" spans="10:10">
      <c r="J24268" s="1014"/>
    </row>
    <row r="24269" spans="10:10">
      <c r="J24269" s="1014"/>
    </row>
    <row r="24270" spans="10:10">
      <c r="J24270" s="1014"/>
    </row>
    <row r="24271" spans="10:10">
      <c r="J24271" s="1014"/>
    </row>
    <row r="24272" spans="10:10">
      <c r="J24272" s="1014"/>
    </row>
    <row r="24273" spans="10:10">
      <c r="J24273" s="1014"/>
    </row>
    <row r="24274" spans="10:10">
      <c r="J24274" s="1014"/>
    </row>
    <row r="24275" spans="10:10">
      <c r="J24275" s="1014"/>
    </row>
    <row r="24276" spans="10:10">
      <c r="J24276" s="1014"/>
    </row>
    <row r="24277" spans="10:10">
      <c r="J24277" s="1014"/>
    </row>
    <row r="24278" spans="10:10">
      <c r="J24278" s="1014"/>
    </row>
    <row r="24279" spans="10:10">
      <c r="J24279" s="1014"/>
    </row>
    <row r="24280" spans="10:10">
      <c r="J24280" s="1014"/>
    </row>
    <row r="24281" spans="10:10">
      <c r="J24281" s="1014"/>
    </row>
    <row r="24282" spans="10:10">
      <c r="J24282" s="1014"/>
    </row>
    <row r="24283" spans="10:10">
      <c r="J24283" s="1014"/>
    </row>
    <row r="24284" spans="10:10">
      <c r="J24284" s="1014"/>
    </row>
    <row r="24285" spans="10:10">
      <c r="J24285" s="1014"/>
    </row>
    <row r="24286" spans="10:10">
      <c r="J24286" s="1014"/>
    </row>
    <row r="24287" spans="10:10">
      <c r="J24287" s="1014"/>
    </row>
    <row r="24288" spans="10:10">
      <c r="J24288" s="1014"/>
    </row>
    <row r="24289" spans="10:10">
      <c r="J24289" s="1014"/>
    </row>
    <row r="24290" spans="10:10">
      <c r="J24290" s="1014"/>
    </row>
    <row r="24291" spans="10:10">
      <c r="J24291" s="1014"/>
    </row>
    <row r="24292" spans="10:10">
      <c r="J24292" s="1014"/>
    </row>
    <row r="24293" spans="10:10">
      <c r="J24293" s="1014"/>
    </row>
    <row r="24294" spans="10:10">
      <c r="J24294" s="1014"/>
    </row>
    <row r="24295" spans="10:10">
      <c r="J24295" s="1014"/>
    </row>
    <row r="24296" spans="10:10">
      <c r="J24296" s="1014"/>
    </row>
    <row r="24297" spans="10:10">
      <c r="J24297" s="1014"/>
    </row>
    <row r="24298" spans="10:10">
      <c r="J24298" s="1014"/>
    </row>
    <row r="24299" spans="10:10">
      <c r="J24299" s="1014"/>
    </row>
    <row r="24300" spans="10:10">
      <c r="J24300" s="1014"/>
    </row>
    <row r="24301" spans="10:10">
      <c r="J24301" s="1014"/>
    </row>
    <row r="24302" spans="10:10">
      <c r="J24302" s="1014"/>
    </row>
    <row r="24303" spans="10:10">
      <c r="J24303" s="1014"/>
    </row>
    <row r="24304" spans="10:10">
      <c r="J24304" s="1014"/>
    </row>
    <row r="24305" spans="10:10">
      <c r="J24305" s="1014"/>
    </row>
    <row r="24306" spans="10:10">
      <c r="J24306" s="1014"/>
    </row>
    <row r="24307" spans="10:10">
      <c r="J24307" s="1014"/>
    </row>
    <row r="24308" spans="10:10">
      <c r="J24308" s="1014"/>
    </row>
    <row r="24309" spans="10:10">
      <c r="J24309" s="1014"/>
    </row>
    <row r="24310" spans="10:10">
      <c r="J24310" s="1014"/>
    </row>
    <row r="24311" spans="10:10">
      <c r="J24311" s="1014"/>
    </row>
    <row r="24312" spans="10:10">
      <c r="J24312" s="1014"/>
    </row>
    <row r="24313" spans="10:10">
      <c r="J24313" s="1014"/>
    </row>
    <row r="24314" spans="10:10">
      <c r="J24314" s="1014"/>
    </row>
    <row r="24315" spans="10:10">
      <c r="J24315" s="1014"/>
    </row>
    <row r="24316" spans="10:10">
      <c r="J24316" s="1014"/>
    </row>
    <row r="24317" spans="10:10">
      <c r="J24317" s="1014"/>
    </row>
    <row r="24318" spans="10:10">
      <c r="J24318" s="1014"/>
    </row>
    <row r="24319" spans="10:10">
      <c r="J24319" s="1014"/>
    </row>
    <row r="24320" spans="10:10">
      <c r="J24320" s="1014"/>
    </row>
    <row r="24321" spans="10:10">
      <c r="J24321" s="1014"/>
    </row>
    <row r="24322" spans="10:10">
      <c r="J24322" s="1014"/>
    </row>
    <row r="24323" spans="10:10">
      <c r="J24323" s="1014"/>
    </row>
    <row r="24324" spans="10:10">
      <c r="J24324" s="1014"/>
    </row>
    <row r="24325" spans="10:10">
      <c r="J24325" s="1014"/>
    </row>
    <row r="24326" spans="10:10">
      <c r="J24326" s="1014"/>
    </row>
    <row r="24327" spans="10:10">
      <c r="J24327" s="1014"/>
    </row>
    <row r="24328" spans="10:10">
      <c r="J24328" s="1014"/>
    </row>
    <row r="24329" spans="10:10">
      <c r="J24329" s="1014"/>
    </row>
    <row r="24330" spans="10:10">
      <c r="J24330" s="1014"/>
    </row>
    <row r="24331" spans="10:10">
      <c r="J24331" s="1014"/>
    </row>
    <row r="24332" spans="10:10">
      <c r="J24332" s="1014"/>
    </row>
    <row r="24333" spans="10:10">
      <c r="J24333" s="1014"/>
    </row>
    <row r="24334" spans="10:10">
      <c r="J24334" s="1014"/>
    </row>
    <row r="24335" spans="10:10">
      <c r="J24335" s="1014"/>
    </row>
    <row r="24336" spans="10:10">
      <c r="J24336" s="1014"/>
    </row>
    <row r="24337" spans="10:10">
      <c r="J24337" s="1014"/>
    </row>
    <row r="24338" spans="10:10">
      <c r="J24338" s="1014"/>
    </row>
    <row r="24339" spans="10:10">
      <c r="J24339" s="1014"/>
    </row>
    <row r="24340" spans="10:10">
      <c r="J24340" s="1014"/>
    </row>
    <row r="24341" spans="10:10">
      <c r="J24341" s="1014"/>
    </row>
    <row r="24342" spans="10:10">
      <c r="J24342" s="1014"/>
    </row>
    <row r="24343" spans="10:10">
      <c r="J24343" s="1014"/>
    </row>
    <row r="24344" spans="10:10">
      <c r="J24344" s="1014"/>
    </row>
    <row r="24345" spans="10:10">
      <c r="J24345" s="1014"/>
    </row>
    <row r="24346" spans="10:10">
      <c r="J24346" s="1014"/>
    </row>
    <row r="24347" spans="10:10">
      <c r="J24347" s="1014"/>
    </row>
    <row r="24348" spans="10:10">
      <c r="J24348" s="1014"/>
    </row>
    <row r="24349" spans="10:10">
      <c r="J24349" s="1014"/>
    </row>
    <row r="24350" spans="10:10">
      <c r="J24350" s="1014"/>
    </row>
    <row r="24351" spans="10:10">
      <c r="J24351" s="1014"/>
    </row>
    <row r="24352" spans="10:10">
      <c r="J24352" s="1014"/>
    </row>
    <row r="24353" spans="10:10">
      <c r="J24353" s="1014"/>
    </row>
    <row r="24354" spans="10:10">
      <c r="J24354" s="1014"/>
    </row>
    <row r="24355" spans="10:10">
      <c r="J24355" s="1014"/>
    </row>
    <row r="24356" spans="10:10">
      <c r="J24356" s="1014"/>
    </row>
    <row r="24357" spans="10:10">
      <c r="J24357" s="1014"/>
    </row>
    <row r="24358" spans="10:10">
      <c r="J24358" s="1014"/>
    </row>
    <row r="24359" spans="10:10">
      <c r="J24359" s="1014"/>
    </row>
    <row r="24360" spans="10:10">
      <c r="J24360" s="1014"/>
    </row>
    <row r="24361" spans="10:10">
      <c r="J24361" s="1014"/>
    </row>
    <row r="24362" spans="10:10">
      <c r="J24362" s="1014"/>
    </row>
    <row r="24363" spans="10:10">
      <c r="J24363" s="1014"/>
    </row>
    <row r="24364" spans="10:10">
      <c r="J24364" s="1014"/>
    </row>
    <row r="24365" spans="10:10">
      <c r="J24365" s="1014"/>
    </row>
    <row r="24366" spans="10:10">
      <c r="J24366" s="1014"/>
    </row>
    <row r="24367" spans="10:10">
      <c r="J24367" s="1014"/>
    </row>
    <row r="24368" spans="10:10">
      <c r="J24368" s="1014"/>
    </row>
    <row r="24369" spans="10:10">
      <c r="J24369" s="1014"/>
    </row>
    <row r="24370" spans="10:10">
      <c r="J24370" s="1014"/>
    </row>
    <row r="24371" spans="10:10">
      <c r="J24371" s="1014"/>
    </row>
    <row r="24372" spans="10:10">
      <c r="J24372" s="1014"/>
    </row>
    <row r="24373" spans="10:10">
      <c r="J24373" s="1014"/>
    </row>
    <row r="24374" spans="10:10">
      <c r="J24374" s="1014"/>
    </row>
    <row r="24375" spans="10:10">
      <c r="J24375" s="1014"/>
    </row>
    <row r="24376" spans="10:10">
      <c r="J24376" s="1014"/>
    </row>
    <row r="24377" spans="10:10">
      <c r="J24377" s="1014"/>
    </row>
    <row r="24378" spans="10:10">
      <c r="J24378" s="1014"/>
    </row>
    <row r="24379" spans="10:10">
      <c r="J24379" s="1014"/>
    </row>
    <row r="24380" spans="10:10">
      <c r="J24380" s="1014"/>
    </row>
    <row r="24381" spans="10:10">
      <c r="J24381" s="1014"/>
    </row>
    <row r="24382" spans="10:10">
      <c r="J24382" s="1014"/>
    </row>
    <row r="24383" spans="10:10">
      <c r="J24383" s="1014"/>
    </row>
    <row r="24384" spans="10:10">
      <c r="J24384" s="1014"/>
    </row>
    <row r="24385" spans="10:10">
      <c r="J24385" s="1014"/>
    </row>
    <row r="24386" spans="10:10">
      <c r="J24386" s="1014"/>
    </row>
    <row r="24387" spans="10:10">
      <c r="J24387" s="1014"/>
    </row>
    <row r="24388" spans="10:10">
      <c r="J24388" s="1014"/>
    </row>
    <row r="24389" spans="10:10">
      <c r="J24389" s="1014"/>
    </row>
    <row r="24390" spans="10:10">
      <c r="J24390" s="1014"/>
    </row>
    <row r="24391" spans="10:10">
      <c r="J24391" s="1014"/>
    </row>
    <row r="24392" spans="10:10">
      <c r="J24392" s="1014"/>
    </row>
    <row r="24393" spans="10:10">
      <c r="J24393" s="1014"/>
    </row>
    <row r="24394" spans="10:10">
      <c r="J24394" s="1014"/>
    </row>
    <row r="24395" spans="10:10">
      <c r="J24395" s="1014"/>
    </row>
    <row r="24396" spans="10:10">
      <c r="J24396" s="1014"/>
    </row>
    <row r="24397" spans="10:10">
      <c r="J24397" s="1014"/>
    </row>
    <row r="24398" spans="10:10">
      <c r="J24398" s="1014"/>
    </row>
    <row r="24399" spans="10:10">
      <c r="J24399" s="1014"/>
    </row>
    <row r="24400" spans="10:10">
      <c r="J24400" s="1014"/>
    </row>
    <row r="24401" spans="10:10">
      <c r="J24401" s="1014"/>
    </row>
    <row r="24402" spans="10:10">
      <c r="J24402" s="1014"/>
    </row>
    <row r="24403" spans="10:10">
      <c r="J24403" s="1014"/>
    </row>
    <row r="24404" spans="10:10">
      <c r="J24404" s="1014"/>
    </row>
    <row r="24405" spans="10:10">
      <c r="J24405" s="1014"/>
    </row>
    <row r="24406" spans="10:10">
      <c r="J24406" s="1014"/>
    </row>
    <row r="24407" spans="10:10">
      <c r="J24407" s="1014"/>
    </row>
    <row r="24408" spans="10:10">
      <c r="J24408" s="1014"/>
    </row>
    <row r="24409" spans="10:10">
      <c r="J24409" s="1014"/>
    </row>
    <row r="24410" spans="10:10">
      <c r="J24410" s="1014"/>
    </row>
    <row r="24411" spans="10:10">
      <c r="J24411" s="1014"/>
    </row>
    <row r="24412" spans="10:10">
      <c r="J24412" s="1014"/>
    </row>
    <row r="24413" spans="10:10">
      <c r="J24413" s="1014"/>
    </row>
    <row r="24414" spans="10:10">
      <c r="J24414" s="1014"/>
    </row>
    <row r="24415" spans="10:10">
      <c r="J24415" s="1014"/>
    </row>
    <row r="24416" spans="10:10">
      <c r="J24416" s="1014"/>
    </row>
    <row r="24417" spans="10:10">
      <c r="J24417" s="1014"/>
    </row>
    <row r="24418" spans="10:10">
      <c r="J24418" s="1014"/>
    </row>
    <row r="24419" spans="10:10">
      <c r="J24419" s="1014"/>
    </row>
    <row r="24420" spans="10:10">
      <c r="J24420" s="1014"/>
    </row>
    <row r="24421" spans="10:10">
      <c r="J24421" s="1014"/>
    </row>
    <row r="24422" spans="10:10">
      <c r="J24422" s="1014"/>
    </row>
    <row r="24423" spans="10:10">
      <c r="J24423" s="1014"/>
    </row>
    <row r="24424" spans="10:10">
      <c r="J24424" s="1014"/>
    </row>
    <row r="24425" spans="10:10">
      <c r="J24425" s="1014"/>
    </row>
    <row r="24426" spans="10:10">
      <c r="J24426" s="1014"/>
    </row>
    <row r="24427" spans="10:10">
      <c r="J24427" s="1014"/>
    </row>
    <row r="24428" spans="10:10">
      <c r="J24428" s="1014"/>
    </row>
    <row r="24429" spans="10:10">
      <c r="J24429" s="1014"/>
    </row>
    <row r="24430" spans="10:10">
      <c r="J24430" s="1014"/>
    </row>
    <row r="24431" spans="10:10">
      <c r="J24431" s="1014"/>
    </row>
    <row r="24432" spans="10:10">
      <c r="J24432" s="1014"/>
    </row>
    <row r="24433" spans="10:10">
      <c r="J24433" s="1014"/>
    </row>
    <row r="24434" spans="10:10">
      <c r="J24434" s="1014"/>
    </row>
    <row r="24435" spans="10:10">
      <c r="J24435" s="1014"/>
    </row>
    <row r="24436" spans="10:10">
      <c r="J24436" s="1014"/>
    </row>
    <row r="24437" spans="10:10">
      <c r="J24437" s="1014"/>
    </row>
    <row r="24438" spans="10:10">
      <c r="J24438" s="1014"/>
    </row>
    <row r="24439" spans="10:10">
      <c r="J24439" s="1014"/>
    </row>
    <row r="24440" spans="10:10">
      <c r="J24440" s="1014"/>
    </row>
    <row r="24441" spans="10:10">
      <c r="J24441" s="1014"/>
    </row>
    <row r="24442" spans="10:10">
      <c r="J24442" s="1014"/>
    </row>
    <row r="24443" spans="10:10">
      <c r="J24443" s="1014"/>
    </row>
    <row r="24444" spans="10:10">
      <c r="J24444" s="1014"/>
    </row>
    <row r="24445" spans="10:10">
      <c r="J24445" s="1014"/>
    </row>
    <row r="24446" spans="10:10">
      <c r="J24446" s="1014"/>
    </row>
    <row r="24447" spans="10:10">
      <c r="J24447" s="1014"/>
    </row>
    <row r="24448" spans="10:10">
      <c r="J24448" s="1014"/>
    </row>
    <row r="24449" spans="10:10">
      <c r="J24449" s="1014"/>
    </row>
    <row r="24450" spans="10:10">
      <c r="J24450" s="1014"/>
    </row>
    <row r="24451" spans="10:10">
      <c r="J24451" s="1014"/>
    </row>
    <row r="24452" spans="10:10">
      <c r="J24452" s="1014"/>
    </row>
    <row r="24453" spans="10:10">
      <c r="J24453" s="1014"/>
    </row>
    <row r="24454" spans="10:10">
      <c r="J24454" s="1014"/>
    </row>
    <row r="24455" spans="10:10">
      <c r="J24455" s="1014"/>
    </row>
    <row r="24456" spans="10:10">
      <c r="J24456" s="1014"/>
    </row>
    <row r="24457" spans="10:10">
      <c r="J24457" s="1014"/>
    </row>
    <row r="24458" spans="10:10">
      <c r="J24458" s="1014"/>
    </row>
    <row r="24459" spans="10:10">
      <c r="J24459" s="1014"/>
    </row>
    <row r="24460" spans="10:10">
      <c r="J24460" s="1014"/>
    </row>
    <row r="24461" spans="10:10">
      <c r="J24461" s="1014"/>
    </row>
    <row r="24462" spans="10:10">
      <c r="J24462" s="1014"/>
    </row>
    <row r="24463" spans="10:10">
      <c r="J24463" s="1014"/>
    </row>
    <row r="24464" spans="10:10">
      <c r="J24464" s="1014"/>
    </row>
    <row r="24465" spans="10:10">
      <c r="J24465" s="1014"/>
    </row>
    <row r="24466" spans="10:10">
      <c r="J24466" s="1014"/>
    </row>
    <row r="24467" spans="10:10">
      <c r="J24467" s="1014"/>
    </row>
    <row r="24468" spans="10:10">
      <c r="J24468" s="1014"/>
    </row>
    <row r="24469" spans="10:10">
      <c r="J24469" s="1014"/>
    </row>
    <row r="24470" spans="10:10">
      <c r="J24470" s="1014"/>
    </row>
    <row r="24471" spans="10:10">
      <c r="J24471" s="1014"/>
    </row>
    <row r="24472" spans="10:10">
      <c r="J24472" s="1014"/>
    </row>
    <row r="24473" spans="10:10">
      <c r="J24473" s="1014"/>
    </row>
    <row r="24474" spans="10:10">
      <c r="J24474" s="1014"/>
    </row>
    <row r="24475" spans="10:10">
      <c r="J24475" s="1014"/>
    </row>
    <row r="24476" spans="10:10">
      <c r="J24476" s="1014"/>
    </row>
    <row r="24477" spans="10:10">
      <c r="J24477" s="1014"/>
    </row>
    <row r="24478" spans="10:10">
      <c r="J24478" s="1014"/>
    </row>
    <row r="24479" spans="10:10">
      <c r="J24479" s="1014"/>
    </row>
    <row r="24480" spans="10:10">
      <c r="J24480" s="1014"/>
    </row>
    <row r="24481" spans="10:10">
      <c r="J24481" s="1014"/>
    </row>
    <row r="24482" spans="10:10">
      <c r="J24482" s="1014"/>
    </row>
    <row r="24483" spans="10:10">
      <c r="J24483" s="1014"/>
    </row>
    <row r="24484" spans="10:10">
      <c r="J24484" s="1014"/>
    </row>
    <row r="24485" spans="10:10">
      <c r="J24485" s="1014"/>
    </row>
    <row r="24486" spans="10:10">
      <c r="J24486" s="1014"/>
    </row>
    <row r="24487" spans="10:10">
      <c r="J24487" s="1014"/>
    </row>
    <row r="24488" spans="10:10">
      <c r="J24488" s="1014"/>
    </row>
    <row r="24489" spans="10:10">
      <c r="J24489" s="1014"/>
    </row>
    <row r="24490" spans="10:10">
      <c r="J24490" s="1014"/>
    </row>
    <row r="24491" spans="10:10">
      <c r="J24491" s="1014"/>
    </row>
    <row r="24492" spans="10:10">
      <c r="J24492" s="1014"/>
    </row>
    <row r="24493" spans="10:10">
      <c r="J24493" s="1014"/>
    </row>
    <row r="24494" spans="10:10">
      <c r="J24494" s="1014"/>
    </row>
    <row r="24495" spans="10:10">
      <c r="J24495" s="1014"/>
    </row>
    <row r="24496" spans="10:10">
      <c r="J24496" s="1014"/>
    </row>
    <row r="24497" spans="10:10">
      <c r="J24497" s="1014"/>
    </row>
    <row r="24498" spans="10:10">
      <c r="J24498" s="1014"/>
    </row>
    <row r="24499" spans="10:10">
      <c r="J24499" s="1014"/>
    </row>
    <row r="24500" spans="10:10">
      <c r="J24500" s="1014"/>
    </row>
    <row r="24501" spans="10:10">
      <c r="J24501" s="1014"/>
    </row>
    <row r="24502" spans="10:10">
      <c r="J24502" s="1014"/>
    </row>
    <row r="24503" spans="10:10">
      <c r="J24503" s="1014"/>
    </row>
    <row r="24504" spans="10:10">
      <c r="J24504" s="1014"/>
    </row>
    <row r="24505" spans="10:10">
      <c r="J24505" s="1014"/>
    </row>
    <row r="24506" spans="10:10">
      <c r="J24506" s="1014"/>
    </row>
    <row r="24507" spans="10:10">
      <c r="J24507" s="1014"/>
    </row>
    <row r="24508" spans="10:10">
      <c r="J24508" s="1014"/>
    </row>
    <row r="24509" spans="10:10">
      <c r="J24509" s="1014"/>
    </row>
    <row r="24510" spans="10:10">
      <c r="J24510" s="1014"/>
    </row>
    <row r="24511" spans="10:10">
      <c r="J24511" s="1014"/>
    </row>
    <row r="24512" spans="10:10">
      <c r="J24512" s="1014"/>
    </row>
    <row r="24513" spans="10:10">
      <c r="J24513" s="1014"/>
    </row>
    <row r="24514" spans="10:10">
      <c r="J24514" s="1014"/>
    </row>
    <row r="24515" spans="10:10">
      <c r="J24515" s="1014"/>
    </row>
    <row r="24516" spans="10:10">
      <c r="J24516" s="1014"/>
    </row>
    <row r="24517" spans="10:10">
      <c r="J24517" s="1014"/>
    </row>
    <row r="24518" spans="10:10">
      <c r="J24518" s="1014"/>
    </row>
    <row r="24519" spans="10:10">
      <c r="J24519" s="1014"/>
    </row>
    <row r="24520" spans="10:10">
      <c r="J24520" s="1014"/>
    </row>
    <row r="24521" spans="10:10">
      <c r="J24521" s="1014"/>
    </row>
    <row r="24522" spans="10:10">
      <c r="J24522" s="1014"/>
    </row>
    <row r="24523" spans="10:10">
      <c r="J24523" s="1014"/>
    </row>
    <row r="24524" spans="10:10">
      <c r="J24524" s="1014"/>
    </row>
    <row r="24525" spans="10:10">
      <c r="J24525" s="1014"/>
    </row>
    <row r="24526" spans="10:10">
      <c r="J24526" s="1014"/>
    </row>
    <row r="24527" spans="10:10">
      <c r="J24527" s="1014"/>
    </row>
    <row r="24528" spans="10:10">
      <c r="J24528" s="1014"/>
    </row>
    <row r="24529" spans="10:10">
      <c r="J24529" s="1014"/>
    </row>
    <row r="24530" spans="10:10">
      <c r="J24530" s="1014"/>
    </row>
    <row r="24531" spans="10:10">
      <c r="J24531" s="1014"/>
    </row>
    <row r="24532" spans="10:10">
      <c r="J24532" s="1014"/>
    </row>
    <row r="24533" spans="10:10">
      <c r="J24533" s="1014"/>
    </row>
    <row r="24534" spans="10:10">
      <c r="J24534" s="1014"/>
    </row>
    <row r="24535" spans="10:10">
      <c r="J24535" s="1014"/>
    </row>
    <row r="24536" spans="10:10">
      <c r="J24536" s="1014"/>
    </row>
    <row r="24537" spans="10:10">
      <c r="J24537" s="1014"/>
    </row>
    <row r="24538" spans="10:10">
      <c r="J24538" s="1014"/>
    </row>
    <row r="24539" spans="10:10">
      <c r="J24539" s="1014"/>
    </row>
    <row r="24540" spans="10:10">
      <c r="J24540" s="1014"/>
    </row>
    <row r="24541" spans="10:10">
      <c r="J24541" s="1014"/>
    </row>
    <row r="24542" spans="10:10">
      <c r="J24542" s="1014"/>
    </row>
    <row r="24543" spans="10:10">
      <c r="J24543" s="1014"/>
    </row>
    <row r="24544" spans="10:10">
      <c r="J24544" s="1014"/>
    </row>
    <row r="24545" spans="10:10">
      <c r="J24545" s="1014"/>
    </row>
    <row r="24546" spans="10:10">
      <c r="J24546" s="1014"/>
    </row>
    <row r="24547" spans="10:10">
      <c r="J24547" s="1014"/>
    </row>
    <row r="24548" spans="10:10">
      <c r="J24548" s="1014"/>
    </row>
    <row r="24549" spans="10:10">
      <c r="J24549" s="1014"/>
    </row>
    <row r="24550" spans="10:10">
      <c r="J24550" s="1014"/>
    </row>
    <row r="24551" spans="10:10">
      <c r="J24551" s="1014"/>
    </row>
    <row r="24552" spans="10:10">
      <c r="J24552" s="1014"/>
    </row>
    <row r="24553" spans="10:10">
      <c r="J24553" s="1014"/>
    </row>
    <row r="24554" spans="10:10">
      <c r="J24554" s="1014"/>
    </row>
    <row r="24555" spans="10:10">
      <c r="J24555" s="1014"/>
    </row>
    <row r="24556" spans="10:10">
      <c r="J24556" s="1014"/>
    </row>
    <row r="24557" spans="10:10">
      <c r="J24557" s="1014"/>
    </row>
    <row r="24558" spans="10:10">
      <c r="J24558" s="1014"/>
    </row>
    <row r="24559" spans="10:10">
      <c r="J24559" s="1014"/>
    </row>
    <row r="24560" spans="10:10">
      <c r="J24560" s="1014"/>
    </row>
    <row r="24561" spans="10:10">
      <c r="J24561" s="1014"/>
    </row>
    <row r="24562" spans="10:10">
      <c r="J24562" s="1014"/>
    </row>
    <row r="24563" spans="10:10">
      <c r="J24563" s="1014"/>
    </row>
    <row r="24564" spans="10:10">
      <c r="J24564" s="1014"/>
    </row>
    <row r="24565" spans="10:10">
      <c r="J24565" s="1014"/>
    </row>
    <row r="24566" spans="10:10">
      <c r="J24566" s="1014"/>
    </row>
    <row r="24567" spans="10:10">
      <c r="J24567" s="1014"/>
    </row>
    <row r="24568" spans="10:10">
      <c r="J24568" s="1014"/>
    </row>
    <row r="24569" spans="10:10">
      <c r="J24569" s="1014"/>
    </row>
    <row r="24570" spans="10:10">
      <c r="J24570" s="1014"/>
    </row>
    <row r="24571" spans="10:10">
      <c r="J24571" s="1014"/>
    </row>
    <row r="24572" spans="10:10">
      <c r="J24572" s="1014"/>
    </row>
    <row r="24573" spans="10:10">
      <c r="J24573" s="1014"/>
    </row>
    <row r="24574" spans="10:10">
      <c r="J24574" s="1014"/>
    </row>
    <row r="24575" spans="10:10">
      <c r="J24575" s="1014"/>
    </row>
    <row r="24576" spans="10:10">
      <c r="J24576" s="1014"/>
    </row>
    <row r="24577" spans="10:10">
      <c r="J24577" s="1014"/>
    </row>
    <row r="24578" spans="10:10">
      <c r="J24578" s="1014"/>
    </row>
    <row r="24579" spans="10:10">
      <c r="J24579" s="1014"/>
    </row>
    <row r="24580" spans="10:10">
      <c r="J24580" s="1014"/>
    </row>
    <row r="24581" spans="10:10">
      <c r="J24581" s="1014"/>
    </row>
    <row r="24582" spans="10:10">
      <c r="J24582" s="1014"/>
    </row>
    <row r="24583" spans="10:10">
      <c r="J24583" s="1014"/>
    </row>
    <row r="24584" spans="10:10">
      <c r="J24584" s="1014"/>
    </row>
    <row r="24585" spans="10:10">
      <c r="J24585" s="1014"/>
    </row>
    <row r="24586" spans="10:10">
      <c r="J24586" s="1014"/>
    </row>
    <row r="24587" spans="10:10">
      <c r="J24587" s="1014"/>
    </row>
    <row r="24588" spans="10:10">
      <c r="J24588" s="1014"/>
    </row>
    <row r="24589" spans="10:10">
      <c r="J24589" s="1014"/>
    </row>
    <row r="24590" spans="10:10">
      <c r="J24590" s="1014"/>
    </row>
    <row r="24591" spans="10:10">
      <c r="J24591" s="1014"/>
    </row>
    <row r="24592" spans="10:10">
      <c r="J24592" s="1014"/>
    </row>
    <row r="24593" spans="10:10">
      <c r="J24593" s="1014"/>
    </row>
    <row r="24594" spans="10:10">
      <c r="J24594" s="1014"/>
    </row>
    <row r="24595" spans="10:10">
      <c r="J24595" s="1014"/>
    </row>
    <row r="24596" spans="10:10">
      <c r="J24596" s="1014"/>
    </row>
    <row r="24597" spans="10:10">
      <c r="J24597" s="1014"/>
    </row>
    <row r="24598" spans="10:10">
      <c r="J24598" s="1014"/>
    </row>
    <row r="24599" spans="10:10">
      <c r="J24599" s="1014"/>
    </row>
    <row r="24600" spans="10:10">
      <c r="J24600" s="1014"/>
    </row>
    <row r="24601" spans="10:10">
      <c r="J24601" s="1014"/>
    </row>
    <row r="24602" spans="10:10">
      <c r="J24602" s="1014"/>
    </row>
    <row r="24603" spans="10:10">
      <c r="J24603" s="1014"/>
    </row>
    <row r="24604" spans="10:10">
      <c r="J24604" s="1014"/>
    </row>
    <row r="24605" spans="10:10">
      <c r="J24605" s="1014"/>
    </row>
    <row r="24606" spans="10:10">
      <c r="J24606" s="1014"/>
    </row>
    <row r="24607" spans="10:10">
      <c r="J24607" s="1014"/>
    </row>
    <row r="24608" spans="10:10">
      <c r="J24608" s="1014"/>
    </row>
    <row r="24609" spans="10:10">
      <c r="J24609" s="1014"/>
    </row>
    <row r="24610" spans="10:10">
      <c r="J24610" s="1014"/>
    </row>
    <row r="24611" spans="10:10">
      <c r="J24611" s="1014"/>
    </row>
    <row r="24612" spans="10:10">
      <c r="J24612" s="1014"/>
    </row>
    <row r="24613" spans="10:10">
      <c r="J24613" s="1014"/>
    </row>
    <row r="24614" spans="10:10">
      <c r="J24614" s="1014"/>
    </row>
    <row r="24615" spans="10:10">
      <c r="J24615" s="1014"/>
    </row>
    <row r="24616" spans="10:10">
      <c r="J24616" s="1014"/>
    </row>
    <row r="24617" spans="10:10">
      <c r="J24617" s="1014"/>
    </row>
    <row r="24618" spans="10:10">
      <c r="J24618" s="1014"/>
    </row>
    <row r="24619" spans="10:10">
      <c r="J24619" s="1014"/>
    </row>
    <row r="24620" spans="10:10">
      <c r="J24620" s="1014"/>
    </row>
    <row r="24621" spans="10:10">
      <c r="J24621" s="1014"/>
    </row>
    <row r="24622" spans="10:10">
      <c r="J24622" s="1014"/>
    </row>
    <row r="24623" spans="10:10">
      <c r="J24623" s="1014"/>
    </row>
    <row r="24624" spans="10:10">
      <c r="J24624" s="1014"/>
    </row>
    <row r="24625" spans="10:10">
      <c r="J24625" s="1014"/>
    </row>
    <row r="24626" spans="10:10">
      <c r="J24626" s="1014"/>
    </row>
    <row r="24627" spans="10:10">
      <c r="J24627" s="1014"/>
    </row>
    <row r="24628" spans="10:10">
      <c r="J24628" s="1014"/>
    </row>
    <row r="24629" spans="10:10">
      <c r="J24629" s="1014"/>
    </row>
    <row r="24630" spans="10:10">
      <c r="J24630" s="1014"/>
    </row>
    <row r="24631" spans="10:10">
      <c r="J24631" s="1014"/>
    </row>
    <row r="24632" spans="10:10">
      <c r="J24632" s="1014"/>
    </row>
    <row r="24633" spans="10:10">
      <c r="J24633" s="1014"/>
    </row>
    <row r="24634" spans="10:10">
      <c r="J24634" s="1014"/>
    </row>
    <row r="24635" spans="10:10">
      <c r="J24635" s="1014"/>
    </row>
    <row r="24636" spans="10:10">
      <c r="J24636" s="1014"/>
    </row>
    <row r="24637" spans="10:10">
      <c r="J24637" s="1014"/>
    </row>
    <row r="24638" spans="10:10">
      <c r="J24638" s="1014"/>
    </row>
    <row r="24639" spans="10:10">
      <c r="J24639" s="1014"/>
    </row>
    <row r="24640" spans="10:10">
      <c r="J24640" s="1014"/>
    </row>
    <row r="24641" spans="10:10">
      <c r="J24641" s="1014"/>
    </row>
    <row r="24642" spans="10:10">
      <c r="J24642" s="1014"/>
    </row>
    <row r="24643" spans="10:10">
      <c r="J24643" s="1014"/>
    </row>
    <row r="24644" spans="10:10">
      <c r="J24644" s="1014"/>
    </row>
    <row r="24645" spans="10:10">
      <c r="J24645" s="1014"/>
    </row>
    <row r="24646" spans="10:10">
      <c r="J24646" s="1014"/>
    </row>
    <row r="24647" spans="10:10">
      <c r="J24647" s="1014"/>
    </row>
    <row r="24648" spans="10:10">
      <c r="J24648" s="1014"/>
    </row>
    <row r="24649" spans="10:10">
      <c r="J24649" s="1014"/>
    </row>
    <row r="24650" spans="10:10">
      <c r="J24650" s="1014"/>
    </row>
    <row r="24651" spans="10:10">
      <c r="J24651" s="1014"/>
    </row>
    <row r="24652" spans="10:10">
      <c r="J24652" s="1014"/>
    </row>
    <row r="24653" spans="10:10">
      <c r="J24653" s="1014"/>
    </row>
    <row r="24654" spans="10:10">
      <c r="J24654" s="1014"/>
    </row>
    <row r="24655" spans="10:10">
      <c r="J24655" s="1014"/>
    </row>
    <row r="24656" spans="10:10">
      <c r="J24656" s="1014"/>
    </row>
    <row r="24657" spans="10:10">
      <c r="J24657" s="1014"/>
    </row>
    <row r="24658" spans="10:10">
      <c r="J24658" s="1014"/>
    </row>
    <row r="24659" spans="10:10">
      <c r="J24659" s="1014"/>
    </row>
    <row r="24660" spans="10:10">
      <c r="J24660" s="1014"/>
    </row>
    <row r="24661" spans="10:10">
      <c r="J24661" s="1014"/>
    </row>
    <row r="24662" spans="10:10">
      <c r="J24662" s="1014"/>
    </row>
    <row r="24663" spans="10:10">
      <c r="J24663" s="1014"/>
    </row>
    <row r="24664" spans="10:10">
      <c r="J24664" s="1014"/>
    </row>
    <row r="24665" spans="10:10">
      <c r="J24665" s="1014"/>
    </row>
    <row r="24666" spans="10:10">
      <c r="J24666" s="1014"/>
    </row>
    <row r="24667" spans="10:10">
      <c r="J24667" s="1014"/>
    </row>
    <row r="24668" spans="10:10">
      <c r="J24668" s="1014"/>
    </row>
    <row r="24669" spans="10:10">
      <c r="J24669" s="1014"/>
    </row>
    <row r="24670" spans="10:10">
      <c r="J24670" s="1014"/>
    </row>
    <row r="24671" spans="10:10">
      <c r="J24671" s="1014"/>
    </row>
    <row r="24672" spans="10:10">
      <c r="J24672" s="1014"/>
    </row>
    <row r="24673" spans="10:10">
      <c r="J24673" s="1014"/>
    </row>
    <row r="24674" spans="10:10">
      <c r="J24674" s="1014"/>
    </row>
    <row r="24675" spans="10:10">
      <c r="J24675" s="1014"/>
    </row>
    <row r="24676" spans="10:10">
      <c r="J24676" s="1014"/>
    </row>
    <row r="24677" spans="10:10">
      <c r="J24677" s="1014"/>
    </row>
    <row r="24678" spans="10:10">
      <c r="J24678" s="1014"/>
    </row>
    <row r="24679" spans="10:10">
      <c r="J24679" s="1014"/>
    </row>
    <row r="24680" spans="10:10">
      <c r="J24680" s="1014"/>
    </row>
    <row r="24681" spans="10:10">
      <c r="J24681" s="1014"/>
    </row>
    <row r="24682" spans="10:10">
      <c r="J24682" s="1014"/>
    </row>
    <row r="24683" spans="10:10">
      <c r="J24683" s="1014"/>
    </row>
    <row r="24684" spans="10:10">
      <c r="J24684" s="1014"/>
    </row>
    <row r="24685" spans="10:10">
      <c r="J24685" s="1014"/>
    </row>
    <row r="24686" spans="10:10">
      <c r="J24686" s="1014"/>
    </row>
    <row r="24687" spans="10:10">
      <c r="J24687" s="1014"/>
    </row>
    <row r="24688" spans="10:10">
      <c r="J24688" s="1014"/>
    </row>
    <row r="24689" spans="10:10">
      <c r="J24689" s="1014"/>
    </row>
    <row r="24690" spans="10:10">
      <c r="J24690" s="1014"/>
    </row>
    <row r="24691" spans="10:10">
      <c r="J24691" s="1014"/>
    </row>
    <row r="24692" spans="10:10">
      <c r="J24692" s="1014"/>
    </row>
    <row r="24693" spans="10:10">
      <c r="J24693" s="1014"/>
    </row>
    <row r="24694" spans="10:10">
      <c r="J24694" s="1014"/>
    </row>
    <row r="24695" spans="10:10">
      <c r="J24695" s="1014"/>
    </row>
    <row r="24696" spans="10:10">
      <c r="J24696" s="1014"/>
    </row>
    <row r="24697" spans="10:10">
      <c r="J24697" s="1014"/>
    </row>
    <row r="24698" spans="10:10">
      <c r="J24698" s="1014"/>
    </row>
    <row r="24699" spans="10:10">
      <c r="J24699" s="1014"/>
    </row>
    <row r="24700" spans="10:10">
      <c r="J24700" s="1014"/>
    </row>
    <row r="24701" spans="10:10">
      <c r="J24701" s="1014"/>
    </row>
    <row r="24702" spans="10:10">
      <c r="J24702" s="1014"/>
    </row>
    <row r="24703" spans="10:10">
      <c r="J24703" s="1014"/>
    </row>
    <row r="24704" spans="10:10">
      <c r="J24704" s="1014"/>
    </row>
    <row r="24705" spans="10:10">
      <c r="J24705" s="1014"/>
    </row>
    <row r="24706" spans="10:10">
      <c r="J24706" s="1014"/>
    </row>
    <row r="24707" spans="10:10">
      <c r="J24707" s="1014"/>
    </row>
    <row r="24708" spans="10:10">
      <c r="J24708" s="1014"/>
    </row>
    <row r="24709" spans="10:10">
      <c r="J24709" s="1014"/>
    </row>
    <row r="24710" spans="10:10">
      <c r="J24710" s="1014"/>
    </row>
    <row r="24711" spans="10:10">
      <c r="J24711" s="1014"/>
    </row>
    <row r="24712" spans="10:10">
      <c r="J24712" s="1014"/>
    </row>
    <row r="24713" spans="10:10">
      <c r="J24713" s="1014"/>
    </row>
    <row r="24714" spans="10:10">
      <c r="J24714" s="1014"/>
    </row>
    <row r="24715" spans="10:10">
      <c r="J24715" s="1014"/>
    </row>
    <row r="24716" spans="10:10">
      <c r="J24716" s="1014"/>
    </row>
    <row r="24717" spans="10:10">
      <c r="J24717" s="1014"/>
    </row>
    <row r="24718" spans="10:10">
      <c r="J24718" s="1014"/>
    </row>
    <row r="24719" spans="10:10">
      <c r="J24719" s="1014"/>
    </row>
    <row r="24720" spans="10:10">
      <c r="J24720" s="1014"/>
    </row>
    <row r="24721" spans="10:10">
      <c r="J24721" s="1014"/>
    </row>
    <row r="24722" spans="10:10">
      <c r="J24722" s="1014"/>
    </row>
    <row r="24723" spans="10:10">
      <c r="J24723" s="1014"/>
    </row>
    <row r="24724" spans="10:10">
      <c r="J24724" s="1014"/>
    </row>
    <row r="24725" spans="10:10">
      <c r="J24725" s="1014"/>
    </row>
    <row r="24726" spans="10:10">
      <c r="J24726" s="1014"/>
    </row>
    <row r="24727" spans="10:10">
      <c r="J24727" s="1014"/>
    </row>
    <row r="24728" spans="10:10">
      <c r="J24728" s="1014"/>
    </row>
    <row r="24729" spans="10:10">
      <c r="J24729" s="1014"/>
    </row>
    <row r="24730" spans="10:10">
      <c r="J24730" s="1014"/>
    </row>
    <row r="24731" spans="10:10">
      <c r="J24731" s="1014"/>
    </row>
    <row r="24732" spans="10:10">
      <c r="J24732" s="1014"/>
    </row>
    <row r="24733" spans="10:10">
      <c r="J24733" s="1014"/>
    </row>
    <row r="24734" spans="10:10">
      <c r="J24734" s="1014"/>
    </row>
    <row r="24735" spans="10:10">
      <c r="J24735" s="1014"/>
    </row>
    <row r="24736" spans="10:10">
      <c r="J24736" s="1014"/>
    </row>
    <row r="24737" spans="10:10">
      <c r="J24737" s="1014"/>
    </row>
    <row r="24738" spans="10:10">
      <c r="J24738" s="1014"/>
    </row>
    <row r="24739" spans="10:10">
      <c r="J24739" s="1014"/>
    </row>
    <row r="24740" spans="10:10">
      <c r="J24740" s="1014"/>
    </row>
    <row r="24741" spans="10:10">
      <c r="J24741" s="1014"/>
    </row>
    <row r="24742" spans="10:10">
      <c r="J24742" s="1014"/>
    </row>
    <row r="24743" spans="10:10">
      <c r="J24743" s="1014"/>
    </row>
    <row r="24744" spans="10:10">
      <c r="J24744" s="1014"/>
    </row>
    <row r="24745" spans="10:10">
      <c r="J24745" s="1014"/>
    </row>
    <row r="24746" spans="10:10">
      <c r="J24746" s="1014"/>
    </row>
    <row r="24747" spans="10:10">
      <c r="J24747" s="1014"/>
    </row>
    <row r="24748" spans="10:10">
      <c r="J24748" s="1014"/>
    </row>
    <row r="24749" spans="10:10">
      <c r="J24749" s="1014"/>
    </row>
    <row r="24750" spans="10:10">
      <c r="J24750" s="1014"/>
    </row>
    <row r="24751" spans="10:10">
      <c r="J24751" s="1014"/>
    </row>
    <row r="24752" spans="10:10">
      <c r="J24752" s="1014"/>
    </row>
    <row r="24753" spans="10:10">
      <c r="J24753" s="1014"/>
    </row>
    <row r="24754" spans="10:10">
      <c r="J24754" s="1014"/>
    </row>
    <row r="24755" spans="10:10">
      <c r="J24755" s="1014"/>
    </row>
    <row r="24756" spans="10:10">
      <c r="J24756" s="1014"/>
    </row>
    <row r="24757" spans="10:10">
      <c r="J24757" s="1014"/>
    </row>
    <row r="24758" spans="10:10">
      <c r="J24758" s="1014"/>
    </row>
    <row r="24759" spans="10:10">
      <c r="J24759" s="1014"/>
    </row>
    <row r="24760" spans="10:10">
      <c r="J24760" s="1014"/>
    </row>
    <row r="24761" spans="10:10">
      <c r="J24761" s="1014"/>
    </row>
    <row r="24762" spans="10:10">
      <c r="J24762" s="1014"/>
    </row>
    <row r="24763" spans="10:10">
      <c r="J24763" s="1014"/>
    </row>
    <row r="24764" spans="10:10">
      <c r="J24764" s="1014"/>
    </row>
    <row r="24765" spans="10:10">
      <c r="J24765" s="1014"/>
    </row>
    <row r="24766" spans="10:10">
      <c r="J24766" s="1014"/>
    </row>
    <row r="24767" spans="10:10">
      <c r="J24767" s="1014"/>
    </row>
    <row r="24768" spans="10:10">
      <c r="J24768" s="1014"/>
    </row>
    <row r="24769" spans="10:10">
      <c r="J24769" s="1014"/>
    </row>
    <row r="24770" spans="10:10">
      <c r="J24770" s="1014"/>
    </row>
    <row r="24771" spans="10:10">
      <c r="J24771" s="1014"/>
    </row>
    <row r="24772" spans="10:10">
      <c r="J24772" s="1014"/>
    </row>
    <row r="24773" spans="10:10">
      <c r="J24773" s="1014"/>
    </row>
    <row r="24774" spans="10:10">
      <c r="J24774" s="1014"/>
    </row>
    <row r="24775" spans="10:10">
      <c r="J24775" s="1014"/>
    </row>
    <row r="24776" spans="10:10">
      <c r="J24776" s="1014"/>
    </row>
    <row r="24777" spans="10:10">
      <c r="J24777" s="1014"/>
    </row>
    <row r="24778" spans="10:10">
      <c r="J24778" s="1014"/>
    </row>
    <row r="24779" spans="10:10">
      <c r="J24779" s="1014"/>
    </row>
    <row r="24780" spans="10:10">
      <c r="J24780" s="1014"/>
    </row>
    <row r="24781" spans="10:10">
      <c r="J24781" s="1014"/>
    </row>
    <row r="24782" spans="10:10">
      <c r="J24782" s="1014"/>
    </row>
    <row r="24783" spans="10:10">
      <c r="J24783" s="1014"/>
    </row>
    <row r="24784" spans="10:10">
      <c r="J24784" s="1014"/>
    </row>
    <row r="24785" spans="10:10">
      <c r="J24785" s="1014"/>
    </row>
    <row r="24786" spans="10:10">
      <c r="J24786" s="1014"/>
    </row>
    <row r="24787" spans="10:10">
      <c r="J24787" s="1014"/>
    </row>
    <row r="24788" spans="10:10">
      <c r="J24788" s="1014"/>
    </row>
    <row r="24789" spans="10:10">
      <c r="J24789" s="1014"/>
    </row>
    <row r="24790" spans="10:10">
      <c r="J24790" s="1014"/>
    </row>
    <row r="24791" spans="10:10">
      <c r="J24791" s="1014"/>
    </row>
    <row r="24792" spans="10:10">
      <c r="J24792" s="1014"/>
    </row>
    <row r="24793" spans="10:10">
      <c r="J24793" s="1014"/>
    </row>
    <row r="24794" spans="10:10">
      <c r="J24794" s="1014"/>
    </row>
    <row r="24795" spans="10:10">
      <c r="J24795" s="1014"/>
    </row>
    <row r="24796" spans="10:10">
      <c r="J24796" s="1014"/>
    </row>
    <row r="24797" spans="10:10">
      <c r="J24797" s="1014"/>
    </row>
    <row r="24798" spans="10:10">
      <c r="J24798" s="1014"/>
    </row>
    <row r="24799" spans="10:10">
      <c r="J24799" s="1014"/>
    </row>
    <row r="24800" spans="10:10">
      <c r="J24800" s="1014"/>
    </row>
    <row r="24801" spans="10:10">
      <c r="J24801" s="1014"/>
    </row>
    <row r="24802" spans="10:10">
      <c r="J24802" s="1014"/>
    </row>
    <row r="24803" spans="10:10">
      <c r="J24803" s="1014"/>
    </row>
    <row r="24804" spans="10:10">
      <c r="J24804" s="1014"/>
    </row>
    <row r="24805" spans="10:10">
      <c r="J24805" s="1014"/>
    </row>
    <row r="24806" spans="10:10">
      <c r="J24806" s="1014"/>
    </row>
    <row r="24807" spans="10:10">
      <c r="J24807" s="1014"/>
    </row>
    <row r="24808" spans="10:10">
      <c r="J24808" s="1014"/>
    </row>
    <row r="24809" spans="10:10">
      <c r="J24809" s="1014"/>
    </row>
    <row r="24810" spans="10:10">
      <c r="J24810" s="1014"/>
    </row>
    <row r="24811" spans="10:10">
      <c r="J24811" s="1014"/>
    </row>
    <row r="24812" spans="10:10">
      <c r="J24812" s="1014"/>
    </row>
    <row r="24813" spans="10:10">
      <c r="J24813" s="1014"/>
    </row>
    <row r="24814" spans="10:10">
      <c r="J24814" s="1014"/>
    </row>
    <row r="24815" spans="10:10">
      <c r="J24815" s="1014"/>
    </row>
    <row r="24816" spans="10:10">
      <c r="J24816" s="1014"/>
    </row>
    <row r="24817" spans="10:10">
      <c r="J24817" s="1014"/>
    </row>
    <row r="24818" spans="10:10">
      <c r="J24818" s="1014"/>
    </row>
    <row r="24819" spans="10:10">
      <c r="J24819" s="1014"/>
    </row>
    <row r="24820" spans="10:10">
      <c r="J24820" s="1014"/>
    </row>
    <row r="24821" spans="10:10">
      <c r="J24821" s="1014"/>
    </row>
    <row r="24822" spans="10:10">
      <c r="J24822" s="1014"/>
    </row>
    <row r="24823" spans="10:10">
      <c r="J24823" s="1014"/>
    </row>
    <row r="24824" spans="10:10">
      <c r="J24824" s="1014"/>
    </row>
    <row r="24825" spans="10:10">
      <c r="J24825" s="1014"/>
    </row>
    <row r="24826" spans="10:10">
      <c r="J24826" s="1014"/>
    </row>
    <row r="24827" spans="10:10">
      <c r="J24827" s="1014"/>
    </row>
    <row r="24828" spans="10:10">
      <c r="J24828" s="1014"/>
    </row>
    <row r="24829" spans="10:10">
      <c r="J24829" s="1014"/>
    </row>
    <row r="24830" spans="10:10">
      <c r="J24830" s="1014"/>
    </row>
    <row r="24831" spans="10:10">
      <c r="J24831" s="1014"/>
    </row>
    <row r="24832" spans="10:10">
      <c r="J24832" s="1014"/>
    </row>
    <row r="24833" spans="10:10">
      <c r="J24833" s="1014"/>
    </row>
    <row r="24834" spans="10:10">
      <c r="J24834" s="1014"/>
    </row>
    <row r="24835" spans="10:10">
      <c r="J24835" s="1014"/>
    </row>
    <row r="24836" spans="10:10">
      <c r="J24836" s="1014"/>
    </row>
    <row r="24837" spans="10:10">
      <c r="J24837" s="1014"/>
    </row>
    <row r="24838" spans="10:10">
      <c r="J24838" s="1014"/>
    </row>
    <row r="24839" spans="10:10">
      <c r="J24839" s="1014"/>
    </row>
    <row r="24840" spans="10:10">
      <c r="J24840" s="1014"/>
    </row>
    <row r="24841" spans="10:10">
      <c r="J24841" s="1014"/>
    </row>
    <row r="24842" spans="10:10">
      <c r="J24842" s="1014"/>
    </row>
    <row r="24843" spans="10:10">
      <c r="J24843" s="1014"/>
    </row>
    <row r="24844" spans="10:10">
      <c r="J24844" s="1014"/>
    </row>
    <row r="24845" spans="10:10">
      <c r="J24845" s="1014"/>
    </row>
    <row r="24846" spans="10:10">
      <c r="J24846" s="1014"/>
    </row>
    <row r="24847" spans="10:10">
      <c r="J24847" s="1014"/>
    </row>
    <row r="24848" spans="10:10">
      <c r="J24848" s="1014"/>
    </row>
    <row r="24849" spans="10:10">
      <c r="J24849" s="1014"/>
    </row>
    <row r="24850" spans="10:10">
      <c r="J24850" s="1014"/>
    </row>
    <row r="24851" spans="10:10">
      <c r="J24851" s="1014"/>
    </row>
    <row r="24852" spans="10:10">
      <c r="J24852" s="1014"/>
    </row>
    <row r="24853" spans="10:10">
      <c r="J24853" s="1014"/>
    </row>
    <row r="24854" spans="10:10">
      <c r="J24854" s="1014"/>
    </row>
    <row r="24855" spans="10:10">
      <c r="J24855" s="1014"/>
    </row>
    <row r="24856" spans="10:10">
      <c r="J24856" s="1014"/>
    </row>
    <row r="24857" spans="10:10">
      <c r="J24857" s="1014"/>
    </row>
    <row r="24858" spans="10:10">
      <c r="J24858" s="1014"/>
    </row>
    <row r="24859" spans="10:10">
      <c r="J24859" s="1014"/>
    </row>
    <row r="24860" spans="10:10">
      <c r="J24860" s="1014"/>
    </row>
    <row r="24861" spans="10:10">
      <c r="J24861" s="1014"/>
    </row>
    <row r="24862" spans="10:10">
      <c r="J24862" s="1014"/>
    </row>
    <row r="24863" spans="10:10">
      <c r="J24863" s="1014"/>
    </row>
    <row r="24864" spans="10:10">
      <c r="J24864" s="1014"/>
    </row>
    <row r="24865" spans="10:10">
      <c r="J24865" s="1014"/>
    </row>
    <row r="24866" spans="10:10">
      <c r="J24866" s="1014"/>
    </row>
    <row r="24867" spans="10:10">
      <c r="J24867" s="1014"/>
    </row>
    <row r="24868" spans="10:10">
      <c r="J24868" s="1014"/>
    </row>
    <row r="24869" spans="10:10">
      <c r="J24869" s="1014"/>
    </row>
    <row r="24870" spans="10:10">
      <c r="J24870" s="1014"/>
    </row>
    <row r="24871" spans="10:10">
      <c r="J24871" s="1014"/>
    </row>
    <row r="24872" spans="10:10">
      <c r="J24872" s="1014"/>
    </row>
    <row r="24873" spans="10:10">
      <c r="J24873" s="1014"/>
    </row>
    <row r="24874" spans="10:10">
      <c r="J24874" s="1014"/>
    </row>
    <row r="24875" spans="10:10">
      <c r="J24875" s="1014"/>
    </row>
    <row r="24876" spans="10:10">
      <c r="J24876" s="1014"/>
    </row>
    <row r="24877" spans="10:10">
      <c r="J24877" s="1014"/>
    </row>
    <row r="24878" spans="10:10">
      <c r="J24878" s="1014"/>
    </row>
    <row r="24879" spans="10:10">
      <c r="J24879" s="1014"/>
    </row>
    <row r="24880" spans="10:10">
      <c r="J24880" s="1014"/>
    </row>
    <row r="24881" spans="10:10">
      <c r="J24881" s="1014"/>
    </row>
    <row r="24882" spans="10:10">
      <c r="J24882" s="1014"/>
    </row>
    <row r="24883" spans="10:10">
      <c r="J24883" s="1014"/>
    </row>
    <row r="24884" spans="10:10">
      <c r="J24884" s="1014"/>
    </row>
    <row r="24885" spans="10:10">
      <c r="J24885" s="1014"/>
    </row>
    <row r="24886" spans="10:10">
      <c r="J24886" s="1014"/>
    </row>
    <row r="24887" spans="10:10">
      <c r="J24887" s="1014"/>
    </row>
    <row r="24888" spans="10:10">
      <c r="J24888" s="1014"/>
    </row>
    <row r="24889" spans="10:10">
      <c r="J24889" s="1014"/>
    </row>
    <row r="24890" spans="10:10">
      <c r="J24890" s="1014"/>
    </row>
    <row r="24891" spans="10:10">
      <c r="J24891" s="1014"/>
    </row>
    <row r="24892" spans="10:10">
      <c r="J24892" s="1014"/>
    </row>
    <row r="24893" spans="10:10">
      <c r="J24893" s="1014"/>
    </row>
    <row r="24894" spans="10:10">
      <c r="J24894" s="1014"/>
    </row>
    <row r="24895" spans="10:10">
      <c r="J24895" s="1014"/>
    </row>
    <row r="24896" spans="10:10">
      <c r="J24896" s="1014"/>
    </row>
    <row r="24897" spans="10:10">
      <c r="J24897" s="1014"/>
    </row>
    <row r="24898" spans="10:10">
      <c r="J24898" s="1014"/>
    </row>
    <row r="24899" spans="10:10">
      <c r="J24899" s="1014"/>
    </row>
    <row r="24900" spans="10:10">
      <c r="J24900" s="1014"/>
    </row>
    <row r="24901" spans="10:10">
      <c r="J24901" s="1014"/>
    </row>
    <row r="24902" spans="10:10">
      <c r="J24902" s="1014"/>
    </row>
    <row r="24903" spans="10:10">
      <c r="J24903" s="1014"/>
    </row>
    <row r="24904" spans="10:10">
      <c r="J24904" s="1014"/>
    </row>
    <row r="24905" spans="10:10">
      <c r="J24905" s="1014"/>
    </row>
    <row r="24906" spans="10:10">
      <c r="J24906" s="1014"/>
    </row>
    <row r="24907" spans="10:10">
      <c r="J24907" s="1014"/>
    </row>
    <row r="24908" spans="10:10">
      <c r="J24908" s="1014"/>
    </row>
    <row r="24909" spans="10:10">
      <c r="J24909" s="1014"/>
    </row>
    <row r="24910" spans="10:10">
      <c r="J24910" s="1014"/>
    </row>
    <row r="24911" spans="10:10">
      <c r="J24911" s="1014"/>
    </row>
    <row r="24912" spans="10:10">
      <c r="J24912" s="1014"/>
    </row>
    <row r="24913" spans="10:10">
      <c r="J24913" s="1014"/>
    </row>
    <row r="24914" spans="10:10">
      <c r="J24914" s="1014"/>
    </row>
    <row r="24915" spans="10:10">
      <c r="J24915" s="1014"/>
    </row>
    <row r="24916" spans="10:10">
      <c r="J24916" s="1014"/>
    </row>
    <row r="24917" spans="10:10">
      <c r="J24917" s="1014"/>
    </row>
    <row r="24918" spans="10:10">
      <c r="J24918" s="1014"/>
    </row>
    <row r="24919" spans="10:10">
      <c r="J24919" s="1014"/>
    </row>
    <row r="24920" spans="10:10">
      <c r="J24920" s="1014"/>
    </row>
    <row r="24921" spans="10:10">
      <c r="J24921" s="1014"/>
    </row>
    <row r="24922" spans="10:10">
      <c r="J24922" s="1014"/>
    </row>
    <row r="24923" spans="10:10">
      <c r="J24923" s="1014"/>
    </row>
    <row r="24924" spans="10:10">
      <c r="J24924" s="1014"/>
    </row>
    <row r="24925" spans="10:10">
      <c r="J24925" s="1014"/>
    </row>
    <row r="24926" spans="10:10">
      <c r="J24926" s="1014"/>
    </row>
    <row r="24927" spans="10:10">
      <c r="J24927" s="1014"/>
    </row>
    <row r="24928" spans="10:10">
      <c r="J24928" s="1014"/>
    </row>
    <row r="24929" spans="10:10">
      <c r="J24929" s="1014"/>
    </row>
    <row r="24930" spans="10:10">
      <c r="J24930" s="1014"/>
    </row>
    <row r="24931" spans="10:10">
      <c r="J24931" s="1014"/>
    </row>
    <row r="24932" spans="10:10">
      <c r="J24932" s="1014"/>
    </row>
    <row r="24933" spans="10:10">
      <c r="J24933" s="1014"/>
    </row>
    <row r="24934" spans="10:10">
      <c r="J24934" s="1014"/>
    </row>
    <row r="24935" spans="10:10">
      <c r="J24935" s="1014"/>
    </row>
    <row r="24936" spans="10:10">
      <c r="J24936" s="1014"/>
    </row>
    <row r="24937" spans="10:10">
      <c r="J24937" s="1014"/>
    </row>
    <row r="24938" spans="10:10">
      <c r="J24938" s="1014"/>
    </row>
    <row r="24939" spans="10:10">
      <c r="J24939" s="1014"/>
    </row>
    <row r="24940" spans="10:10">
      <c r="J24940" s="1014"/>
    </row>
    <row r="24941" spans="10:10">
      <c r="J24941" s="1014"/>
    </row>
    <row r="24942" spans="10:10">
      <c r="J24942" s="1014"/>
    </row>
    <row r="24943" spans="10:10">
      <c r="J24943" s="1014"/>
    </row>
    <row r="24944" spans="10:10">
      <c r="J24944" s="1014"/>
    </row>
    <row r="24945" spans="10:10">
      <c r="J24945" s="1014"/>
    </row>
    <row r="24946" spans="10:10">
      <c r="J24946" s="1014"/>
    </row>
    <row r="24947" spans="10:10">
      <c r="J24947" s="1014"/>
    </row>
    <row r="24948" spans="10:10">
      <c r="J24948" s="1014"/>
    </row>
    <row r="24949" spans="10:10">
      <c r="J24949" s="1014"/>
    </row>
    <row r="24950" spans="10:10">
      <c r="J24950" s="1014"/>
    </row>
    <row r="24951" spans="10:10">
      <c r="J24951" s="1014"/>
    </row>
    <row r="24952" spans="10:10">
      <c r="J24952" s="1014"/>
    </row>
    <row r="24953" spans="10:10">
      <c r="J24953" s="1014"/>
    </row>
    <row r="24954" spans="10:10">
      <c r="J24954" s="1014"/>
    </row>
    <row r="24955" spans="10:10">
      <c r="J24955" s="1014"/>
    </row>
    <row r="24956" spans="10:10">
      <c r="J24956" s="1014"/>
    </row>
    <row r="24957" spans="10:10">
      <c r="J24957" s="1014"/>
    </row>
    <row r="24958" spans="10:10">
      <c r="J24958" s="1014"/>
    </row>
    <row r="24959" spans="10:10">
      <c r="J24959" s="1014"/>
    </row>
    <row r="24960" spans="10:10">
      <c r="J24960" s="1014"/>
    </row>
    <row r="24961" spans="10:10">
      <c r="J24961" s="1014"/>
    </row>
    <row r="24962" spans="10:10">
      <c r="J24962" s="1014"/>
    </row>
    <row r="24963" spans="10:10">
      <c r="J24963" s="1014"/>
    </row>
    <row r="24964" spans="10:10">
      <c r="J24964" s="1014"/>
    </row>
    <row r="24965" spans="10:10">
      <c r="J24965" s="1014"/>
    </row>
    <row r="24966" spans="10:10">
      <c r="J24966" s="1014"/>
    </row>
    <row r="24967" spans="10:10">
      <c r="J24967" s="1014"/>
    </row>
    <row r="24968" spans="10:10">
      <c r="J24968" s="1014"/>
    </row>
    <row r="24969" spans="10:10">
      <c r="J24969" s="1014"/>
    </row>
    <row r="24970" spans="10:10">
      <c r="J24970" s="1014"/>
    </row>
    <row r="24971" spans="10:10">
      <c r="J24971" s="1014"/>
    </row>
    <row r="24972" spans="10:10">
      <c r="J24972" s="1014"/>
    </row>
    <row r="24973" spans="10:10">
      <c r="J24973" s="1014"/>
    </row>
    <row r="24974" spans="10:10">
      <c r="J24974" s="1014"/>
    </row>
    <row r="24975" spans="10:10">
      <c r="J24975" s="1014"/>
    </row>
    <row r="24976" spans="10:10">
      <c r="J24976" s="1014"/>
    </row>
    <row r="24977" spans="10:10">
      <c r="J24977" s="1014"/>
    </row>
    <row r="24978" spans="10:10">
      <c r="J24978" s="1014"/>
    </row>
    <row r="24979" spans="10:10">
      <c r="J24979" s="1014"/>
    </row>
    <row r="24980" spans="10:10">
      <c r="J24980" s="1014"/>
    </row>
    <row r="24981" spans="10:10">
      <c r="J24981" s="1014"/>
    </row>
    <row r="24982" spans="10:10">
      <c r="J24982" s="1014"/>
    </row>
    <row r="24983" spans="10:10">
      <c r="J24983" s="1014"/>
    </row>
    <row r="24984" spans="10:10">
      <c r="J24984" s="1014"/>
    </row>
    <row r="24985" spans="10:10">
      <c r="J24985" s="1014"/>
    </row>
    <row r="24986" spans="10:10">
      <c r="J24986" s="1014"/>
    </row>
    <row r="24987" spans="10:10">
      <c r="J24987" s="1014"/>
    </row>
    <row r="24988" spans="10:10">
      <c r="J24988" s="1014"/>
    </row>
    <row r="24989" spans="10:10">
      <c r="J24989" s="1014"/>
    </row>
    <row r="24990" spans="10:10">
      <c r="J24990" s="1014"/>
    </row>
    <row r="24991" spans="10:10">
      <c r="J24991" s="1014"/>
    </row>
    <row r="24992" spans="10:10">
      <c r="J24992" s="1014"/>
    </row>
    <row r="24993" spans="10:10">
      <c r="J24993" s="1014"/>
    </row>
    <row r="24994" spans="10:10">
      <c r="J24994" s="1014"/>
    </row>
    <row r="24995" spans="10:10">
      <c r="J24995" s="1014"/>
    </row>
    <row r="24996" spans="10:10">
      <c r="J24996" s="1014"/>
    </row>
    <row r="24997" spans="10:10">
      <c r="J24997" s="1014"/>
    </row>
    <row r="24998" spans="10:10">
      <c r="J24998" s="1014"/>
    </row>
    <row r="24999" spans="10:10">
      <c r="J24999" s="1014"/>
    </row>
    <row r="25000" spans="10:10">
      <c r="J25000" s="1014"/>
    </row>
    <row r="25001" spans="10:10">
      <c r="J25001" s="1014"/>
    </row>
    <row r="25002" spans="10:10">
      <c r="J25002" s="1014"/>
    </row>
    <row r="25003" spans="10:10">
      <c r="J25003" s="1014"/>
    </row>
    <row r="25004" spans="10:10">
      <c r="J25004" s="1014"/>
    </row>
    <row r="25005" spans="10:10">
      <c r="J25005" s="1014"/>
    </row>
    <row r="25006" spans="10:10">
      <c r="J25006" s="1014"/>
    </row>
    <row r="25007" spans="10:10">
      <c r="J25007" s="1014"/>
    </row>
    <row r="25008" spans="10:10">
      <c r="J25008" s="1014"/>
    </row>
    <row r="25009" spans="10:10">
      <c r="J25009" s="1014"/>
    </row>
    <row r="25010" spans="10:10">
      <c r="J25010" s="1014"/>
    </row>
    <row r="25011" spans="10:10">
      <c r="J25011" s="1014"/>
    </row>
    <row r="25012" spans="10:10">
      <c r="J25012" s="1014"/>
    </row>
    <row r="25013" spans="10:10">
      <c r="J25013" s="1014"/>
    </row>
    <row r="25014" spans="10:10">
      <c r="J25014" s="1014"/>
    </row>
    <row r="25015" spans="10:10">
      <c r="J25015" s="1014"/>
    </row>
    <row r="25016" spans="10:10">
      <c r="J25016" s="1014"/>
    </row>
    <row r="25017" spans="10:10">
      <c r="J25017" s="1014"/>
    </row>
    <row r="25018" spans="10:10">
      <c r="J25018" s="1014"/>
    </row>
    <row r="25019" spans="10:10">
      <c r="J25019" s="1014"/>
    </row>
    <row r="25020" spans="10:10">
      <c r="J25020" s="1014"/>
    </row>
    <row r="25021" spans="10:10">
      <c r="J25021" s="1014"/>
    </row>
    <row r="25022" spans="10:10">
      <c r="J25022" s="1014"/>
    </row>
    <row r="25023" spans="10:10">
      <c r="J25023" s="1014"/>
    </row>
    <row r="25024" spans="10:10">
      <c r="J25024" s="1014"/>
    </row>
    <row r="25025" spans="10:10">
      <c r="J25025" s="1014"/>
    </row>
    <row r="25026" spans="10:10">
      <c r="J25026" s="1014"/>
    </row>
    <row r="25027" spans="10:10">
      <c r="J25027" s="1014"/>
    </row>
    <row r="25028" spans="10:10">
      <c r="J25028" s="1014"/>
    </row>
    <row r="25029" spans="10:10">
      <c r="J25029" s="1014"/>
    </row>
    <row r="25030" spans="10:10">
      <c r="J25030" s="1014"/>
    </row>
    <row r="25031" spans="10:10">
      <c r="J25031" s="1014"/>
    </row>
    <row r="25032" spans="10:10">
      <c r="J25032" s="1014"/>
    </row>
    <row r="25033" spans="10:10">
      <c r="J25033" s="1014"/>
    </row>
    <row r="25034" spans="10:10">
      <c r="J25034" s="1014"/>
    </row>
    <row r="25035" spans="10:10">
      <c r="J25035" s="1014"/>
    </row>
    <row r="25036" spans="10:10">
      <c r="J25036" s="1014"/>
    </row>
    <row r="25037" spans="10:10">
      <c r="J25037" s="1014"/>
    </row>
    <row r="25038" spans="10:10">
      <c r="J25038" s="1014"/>
    </row>
    <row r="25039" spans="10:10">
      <c r="J25039" s="1014"/>
    </row>
    <row r="25040" spans="10:10">
      <c r="J25040" s="1014"/>
    </row>
    <row r="25041" spans="10:10">
      <c r="J25041" s="1014"/>
    </row>
    <row r="25042" spans="10:10">
      <c r="J25042" s="1014"/>
    </row>
    <row r="25043" spans="10:10">
      <c r="J25043" s="1014"/>
    </row>
    <row r="25044" spans="10:10">
      <c r="J25044" s="1014"/>
    </row>
    <row r="25045" spans="10:10">
      <c r="J25045" s="1014"/>
    </row>
    <row r="25046" spans="10:10">
      <c r="J25046" s="1014"/>
    </row>
    <row r="25047" spans="10:10">
      <c r="J25047" s="1014"/>
    </row>
    <row r="25048" spans="10:10">
      <c r="J25048" s="1014"/>
    </row>
    <row r="25049" spans="10:10">
      <c r="J25049" s="1014"/>
    </row>
    <row r="25050" spans="10:10">
      <c r="J25050" s="1014"/>
    </row>
    <row r="25051" spans="10:10">
      <c r="J25051" s="1014"/>
    </row>
    <row r="25052" spans="10:10">
      <c r="J25052" s="1014"/>
    </row>
    <row r="25053" spans="10:10">
      <c r="J25053" s="1014"/>
    </row>
    <row r="25054" spans="10:10">
      <c r="J25054" s="1014"/>
    </row>
    <row r="25055" spans="10:10">
      <c r="J25055" s="1014"/>
    </row>
    <row r="25056" spans="10:10">
      <c r="J25056" s="1014"/>
    </row>
    <row r="25057" spans="10:10">
      <c r="J25057" s="1014"/>
    </row>
    <row r="25058" spans="10:10">
      <c r="J25058" s="1014"/>
    </row>
    <row r="25059" spans="10:10">
      <c r="J25059" s="1014"/>
    </row>
    <row r="25060" spans="10:10">
      <c r="J25060" s="1014"/>
    </row>
    <row r="25061" spans="10:10">
      <c r="J25061" s="1014"/>
    </row>
    <row r="25062" spans="10:10">
      <c r="J25062" s="1014"/>
    </row>
    <row r="25063" spans="10:10">
      <c r="J25063" s="1014"/>
    </row>
    <row r="25064" spans="10:10">
      <c r="J25064" s="1014"/>
    </row>
    <row r="25065" spans="10:10">
      <c r="J25065" s="1014"/>
    </row>
    <row r="25066" spans="10:10">
      <c r="J25066" s="1014"/>
    </row>
    <row r="25067" spans="10:10">
      <c r="J25067" s="1014"/>
    </row>
    <row r="25068" spans="10:10">
      <c r="J25068" s="1014"/>
    </row>
    <row r="25069" spans="10:10">
      <c r="J25069" s="1014"/>
    </row>
    <row r="25070" spans="10:10">
      <c r="J25070" s="1014"/>
    </row>
    <row r="25071" spans="10:10">
      <c r="J25071" s="1014"/>
    </row>
    <row r="25072" spans="10:10">
      <c r="J25072" s="1014"/>
    </row>
    <row r="25073" spans="10:10">
      <c r="J25073" s="1014"/>
    </row>
    <row r="25074" spans="10:10">
      <c r="J25074" s="1014"/>
    </row>
    <row r="25075" spans="10:10">
      <c r="J25075" s="1014"/>
    </row>
    <row r="25076" spans="10:10">
      <c r="J25076" s="1014"/>
    </row>
    <row r="25077" spans="10:10">
      <c r="J25077" s="1014"/>
    </row>
    <row r="25078" spans="10:10">
      <c r="J25078" s="1014"/>
    </row>
    <row r="25079" spans="10:10">
      <c r="J25079" s="1014"/>
    </row>
    <row r="25080" spans="10:10">
      <c r="J25080" s="1014"/>
    </row>
    <row r="25081" spans="10:10">
      <c r="J25081" s="1014"/>
    </row>
    <row r="25082" spans="10:10">
      <c r="J25082" s="1014"/>
    </row>
    <row r="25083" spans="10:10">
      <c r="J25083" s="1014"/>
    </row>
    <row r="25084" spans="10:10">
      <c r="J25084" s="1014"/>
    </row>
    <row r="25085" spans="10:10">
      <c r="J25085" s="1014"/>
    </row>
    <row r="25086" spans="10:10">
      <c r="J25086" s="1014"/>
    </row>
    <row r="25087" spans="10:10">
      <c r="J25087" s="1014"/>
    </row>
    <row r="25088" spans="10:10">
      <c r="J25088" s="1014"/>
    </row>
    <row r="25089" spans="10:10">
      <c r="J25089" s="1014"/>
    </row>
    <row r="25090" spans="10:10">
      <c r="J25090" s="1014"/>
    </row>
    <row r="25091" spans="10:10">
      <c r="J25091" s="1014"/>
    </row>
    <row r="25092" spans="10:10">
      <c r="J25092" s="1014"/>
    </row>
    <row r="25093" spans="10:10">
      <c r="J25093" s="1014"/>
    </row>
    <row r="25094" spans="10:10">
      <c r="J25094" s="1014"/>
    </row>
    <row r="25095" spans="10:10">
      <c r="J25095" s="1014"/>
    </row>
    <row r="25096" spans="10:10">
      <c r="J25096" s="1014"/>
    </row>
    <row r="25097" spans="10:10">
      <c r="J25097" s="1014"/>
    </row>
    <row r="25098" spans="10:10">
      <c r="J25098" s="1014"/>
    </row>
    <row r="25099" spans="10:10">
      <c r="J25099" s="1014"/>
    </row>
    <row r="25100" spans="10:10">
      <c r="J25100" s="1014"/>
    </row>
    <row r="25101" spans="10:10">
      <c r="J25101" s="1014"/>
    </row>
    <row r="25102" spans="10:10">
      <c r="J25102" s="1014"/>
    </row>
    <row r="25103" spans="10:10">
      <c r="J25103" s="1014"/>
    </row>
    <row r="25104" spans="10:10">
      <c r="J25104" s="1014"/>
    </row>
    <row r="25105" spans="10:10">
      <c r="J25105" s="1014"/>
    </row>
    <row r="25106" spans="10:10">
      <c r="J25106" s="1014"/>
    </row>
    <row r="25107" spans="10:10">
      <c r="J25107" s="1014"/>
    </row>
    <row r="25108" spans="10:10">
      <c r="J25108" s="1014"/>
    </row>
    <row r="25109" spans="10:10">
      <c r="J25109" s="1014"/>
    </row>
    <row r="25110" spans="10:10">
      <c r="J25110" s="1014"/>
    </row>
    <row r="25111" spans="10:10">
      <c r="J25111" s="1014"/>
    </row>
    <row r="25112" spans="10:10">
      <c r="J25112" s="1014"/>
    </row>
    <row r="25113" spans="10:10">
      <c r="J25113" s="1014"/>
    </row>
    <row r="25114" spans="10:10">
      <c r="J25114" s="1014"/>
    </row>
    <row r="25115" spans="10:10">
      <c r="J25115" s="1014"/>
    </row>
    <row r="25116" spans="10:10">
      <c r="J25116" s="1014"/>
    </row>
    <row r="25117" spans="10:10">
      <c r="J25117" s="1014"/>
    </row>
    <row r="25118" spans="10:10">
      <c r="J25118" s="1014"/>
    </row>
    <row r="25119" spans="10:10">
      <c r="J25119" s="1014"/>
    </row>
    <row r="25120" spans="10:10">
      <c r="J25120" s="1014"/>
    </row>
    <row r="25121" spans="10:10">
      <c r="J25121" s="1014"/>
    </row>
    <row r="25122" spans="10:10">
      <c r="J25122" s="1014"/>
    </row>
    <row r="25123" spans="10:10">
      <c r="J25123" s="1014"/>
    </row>
    <row r="25124" spans="10:10">
      <c r="J25124" s="1014"/>
    </row>
    <row r="25125" spans="10:10">
      <c r="J25125" s="1014"/>
    </row>
    <row r="25126" spans="10:10">
      <c r="J25126" s="1014"/>
    </row>
    <row r="25127" spans="10:10">
      <c r="J25127" s="1014"/>
    </row>
    <row r="25128" spans="10:10">
      <c r="J25128" s="1014"/>
    </row>
    <row r="25129" spans="10:10">
      <c r="J25129" s="1014"/>
    </row>
    <row r="25130" spans="10:10">
      <c r="J25130" s="1014"/>
    </row>
    <row r="25131" spans="10:10">
      <c r="J25131" s="1014"/>
    </row>
    <row r="25132" spans="10:10">
      <c r="J25132" s="1014"/>
    </row>
    <row r="25133" spans="10:10">
      <c r="J25133" s="1014"/>
    </row>
    <row r="25134" spans="10:10">
      <c r="J25134" s="1014"/>
    </row>
    <row r="25135" spans="10:10">
      <c r="J25135" s="1014"/>
    </row>
    <row r="25136" spans="10:10">
      <c r="J25136" s="1014"/>
    </row>
    <row r="25137" spans="10:10">
      <c r="J25137" s="1014"/>
    </row>
    <row r="25138" spans="10:10">
      <c r="J25138" s="1014"/>
    </row>
    <row r="25139" spans="10:10">
      <c r="J25139" s="1014"/>
    </row>
    <row r="25140" spans="10:10">
      <c r="J25140" s="1014"/>
    </row>
    <row r="25141" spans="10:10">
      <c r="J25141" s="1014"/>
    </row>
    <row r="25142" spans="10:10">
      <c r="J25142" s="1014"/>
    </row>
    <row r="25143" spans="10:10">
      <c r="J25143" s="1014"/>
    </row>
    <row r="25144" spans="10:10">
      <c r="J25144" s="1014"/>
    </row>
    <row r="25145" spans="10:10">
      <c r="J25145" s="1014"/>
    </row>
    <row r="25146" spans="10:10">
      <c r="J25146" s="1014"/>
    </row>
    <row r="25147" spans="10:10">
      <c r="J25147" s="1014"/>
    </row>
    <row r="25148" spans="10:10">
      <c r="J25148" s="1014"/>
    </row>
    <row r="25149" spans="10:10">
      <c r="J25149" s="1014"/>
    </row>
    <row r="25150" spans="10:10">
      <c r="J25150" s="1014"/>
    </row>
    <row r="25151" spans="10:10">
      <c r="J25151" s="1014"/>
    </row>
    <row r="25152" spans="10:10">
      <c r="J25152" s="1014"/>
    </row>
    <row r="25153" spans="10:10">
      <c r="J25153" s="1014"/>
    </row>
    <row r="25154" spans="10:10">
      <c r="J25154" s="1014"/>
    </row>
    <row r="25155" spans="10:10">
      <c r="J25155" s="1014"/>
    </row>
    <row r="25156" spans="10:10">
      <c r="J25156" s="1014"/>
    </row>
    <row r="25157" spans="10:10">
      <c r="J25157" s="1014"/>
    </row>
    <row r="25158" spans="10:10">
      <c r="J25158" s="1014"/>
    </row>
    <row r="25159" spans="10:10">
      <c r="J25159" s="1014"/>
    </row>
    <row r="25160" spans="10:10">
      <c r="J25160" s="1014"/>
    </row>
    <row r="25161" spans="10:10">
      <c r="J25161" s="1014"/>
    </row>
    <row r="25162" spans="10:10">
      <c r="J25162" s="1014"/>
    </row>
    <row r="25163" spans="10:10">
      <c r="J25163" s="1014"/>
    </row>
    <row r="25164" spans="10:10">
      <c r="J25164" s="1014"/>
    </row>
    <row r="25165" spans="10:10">
      <c r="J25165" s="1014"/>
    </row>
    <row r="25166" spans="10:10">
      <c r="J25166" s="1014"/>
    </row>
    <row r="25167" spans="10:10">
      <c r="J25167" s="1014"/>
    </row>
    <row r="25168" spans="10:10">
      <c r="J25168" s="1014"/>
    </row>
    <row r="25169" spans="10:10">
      <c r="J25169" s="1014"/>
    </row>
    <row r="25170" spans="10:10">
      <c r="J25170" s="1014"/>
    </row>
    <row r="25171" spans="10:10">
      <c r="J25171" s="1014"/>
    </row>
    <row r="25172" spans="10:10">
      <c r="J25172" s="1014"/>
    </row>
    <row r="25173" spans="10:10">
      <c r="J25173" s="1014"/>
    </row>
    <row r="25174" spans="10:10">
      <c r="J25174" s="1014"/>
    </row>
    <row r="25175" spans="10:10">
      <c r="J25175" s="1014"/>
    </row>
    <row r="25176" spans="10:10">
      <c r="J25176" s="1014"/>
    </row>
    <row r="25177" spans="10:10">
      <c r="J25177" s="1014"/>
    </row>
    <row r="25178" spans="10:10">
      <c r="J25178" s="1014"/>
    </row>
    <row r="25179" spans="10:10">
      <c r="J25179" s="1014"/>
    </row>
    <row r="25180" spans="10:10">
      <c r="J25180" s="1014"/>
    </row>
    <row r="25181" spans="10:10">
      <c r="J25181" s="1014"/>
    </row>
    <row r="25182" spans="10:10">
      <c r="J25182" s="1014"/>
    </row>
    <row r="25183" spans="10:10">
      <c r="J25183" s="1014"/>
    </row>
    <row r="25184" spans="10:10">
      <c r="J25184" s="1014"/>
    </row>
    <row r="25185" spans="10:10">
      <c r="J25185" s="1014"/>
    </row>
    <row r="25186" spans="10:10">
      <c r="J25186" s="1014"/>
    </row>
    <row r="25187" spans="10:10">
      <c r="J25187" s="1014"/>
    </row>
    <row r="25188" spans="10:10">
      <c r="J25188" s="1014"/>
    </row>
    <row r="25189" spans="10:10">
      <c r="J25189" s="1014"/>
    </row>
    <row r="25190" spans="10:10">
      <c r="J25190" s="1014"/>
    </row>
    <row r="25191" spans="10:10">
      <c r="J25191" s="1014"/>
    </row>
    <row r="25192" spans="10:10">
      <c r="J25192" s="1014"/>
    </row>
    <row r="25193" spans="10:10">
      <c r="J25193" s="1014"/>
    </row>
    <row r="25194" spans="10:10">
      <c r="J25194" s="1014"/>
    </row>
    <row r="25195" spans="10:10">
      <c r="J25195" s="1014"/>
    </row>
    <row r="25196" spans="10:10">
      <c r="J25196" s="1014"/>
    </row>
    <row r="25197" spans="10:10">
      <c r="J25197" s="1014"/>
    </row>
    <row r="25198" spans="10:10">
      <c r="J25198" s="1014"/>
    </row>
    <row r="25199" spans="10:10">
      <c r="J25199" s="1014"/>
    </row>
    <row r="25200" spans="10:10">
      <c r="J25200" s="1014"/>
    </row>
    <row r="25201" spans="10:10">
      <c r="J25201" s="1014"/>
    </row>
    <row r="25202" spans="10:10">
      <c r="J25202" s="1014"/>
    </row>
    <row r="25203" spans="10:10">
      <c r="J25203" s="1014"/>
    </row>
    <row r="25204" spans="10:10">
      <c r="J25204" s="1014"/>
    </row>
    <row r="25205" spans="10:10">
      <c r="J25205" s="1014"/>
    </row>
    <row r="25206" spans="10:10">
      <c r="J25206" s="1014"/>
    </row>
    <row r="25207" spans="10:10">
      <c r="J25207" s="1014"/>
    </row>
    <row r="25208" spans="10:10">
      <c r="J25208" s="1014"/>
    </row>
    <row r="25209" spans="10:10">
      <c r="J25209" s="1014"/>
    </row>
    <row r="25210" spans="10:10">
      <c r="J25210" s="1014"/>
    </row>
    <row r="25211" spans="10:10">
      <c r="J25211" s="1014"/>
    </row>
    <row r="25212" spans="10:10">
      <c r="J25212" s="1014"/>
    </row>
    <row r="25213" spans="10:10">
      <c r="J25213" s="1014"/>
    </row>
    <row r="25214" spans="10:10">
      <c r="J25214" s="1014"/>
    </row>
    <row r="25215" spans="10:10">
      <c r="J25215" s="1014"/>
    </row>
    <row r="25216" spans="10:10">
      <c r="J25216" s="1014"/>
    </row>
    <row r="25217" spans="10:10">
      <c r="J25217" s="1014"/>
    </row>
    <row r="25218" spans="10:10">
      <c r="J25218" s="1014"/>
    </row>
    <row r="25219" spans="10:10">
      <c r="J25219" s="1014"/>
    </row>
    <row r="25220" spans="10:10">
      <c r="J25220" s="1014"/>
    </row>
    <row r="25221" spans="10:10">
      <c r="J25221" s="1014"/>
    </row>
    <row r="25222" spans="10:10">
      <c r="J25222" s="1014"/>
    </row>
    <row r="25223" spans="10:10">
      <c r="J25223" s="1014"/>
    </row>
    <row r="25224" spans="10:10">
      <c r="J25224" s="1014"/>
    </row>
    <row r="25225" spans="10:10">
      <c r="J25225" s="1014"/>
    </row>
    <row r="25226" spans="10:10">
      <c r="J25226" s="1014"/>
    </row>
    <row r="25227" spans="10:10">
      <c r="J25227" s="1014"/>
    </row>
    <row r="25228" spans="10:10">
      <c r="J25228" s="1014"/>
    </row>
    <row r="25229" spans="10:10">
      <c r="J25229" s="1014"/>
    </row>
    <row r="25230" spans="10:10">
      <c r="J25230" s="1014"/>
    </row>
    <row r="25231" spans="10:10">
      <c r="J25231" s="1014"/>
    </row>
    <row r="25232" spans="10:10">
      <c r="J25232" s="1014"/>
    </row>
    <row r="25233" spans="10:10">
      <c r="J25233" s="1014"/>
    </row>
    <row r="25234" spans="10:10">
      <c r="J25234" s="1014"/>
    </row>
    <row r="25235" spans="10:10">
      <c r="J25235" s="1014"/>
    </row>
    <row r="25236" spans="10:10">
      <c r="J25236" s="1014"/>
    </row>
    <row r="25237" spans="10:10">
      <c r="J25237" s="1014"/>
    </row>
    <row r="25238" spans="10:10">
      <c r="J25238" s="1014"/>
    </row>
    <row r="25239" spans="10:10">
      <c r="J25239" s="1014"/>
    </row>
    <row r="25240" spans="10:10">
      <c r="J25240" s="1014"/>
    </row>
    <row r="25241" spans="10:10">
      <c r="J25241" s="1014"/>
    </row>
    <row r="25242" spans="10:10">
      <c r="J25242" s="1014"/>
    </row>
    <row r="25243" spans="10:10">
      <c r="J25243" s="1014"/>
    </row>
    <row r="25244" spans="10:10">
      <c r="J25244" s="1014"/>
    </row>
    <row r="25245" spans="10:10">
      <c r="J25245" s="1014"/>
    </row>
    <row r="25246" spans="10:10">
      <c r="J25246" s="1014"/>
    </row>
    <row r="25247" spans="10:10">
      <c r="J25247" s="1014"/>
    </row>
    <row r="25248" spans="10:10">
      <c r="J25248" s="1014"/>
    </row>
    <row r="25249" spans="10:10">
      <c r="J25249" s="1014"/>
    </row>
    <row r="25250" spans="10:10">
      <c r="J25250" s="1014"/>
    </row>
    <row r="25251" spans="10:10">
      <c r="J25251" s="1014"/>
    </row>
    <row r="25252" spans="10:10">
      <c r="J25252" s="1014"/>
    </row>
    <row r="25253" spans="10:10">
      <c r="J25253" s="1014"/>
    </row>
    <row r="25254" spans="10:10">
      <c r="J25254" s="1014"/>
    </row>
    <row r="25255" spans="10:10">
      <c r="J25255" s="1014"/>
    </row>
    <row r="25256" spans="10:10">
      <c r="J25256" s="1014"/>
    </row>
    <row r="25257" spans="10:10">
      <c r="J25257" s="1014"/>
    </row>
    <row r="25258" spans="10:10">
      <c r="J25258" s="1014"/>
    </row>
    <row r="25259" spans="10:10">
      <c r="J25259" s="1014"/>
    </row>
    <row r="25260" spans="10:10">
      <c r="J25260" s="1014"/>
    </row>
    <row r="25261" spans="10:10">
      <c r="J25261" s="1014"/>
    </row>
    <row r="25262" spans="10:10">
      <c r="J25262" s="1014"/>
    </row>
    <row r="25263" spans="10:10">
      <c r="J25263" s="1014"/>
    </row>
    <row r="25264" spans="10:10">
      <c r="J25264" s="1014"/>
    </row>
    <row r="25265" spans="10:10">
      <c r="J25265" s="1014"/>
    </row>
    <row r="25266" spans="10:10">
      <c r="J25266" s="1014"/>
    </row>
    <row r="25267" spans="10:10">
      <c r="J25267" s="1014"/>
    </row>
    <row r="25268" spans="10:10">
      <c r="J25268" s="1014"/>
    </row>
    <row r="25269" spans="10:10">
      <c r="J25269" s="1014"/>
    </row>
    <row r="25270" spans="10:10">
      <c r="J25270" s="1014"/>
    </row>
    <row r="25271" spans="10:10">
      <c r="J25271" s="1014"/>
    </row>
    <row r="25272" spans="10:10">
      <c r="J25272" s="1014"/>
    </row>
    <row r="25273" spans="10:10">
      <c r="J25273" s="1014"/>
    </row>
    <row r="25274" spans="10:10">
      <c r="J25274" s="1014"/>
    </row>
    <row r="25275" spans="10:10">
      <c r="J25275" s="1014"/>
    </row>
    <row r="25276" spans="10:10">
      <c r="J25276" s="1014"/>
    </row>
    <row r="25277" spans="10:10">
      <c r="J25277" s="1014"/>
    </row>
    <row r="25278" spans="10:10">
      <c r="J25278" s="1014"/>
    </row>
    <row r="25279" spans="10:10">
      <c r="J25279" s="1014"/>
    </row>
    <row r="25280" spans="10:10">
      <c r="J25280" s="1014"/>
    </row>
    <row r="25281" spans="10:10">
      <c r="J25281" s="1014"/>
    </row>
    <row r="25282" spans="10:10">
      <c r="J25282" s="1014"/>
    </row>
    <row r="25283" spans="10:10">
      <c r="J25283" s="1014"/>
    </row>
    <row r="25284" spans="10:10">
      <c r="J25284" s="1014"/>
    </row>
    <row r="25285" spans="10:10">
      <c r="J25285" s="1014"/>
    </row>
    <row r="25286" spans="10:10">
      <c r="J25286" s="1014"/>
    </row>
    <row r="25287" spans="10:10">
      <c r="J25287" s="1014"/>
    </row>
    <row r="25288" spans="10:10">
      <c r="J25288" s="1014"/>
    </row>
    <row r="25289" spans="10:10">
      <c r="J25289" s="1014"/>
    </row>
    <row r="25290" spans="10:10">
      <c r="J25290" s="1014"/>
    </row>
    <row r="25291" spans="10:10">
      <c r="J25291" s="1014"/>
    </row>
    <row r="25292" spans="10:10">
      <c r="J25292" s="1014"/>
    </row>
    <row r="25293" spans="10:10">
      <c r="J25293" s="1014"/>
    </row>
    <row r="25294" spans="10:10">
      <c r="J25294" s="1014"/>
    </row>
    <row r="25295" spans="10:10">
      <c r="J25295" s="1014"/>
    </row>
    <row r="25296" spans="10:10">
      <c r="J25296" s="1014"/>
    </row>
    <row r="25297" spans="10:10">
      <c r="J25297" s="1014"/>
    </row>
    <row r="25298" spans="10:10">
      <c r="J25298" s="1014"/>
    </row>
    <row r="25299" spans="10:10">
      <c r="J25299" s="1014"/>
    </row>
    <row r="25300" spans="10:10">
      <c r="J25300" s="1014"/>
    </row>
    <row r="25301" spans="10:10">
      <c r="J25301" s="1014"/>
    </row>
    <row r="25302" spans="10:10">
      <c r="J25302" s="1014"/>
    </row>
    <row r="25303" spans="10:10">
      <c r="J25303" s="1014"/>
    </row>
    <row r="25304" spans="10:10">
      <c r="J25304" s="1014"/>
    </row>
    <row r="25305" spans="10:10">
      <c r="J25305" s="1014"/>
    </row>
    <row r="25306" spans="10:10">
      <c r="J25306" s="1014"/>
    </row>
    <row r="25307" spans="10:10">
      <c r="J25307" s="1014"/>
    </row>
    <row r="25308" spans="10:10">
      <c r="J25308" s="1014"/>
    </row>
    <row r="25309" spans="10:10">
      <c r="J25309" s="1014"/>
    </row>
    <row r="25310" spans="10:10">
      <c r="J25310" s="1014"/>
    </row>
    <row r="25311" spans="10:10">
      <c r="J25311" s="1014"/>
    </row>
    <row r="25312" spans="10:10">
      <c r="J25312" s="1014"/>
    </row>
    <row r="25313" spans="10:10">
      <c r="J25313" s="1014"/>
    </row>
    <row r="25314" spans="10:10">
      <c r="J25314" s="1014"/>
    </row>
    <row r="25315" spans="10:10">
      <c r="J25315" s="1014"/>
    </row>
    <row r="25316" spans="10:10">
      <c r="J25316" s="1014"/>
    </row>
    <row r="25317" spans="10:10">
      <c r="J25317" s="1014"/>
    </row>
    <row r="25318" spans="10:10">
      <c r="J25318" s="1014"/>
    </row>
    <row r="25319" spans="10:10">
      <c r="J25319" s="1014"/>
    </row>
    <row r="25320" spans="10:10">
      <c r="J25320" s="1014"/>
    </row>
    <row r="25321" spans="10:10">
      <c r="J25321" s="1014"/>
    </row>
    <row r="25322" spans="10:10">
      <c r="J25322" s="1014"/>
    </row>
    <row r="25323" spans="10:10">
      <c r="J25323" s="1014"/>
    </row>
    <row r="25324" spans="10:10">
      <c r="J25324" s="1014"/>
    </row>
    <row r="25325" spans="10:10">
      <c r="J25325" s="1014"/>
    </row>
    <row r="25326" spans="10:10">
      <c r="J25326" s="1014"/>
    </row>
    <row r="25327" spans="10:10">
      <c r="J25327" s="1014"/>
    </row>
    <row r="25328" spans="10:10">
      <c r="J25328" s="1014"/>
    </row>
    <row r="25329" spans="10:10">
      <c r="J25329" s="1014"/>
    </row>
    <row r="25330" spans="10:10">
      <c r="J25330" s="1014"/>
    </row>
    <row r="25331" spans="10:10">
      <c r="J25331" s="1014"/>
    </row>
    <row r="25332" spans="10:10">
      <c r="J25332" s="1014"/>
    </row>
    <row r="25333" spans="10:10">
      <c r="J25333" s="1014"/>
    </row>
    <row r="25334" spans="10:10">
      <c r="J25334" s="1014"/>
    </row>
    <row r="25335" spans="10:10">
      <c r="J25335" s="1014"/>
    </row>
    <row r="25336" spans="10:10">
      <c r="J25336" s="1014"/>
    </row>
    <row r="25337" spans="10:10">
      <c r="J25337" s="1014"/>
    </row>
    <row r="25338" spans="10:10">
      <c r="J25338" s="1014"/>
    </row>
    <row r="25339" spans="10:10">
      <c r="J25339" s="1014"/>
    </row>
    <row r="25340" spans="10:10">
      <c r="J25340" s="1014"/>
    </row>
    <row r="25341" spans="10:10">
      <c r="J25341" s="1014"/>
    </row>
    <row r="25342" spans="10:10">
      <c r="J25342" s="1014"/>
    </row>
    <row r="25343" spans="10:10">
      <c r="J25343" s="1014"/>
    </row>
    <row r="25344" spans="10:10">
      <c r="J25344" s="1014"/>
    </row>
    <row r="25345" spans="10:10">
      <c r="J25345" s="1014"/>
    </row>
    <row r="25346" spans="10:10">
      <c r="J25346" s="1014"/>
    </row>
    <row r="25347" spans="10:10">
      <c r="J25347" s="1014"/>
    </row>
    <row r="25348" spans="10:10">
      <c r="J25348" s="1014"/>
    </row>
    <row r="25349" spans="10:10">
      <c r="J25349" s="1014"/>
    </row>
    <row r="25350" spans="10:10">
      <c r="J25350" s="1014"/>
    </row>
    <row r="25351" spans="10:10">
      <c r="J25351" s="1014"/>
    </row>
    <row r="25352" spans="10:10">
      <c r="J25352" s="1014"/>
    </row>
    <row r="25353" spans="10:10">
      <c r="J25353" s="1014"/>
    </row>
    <row r="25354" spans="10:10">
      <c r="J25354" s="1014"/>
    </row>
    <row r="25355" spans="10:10">
      <c r="J25355" s="1014"/>
    </row>
    <row r="25356" spans="10:10">
      <c r="J25356" s="1014"/>
    </row>
    <row r="25357" spans="10:10">
      <c r="J25357" s="1014"/>
    </row>
    <row r="25358" spans="10:10">
      <c r="J25358" s="1014"/>
    </row>
    <row r="25359" spans="10:10">
      <c r="J25359" s="1014"/>
    </row>
    <row r="25360" spans="10:10">
      <c r="J25360" s="1014"/>
    </row>
    <row r="25361" spans="10:10">
      <c r="J25361" s="1014"/>
    </row>
    <row r="25362" spans="10:10">
      <c r="J25362" s="1014"/>
    </row>
    <row r="25363" spans="10:10">
      <c r="J25363" s="1014"/>
    </row>
    <row r="25364" spans="10:10">
      <c r="J25364" s="1014"/>
    </row>
    <row r="25365" spans="10:10">
      <c r="J25365" s="1014"/>
    </row>
    <row r="25366" spans="10:10">
      <c r="J25366" s="1014"/>
    </row>
    <row r="25367" spans="10:10">
      <c r="J25367" s="1014"/>
    </row>
    <row r="25368" spans="10:10">
      <c r="J25368" s="1014"/>
    </row>
    <row r="25369" spans="10:10">
      <c r="J25369" s="1014"/>
    </row>
    <row r="25370" spans="10:10">
      <c r="J25370" s="1014"/>
    </row>
    <row r="25371" spans="10:10">
      <c r="J25371" s="1014"/>
    </row>
    <row r="25372" spans="10:10">
      <c r="J25372" s="1014"/>
    </row>
    <row r="25373" spans="10:10">
      <c r="J25373" s="1014"/>
    </row>
    <row r="25374" spans="10:10">
      <c r="J25374" s="1014"/>
    </row>
    <row r="25375" spans="10:10">
      <c r="J25375" s="1014"/>
    </row>
    <row r="25376" spans="10:10">
      <c r="J25376" s="1014"/>
    </row>
    <row r="25377" spans="10:10">
      <c r="J25377" s="1014"/>
    </row>
    <row r="25378" spans="10:10">
      <c r="J25378" s="1014"/>
    </row>
    <row r="25379" spans="10:10">
      <c r="J25379" s="1014"/>
    </row>
    <row r="25380" spans="10:10">
      <c r="J25380" s="1014"/>
    </row>
    <row r="25381" spans="10:10">
      <c r="J25381" s="1014"/>
    </row>
    <row r="25382" spans="10:10">
      <c r="J25382" s="1014"/>
    </row>
    <row r="25383" spans="10:10">
      <c r="J25383" s="1014"/>
    </row>
    <row r="25384" spans="10:10">
      <c r="J25384" s="1014"/>
    </row>
    <row r="25385" spans="10:10">
      <c r="J25385" s="1014"/>
    </row>
    <row r="25386" spans="10:10">
      <c r="J25386" s="1014"/>
    </row>
    <row r="25387" spans="10:10">
      <c r="J25387" s="1014"/>
    </row>
    <row r="25388" spans="10:10">
      <c r="J25388" s="1014"/>
    </row>
    <row r="25389" spans="10:10">
      <c r="J25389" s="1014"/>
    </row>
    <row r="25390" spans="10:10">
      <c r="J25390" s="1014"/>
    </row>
    <row r="25391" spans="10:10">
      <c r="J25391" s="1014"/>
    </row>
    <row r="25392" spans="10:10">
      <c r="J25392" s="1014"/>
    </row>
    <row r="25393" spans="10:10">
      <c r="J25393" s="1014"/>
    </row>
    <row r="25394" spans="10:10">
      <c r="J25394" s="1014"/>
    </row>
    <row r="25395" spans="10:10">
      <c r="J25395" s="1014"/>
    </row>
    <row r="25396" spans="10:10">
      <c r="J25396" s="1014"/>
    </row>
    <row r="25397" spans="10:10">
      <c r="J25397" s="1014"/>
    </row>
    <row r="25398" spans="10:10">
      <c r="J25398" s="1014"/>
    </row>
    <row r="25399" spans="10:10">
      <c r="J25399" s="1014"/>
    </row>
    <row r="25400" spans="10:10">
      <c r="J25400" s="1014"/>
    </row>
    <row r="25401" spans="10:10">
      <c r="J25401" s="1014"/>
    </row>
    <row r="25402" spans="10:10">
      <c r="J25402" s="1014"/>
    </row>
    <row r="25403" spans="10:10">
      <c r="J25403" s="1014"/>
    </row>
    <row r="25404" spans="10:10">
      <c r="J25404" s="1014"/>
    </row>
    <row r="25405" spans="10:10">
      <c r="J25405" s="1014"/>
    </row>
    <row r="25406" spans="10:10">
      <c r="J25406" s="1014"/>
    </row>
    <row r="25407" spans="10:10">
      <c r="J25407" s="1014"/>
    </row>
    <row r="25408" spans="10:10">
      <c r="J25408" s="1014"/>
    </row>
    <row r="25409" spans="10:10">
      <c r="J25409" s="1014"/>
    </row>
    <row r="25410" spans="10:10">
      <c r="J25410" s="1014"/>
    </row>
    <row r="25411" spans="10:10">
      <c r="J25411" s="1014"/>
    </row>
    <row r="25412" spans="10:10">
      <c r="J25412" s="1014"/>
    </row>
    <row r="25413" spans="10:10">
      <c r="J25413" s="1014"/>
    </row>
    <row r="25414" spans="10:10">
      <c r="J25414" s="1014"/>
    </row>
    <row r="25415" spans="10:10">
      <c r="J25415" s="1014"/>
    </row>
    <row r="25416" spans="10:10">
      <c r="J25416" s="1014"/>
    </row>
    <row r="25417" spans="10:10">
      <c r="J25417" s="1014"/>
    </row>
    <row r="25418" spans="10:10">
      <c r="J25418" s="1014"/>
    </row>
    <row r="25419" spans="10:10">
      <c r="J25419" s="1014"/>
    </row>
    <row r="25420" spans="10:10">
      <c r="J25420" s="1014"/>
    </row>
    <row r="25421" spans="10:10">
      <c r="J25421" s="1014"/>
    </row>
    <row r="25422" spans="10:10">
      <c r="J25422" s="1014"/>
    </row>
    <row r="25423" spans="10:10">
      <c r="J25423" s="1014"/>
    </row>
    <row r="25424" spans="10:10">
      <c r="J25424" s="1014"/>
    </row>
    <row r="25425" spans="10:10">
      <c r="J25425" s="1014"/>
    </row>
    <row r="25426" spans="10:10">
      <c r="J25426" s="1014"/>
    </row>
    <row r="25427" spans="10:10">
      <c r="J25427" s="1014"/>
    </row>
    <row r="25428" spans="10:10">
      <c r="J25428" s="1014"/>
    </row>
    <row r="25429" spans="10:10">
      <c r="J25429" s="1014"/>
    </row>
    <row r="25430" spans="10:10">
      <c r="J25430" s="1014"/>
    </row>
    <row r="25431" spans="10:10">
      <c r="J25431" s="1014"/>
    </row>
    <row r="25432" spans="10:10">
      <c r="J25432" s="1014"/>
    </row>
    <row r="25433" spans="10:10">
      <c r="J25433" s="1014"/>
    </row>
    <row r="25434" spans="10:10">
      <c r="J25434" s="1014"/>
    </row>
    <row r="25435" spans="10:10">
      <c r="J25435" s="1014"/>
    </row>
    <row r="25436" spans="10:10">
      <c r="J25436" s="1014"/>
    </row>
    <row r="25437" spans="10:10">
      <c r="J25437" s="1014"/>
    </row>
    <row r="25438" spans="10:10">
      <c r="J25438" s="1014"/>
    </row>
    <row r="25439" spans="10:10">
      <c r="J25439" s="1014"/>
    </row>
    <row r="25440" spans="10:10">
      <c r="J25440" s="1014"/>
    </row>
    <row r="25441" spans="10:10">
      <c r="J25441" s="1014"/>
    </row>
    <row r="25442" spans="10:10">
      <c r="J25442" s="1014"/>
    </row>
    <row r="25443" spans="10:10">
      <c r="J25443" s="1014"/>
    </row>
    <row r="25444" spans="10:10">
      <c r="J25444" s="1014"/>
    </row>
    <row r="25445" spans="10:10">
      <c r="J25445" s="1014"/>
    </row>
    <row r="25446" spans="10:10">
      <c r="J25446" s="1014"/>
    </row>
    <row r="25447" spans="10:10">
      <c r="J25447" s="1014"/>
    </row>
    <row r="25448" spans="10:10">
      <c r="J25448" s="1014"/>
    </row>
    <row r="25449" spans="10:10">
      <c r="J25449" s="1014"/>
    </row>
    <row r="25450" spans="10:10">
      <c r="J25450" s="1014"/>
    </row>
    <row r="25451" spans="10:10">
      <c r="J25451" s="1014"/>
    </row>
    <row r="25452" spans="10:10">
      <c r="J25452" s="1014"/>
    </row>
    <row r="25453" spans="10:10">
      <c r="J25453" s="1014"/>
    </row>
    <row r="25454" spans="10:10">
      <c r="J25454" s="1014"/>
    </row>
    <row r="25455" spans="10:10">
      <c r="J25455" s="1014"/>
    </row>
    <row r="25456" spans="10:10">
      <c r="J25456" s="1014"/>
    </row>
    <row r="25457" spans="10:10">
      <c r="J25457" s="1014"/>
    </row>
    <row r="25458" spans="10:10">
      <c r="J25458" s="1014"/>
    </row>
    <row r="25459" spans="10:10">
      <c r="J25459" s="1014"/>
    </row>
    <row r="25460" spans="10:10">
      <c r="J25460" s="1014"/>
    </row>
    <row r="25461" spans="10:10">
      <c r="J25461" s="1014"/>
    </row>
    <row r="25462" spans="10:10">
      <c r="J25462" s="1014"/>
    </row>
    <row r="25463" spans="10:10">
      <c r="J25463" s="1014"/>
    </row>
    <row r="25464" spans="10:10">
      <c r="J25464" s="1014"/>
    </row>
    <row r="25465" spans="10:10">
      <c r="J25465" s="1014"/>
    </row>
    <row r="25466" spans="10:10">
      <c r="J25466" s="1014"/>
    </row>
    <row r="25467" spans="10:10">
      <c r="J25467" s="1014"/>
    </row>
    <row r="25468" spans="10:10">
      <c r="J25468" s="1014"/>
    </row>
    <row r="25469" spans="10:10">
      <c r="J25469" s="1014"/>
    </row>
    <row r="25470" spans="10:10">
      <c r="J25470" s="1014"/>
    </row>
    <row r="25471" spans="10:10">
      <c r="J25471" s="1014"/>
    </row>
    <row r="25472" spans="10:10">
      <c r="J25472" s="1014"/>
    </row>
    <row r="25473" spans="10:10">
      <c r="J25473" s="1014"/>
    </row>
    <row r="25474" spans="10:10">
      <c r="J25474" s="1014"/>
    </row>
    <row r="25475" spans="10:10">
      <c r="J25475" s="1014"/>
    </row>
    <row r="25476" spans="10:10">
      <c r="J25476" s="1014"/>
    </row>
    <row r="25477" spans="10:10">
      <c r="J25477" s="1014"/>
    </row>
    <row r="25478" spans="10:10">
      <c r="J25478" s="1014"/>
    </row>
    <row r="25479" spans="10:10">
      <c r="J25479" s="1014"/>
    </row>
    <row r="25480" spans="10:10">
      <c r="J25480" s="1014"/>
    </row>
    <row r="25481" spans="10:10">
      <c r="J25481" s="1014"/>
    </row>
    <row r="25482" spans="10:10">
      <c r="J25482" s="1014"/>
    </row>
    <row r="25483" spans="10:10">
      <c r="J25483" s="1014"/>
    </row>
    <row r="25484" spans="10:10">
      <c r="J25484" s="1014"/>
    </row>
    <row r="25485" spans="10:10">
      <c r="J25485" s="1014"/>
    </row>
    <row r="25486" spans="10:10">
      <c r="J25486" s="1014"/>
    </row>
    <row r="25487" spans="10:10">
      <c r="J25487" s="1014"/>
    </row>
    <row r="25488" spans="10:10">
      <c r="J25488" s="1014"/>
    </row>
    <row r="25489" spans="10:10">
      <c r="J25489" s="1014"/>
    </row>
    <row r="25490" spans="10:10">
      <c r="J25490" s="1014"/>
    </row>
    <row r="25491" spans="10:10">
      <c r="J25491" s="1014"/>
    </row>
    <row r="25492" spans="10:10">
      <c r="J25492" s="1014"/>
    </row>
    <row r="25493" spans="10:10">
      <c r="J25493" s="1014"/>
    </row>
    <row r="25494" spans="10:10">
      <c r="J25494" s="1014"/>
    </row>
    <row r="25495" spans="10:10">
      <c r="J25495" s="1014"/>
    </row>
    <row r="25496" spans="10:10">
      <c r="J25496" s="1014"/>
    </row>
    <row r="25497" spans="10:10">
      <c r="J25497" s="1014"/>
    </row>
    <row r="25498" spans="10:10">
      <c r="J25498" s="1014"/>
    </row>
    <row r="25499" spans="10:10">
      <c r="J25499" s="1014"/>
    </row>
    <row r="25500" spans="10:10">
      <c r="J25500" s="1014"/>
    </row>
    <row r="25501" spans="10:10">
      <c r="J25501" s="1014"/>
    </row>
    <row r="25502" spans="10:10">
      <c r="J25502" s="1014"/>
    </row>
    <row r="25503" spans="10:10">
      <c r="J25503" s="1014"/>
    </row>
    <row r="25504" spans="10:10">
      <c r="J25504" s="1014"/>
    </row>
    <row r="25505" spans="10:10">
      <c r="J25505" s="1014"/>
    </row>
    <row r="25506" spans="10:10">
      <c r="J25506" s="1014"/>
    </row>
    <row r="25507" spans="10:10">
      <c r="J25507" s="1014"/>
    </row>
    <row r="25508" spans="10:10">
      <c r="J25508" s="1014"/>
    </row>
    <row r="25509" spans="10:10">
      <c r="J25509" s="1014"/>
    </row>
    <row r="25510" spans="10:10">
      <c r="J25510" s="1014"/>
    </row>
    <row r="25511" spans="10:10">
      <c r="J25511" s="1014"/>
    </row>
    <row r="25512" spans="10:10">
      <c r="J25512" s="1014"/>
    </row>
    <row r="25513" spans="10:10">
      <c r="J25513" s="1014"/>
    </row>
    <row r="25514" spans="10:10">
      <c r="J25514" s="1014"/>
    </row>
    <row r="25515" spans="10:10">
      <c r="J25515" s="1014"/>
    </row>
    <row r="25516" spans="10:10">
      <c r="J25516" s="1014"/>
    </row>
    <row r="25517" spans="10:10">
      <c r="J25517" s="1014"/>
    </row>
    <row r="25518" spans="10:10">
      <c r="J25518" s="1014"/>
    </row>
    <row r="25519" spans="10:10">
      <c r="J25519" s="1014"/>
    </row>
    <row r="25520" spans="10:10">
      <c r="J25520" s="1014"/>
    </row>
    <row r="25521" spans="10:10">
      <c r="J25521" s="1014"/>
    </row>
    <row r="25522" spans="10:10">
      <c r="J25522" s="1014"/>
    </row>
    <row r="25523" spans="10:10">
      <c r="J25523" s="1014"/>
    </row>
    <row r="25524" spans="10:10">
      <c r="J25524" s="1014"/>
    </row>
    <row r="25525" spans="10:10">
      <c r="J25525" s="1014"/>
    </row>
    <row r="25526" spans="10:10">
      <c r="J25526" s="1014"/>
    </row>
    <row r="25527" spans="10:10">
      <c r="J25527" s="1014"/>
    </row>
    <row r="25528" spans="10:10">
      <c r="J25528" s="1014"/>
    </row>
    <row r="25529" spans="10:10">
      <c r="J25529" s="1014"/>
    </row>
    <row r="25530" spans="10:10">
      <c r="J25530" s="1014"/>
    </row>
    <row r="25531" spans="10:10">
      <c r="J25531" s="1014"/>
    </row>
    <row r="25532" spans="10:10">
      <c r="J25532" s="1014"/>
    </row>
    <row r="25533" spans="10:10">
      <c r="J25533" s="1014"/>
    </row>
    <row r="25534" spans="10:10">
      <c r="J25534" s="1014"/>
    </row>
    <row r="25535" spans="10:10">
      <c r="J25535" s="1014"/>
    </row>
    <row r="25536" spans="10:10">
      <c r="J25536" s="1014"/>
    </row>
    <row r="25537" spans="10:10">
      <c r="J25537" s="1014"/>
    </row>
    <row r="25538" spans="10:10">
      <c r="J25538" s="1014"/>
    </row>
    <row r="25539" spans="10:10">
      <c r="J25539" s="1014"/>
    </row>
    <row r="25540" spans="10:10">
      <c r="J25540" s="1014"/>
    </row>
    <row r="25541" spans="10:10">
      <c r="J25541" s="1014"/>
    </row>
    <row r="25542" spans="10:10">
      <c r="J25542" s="1014"/>
    </row>
    <row r="25543" spans="10:10">
      <c r="J25543" s="1014"/>
    </row>
    <row r="25544" spans="10:10">
      <c r="J25544" s="1014"/>
    </row>
    <row r="25545" spans="10:10">
      <c r="J25545" s="1014"/>
    </row>
    <row r="25546" spans="10:10">
      <c r="J25546" s="1014"/>
    </row>
    <row r="25547" spans="10:10">
      <c r="J25547" s="1014"/>
    </row>
    <row r="25548" spans="10:10">
      <c r="J25548" s="1014"/>
    </row>
    <row r="25549" spans="10:10">
      <c r="J25549" s="1014"/>
    </row>
    <row r="25550" spans="10:10">
      <c r="J25550" s="1014"/>
    </row>
    <row r="25551" spans="10:10">
      <c r="J25551" s="1014"/>
    </row>
    <row r="25552" spans="10:10">
      <c r="J25552" s="1014"/>
    </row>
    <row r="25553" spans="10:10">
      <c r="J25553" s="1014"/>
    </row>
    <row r="25554" spans="10:10">
      <c r="J25554" s="1014"/>
    </row>
    <row r="25555" spans="10:10">
      <c r="J25555" s="1014"/>
    </row>
    <row r="25556" spans="10:10">
      <c r="J25556" s="1014"/>
    </row>
    <row r="25557" spans="10:10">
      <c r="J25557" s="1014"/>
    </row>
    <row r="25558" spans="10:10">
      <c r="J25558" s="1014"/>
    </row>
    <row r="25559" spans="10:10">
      <c r="J25559" s="1014"/>
    </row>
    <row r="25560" spans="10:10">
      <c r="J25560" s="1014"/>
    </row>
    <row r="25561" spans="10:10">
      <c r="J25561" s="1014"/>
    </row>
    <row r="25562" spans="10:10">
      <c r="J25562" s="1014"/>
    </row>
    <row r="25563" spans="10:10">
      <c r="J25563" s="1014"/>
    </row>
    <row r="25564" spans="10:10">
      <c r="J25564" s="1014"/>
    </row>
    <row r="25565" spans="10:10">
      <c r="J25565" s="1014"/>
    </row>
    <row r="25566" spans="10:10">
      <c r="J25566" s="1014"/>
    </row>
    <row r="25567" spans="10:10">
      <c r="J25567" s="1014"/>
    </row>
    <row r="25568" spans="10:10">
      <c r="J25568" s="1014"/>
    </row>
    <row r="25569" spans="10:10">
      <c r="J25569" s="1014"/>
    </row>
    <row r="25570" spans="10:10">
      <c r="J25570" s="1014"/>
    </row>
    <row r="25571" spans="10:10">
      <c r="J25571" s="1014"/>
    </row>
    <row r="25572" spans="10:10">
      <c r="J25572" s="1014"/>
    </row>
    <row r="25573" spans="10:10">
      <c r="J25573" s="1014"/>
    </row>
    <row r="25574" spans="10:10">
      <c r="J25574" s="1014"/>
    </row>
    <row r="25575" spans="10:10">
      <c r="J25575" s="1014"/>
    </row>
    <row r="25576" spans="10:10">
      <c r="J25576" s="1014"/>
    </row>
    <row r="25577" spans="10:10">
      <c r="J25577" s="1014"/>
    </row>
    <row r="25578" spans="10:10">
      <c r="J25578" s="1014"/>
    </row>
    <row r="25579" spans="10:10">
      <c r="J25579" s="1014"/>
    </row>
    <row r="25580" spans="10:10">
      <c r="J25580" s="1014"/>
    </row>
    <row r="25581" spans="10:10">
      <c r="J25581" s="1014"/>
    </row>
    <row r="25582" spans="10:10">
      <c r="J25582" s="1014"/>
    </row>
    <row r="25583" spans="10:10">
      <c r="J25583" s="1014"/>
    </row>
    <row r="25584" spans="10:10">
      <c r="J25584" s="1014"/>
    </row>
    <row r="25585" spans="10:10">
      <c r="J25585" s="1014"/>
    </row>
    <row r="25586" spans="10:10">
      <c r="J25586" s="1014"/>
    </row>
    <row r="25587" spans="10:10">
      <c r="J25587" s="1014"/>
    </row>
    <row r="25588" spans="10:10">
      <c r="J25588" s="1014"/>
    </row>
    <row r="25589" spans="10:10">
      <c r="J25589" s="1014"/>
    </row>
    <row r="25590" spans="10:10">
      <c r="J25590" s="1014"/>
    </row>
    <row r="25591" spans="10:10">
      <c r="J25591" s="1014"/>
    </row>
    <row r="25592" spans="10:10">
      <c r="J25592" s="1014"/>
    </row>
    <row r="25593" spans="10:10">
      <c r="J25593" s="1014"/>
    </row>
    <row r="25594" spans="10:10">
      <c r="J25594" s="1014"/>
    </row>
    <row r="25595" spans="10:10">
      <c r="J25595" s="1014"/>
    </row>
    <row r="25596" spans="10:10">
      <c r="J25596" s="1014"/>
    </row>
    <row r="25597" spans="10:10">
      <c r="J25597" s="1014"/>
    </row>
    <row r="25598" spans="10:10">
      <c r="J25598" s="1014"/>
    </row>
    <row r="25599" spans="10:10">
      <c r="J25599" s="1014"/>
    </row>
    <row r="25600" spans="10:10">
      <c r="J25600" s="1014"/>
    </row>
    <row r="25601" spans="10:10">
      <c r="J25601" s="1014"/>
    </row>
    <row r="25602" spans="10:10">
      <c r="J25602" s="1014"/>
    </row>
    <row r="25603" spans="10:10">
      <c r="J25603" s="1014"/>
    </row>
    <row r="25604" spans="10:10">
      <c r="J25604" s="1014"/>
    </row>
    <row r="25605" spans="10:10">
      <c r="J25605" s="1014"/>
    </row>
    <row r="25606" spans="10:10">
      <c r="J25606" s="1014"/>
    </row>
    <row r="25607" spans="10:10">
      <c r="J25607" s="1014"/>
    </row>
    <row r="25608" spans="10:10">
      <c r="J25608" s="1014"/>
    </row>
    <row r="25609" spans="10:10">
      <c r="J25609" s="1014"/>
    </row>
    <row r="25610" spans="10:10">
      <c r="J25610" s="1014"/>
    </row>
    <row r="25611" spans="10:10">
      <c r="J25611" s="1014"/>
    </row>
    <row r="25612" spans="10:10">
      <c r="J25612" s="1014"/>
    </row>
    <row r="25613" spans="10:10">
      <c r="J25613" s="1014"/>
    </row>
    <row r="25614" spans="10:10">
      <c r="J25614" s="1014"/>
    </row>
    <row r="25615" spans="10:10">
      <c r="J25615" s="1014"/>
    </row>
    <row r="25616" spans="10:10">
      <c r="J25616" s="1014"/>
    </row>
    <row r="25617" spans="10:10">
      <c r="J25617" s="1014"/>
    </row>
    <row r="25618" spans="10:10">
      <c r="J25618" s="1014"/>
    </row>
    <row r="25619" spans="10:10">
      <c r="J25619" s="1014"/>
    </row>
    <row r="25620" spans="10:10">
      <c r="J25620" s="1014"/>
    </row>
    <row r="25621" spans="10:10">
      <c r="J25621" s="1014"/>
    </row>
    <row r="25622" spans="10:10">
      <c r="J25622" s="1014"/>
    </row>
    <row r="25623" spans="10:10">
      <c r="J25623" s="1014"/>
    </row>
    <row r="25624" spans="10:10">
      <c r="J25624" s="1014"/>
    </row>
    <row r="25625" spans="10:10">
      <c r="J25625" s="1014"/>
    </row>
    <row r="25626" spans="10:10">
      <c r="J25626" s="1014"/>
    </row>
    <row r="25627" spans="10:10">
      <c r="J25627" s="1014"/>
    </row>
    <row r="25628" spans="10:10">
      <c r="J25628" s="1014"/>
    </row>
    <row r="25629" spans="10:10">
      <c r="J25629" s="1014"/>
    </row>
    <row r="25630" spans="10:10">
      <c r="J25630" s="1014"/>
    </row>
    <row r="25631" spans="10:10">
      <c r="J25631" s="1014"/>
    </row>
    <row r="25632" spans="10:10">
      <c r="J25632" s="1014"/>
    </row>
    <row r="25633" spans="10:10">
      <c r="J25633" s="1014"/>
    </row>
    <row r="25634" spans="10:10">
      <c r="J25634" s="1014"/>
    </row>
    <row r="25635" spans="10:10">
      <c r="J25635" s="1014"/>
    </row>
    <row r="25636" spans="10:10">
      <c r="J25636" s="1014"/>
    </row>
    <row r="25637" spans="10:10">
      <c r="J25637" s="1014"/>
    </row>
    <row r="25638" spans="10:10">
      <c r="J25638" s="1014"/>
    </row>
    <row r="25639" spans="10:10">
      <c r="J25639" s="1014"/>
    </row>
    <row r="25640" spans="10:10">
      <c r="J25640" s="1014"/>
    </row>
    <row r="25641" spans="10:10">
      <c r="J25641" s="1014"/>
    </row>
    <row r="25642" spans="10:10">
      <c r="J25642" s="1014"/>
    </row>
    <row r="25643" spans="10:10">
      <c r="J25643" s="1014"/>
    </row>
    <row r="25644" spans="10:10">
      <c r="J25644" s="1014"/>
    </row>
    <row r="25645" spans="10:10">
      <c r="J25645" s="1014"/>
    </row>
    <row r="25646" spans="10:10">
      <c r="J25646" s="1014"/>
    </row>
    <row r="25647" spans="10:10">
      <c r="J25647" s="1014"/>
    </row>
    <row r="25648" spans="10:10">
      <c r="J25648" s="1014"/>
    </row>
    <row r="25649" spans="10:10">
      <c r="J25649" s="1014"/>
    </row>
    <row r="25650" spans="10:10">
      <c r="J25650" s="1014"/>
    </row>
    <row r="25651" spans="10:10">
      <c r="J25651" s="1014"/>
    </row>
    <row r="25652" spans="10:10">
      <c r="J25652" s="1014"/>
    </row>
    <row r="25653" spans="10:10">
      <c r="J25653" s="1014"/>
    </row>
    <row r="25654" spans="10:10">
      <c r="J25654" s="1014"/>
    </row>
    <row r="25655" spans="10:10">
      <c r="J25655" s="1014"/>
    </row>
    <row r="25656" spans="10:10">
      <c r="J25656" s="1014"/>
    </row>
    <row r="25657" spans="10:10">
      <c r="J25657" s="1014"/>
    </row>
    <row r="25658" spans="10:10">
      <c r="J25658" s="1014"/>
    </row>
    <row r="25659" spans="10:10">
      <c r="J25659" s="1014"/>
    </row>
    <row r="25660" spans="10:10">
      <c r="J25660" s="1014"/>
    </row>
    <row r="25661" spans="10:10">
      <c r="J25661" s="1014"/>
    </row>
    <row r="25662" spans="10:10">
      <c r="J25662" s="1014"/>
    </row>
    <row r="25663" spans="10:10">
      <c r="J25663" s="1014"/>
    </row>
    <row r="25664" spans="10:10">
      <c r="J25664" s="1014"/>
    </row>
    <row r="25665" spans="10:10">
      <c r="J25665" s="1014"/>
    </row>
    <row r="25666" spans="10:10">
      <c r="J25666" s="1014"/>
    </row>
    <row r="25667" spans="10:10">
      <c r="J25667" s="1014"/>
    </row>
    <row r="25668" spans="10:10">
      <c r="J25668" s="1014"/>
    </row>
    <row r="25669" spans="10:10">
      <c r="J25669" s="1014"/>
    </row>
    <row r="25670" spans="10:10">
      <c r="J25670" s="1014"/>
    </row>
    <row r="25671" spans="10:10">
      <c r="J25671" s="1014"/>
    </row>
    <row r="25672" spans="10:10">
      <c r="J25672" s="1014"/>
    </row>
    <row r="25673" spans="10:10">
      <c r="J25673" s="1014"/>
    </row>
    <row r="25674" spans="10:10">
      <c r="J25674" s="1014"/>
    </row>
    <row r="25675" spans="10:10">
      <c r="J25675" s="1014"/>
    </row>
    <row r="25676" spans="10:10">
      <c r="J25676" s="1014"/>
    </row>
    <row r="25677" spans="10:10">
      <c r="J25677" s="1014"/>
    </row>
    <row r="25678" spans="10:10">
      <c r="J25678" s="1014"/>
    </row>
    <row r="25679" spans="10:10">
      <c r="J25679" s="1014"/>
    </row>
    <row r="25680" spans="10:10">
      <c r="J25680" s="1014"/>
    </row>
    <row r="25681" spans="10:10">
      <c r="J25681" s="1014"/>
    </row>
    <row r="25682" spans="10:10">
      <c r="J25682" s="1014"/>
    </row>
    <row r="25683" spans="10:10">
      <c r="J25683" s="1014"/>
    </row>
    <row r="25684" spans="10:10">
      <c r="J25684" s="1014"/>
    </row>
    <row r="25685" spans="10:10">
      <c r="J25685" s="1014"/>
    </row>
    <row r="25686" spans="10:10">
      <c r="J25686" s="1014"/>
    </row>
    <row r="25687" spans="10:10">
      <c r="J25687" s="1014"/>
    </row>
    <row r="25688" spans="10:10">
      <c r="J25688" s="1014"/>
    </row>
    <row r="25689" spans="10:10">
      <c r="J25689" s="1014"/>
    </row>
    <row r="25690" spans="10:10">
      <c r="J25690" s="1014"/>
    </row>
    <row r="25691" spans="10:10">
      <c r="J25691" s="1014"/>
    </row>
    <row r="25692" spans="10:10">
      <c r="J25692" s="1014"/>
    </row>
    <row r="25693" spans="10:10">
      <c r="J25693" s="1014"/>
    </row>
    <row r="25694" spans="10:10">
      <c r="J25694" s="1014"/>
    </row>
    <row r="25695" spans="10:10">
      <c r="J25695" s="1014"/>
    </row>
    <row r="25696" spans="10:10">
      <c r="J25696" s="1014"/>
    </row>
    <row r="25697" spans="10:10">
      <c r="J25697" s="1014"/>
    </row>
    <row r="25698" spans="10:10">
      <c r="J25698" s="1014"/>
    </row>
    <row r="25699" spans="10:10">
      <c r="J25699" s="1014"/>
    </row>
    <row r="25700" spans="10:10">
      <c r="J25700" s="1014"/>
    </row>
    <row r="25701" spans="10:10">
      <c r="J25701" s="1014"/>
    </row>
    <row r="25702" spans="10:10">
      <c r="J25702" s="1014"/>
    </row>
    <row r="25703" spans="10:10">
      <c r="J25703" s="1014"/>
    </row>
    <row r="25704" spans="10:10">
      <c r="J25704" s="1014"/>
    </row>
    <row r="25705" spans="10:10">
      <c r="J25705" s="1014"/>
    </row>
    <row r="25706" spans="10:10">
      <c r="J25706" s="1014"/>
    </row>
    <row r="25707" spans="10:10">
      <c r="J25707" s="1014"/>
    </row>
    <row r="25708" spans="10:10">
      <c r="J25708" s="1014"/>
    </row>
    <row r="25709" spans="10:10">
      <c r="J25709" s="1014"/>
    </row>
    <row r="25710" spans="10:10">
      <c r="J25710" s="1014"/>
    </row>
    <row r="25711" spans="10:10">
      <c r="J25711" s="1014"/>
    </row>
    <row r="25712" spans="10:10">
      <c r="J25712" s="1014"/>
    </row>
    <row r="25713" spans="10:10">
      <c r="J25713" s="1014"/>
    </row>
    <row r="25714" spans="10:10">
      <c r="J25714" s="1014"/>
    </row>
    <row r="25715" spans="10:10">
      <c r="J25715" s="1014"/>
    </row>
    <row r="25716" spans="10:10">
      <c r="J25716" s="1014"/>
    </row>
    <row r="25717" spans="10:10">
      <c r="J25717" s="1014"/>
    </row>
    <row r="25718" spans="10:10">
      <c r="J25718" s="1014"/>
    </row>
    <row r="25719" spans="10:10">
      <c r="J25719" s="1014"/>
    </row>
    <row r="25720" spans="10:10">
      <c r="J25720" s="1014"/>
    </row>
    <row r="25721" spans="10:10">
      <c r="J25721" s="1014"/>
    </row>
    <row r="25722" spans="10:10">
      <c r="J25722" s="1014"/>
    </row>
    <row r="25723" spans="10:10">
      <c r="J25723" s="1014"/>
    </row>
    <row r="25724" spans="10:10">
      <c r="J25724" s="1014"/>
    </row>
    <row r="25725" spans="10:10">
      <c r="J25725" s="1014"/>
    </row>
    <row r="25726" spans="10:10">
      <c r="J25726" s="1014"/>
    </row>
    <row r="25727" spans="10:10">
      <c r="J25727" s="1014"/>
    </row>
    <row r="25728" spans="10:10">
      <c r="J25728" s="1014"/>
    </row>
    <row r="25729" spans="10:10">
      <c r="J25729" s="1014"/>
    </row>
    <row r="25730" spans="10:10">
      <c r="J25730" s="1014"/>
    </row>
    <row r="25731" spans="10:10">
      <c r="J25731" s="1014"/>
    </row>
    <row r="25732" spans="10:10">
      <c r="J25732" s="1014"/>
    </row>
    <row r="25733" spans="10:10">
      <c r="J25733" s="1014"/>
    </row>
    <row r="25734" spans="10:10">
      <c r="J25734" s="1014"/>
    </row>
    <row r="25735" spans="10:10">
      <c r="J25735" s="1014"/>
    </row>
    <row r="25736" spans="10:10">
      <c r="J25736" s="1014"/>
    </row>
    <row r="25737" spans="10:10">
      <c r="J25737" s="1014"/>
    </row>
    <row r="25738" spans="10:10">
      <c r="J25738" s="1014"/>
    </row>
    <row r="25739" spans="10:10">
      <c r="J25739" s="1014"/>
    </row>
    <row r="25740" spans="10:10">
      <c r="J25740" s="1014"/>
    </row>
    <row r="25741" spans="10:10">
      <c r="J25741" s="1014"/>
    </row>
    <row r="25742" spans="10:10">
      <c r="J25742" s="1014"/>
    </row>
    <row r="25743" spans="10:10">
      <c r="J25743" s="1014"/>
    </row>
    <row r="25744" spans="10:10">
      <c r="J25744" s="1014"/>
    </row>
    <row r="25745" spans="10:10">
      <c r="J25745" s="1014"/>
    </row>
    <row r="25746" spans="10:10">
      <c r="J25746" s="1014"/>
    </row>
    <row r="25747" spans="10:10">
      <c r="J25747" s="1014"/>
    </row>
    <row r="25748" spans="10:10">
      <c r="J25748" s="1014"/>
    </row>
    <row r="25749" spans="10:10">
      <c r="J25749" s="1014"/>
    </row>
    <row r="25750" spans="10:10">
      <c r="J25750" s="1014"/>
    </row>
    <row r="25751" spans="10:10">
      <c r="J25751" s="1014"/>
    </row>
    <row r="25752" spans="10:10">
      <c r="J25752" s="1014"/>
    </row>
    <row r="25753" spans="10:10">
      <c r="J25753" s="1014"/>
    </row>
    <row r="25754" spans="10:10">
      <c r="J25754" s="1014"/>
    </row>
    <row r="25755" spans="10:10">
      <c r="J25755" s="1014"/>
    </row>
    <row r="25756" spans="10:10">
      <c r="J25756" s="1014"/>
    </row>
    <row r="25757" spans="10:10">
      <c r="J25757" s="1014"/>
    </row>
    <row r="25758" spans="10:10">
      <c r="J25758" s="1014"/>
    </row>
    <row r="25759" spans="10:10">
      <c r="J25759" s="1014"/>
    </row>
    <row r="25760" spans="10:10">
      <c r="J25760" s="1014"/>
    </row>
    <row r="25761" spans="10:10">
      <c r="J25761" s="1014"/>
    </row>
    <row r="25762" spans="10:10">
      <c r="J25762" s="1014"/>
    </row>
    <row r="25763" spans="10:10">
      <c r="J25763" s="1014"/>
    </row>
    <row r="25764" spans="10:10">
      <c r="J25764" s="1014"/>
    </row>
    <row r="25765" spans="10:10">
      <c r="J25765" s="1014"/>
    </row>
    <row r="25766" spans="10:10">
      <c r="J25766" s="1014"/>
    </row>
    <row r="25767" spans="10:10">
      <c r="J25767" s="1014"/>
    </row>
    <row r="25768" spans="10:10">
      <c r="J25768" s="1014"/>
    </row>
    <row r="25769" spans="10:10">
      <c r="J25769" s="1014"/>
    </row>
    <row r="25770" spans="10:10">
      <c r="J25770" s="1014"/>
    </row>
    <row r="25771" spans="10:10">
      <c r="J25771" s="1014"/>
    </row>
    <row r="25772" spans="10:10">
      <c r="J25772" s="1014"/>
    </row>
    <row r="25773" spans="10:10">
      <c r="J25773" s="1014"/>
    </row>
    <row r="25774" spans="10:10">
      <c r="J25774" s="1014"/>
    </row>
    <row r="25775" spans="10:10">
      <c r="J25775" s="1014"/>
    </row>
    <row r="25776" spans="10:10">
      <c r="J25776" s="1014"/>
    </row>
    <row r="25777" spans="10:10">
      <c r="J25777" s="1014"/>
    </row>
    <row r="25778" spans="10:10">
      <c r="J25778" s="1014"/>
    </row>
    <row r="25779" spans="10:10">
      <c r="J25779" s="1014"/>
    </row>
    <row r="25780" spans="10:10">
      <c r="J25780" s="1014"/>
    </row>
    <row r="25781" spans="10:10">
      <c r="J25781" s="1014"/>
    </row>
    <row r="25782" spans="10:10">
      <c r="J25782" s="1014"/>
    </row>
    <row r="25783" spans="10:10">
      <c r="J25783" s="1014"/>
    </row>
    <row r="25784" spans="10:10">
      <c r="J25784" s="1014"/>
    </row>
    <row r="25785" spans="10:10">
      <c r="J25785" s="1014"/>
    </row>
    <row r="25786" spans="10:10">
      <c r="J25786" s="1014"/>
    </row>
    <row r="25787" spans="10:10">
      <c r="J25787" s="1014"/>
    </row>
    <row r="25788" spans="10:10">
      <c r="J25788" s="1014"/>
    </row>
    <row r="25789" spans="10:10">
      <c r="J25789" s="1014"/>
    </row>
    <row r="25790" spans="10:10">
      <c r="J25790" s="1014"/>
    </row>
    <row r="25791" spans="10:10">
      <c r="J25791" s="1014"/>
    </row>
    <row r="25792" spans="10:10">
      <c r="J25792" s="1014"/>
    </row>
    <row r="25793" spans="10:10">
      <c r="J25793" s="1014"/>
    </row>
    <row r="25794" spans="10:10">
      <c r="J25794" s="1014"/>
    </row>
    <row r="25795" spans="10:10">
      <c r="J25795" s="1014"/>
    </row>
    <row r="25796" spans="10:10">
      <c r="J25796" s="1014"/>
    </row>
    <row r="25797" spans="10:10">
      <c r="J25797" s="1014"/>
    </row>
    <row r="25798" spans="10:10">
      <c r="J25798" s="1014"/>
    </row>
    <row r="25799" spans="10:10">
      <c r="J25799" s="1014"/>
    </row>
    <row r="25800" spans="10:10">
      <c r="J25800" s="1014"/>
    </row>
    <row r="25801" spans="10:10">
      <c r="J25801" s="1014"/>
    </row>
    <row r="25802" spans="10:10">
      <c r="J25802" s="1014"/>
    </row>
    <row r="25803" spans="10:10">
      <c r="J25803" s="1014"/>
    </row>
    <row r="25804" spans="10:10">
      <c r="J25804" s="1014"/>
    </row>
    <row r="25805" spans="10:10">
      <c r="J25805" s="1014"/>
    </row>
    <row r="25806" spans="10:10">
      <c r="J25806" s="1014"/>
    </row>
    <row r="25807" spans="10:10">
      <c r="J25807" s="1014"/>
    </row>
    <row r="25808" spans="10:10">
      <c r="J25808" s="1014"/>
    </row>
    <row r="25809" spans="10:10">
      <c r="J25809" s="1014"/>
    </row>
    <row r="25810" spans="10:10">
      <c r="J25810" s="1014"/>
    </row>
    <row r="25811" spans="10:10">
      <c r="J25811" s="1014"/>
    </row>
    <row r="25812" spans="10:10">
      <c r="J25812" s="1014"/>
    </row>
    <row r="25813" spans="10:10">
      <c r="J25813" s="1014"/>
    </row>
    <row r="25814" spans="10:10">
      <c r="J25814" s="1014"/>
    </row>
    <row r="25815" spans="10:10">
      <c r="J25815" s="1014"/>
    </row>
    <row r="25816" spans="10:10">
      <c r="J25816" s="1014"/>
    </row>
    <row r="25817" spans="10:10">
      <c r="J25817" s="1014"/>
    </row>
    <row r="25818" spans="10:10">
      <c r="J25818" s="1014"/>
    </row>
    <row r="25819" spans="10:10">
      <c r="J25819" s="1014"/>
    </row>
    <row r="25820" spans="10:10">
      <c r="J25820" s="1014"/>
    </row>
    <row r="25821" spans="10:10">
      <c r="J25821" s="1014"/>
    </row>
    <row r="25822" spans="10:10">
      <c r="J25822" s="1014"/>
    </row>
    <row r="25823" spans="10:10">
      <c r="J25823" s="1014"/>
    </row>
    <row r="25824" spans="10:10">
      <c r="J25824" s="1014"/>
    </row>
    <row r="25825" spans="10:10">
      <c r="J25825" s="1014"/>
    </row>
    <row r="25826" spans="10:10">
      <c r="J25826" s="1014"/>
    </row>
    <row r="25827" spans="10:10">
      <c r="J25827" s="1014"/>
    </row>
    <row r="25828" spans="10:10">
      <c r="J25828" s="1014"/>
    </row>
    <row r="25829" spans="10:10">
      <c r="J25829" s="1014"/>
    </row>
    <row r="25830" spans="10:10">
      <c r="J25830" s="1014"/>
    </row>
    <row r="25831" spans="10:10">
      <c r="J25831" s="1014"/>
    </row>
    <row r="25832" spans="10:10">
      <c r="J25832" s="1014"/>
    </row>
    <row r="25833" spans="10:10">
      <c r="J25833" s="1014"/>
    </row>
    <row r="25834" spans="10:10">
      <c r="J25834" s="1014"/>
    </row>
    <row r="25835" spans="10:10">
      <c r="J25835" s="1014"/>
    </row>
    <row r="25836" spans="10:10">
      <c r="J25836" s="1014"/>
    </row>
    <row r="25837" spans="10:10">
      <c r="J25837" s="1014"/>
    </row>
    <row r="25838" spans="10:10">
      <c r="J25838" s="1014"/>
    </row>
    <row r="25839" spans="10:10">
      <c r="J25839" s="1014"/>
    </row>
    <row r="25840" spans="10:10">
      <c r="J25840" s="1014"/>
    </row>
    <row r="25841" spans="10:10">
      <c r="J25841" s="1014"/>
    </row>
    <row r="25842" spans="10:10">
      <c r="J25842" s="1014"/>
    </row>
    <row r="25843" spans="10:10">
      <c r="J25843" s="1014"/>
    </row>
    <row r="25844" spans="10:10">
      <c r="J25844" s="1014"/>
    </row>
    <row r="25845" spans="10:10">
      <c r="J25845" s="1014"/>
    </row>
    <row r="25846" spans="10:10">
      <c r="J25846" s="1014"/>
    </row>
    <row r="25847" spans="10:10">
      <c r="J25847" s="1014"/>
    </row>
    <row r="25848" spans="10:10">
      <c r="J25848" s="1014"/>
    </row>
    <row r="25849" spans="10:10">
      <c r="J25849" s="1014"/>
    </row>
    <row r="25850" spans="10:10">
      <c r="J25850" s="1014"/>
    </row>
    <row r="25851" spans="10:10">
      <c r="J25851" s="1014"/>
    </row>
    <row r="25852" spans="10:10">
      <c r="J25852" s="1014"/>
    </row>
    <row r="25853" spans="10:10">
      <c r="J25853" s="1014"/>
    </row>
    <row r="25854" spans="10:10">
      <c r="J25854" s="1014"/>
    </row>
    <row r="25855" spans="10:10">
      <c r="J25855" s="1014"/>
    </row>
    <row r="25856" spans="10:10">
      <c r="J25856" s="1014"/>
    </row>
    <row r="25857" spans="10:10">
      <c r="J25857" s="1014"/>
    </row>
    <row r="25858" spans="10:10">
      <c r="J25858" s="1014"/>
    </row>
    <row r="25859" spans="10:10">
      <c r="J25859" s="1014"/>
    </row>
    <row r="25860" spans="10:10">
      <c r="J25860" s="1014"/>
    </row>
    <row r="25861" spans="10:10">
      <c r="J25861" s="1014"/>
    </row>
    <row r="25862" spans="10:10">
      <c r="J25862" s="1014"/>
    </row>
    <row r="25863" spans="10:10">
      <c r="J25863" s="1014"/>
    </row>
    <row r="25864" spans="10:10">
      <c r="J25864" s="1014"/>
    </row>
    <row r="25865" spans="10:10">
      <c r="J25865" s="1014"/>
    </row>
    <row r="25866" spans="10:10">
      <c r="J25866" s="1014"/>
    </row>
    <row r="25867" spans="10:10">
      <c r="J25867" s="1014"/>
    </row>
    <row r="25868" spans="10:10">
      <c r="J25868" s="1014"/>
    </row>
    <row r="25869" spans="10:10">
      <c r="J25869" s="1014"/>
    </row>
    <row r="25870" spans="10:10">
      <c r="J25870" s="1014"/>
    </row>
    <row r="25871" spans="10:10">
      <c r="J25871" s="1014"/>
    </row>
    <row r="25872" spans="10:10">
      <c r="J25872" s="1014"/>
    </row>
    <row r="25873" spans="10:10">
      <c r="J25873" s="1014"/>
    </row>
    <row r="25874" spans="10:10">
      <c r="J25874" s="1014"/>
    </row>
    <row r="25875" spans="10:10">
      <c r="J25875" s="1014"/>
    </row>
    <row r="25876" spans="10:10">
      <c r="J25876" s="1014"/>
    </row>
    <row r="25877" spans="10:10">
      <c r="J25877" s="1014"/>
    </row>
    <row r="25878" spans="10:10">
      <c r="J25878" s="1014"/>
    </row>
    <row r="25879" spans="10:10">
      <c r="J25879" s="1014"/>
    </row>
    <row r="25880" spans="10:10">
      <c r="J25880" s="1014"/>
    </row>
    <row r="25881" spans="10:10">
      <c r="J25881" s="1014"/>
    </row>
    <row r="25882" spans="10:10">
      <c r="J25882" s="1014"/>
    </row>
    <row r="25883" spans="10:10">
      <c r="J25883" s="1014"/>
    </row>
    <row r="25884" spans="10:10">
      <c r="J25884" s="1014"/>
    </row>
    <row r="25885" spans="10:10">
      <c r="J25885" s="1014"/>
    </row>
    <row r="25886" spans="10:10">
      <c r="J25886" s="1014"/>
    </row>
    <row r="25887" spans="10:10">
      <c r="J25887" s="1014"/>
    </row>
    <row r="25888" spans="10:10">
      <c r="J25888" s="1014"/>
    </row>
    <row r="25889" spans="10:10">
      <c r="J25889" s="1014"/>
    </row>
    <row r="25890" spans="10:10">
      <c r="J25890" s="1014"/>
    </row>
    <row r="25891" spans="10:10">
      <c r="J25891" s="1014"/>
    </row>
    <row r="25892" spans="10:10">
      <c r="J25892" s="1014"/>
    </row>
    <row r="25893" spans="10:10">
      <c r="J25893" s="1014"/>
    </row>
    <row r="25894" spans="10:10">
      <c r="J25894" s="1014"/>
    </row>
    <row r="25895" spans="10:10">
      <c r="J25895" s="1014"/>
    </row>
    <row r="25896" spans="10:10">
      <c r="J25896" s="1014"/>
    </row>
    <row r="25897" spans="10:10">
      <c r="J25897" s="1014"/>
    </row>
    <row r="25898" spans="10:10">
      <c r="J25898" s="1014"/>
    </row>
    <row r="25899" spans="10:10">
      <c r="J25899" s="1014"/>
    </row>
    <row r="25900" spans="10:10">
      <c r="J25900" s="1014"/>
    </row>
    <row r="25901" spans="10:10">
      <c r="J25901" s="1014"/>
    </row>
    <row r="25902" spans="10:10">
      <c r="J25902" s="1014"/>
    </row>
    <row r="25903" spans="10:10">
      <c r="J25903" s="1014"/>
    </row>
    <row r="25904" spans="10:10">
      <c r="J25904" s="1014"/>
    </row>
    <row r="25905" spans="10:10">
      <c r="J25905" s="1014"/>
    </row>
    <row r="25906" spans="10:10">
      <c r="J25906" s="1014"/>
    </row>
    <row r="25907" spans="10:10">
      <c r="J25907" s="1014"/>
    </row>
    <row r="25908" spans="10:10">
      <c r="J25908" s="1014"/>
    </row>
    <row r="25909" spans="10:10">
      <c r="J25909" s="1014"/>
    </row>
    <row r="25910" spans="10:10">
      <c r="J25910" s="1014"/>
    </row>
    <row r="25911" spans="10:10">
      <c r="J25911" s="1014"/>
    </row>
    <row r="25912" spans="10:10">
      <c r="J25912" s="1014"/>
    </row>
    <row r="25913" spans="10:10">
      <c r="J25913" s="1014"/>
    </row>
    <row r="25914" spans="10:10">
      <c r="J25914" s="1014"/>
    </row>
    <row r="25915" spans="10:10">
      <c r="J25915" s="1014"/>
    </row>
    <row r="25916" spans="10:10">
      <c r="J25916" s="1014"/>
    </row>
    <row r="25917" spans="10:10">
      <c r="J25917" s="1014"/>
    </row>
    <row r="25918" spans="10:10">
      <c r="J25918" s="1014"/>
    </row>
    <row r="25919" spans="10:10">
      <c r="J25919" s="1014"/>
    </row>
    <row r="25920" spans="10:10">
      <c r="J25920" s="1014"/>
    </row>
    <row r="25921" spans="10:10">
      <c r="J25921" s="1014"/>
    </row>
    <row r="25922" spans="10:10">
      <c r="J25922" s="1014"/>
    </row>
    <row r="25923" spans="10:10">
      <c r="J25923" s="1014"/>
    </row>
    <row r="25924" spans="10:10">
      <c r="J25924" s="1014"/>
    </row>
    <row r="25925" spans="10:10">
      <c r="J25925" s="1014"/>
    </row>
    <row r="25926" spans="10:10">
      <c r="J25926" s="1014"/>
    </row>
    <row r="25927" spans="10:10">
      <c r="J25927" s="1014"/>
    </row>
    <row r="25928" spans="10:10">
      <c r="J25928" s="1014"/>
    </row>
    <row r="25929" spans="10:10">
      <c r="J25929" s="1014"/>
    </row>
    <row r="25930" spans="10:10">
      <c r="J25930" s="1014"/>
    </row>
    <row r="25931" spans="10:10">
      <c r="J25931" s="1014"/>
    </row>
    <row r="25932" spans="10:10">
      <c r="J25932" s="1014"/>
    </row>
    <row r="25933" spans="10:10">
      <c r="J25933" s="1014"/>
    </row>
    <row r="25934" spans="10:10">
      <c r="J25934" s="1014"/>
    </row>
    <row r="25935" spans="10:10">
      <c r="J25935" s="1014"/>
    </row>
    <row r="25936" spans="10:10">
      <c r="J25936" s="1014"/>
    </row>
    <row r="25937" spans="10:10">
      <c r="J25937" s="1014"/>
    </row>
    <row r="25938" spans="10:10">
      <c r="J25938" s="1014"/>
    </row>
    <row r="25939" spans="10:10">
      <c r="J25939" s="1014"/>
    </row>
    <row r="25940" spans="10:10">
      <c r="J25940" s="1014"/>
    </row>
    <row r="25941" spans="10:10">
      <c r="J25941" s="1014"/>
    </row>
    <row r="25942" spans="10:10">
      <c r="J25942" s="1014"/>
    </row>
    <row r="25943" spans="10:10">
      <c r="J25943" s="1014"/>
    </row>
    <row r="25944" spans="10:10">
      <c r="J25944" s="1014"/>
    </row>
    <row r="25945" spans="10:10">
      <c r="J25945" s="1014"/>
    </row>
    <row r="25946" spans="10:10">
      <c r="J25946" s="1014"/>
    </row>
    <row r="25947" spans="10:10">
      <c r="J25947" s="1014"/>
    </row>
    <row r="25948" spans="10:10">
      <c r="J25948" s="1014"/>
    </row>
    <row r="25949" spans="10:10">
      <c r="J25949" s="1014"/>
    </row>
    <row r="25950" spans="10:10">
      <c r="J25950" s="1014"/>
    </row>
    <row r="25951" spans="10:10">
      <c r="J25951" s="1014"/>
    </row>
    <row r="25952" spans="10:10">
      <c r="J25952" s="1014"/>
    </row>
    <row r="25953" spans="10:10">
      <c r="J25953" s="1014"/>
    </row>
    <row r="25954" spans="10:10">
      <c r="J25954" s="1014"/>
    </row>
    <row r="25955" spans="10:10">
      <c r="J25955" s="1014"/>
    </row>
    <row r="25956" spans="10:10">
      <c r="J25956" s="1014"/>
    </row>
    <row r="25957" spans="10:10">
      <c r="J25957" s="1014"/>
    </row>
    <row r="25958" spans="10:10">
      <c r="J25958" s="1014"/>
    </row>
    <row r="25959" spans="10:10">
      <c r="J25959" s="1014"/>
    </row>
    <row r="25960" spans="10:10">
      <c r="J25960" s="1014"/>
    </row>
    <row r="25961" spans="10:10">
      <c r="J25961" s="1014"/>
    </row>
    <row r="25962" spans="10:10">
      <c r="J25962" s="1014"/>
    </row>
    <row r="25963" spans="10:10">
      <c r="J25963" s="1014"/>
    </row>
    <row r="25964" spans="10:10">
      <c r="J25964" s="1014"/>
    </row>
    <row r="25965" spans="10:10">
      <c r="J25965" s="1014"/>
    </row>
    <row r="25966" spans="10:10">
      <c r="J25966" s="1014"/>
    </row>
    <row r="25967" spans="10:10">
      <c r="J25967" s="1014"/>
    </row>
    <row r="25968" spans="10:10">
      <c r="J25968" s="1014"/>
    </row>
    <row r="25969" spans="10:10">
      <c r="J25969" s="1014"/>
    </row>
    <row r="25970" spans="10:10">
      <c r="J25970" s="1014"/>
    </row>
    <row r="25971" spans="10:10">
      <c r="J25971" s="1014"/>
    </row>
    <row r="25972" spans="10:10">
      <c r="J25972" s="1014"/>
    </row>
    <row r="25973" spans="10:10">
      <c r="J25973" s="1014"/>
    </row>
    <row r="25974" spans="10:10">
      <c r="J25974" s="1014"/>
    </row>
    <row r="25975" spans="10:10">
      <c r="J25975" s="1014"/>
    </row>
    <row r="25976" spans="10:10">
      <c r="J25976" s="1014"/>
    </row>
    <row r="25977" spans="10:10">
      <c r="J25977" s="1014"/>
    </row>
    <row r="25978" spans="10:10">
      <c r="J25978" s="1014"/>
    </row>
    <row r="25979" spans="10:10">
      <c r="J25979" s="1014"/>
    </row>
    <row r="25980" spans="10:10">
      <c r="J25980" s="1014"/>
    </row>
    <row r="25981" spans="10:10">
      <c r="J25981" s="1014"/>
    </row>
    <row r="25982" spans="10:10">
      <c r="J25982" s="1014"/>
    </row>
    <row r="25983" spans="10:10">
      <c r="J25983" s="1014"/>
    </row>
    <row r="25984" spans="10:10">
      <c r="J25984" s="1014"/>
    </row>
    <row r="25985" spans="10:10">
      <c r="J25985" s="1014"/>
    </row>
    <row r="25986" spans="10:10">
      <c r="J25986" s="1014"/>
    </row>
    <row r="25987" spans="10:10">
      <c r="J25987" s="1014"/>
    </row>
    <row r="25988" spans="10:10">
      <c r="J25988" s="1014"/>
    </row>
    <row r="25989" spans="10:10">
      <c r="J25989" s="1014"/>
    </row>
    <row r="25990" spans="10:10">
      <c r="J25990" s="1014"/>
    </row>
    <row r="25991" spans="10:10">
      <c r="J25991" s="1014"/>
    </row>
    <row r="25992" spans="10:10">
      <c r="J25992" s="1014"/>
    </row>
    <row r="25993" spans="10:10">
      <c r="J25993" s="1014"/>
    </row>
    <row r="25994" spans="10:10">
      <c r="J25994" s="1014"/>
    </row>
    <row r="25995" spans="10:10">
      <c r="J25995" s="1014"/>
    </row>
    <row r="25996" spans="10:10">
      <c r="J25996" s="1014"/>
    </row>
    <row r="25997" spans="10:10">
      <c r="J25997" s="1014"/>
    </row>
    <row r="25998" spans="10:10">
      <c r="J25998" s="1014"/>
    </row>
    <row r="25999" spans="10:10">
      <c r="J25999" s="1014"/>
    </row>
    <row r="26000" spans="10:10">
      <c r="J26000" s="1014"/>
    </row>
    <row r="26001" spans="10:10">
      <c r="J26001" s="1014"/>
    </row>
    <row r="26002" spans="10:10">
      <c r="J26002" s="1014"/>
    </row>
    <row r="26003" spans="10:10">
      <c r="J26003" s="1014"/>
    </row>
    <row r="26004" spans="10:10">
      <c r="J26004" s="1014"/>
    </row>
    <row r="26005" spans="10:10">
      <c r="J26005" s="1014"/>
    </row>
    <row r="26006" spans="10:10">
      <c r="J26006" s="1014"/>
    </row>
    <row r="26007" spans="10:10">
      <c r="J26007" s="1014"/>
    </row>
    <row r="26008" spans="10:10">
      <c r="J26008" s="1014"/>
    </row>
    <row r="26009" spans="10:10">
      <c r="J26009" s="1014"/>
    </row>
    <row r="26010" spans="10:10">
      <c r="J26010" s="1014"/>
    </row>
    <row r="26011" spans="10:10">
      <c r="J26011" s="1014"/>
    </row>
    <row r="26012" spans="10:10">
      <c r="J26012" s="1014"/>
    </row>
    <row r="26013" spans="10:10">
      <c r="J26013" s="1014"/>
    </row>
    <row r="26014" spans="10:10">
      <c r="J26014" s="1014"/>
    </row>
    <row r="26015" spans="10:10">
      <c r="J26015" s="1014"/>
    </row>
    <row r="26016" spans="10:10">
      <c r="J26016" s="1014"/>
    </row>
    <row r="26017" spans="10:10">
      <c r="J26017" s="1014"/>
    </row>
    <row r="26018" spans="10:10">
      <c r="J26018" s="1014"/>
    </row>
    <row r="26019" spans="10:10">
      <c r="J26019" s="1014"/>
    </row>
    <row r="26020" spans="10:10">
      <c r="J26020" s="1014"/>
    </row>
    <row r="26021" spans="10:10">
      <c r="J26021" s="1014"/>
    </row>
    <row r="26022" spans="10:10">
      <c r="J26022" s="1014"/>
    </row>
    <row r="26023" spans="10:10">
      <c r="J26023" s="1014"/>
    </row>
    <row r="26024" spans="10:10">
      <c r="J26024" s="1014"/>
    </row>
    <row r="26025" spans="10:10">
      <c r="J26025" s="1014"/>
    </row>
    <row r="26026" spans="10:10">
      <c r="J26026" s="1014"/>
    </row>
    <row r="26027" spans="10:10">
      <c r="J26027" s="1014"/>
    </row>
    <row r="26028" spans="10:10">
      <c r="J26028" s="1014"/>
    </row>
    <row r="26029" spans="10:10">
      <c r="J26029" s="1014"/>
    </row>
    <row r="26030" spans="10:10">
      <c r="J26030" s="1014"/>
    </row>
    <row r="26031" spans="10:10">
      <c r="J26031" s="1014"/>
    </row>
    <row r="26032" spans="10:10">
      <c r="J26032" s="1014"/>
    </row>
    <row r="26033" spans="10:10">
      <c r="J26033" s="1014"/>
    </row>
    <row r="26034" spans="10:10">
      <c r="J26034" s="1014"/>
    </row>
    <row r="26035" spans="10:10">
      <c r="J26035" s="1014"/>
    </row>
    <row r="26036" spans="10:10">
      <c r="J26036" s="1014"/>
    </row>
    <row r="26037" spans="10:10">
      <c r="J26037" s="1014"/>
    </row>
    <row r="26038" spans="10:10">
      <c r="J26038" s="1014"/>
    </row>
    <row r="26039" spans="10:10">
      <c r="J26039" s="1014"/>
    </row>
    <row r="26040" spans="10:10">
      <c r="J26040" s="1014"/>
    </row>
    <row r="26041" spans="10:10">
      <c r="J26041" s="1014"/>
    </row>
    <row r="26042" spans="10:10">
      <c r="J26042" s="1014"/>
    </row>
    <row r="26043" spans="10:10">
      <c r="J26043" s="1014"/>
    </row>
    <row r="26044" spans="10:10">
      <c r="J26044" s="1014"/>
    </row>
    <row r="26045" spans="10:10">
      <c r="J26045" s="1014"/>
    </row>
    <row r="26046" spans="10:10">
      <c r="J26046" s="1014"/>
    </row>
    <row r="26047" spans="10:10">
      <c r="J26047" s="1014"/>
    </row>
    <row r="26048" spans="10:10">
      <c r="J26048" s="1014"/>
    </row>
    <row r="26049" spans="10:10">
      <c r="J26049" s="1014"/>
    </row>
    <row r="26050" spans="10:10">
      <c r="J26050" s="1014"/>
    </row>
    <row r="26051" spans="10:10">
      <c r="J26051" s="1014"/>
    </row>
    <row r="26052" spans="10:10">
      <c r="J26052" s="1014"/>
    </row>
    <row r="26053" spans="10:10">
      <c r="J26053" s="1014"/>
    </row>
    <row r="26054" spans="10:10">
      <c r="J26054" s="1014"/>
    </row>
    <row r="26055" spans="10:10">
      <c r="J26055" s="1014"/>
    </row>
    <row r="26056" spans="10:10">
      <c r="J26056" s="1014"/>
    </row>
    <row r="26057" spans="10:10">
      <c r="J26057" s="1014"/>
    </row>
    <row r="26058" spans="10:10">
      <c r="J26058" s="1014"/>
    </row>
    <row r="26059" spans="10:10">
      <c r="J26059" s="1014"/>
    </row>
    <row r="26060" spans="10:10">
      <c r="J26060" s="1014"/>
    </row>
    <row r="26061" spans="10:10">
      <c r="J26061" s="1014"/>
    </row>
    <row r="26062" spans="10:10">
      <c r="J26062" s="1014"/>
    </row>
    <row r="26063" spans="10:10">
      <c r="J26063" s="1014"/>
    </row>
    <row r="26064" spans="10:10">
      <c r="J26064" s="1014"/>
    </row>
    <row r="26065" spans="10:10">
      <c r="J26065" s="1014"/>
    </row>
    <row r="26066" spans="10:10">
      <c r="J26066" s="1014"/>
    </row>
    <row r="26067" spans="10:10">
      <c r="J26067" s="1014"/>
    </row>
    <row r="26068" spans="10:10">
      <c r="J26068" s="1014"/>
    </row>
    <row r="26069" spans="10:10">
      <c r="J26069" s="1014"/>
    </row>
    <row r="26070" spans="10:10">
      <c r="J26070" s="1014"/>
    </row>
    <row r="26071" spans="10:10">
      <c r="J26071" s="1014"/>
    </row>
    <row r="26072" spans="10:10">
      <c r="J26072" s="1014"/>
    </row>
    <row r="26073" spans="10:10">
      <c r="J26073" s="1014"/>
    </row>
    <row r="26074" spans="10:10">
      <c r="J26074" s="1014"/>
    </row>
    <row r="26075" spans="10:10">
      <c r="J26075" s="1014"/>
    </row>
    <row r="26076" spans="10:10">
      <c r="J26076" s="1014"/>
    </row>
    <row r="26077" spans="10:10">
      <c r="J26077" s="1014"/>
    </row>
    <row r="26078" spans="10:10">
      <c r="J26078" s="1014"/>
    </row>
    <row r="26079" spans="10:10">
      <c r="J26079" s="1014"/>
    </row>
    <row r="26080" spans="10:10">
      <c r="J26080" s="1014"/>
    </row>
    <row r="26081" spans="10:10">
      <c r="J26081" s="1014"/>
    </row>
    <row r="26082" spans="10:10">
      <c r="J26082" s="1014"/>
    </row>
    <row r="26083" spans="10:10">
      <c r="J26083" s="1014"/>
    </row>
    <row r="26084" spans="10:10">
      <c r="J26084" s="1014"/>
    </row>
    <row r="26085" spans="10:10">
      <c r="J26085" s="1014"/>
    </row>
    <row r="26086" spans="10:10">
      <c r="J26086" s="1014"/>
    </row>
    <row r="26087" spans="10:10">
      <c r="J26087" s="1014"/>
    </row>
    <row r="26088" spans="10:10">
      <c r="J26088" s="1014"/>
    </row>
    <row r="26089" spans="10:10">
      <c r="J26089" s="1014"/>
    </row>
    <row r="26090" spans="10:10">
      <c r="J26090" s="1014"/>
    </row>
    <row r="26091" spans="10:10">
      <c r="J26091" s="1014"/>
    </row>
    <row r="26092" spans="10:10">
      <c r="J26092" s="1014"/>
    </row>
    <row r="26093" spans="10:10">
      <c r="J26093" s="1014"/>
    </row>
    <row r="26094" spans="10:10">
      <c r="J26094" s="1014"/>
    </row>
    <row r="26095" spans="10:10">
      <c r="J26095" s="1014"/>
    </row>
    <row r="26096" spans="10:10">
      <c r="J26096" s="1014"/>
    </row>
    <row r="26097" spans="10:10">
      <c r="J26097" s="1014"/>
    </row>
    <row r="26098" spans="10:10">
      <c r="J26098" s="1014"/>
    </row>
    <row r="26099" spans="10:10">
      <c r="J26099" s="1014"/>
    </row>
    <row r="26100" spans="10:10">
      <c r="J26100" s="1014"/>
    </row>
    <row r="26101" spans="10:10">
      <c r="J26101" s="1014"/>
    </row>
    <row r="26102" spans="10:10">
      <c r="J26102" s="1014"/>
    </row>
    <row r="26103" spans="10:10">
      <c r="J26103" s="1014"/>
    </row>
    <row r="26104" spans="10:10">
      <c r="J26104" s="1014"/>
    </row>
    <row r="26105" spans="10:10">
      <c r="J26105" s="1014"/>
    </row>
    <row r="26106" spans="10:10">
      <c r="J26106" s="1014"/>
    </row>
    <row r="26107" spans="10:10">
      <c r="J26107" s="1014"/>
    </row>
    <row r="26108" spans="10:10">
      <c r="J26108" s="1014"/>
    </row>
    <row r="26109" spans="10:10">
      <c r="J26109" s="1014"/>
    </row>
    <row r="26110" spans="10:10">
      <c r="J26110" s="1014"/>
    </row>
    <row r="26111" spans="10:10">
      <c r="J26111" s="1014"/>
    </row>
    <row r="26112" spans="10:10">
      <c r="J26112" s="1014"/>
    </row>
    <row r="26113" spans="10:10">
      <c r="J26113" s="1014"/>
    </row>
    <row r="26114" spans="10:10">
      <c r="J26114" s="1014"/>
    </row>
    <row r="26115" spans="10:10">
      <c r="J26115" s="1014"/>
    </row>
    <row r="26116" spans="10:10">
      <c r="J26116" s="1014"/>
    </row>
    <row r="26117" spans="10:10">
      <c r="J26117" s="1014"/>
    </row>
    <row r="26118" spans="10:10">
      <c r="J26118" s="1014"/>
    </row>
    <row r="26119" spans="10:10">
      <c r="J26119" s="1014"/>
    </row>
    <row r="26120" spans="10:10">
      <c r="J26120" s="1014"/>
    </row>
    <row r="26121" spans="10:10">
      <c r="J26121" s="1014"/>
    </row>
    <row r="26122" spans="10:10">
      <c r="J26122" s="1014"/>
    </row>
    <row r="26123" spans="10:10">
      <c r="J26123" s="1014"/>
    </row>
    <row r="26124" spans="10:10">
      <c r="J26124" s="1014"/>
    </row>
    <row r="26125" spans="10:10">
      <c r="J26125" s="1014"/>
    </row>
    <row r="26126" spans="10:10">
      <c r="J26126" s="1014"/>
    </row>
    <row r="26127" spans="10:10">
      <c r="J26127" s="1014"/>
    </row>
    <row r="26128" spans="10:10">
      <c r="J26128" s="1014"/>
    </row>
    <row r="26129" spans="10:10">
      <c r="J26129" s="1014"/>
    </row>
    <row r="26130" spans="10:10">
      <c r="J26130" s="1014"/>
    </row>
    <row r="26131" spans="10:10">
      <c r="J26131" s="1014"/>
    </row>
    <row r="26132" spans="10:10">
      <c r="J26132" s="1014"/>
    </row>
    <row r="26133" spans="10:10">
      <c r="J26133" s="1014"/>
    </row>
    <row r="26134" spans="10:10">
      <c r="J26134" s="1014"/>
    </row>
    <row r="26135" spans="10:10">
      <c r="J26135" s="1014"/>
    </row>
    <row r="26136" spans="10:10">
      <c r="J26136" s="1014"/>
    </row>
    <row r="26137" spans="10:10">
      <c r="J26137" s="1014"/>
    </row>
    <row r="26138" spans="10:10">
      <c r="J26138" s="1014"/>
    </row>
    <row r="26139" spans="10:10">
      <c r="J26139" s="1014"/>
    </row>
    <row r="26140" spans="10:10">
      <c r="J26140" s="1014"/>
    </row>
    <row r="26141" spans="10:10">
      <c r="J26141" s="1014"/>
    </row>
    <row r="26142" spans="10:10">
      <c r="J26142" s="1014"/>
    </row>
    <row r="26143" spans="10:10">
      <c r="J26143" s="1014"/>
    </row>
    <row r="26144" spans="10:10">
      <c r="J26144" s="1014"/>
    </row>
    <row r="26145" spans="10:10">
      <c r="J26145" s="1014"/>
    </row>
    <row r="26146" spans="10:10">
      <c r="J26146" s="1014"/>
    </row>
    <row r="26147" spans="10:10">
      <c r="J26147" s="1014"/>
    </row>
    <row r="26148" spans="10:10">
      <c r="J26148" s="1014"/>
    </row>
    <row r="26149" spans="10:10">
      <c r="J26149" s="1014"/>
    </row>
    <row r="26150" spans="10:10">
      <c r="J26150" s="1014"/>
    </row>
    <row r="26151" spans="10:10">
      <c r="J26151" s="1014"/>
    </row>
    <row r="26152" spans="10:10">
      <c r="J26152" s="1014"/>
    </row>
    <row r="26153" spans="10:10">
      <c r="J26153" s="1014"/>
    </row>
    <row r="26154" spans="10:10">
      <c r="J26154" s="1014"/>
    </row>
    <row r="26155" spans="10:10">
      <c r="J26155" s="1014"/>
    </row>
    <row r="26156" spans="10:10">
      <c r="J26156" s="1014"/>
    </row>
    <row r="26157" spans="10:10">
      <c r="J26157" s="1014"/>
    </row>
    <row r="26158" spans="10:10">
      <c r="J26158" s="1014"/>
    </row>
    <row r="26159" spans="10:10">
      <c r="J26159" s="1014"/>
    </row>
    <row r="26160" spans="10:10">
      <c r="J26160" s="1014"/>
    </row>
    <row r="26161" spans="10:10">
      <c r="J26161" s="1014"/>
    </row>
    <row r="26162" spans="10:10">
      <c r="J26162" s="1014"/>
    </row>
    <row r="26163" spans="10:10">
      <c r="J26163" s="1014"/>
    </row>
    <row r="26164" spans="10:10">
      <c r="J26164" s="1014"/>
    </row>
    <row r="26165" spans="10:10">
      <c r="J26165" s="1014"/>
    </row>
    <row r="26166" spans="10:10">
      <c r="J26166" s="1014"/>
    </row>
    <row r="26167" spans="10:10">
      <c r="J26167" s="1014"/>
    </row>
    <row r="26168" spans="10:10">
      <c r="J26168" s="1014"/>
    </row>
    <row r="26169" spans="10:10">
      <c r="J26169" s="1014"/>
    </row>
    <row r="26170" spans="10:10">
      <c r="J26170" s="1014"/>
    </row>
    <row r="26171" spans="10:10">
      <c r="J26171" s="1014"/>
    </row>
    <row r="26172" spans="10:10">
      <c r="J26172" s="1014"/>
    </row>
    <row r="26173" spans="10:10">
      <c r="J26173" s="1014"/>
    </row>
    <row r="26174" spans="10:10">
      <c r="J26174" s="1014"/>
    </row>
    <row r="26175" spans="10:10">
      <c r="J26175" s="1014"/>
    </row>
    <row r="26176" spans="10:10">
      <c r="J26176" s="1014"/>
    </row>
    <row r="26177" spans="10:10">
      <c r="J26177" s="1014"/>
    </row>
    <row r="26178" spans="10:10">
      <c r="J26178" s="1014"/>
    </row>
    <row r="26179" spans="10:10">
      <c r="J26179" s="1014"/>
    </row>
    <row r="26180" spans="10:10">
      <c r="J26180" s="1014"/>
    </row>
    <row r="26181" spans="10:10">
      <c r="J26181" s="1014"/>
    </row>
    <row r="26182" spans="10:10">
      <c r="J26182" s="1014"/>
    </row>
    <row r="26183" spans="10:10">
      <c r="J26183" s="1014"/>
    </row>
    <row r="26184" spans="10:10">
      <c r="J26184" s="1014"/>
    </row>
    <row r="26185" spans="10:10">
      <c r="J26185" s="1014"/>
    </row>
    <row r="26186" spans="10:10">
      <c r="J26186" s="1014"/>
    </row>
    <row r="26187" spans="10:10">
      <c r="J26187" s="1014"/>
    </row>
    <row r="26188" spans="10:10">
      <c r="J26188" s="1014"/>
    </row>
    <row r="26189" spans="10:10">
      <c r="J26189" s="1014"/>
    </row>
    <row r="26190" spans="10:10">
      <c r="J26190" s="1014"/>
    </row>
    <row r="26191" spans="10:10">
      <c r="J26191" s="1014"/>
    </row>
    <row r="26192" spans="10:10">
      <c r="J26192" s="1014"/>
    </row>
    <row r="26193" spans="10:10">
      <c r="J26193" s="1014"/>
    </row>
    <row r="26194" spans="10:10">
      <c r="J26194" s="1014"/>
    </row>
    <row r="26195" spans="10:10">
      <c r="J26195" s="1014"/>
    </row>
    <row r="26196" spans="10:10">
      <c r="J26196" s="1014"/>
    </row>
    <row r="26197" spans="10:10">
      <c r="J26197" s="1014"/>
    </row>
    <row r="26198" spans="10:10">
      <c r="J26198" s="1014"/>
    </row>
    <row r="26199" spans="10:10">
      <c r="J26199" s="1014"/>
    </row>
    <row r="26200" spans="10:10">
      <c r="J26200" s="1014"/>
    </row>
    <row r="26201" spans="10:10">
      <c r="J26201" s="1014"/>
    </row>
    <row r="26202" spans="10:10">
      <c r="J26202" s="1014"/>
    </row>
    <row r="26203" spans="10:10">
      <c r="J26203" s="1014"/>
    </row>
    <row r="26204" spans="10:10">
      <c r="J26204" s="1014"/>
    </row>
    <row r="26205" spans="10:10">
      <c r="J26205" s="1014"/>
    </row>
    <row r="26206" spans="10:10">
      <c r="J26206" s="1014"/>
    </row>
    <row r="26207" spans="10:10">
      <c r="J26207" s="1014"/>
    </row>
    <row r="26208" spans="10:10">
      <c r="J26208" s="1014"/>
    </row>
    <row r="26209" spans="10:10">
      <c r="J26209" s="1014"/>
    </row>
    <row r="26210" spans="10:10">
      <c r="J26210" s="1014"/>
    </row>
    <row r="26211" spans="10:10">
      <c r="J26211" s="1014"/>
    </row>
    <row r="26212" spans="10:10">
      <c r="J26212" s="1014"/>
    </row>
    <row r="26213" spans="10:10">
      <c r="J26213" s="1014"/>
    </row>
    <row r="26214" spans="10:10">
      <c r="J26214" s="1014"/>
    </row>
    <row r="26215" spans="10:10">
      <c r="J26215" s="1014"/>
    </row>
    <row r="26216" spans="10:10">
      <c r="J26216" s="1014"/>
    </row>
    <row r="26217" spans="10:10">
      <c r="J26217" s="1014"/>
    </row>
    <row r="26218" spans="10:10">
      <c r="J26218" s="1014"/>
    </row>
    <row r="26219" spans="10:10">
      <c r="J26219" s="1014"/>
    </row>
    <row r="26220" spans="10:10">
      <c r="J26220" s="1014"/>
    </row>
    <row r="26221" spans="10:10">
      <c r="J26221" s="1014"/>
    </row>
    <row r="26222" spans="10:10">
      <c r="J26222" s="1014"/>
    </row>
    <row r="26223" spans="10:10">
      <c r="J26223" s="1014"/>
    </row>
    <row r="26224" spans="10:10">
      <c r="J26224" s="1014"/>
    </row>
    <row r="26225" spans="10:10">
      <c r="J26225" s="1014"/>
    </row>
    <row r="26226" spans="10:10">
      <c r="J26226" s="1014"/>
    </row>
    <row r="26227" spans="10:10">
      <c r="J26227" s="1014"/>
    </row>
    <row r="26228" spans="10:10">
      <c r="J26228" s="1014"/>
    </row>
    <row r="26229" spans="10:10">
      <c r="J26229" s="1014"/>
    </row>
    <row r="26230" spans="10:10">
      <c r="J26230" s="1014"/>
    </row>
    <row r="26231" spans="10:10">
      <c r="J26231" s="1014"/>
    </row>
    <row r="26232" spans="10:10">
      <c r="J26232" s="1014"/>
    </row>
    <row r="26233" spans="10:10">
      <c r="J26233" s="1014"/>
    </row>
    <row r="26234" spans="10:10">
      <c r="J26234" s="1014"/>
    </row>
    <row r="26235" spans="10:10">
      <c r="J26235" s="1014"/>
    </row>
    <row r="26236" spans="10:10">
      <c r="J26236" s="1014"/>
    </row>
    <row r="26237" spans="10:10">
      <c r="J26237" s="1014"/>
    </row>
    <row r="26238" spans="10:10">
      <c r="J26238" s="1014"/>
    </row>
    <row r="26239" spans="10:10">
      <c r="J26239" s="1014"/>
    </row>
    <row r="26240" spans="10:10">
      <c r="J26240" s="1014"/>
    </row>
    <row r="26241" spans="10:10">
      <c r="J26241" s="1014"/>
    </row>
    <row r="26242" spans="10:10">
      <c r="J26242" s="1014"/>
    </row>
    <row r="26243" spans="10:10">
      <c r="J26243" s="1014"/>
    </row>
    <row r="26244" spans="10:10">
      <c r="J26244" s="1014"/>
    </row>
    <row r="26245" spans="10:10">
      <c r="J26245" s="1014"/>
    </row>
    <row r="26246" spans="10:10">
      <c r="J26246" s="1014"/>
    </row>
    <row r="26247" spans="10:10">
      <c r="J26247" s="1014"/>
    </row>
    <row r="26248" spans="10:10">
      <c r="J26248" s="1014"/>
    </row>
    <row r="26249" spans="10:10">
      <c r="J26249" s="1014"/>
    </row>
    <row r="26250" spans="10:10">
      <c r="J26250" s="1014"/>
    </row>
    <row r="26251" spans="10:10">
      <c r="J26251" s="1014"/>
    </row>
    <row r="26252" spans="10:10">
      <c r="J26252" s="1014"/>
    </row>
    <row r="26253" spans="10:10">
      <c r="J26253" s="1014"/>
    </row>
    <row r="26254" spans="10:10">
      <c r="J26254" s="1014"/>
    </row>
    <row r="26255" spans="10:10">
      <c r="J26255" s="1014"/>
    </row>
    <row r="26256" spans="10:10">
      <c r="J26256" s="1014"/>
    </row>
    <row r="26257" spans="10:10">
      <c r="J26257" s="1014"/>
    </row>
    <row r="26258" spans="10:10">
      <c r="J26258" s="1014"/>
    </row>
    <row r="26259" spans="10:10">
      <c r="J26259" s="1014"/>
    </row>
    <row r="26260" spans="10:10">
      <c r="J26260" s="1014"/>
    </row>
    <row r="26261" spans="10:10">
      <c r="J26261" s="1014"/>
    </row>
    <row r="26262" spans="10:10">
      <c r="J26262" s="1014"/>
    </row>
    <row r="26263" spans="10:10">
      <c r="J26263" s="1014"/>
    </row>
    <row r="26264" spans="10:10">
      <c r="J26264" s="1014"/>
    </row>
    <row r="26265" spans="10:10">
      <c r="J26265" s="1014"/>
    </row>
    <row r="26266" spans="10:10">
      <c r="J26266" s="1014"/>
    </row>
    <row r="26267" spans="10:10">
      <c r="J26267" s="1014"/>
    </row>
    <row r="26268" spans="10:10">
      <c r="J26268" s="1014"/>
    </row>
    <row r="26269" spans="10:10">
      <c r="J26269" s="1014"/>
    </row>
    <row r="26270" spans="10:10">
      <c r="J26270" s="1014"/>
    </row>
    <row r="26271" spans="10:10">
      <c r="J26271" s="1014"/>
    </row>
    <row r="26272" spans="10:10">
      <c r="J26272" s="1014"/>
    </row>
    <row r="26273" spans="10:10">
      <c r="J26273" s="1014"/>
    </row>
    <row r="26274" spans="10:10">
      <c r="J26274" s="1014"/>
    </row>
    <row r="26275" spans="10:10">
      <c r="J26275" s="1014"/>
    </row>
    <row r="26276" spans="10:10">
      <c r="J26276" s="1014"/>
    </row>
    <row r="26277" spans="10:10">
      <c r="J26277" s="1014"/>
    </row>
    <row r="26278" spans="10:10">
      <c r="J26278" s="1014"/>
    </row>
    <row r="26279" spans="10:10">
      <c r="J26279" s="1014"/>
    </row>
    <row r="26280" spans="10:10">
      <c r="J26280" s="1014"/>
    </row>
    <row r="26281" spans="10:10">
      <c r="J26281" s="1014"/>
    </row>
    <row r="26282" spans="10:10">
      <c r="J26282" s="1014"/>
    </row>
    <row r="26283" spans="10:10">
      <c r="J26283" s="1014"/>
    </row>
    <row r="26284" spans="10:10">
      <c r="J26284" s="1014"/>
    </row>
    <row r="26285" spans="10:10">
      <c r="J26285" s="1014"/>
    </row>
    <row r="26286" spans="10:10">
      <c r="J26286" s="1014"/>
    </row>
    <row r="26287" spans="10:10">
      <c r="J26287" s="1014"/>
    </row>
    <row r="26288" spans="10:10">
      <c r="J26288" s="1014"/>
    </row>
    <row r="26289" spans="10:10">
      <c r="J26289" s="1014"/>
    </row>
    <row r="26290" spans="10:10">
      <c r="J26290" s="1014"/>
    </row>
    <row r="26291" spans="10:10">
      <c r="J26291" s="1014"/>
    </row>
    <row r="26292" spans="10:10">
      <c r="J26292" s="1014"/>
    </row>
    <row r="26293" spans="10:10">
      <c r="J26293" s="1014"/>
    </row>
    <row r="26294" spans="10:10">
      <c r="J26294" s="1014"/>
    </row>
    <row r="26295" spans="10:10">
      <c r="J26295" s="1014"/>
    </row>
    <row r="26296" spans="10:10">
      <c r="J26296" s="1014"/>
    </row>
    <row r="26297" spans="10:10">
      <c r="J26297" s="1014"/>
    </row>
    <row r="26298" spans="10:10">
      <c r="J26298" s="1014"/>
    </row>
    <row r="26299" spans="10:10">
      <c r="J26299" s="1014"/>
    </row>
    <row r="26300" spans="10:10">
      <c r="J26300" s="1014"/>
    </row>
    <row r="26301" spans="10:10">
      <c r="J26301" s="1014"/>
    </row>
    <row r="26302" spans="10:10">
      <c r="J26302" s="1014"/>
    </row>
    <row r="26303" spans="10:10">
      <c r="J26303" s="1014"/>
    </row>
    <row r="26304" spans="10:10">
      <c r="J26304" s="1014"/>
    </row>
    <row r="26305" spans="10:10">
      <c r="J26305" s="1014"/>
    </row>
    <row r="26306" spans="10:10">
      <c r="J26306" s="1014"/>
    </row>
    <row r="26307" spans="10:10">
      <c r="J26307" s="1014"/>
    </row>
    <row r="26308" spans="10:10">
      <c r="J26308" s="1014"/>
    </row>
    <row r="26309" spans="10:10">
      <c r="J26309" s="1014"/>
    </row>
    <row r="26310" spans="10:10">
      <c r="J26310" s="1014"/>
    </row>
    <row r="26311" spans="10:10">
      <c r="J26311" s="1014"/>
    </row>
    <row r="26312" spans="10:10">
      <c r="J26312" s="1014"/>
    </row>
    <row r="26313" spans="10:10">
      <c r="J26313" s="1014"/>
    </row>
    <row r="26314" spans="10:10">
      <c r="J26314" s="1014"/>
    </row>
    <row r="26315" spans="10:10">
      <c r="J26315" s="1014"/>
    </row>
    <row r="26316" spans="10:10">
      <c r="J26316" s="1014"/>
    </row>
    <row r="26317" spans="10:10">
      <c r="J26317" s="1014"/>
    </row>
    <row r="26318" spans="10:10">
      <c r="J26318" s="1014"/>
    </row>
    <row r="26319" spans="10:10">
      <c r="J26319" s="1014"/>
    </row>
    <row r="26320" spans="10:10">
      <c r="J26320" s="1014"/>
    </row>
    <row r="26321" spans="10:10">
      <c r="J26321" s="1014"/>
    </row>
    <row r="26322" spans="10:10">
      <c r="J26322" s="1014"/>
    </row>
    <row r="26323" spans="10:10">
      <c r="J26323" s="1014"/>
    </row>
    <row r="26324" spans="10:10">
      <c r="J26324" s="1014"/>
    </row>
    <row r="26325" spans="10:10">
      <c r="J26325" s="1014"/>
    </row>
    <row r="26326" spans="10:10">
      <c r="J26326" s="1014"/>
    </row>
    <row r="26327" spans="10:10">
      <c r="J26327" s="1014"/>
    </row>
    <row r="26328" spans="10:10">
      <c r="J26328" s="1014"/>
    </row>
    <row r="26329" spans="10:10">
      <c r="J26329" s="1014"/>
    </row>
    <row r="26330" spans="10:10">
      <c r="J26330" s="1014"/>
    </row>
    <row r="26331" spans="10:10">
      <c r="J26331" s="1014"/>
    </row>
    <row r="26332" spans="10:10">
      <c r="J26332" s="1014"/>
    </row>
    <row r="26333" spans="10:10">
      <c r="J26333" s="1014"/>
    </row>
    <row r="26334" spans="10:10">
      <c r="J26334" s="1014"/>
    </row>
    <row r="26335" spans="10:10">
      <c r="J26335" s="1014"/>
    </row>
    <row r="26336" spans="10:10">
      <c r="J26336" s="1014"/>
    </row>
    <row r="26337" spans="10:10">
      <c r="J26337" s="1014"/>
    </row>
    <row r="26338" spans="10:10">
      <c r="J26338" s="1014"/>
    </row>
    <row r="26339" spans="10:10">
      <c r="J26339" s="1014"/>
    </row>
    <row r="26340" spans="10:10">
      <c r="J26340" s="1014"/>
    </row>
    <row r="26341" spans="10:10">
      <c r="J26341" s="1014"/>
    </row>
    <row r="26342" spans="10:10">
      <c r="J26342" s="1014"/>
    </row>
    <row r="26343" spans="10:10">
      <c r="J26343" s="1014"/>
    </row>
    <row r="26344" spans="10:10">
      <c r="J26344" s="1014"/>
    </row>
    <row r="26345" spans="10:10">
      <c r="J26345" s="1014"/>
    </row>
    <row r="26346" spans="10:10">
      <c r="J26346" s="1014"/>
    </row>
    <row r="26347" spans="10:10">
      <c r="J26347" s="1014"/>
    </row>
    <row r="26348" spans="10:10">
      <c r="J26348" s="1014"/>
    </row>
    <row r="26349" spans="10:10">
      <c r="J26349" s="1014"/>
    </row>
    <row r="26350" spans="10:10">
      <c r="J26350" s="1014"/>
    </row>
    <row r="26351" spans="10:10">
      <c r="J26351" s="1014"/>
    </row>
    <row r="26352" spans="10:10">
      <c r="J26352" s="1014"/>
    </row>
    <row r="26353" spans="10:10">
      <c r="J26353" s="1014"/>
    </row>
    <row r="26354" spans="10:10">
      <c r="J26354" s="1014"/>
    </row>
    <row r="26355" spans="10:10">
      <c r="J26355" s="1014"/>
    </row>
    <row r="26356" spans="10:10">
      <c r="J26356" s="1014"/>
    </row>
    <row r="26357" spans="10:10">
      <c r="J26357" s="1014"/>
    </row>
    <row r="26358" spans="10:10">
      <c r="J26358" s="1014"/>
    </row>
    <row r="26359" spans="10:10">
      <c r="J26359" s="1014"/>
    </row>
    <row r="26360" spans="10:10">
      <c r="J26360" s="1014"/>
    </row>
    <row r="26361" spans="10:10">
      <c r="J26361" s="1014"/>
    </row>
    <row r="26362" spans="10:10">
      <c r="J26362" s="1014"/>
    </row>
    <row r="26363" spans="10:10">
      <c r="J26363" s="1014"/>
    </row>
    <row r="26364" spans="10:10">
      <c r="J26364" s="1014"/>
    </row>
    <row r="26365" spans="10:10">
      <c r="J26365" s="1014"/>
    </row>
    <row r="26366" spans="10:10">
      <c r="J26366" s="1014"/>
    </row>
    <row r="26367" spans="10:10">
      <c r="J26367" s="1014"/>
    </row>
    <row r="26368" spans="10:10">
      <c r="J26368" s="1014"/>
    </row>
    <row r="26369" spans="10:10">
      <c r="J26369" s="1014"/>
    </row>
    <row r="26370" spans="10:10">
      <c r="J26370" s="1014"/>
    </row>
    <row r="26371" spans="10:10">
      <c r="J26371" s="1014"/>
    </row>
    <row r="26372" spans="10:10">
      <c r="J26372" s="1014"/>
    </row>
    <row r="26373" spans="10:10">
      <c r="J26373" s="1014"/>
    </row>
    <row r="26374" spans="10:10">
      <c r="J26374" s="1014"/>
    </row>
    <row r="26375" spans="10:10">
      <c r="J26375" s="1014"/>
    </row>
    <row r="26376" spans="10:10">
      <c r="J26376" s="1014"/>
    </row>
    <row r="26377" spans="10:10">
      <c r="J26377" s="1014"/>
    </row>
    <row r="26378" spans="10:10">
      <c r="J26378" s="1014"/>
    </row>
    <row r="26379" spans="10:10">
      <c r="J26379" s="1014"/>
    </row>
    <row r="26380" spans="10:10">
      <c r="J26380" s="1014"/>
    </row>
    <row r="26381" spans="10:10">
      <c r="J26381" s="1014"/>
    </row>
    <row r="26382" spans="10:10">
      <c r="J26382" s="1014"/>
    </row>
    <row r="26383" spans="10:10">
      <c r="J26383" s="1014"/>
    </row>
    <row r="26384" spans="10:10">
      <c r="J26384" s="1014"/>
    </row>
    <row r="26385" spans="10:10">
      <c r="J26385" s="1014"/>
    </row>
    <row r="26386" spans="10:10">
      <c r="J26386" s="1014"/>
    </row>
    <row r="26387" spans="10:10">
      <c r="J26387" s="1014"/>
    </row>
    <row r="26388" spans="10:10">
      <c r="J26388" s="1014"/>
    </row>
    <row r="26389" spans="10:10">
      <c r="J26389" s="1014"/>
    </row>
    <row r="26390" spans="10:10">
      <c r="J26390" s="1014"/>
    </row>
    <row r="26391" spans="10:10">
      <c r="J26391" s="1014"/>
    </row>
    <row r="26392" spans="10:10">
      <c r="J26392" s="1014"/>
    </row>
    <row r="26393" spans="10:10">
      <c r="J26393" s="1014"/>
    </row>
    <row r="26394" spans="10:10">
      <c r="J26394" s="1014"/>
    </row>
    <row r="26395" spans="10:10">
      <c r="J26395" s="1014"/>
    </row>
    <row r="26396" spans="10:10">
      <c r="J26396" s="1014"/>
    </row>
    <row r="26397" spans="10:10">
      <c r="J26397" s="1014"/>
    </row>
    <row r="26398" spans="10:10">
      <c r="J26398" s="1014"/>
    </row>
    <row r="26399" spans="10:10">
      <c r="J26399" s="1014"/>
    </row>
    <row r="26400" spans="10:10">
      <c r="J26400" s="1014"/>
    </row>
    <row r="26401" spans="10:10">
      <c r="J26401" s="1014"/>
    </row>
    <row r="26402" spans="10:10">
      <c r="J26402" s="1014"/>
    </row>
    <row r="26403" spans="10:10">
      <c r="J26403" s="1014"/>
    </row>
    <row r="26404" spans="10:10">
      <c r="J26404" s="1014"/>
    </row>
    <row r="26405" spans="10:10">
      <c r="J26405" s="1014"/>
    </row>
    <row r="26406" spans="10:10">
      <c r="J26406" s="1014"/>
    </row>
    <row r="26407" spans="10:10">
      <c r="J26407" s="1014"/>
    </row>
    <row r="26408" spans="10:10">
      <c r="J26408" s="1014"/>
    </row>
    <row r="26409" spans="10:10">
      <c r="J26409" s="1014"/>
    </row>
    <row r="26410" spans="10:10">
      <c r="J26410" s="1014"/>
    </row>
    <row r="26411" spans="10:10">
      <c r="J26411" s="1014"/>
    </row>
    <row r="26412" spans="10:10">
      <c r="J26412" s="1014"/>
    </row>
    <row r="26413" spans="10:10">
      <c r="J26413" s="1014"/>
    </row>
    <row r="26414" spans="10:10">
      <c r="J26414" s="1014"/>
    </row>
    <row r="26415" spans="10:10">
      <c r="J26415" s="1014"/>
    </row>
    <row r="26416" spans="10:10">
      <c r="J26416" s="1014"/>
    </row>
    <row r="26417" spans="10:10">
      <c r="J26417" s="1014"/>
    </row>
    <row r="26418" spans="10:10">
      <c r="J26418" s="1014"/>
    </row>
    <row r="26419" spans="10:10">
      <c r="J26419" s="1014"/>
    </row>
    <row r="26420" spans="10:10">
      <c r="J26420" s="1014"/>
    </row>
    <row r="26421" spans="10:10">
      <c r="J26421" s="1014"/>
    </row>
    <row r="26422" spans="10:10">
      <c r="J26422" s="1014"/>
    </row>
    <row r="26423" spans="10:10">
      <c r="J26423" s="1014"/>
    </row>
    <row r="26424" spans="10:10">
      <c r="J26424" s="1014"/>
    </row>
    <row r="26425" spans="10:10">
      <c r="J26425" s="1014"/>
    </row>
    <row r="26426" spans="10:10">
      <c r="J26426" s="1014"/>
    </row>
    <row r="26427" spans="10:10">
      <c r="J26427" s="1014"/>
    </row>
    <row r="26428" spans="10:10">
      <c r="J26428" s="1014"/>
    </row>
    <row r="26429" spans="10:10">
      <c r="J26429" s="1014"/>
    </row>
    <row r="26430" spans="10:10">
      <c r="J26430" s="1014"/>
    </row>
    <row r="26431" spans="10:10">
      <c r="J26431" s="1014"/>
    </row>
    <row r="26432" spans="10:10">
      <c r="J26432" s="1014"/>
    </row>
    <row r="26433" spans="10:10">
      <c r="J26433" s="1014"/>
    </row>
    <row r="26434" spans="10:10">
      <c r="J26434" s="1014"/>
    </row>
    <row r="26435" spans="10:10">
      <c r="J26435" s="1014"/>
    </row>
    <row r="26436" spans="10:10">
      <c r="J26436" s="1014"/>
    </row>
    <row r="26437" spans="10:10">
      <c r="J26437" s="1014"/>
    </row>
    <row r="26438" spans="10:10">
      <c r="J26438" s="1014"/>
    </row>
    <row r="26439" spans="10:10">
      <c r="J26439" s="1014"/>
    </row>
    <row r="26440" spans="10:10">
      <c r="J26440" s="1014"/>
    </row>
    <row r="26441" spans="10:10">
      <c r="J26441" s="1014"/>
    </row>
    <row r="26442" spans="10:10">
      <c r="J26442" s="1014"/>
    </row>
    <row r="26443" spans="10:10">
      <c r="J26443" s="1014"/>
    </row>
    <row r="26444" spans="10:10">
      <c r="J26444" s="1014"/>
    </row>
    <row r="26445" spans="10:10">
      <c r="J26445" s="1014"/>
    </row>
    <row r="26446" spans="10:10">
      <c r="J26446" s="1014"/>
    </row>
    <row r="26447" spans="10:10">
      <c r="J26447" s="1014"/>
    </row>
    <row r="26448" spans="10:10">
      <c r="J26448" s="1014"/>
    </row>
    <row r="26449" spans="10:10">
      <c r="J26449" s="1014"/>
    </row>
    <row r="26450" spans="10:10">
      <c r="J26450" s="1014"/>
    </row>
    <row r="26451" spans="10:10">
      <c r="J26451" s="1014"/>
    </row>
    <row r="26452" spans="10:10">
      <c r="J26452" s="1014"/>
    </row>
    <row r="26453" spans="10:10">
      <c r="J26453" s="1014"/>
    </row>
    <row r="26454" spans="10:10">
      <c r="J26454" s="1014"/>
    </row>
    <row r="26455" spans="10:10">
      <c r="J26455" s="1014"/>
    </row>
    <row r="26456" spans="10:10">
      <c r="J26456" s="1014"/>
    </row>
    <row r="26457" spans="10:10">
      <c r="J26457" s="1014"/>
    </row>
    <row r="26458" spans="10:10">
      <c r="J26458" s="1014"/>
    </row>
    <row r="26459" spans="10:10">
      <c r="J26459" s="1014"/>
    </row>
    <row r="26460" spans="10:10">
      <c r="J26460" s="1014"/>
    </row>
    <row r="26461" spans="10:10">
      <c r="J26461" s="1014"/>
    </row>
    <row r="26462" spans="10:10">
      <c r="J26462" s="1014"/>
    </row>
    <row r="26463" spans="10:10">
      <c r="J26463" s="1014"/>
    </row>
    <row r="26464" spans="10:10">
      <c r="J26464" s="1014"/>
    </row>
    <row r="26465" spans="10:10">
      <c r="J26465" s="1014"/>
    </row>
    <row r="26466" spans="10:10">
      <c r="J26466" s="1014"/>
    </row>
    <row r="26467" spans="10:10">
      <c r="J26467" s="1014"/>
    </row>
    <row r="26468" spans="10:10">
      <c r="J26468" s="1014"/>
    </row>
    <row r="26469" spans="10:10">
      <c r="J26469" s="1014"/>
    </row>
    <row r="26470" spans="10:10">
      <c r="J26470" s="1014"/>
    </row>
    <row r="26471" spans="10:10">
      <c r="J26471" s="1014"/>
    </row>
    <row r="26472" spans="10:10">
      <c r="J26472" s="1014"/>
    </row>
    <row r="26473" spans="10:10">
      <c r="J26473" s="1014"/>
    </row>
    <row r="26474" spans="10:10">
      <c r="J26474" s="1014"/>
    </row>
    <row r="26475" spans="10:10">
      <c r="J26475" s="1014"/>
    </row>
    <row r="26476" spans="10:10">
      <c r="J26476" s="1014"/>
    </row>
    <row r="26477" spans="10:10">
      <c r="J26477" s="1014"/>
    </row>
    <row r="26478" spans="10:10">
      <c r="J26478" s="1014"/>
    </row>
    <row r="26479" spans="10:10">
      <c r="J26479" s="1014"/>
    </row>
    <row r="26480" spans="10:10">
      <c r="J26480" s="1014"/>
    </row>
    <row r="26481" spans="10:10">
      <c r="J26481" s="1014"/>
    </row>
    <row r="26482" spans="10:10">
      <c r="J26482" s="1014"/>
    </row>
    <row r="26483" spans="10:10">
      <c r="J26483" s="1014"/>
    </row>
    <row r="26484" spans="10:10">
      <c r="J26484" s="1014"/>
    </row>
    <row r="26485" spans="10:10">
      <c r="J26485" s="1014"/>
    </row>
    <row r="26486" spans="10:10">
      <c r="J26486" s="1014"/>
    </row>
    <row r="26487" spans="10:10">
      <c r="J26487" s="1014"/>
    </row>
    <row r="26488" spans="10:10">
      <c r="J26488" s="1014"/>
    </row>
    <row r="26489" spans="10:10">
      <c r="J26489" s="1014"/>
    </row>
    <row r="26490" spans="10:10">
      <c r="J26490" s="1014"/>
    </row>
    <row r="26491" spans="10:10">
      <c r="J26491" s="1014"/>
    </row>
    <row r="26492" spans="10:10">
      <c r="J26492" s="1014"/>
    </row>
    <row r="26493" spans="10:10">
      <c r="J26493" s="1014"/>
    </row>
    <row r="26494" spans="10:10">
      <c r="J26494" s="1014"/>
    </row>
    <row r="26495" spans="10:10">
      <c r="J26495" s="1014"/>
    </row>
    <row r="26496" spans="10:10">
      <c r="J26496" s="1014"/>
    </row>
    <row r="26497" spans="10:10">
      <c r="J26497" s="1014"/>
    </row>
    <row r="26498" spans="10:10">
      <c r="J26498" s="1014"/>
    </row>
    <row r="26499" spans="10:10">
      <c r="J26499" s="1014"/>
    </row>
    <row r="26500" spans="10:10">
      <c r="J26500" s="1014"/>
    </row>
    <row r="26501" spans="10:10">
      <c r="J26501" s="1014"/>
    </row>
    <row r="26502" spans="10:10">
      <c r="J26502" s="1014"/>
    </row>
    <row r="26503" spans="10:10">
      <c r="J26503" s="1014"/>
    </row>
    <row r="26504" spans="10:10">
      <c r="J26504" s="1014"/>
    </row>
    <row r="26505" spans="10:10">
      <c r="J26505" s="1014"/>
    </row>
    <row r="26506" spans="10:10">
      <c r="J26506" s="1014"/>
    </row>
    <row r="26507" spans="10:10">
      <c r="J26507" s="1014"/>
    </row>
    <row r="26508" spans="10:10">
      <c r="J26508" s="1014"/>
    </row>
    <row r="26509" spans="10:10">
      <c r="J26509" s="1014"/>
    </row>
    <row r="26510" spans="10:10">
      <c r="J26510" s="1014"/>
    </row>
    <row r="26511" spans="10:10">
      <c r="J26511" s="1014"/>
    </row>
    <row r="26512" spans="10:10">
      <c r="J26512" s="1014"/>
    </row>
    <row r="26513" spans="10:10">
      <c r="J26513" s="1014"/>
    </row>
    <row r="26514" spans="10:10">
      <c r="J26514" s="1014"/>
    </row>
    <row r="26515" spans="10:10">
      <c r="J26515" s="1014"/>
    </row>
    <row r="26516" spans="10:10">
      <c r="J26516" s="1014"/>
    </row>
    <row r="26517" spans="10:10">
      <c r="J26517" s="1014"/>
    </row>
    <row r="26518" spans="10:10">
      <c r="J26518" s="1014"/>
    </row>
    <row r="26519" spans="10:10">
      <c r="J26519" s="1014"/>
    </row>
    <row r="26520" spans="10:10">
      <c r="J26520" s="1014"/>
    </row>
    <row r="26521" spans="10:10">
      <c r="J26521" s="1014"/>
    </row>
    <row r="26522" spans="10:10">
      <c r="J26522" s="1014"/>
    </row>
    <row r="26523" spans="10:10">
      <c r="J26523" s="1014"/>
    </row>
    <row r="26524" spans="10:10">
      <c r="J26524" s="1014"/>
    </row>
    <row r="26525" spans="10:10">
      <c r="J26525" s="1014"/>
    </row>
    <row r="26526" spans="10:10">
      <c r="J26526" s="1014"/>
    </row>
    <row r="26527" spans="10:10">
      <c r="J26527" s="1014"/>
    </row>
    <row r="26528" spans="10:10">
      <c r="J26528" s="1014"/>
    </row>
    <row r="26529" spans="10:10">
      <c r="J26529" s="1014"/>
    </row>
    <row r="26530" spans="10:10">
      <c r="J26530" s="1014"/>
    </row>
    <row r="26531" spans="10:10">
      <c r="J26531" s="1014"/>
    </row>
    <row r="26532" spans="10:10">
      <c r="J26532" s="1014"/>
    </row>
    <row r="26533" spans="10:10">
      <c r="J26533" s="1014"/>
    </row>
    <row r="26534" spans="10:10">
      <c r="J26534" s="1014"/>
    </row>
    <row r="26535" spans="10:10">
      <c r="J26535" s="1014"/>
    </row>
    <row r="26536" spans="10:10">
      <c r="J26536" s="1014"/>
    </row>
    <row r="26537" spans="10:10">
      <c r="J26537" s="1014"/>
    </row>
    <row r="26538" spans="10:10">
      <c r="J26538" s="1014"/>
    </row>
    <row r="26539" spans="10:10">
      <c r="J26539" s="1014"/>
    </row>
    <row r="26540" spans="10:10">
      <c r="J26540" s="1014"/>
    </row>
    <row r="26541" spans="10:10">
      <c r="J26541" s="1014"/>
    </row>
    <row r="26542" spans="10:10">
      <c r="J26542" s="1014"/>
    </row>
    <row r="26543" spans="10:10">
      <c r="J26543" s="1014"/>
    </row>
    <row r="26544" spans="10:10">
      <c r="J26544" s="1014"/>
    </row>
    <row r="26545" spans="10:10">
      <c r="J26545" s="1014"/>
    </row>
    <row r="26546" spans="10:10">
      <c r="J26546" s="1014"/>
    </row>
    <row r="26547" spans="10:10">
      <c r="J26547" s="1014"/>
    </row>
    <row r="26548" spans="10:10">
      <c r="J26548" s="1014"/>
    </row>
    <row r="26549" spans="10:10">
      <c r="J26549" s="1014"/>
    </row>
    <row r="26550" spans="10:10">
      <c r="J26550" s="1014"/>
    </row>
    <row r="26551" spans="10:10">
      <c r="J26551" s="1014"/>
    </row>
    <row r="26552" spans="10:10">
      <c r="J26552" s="1014"/>
    </row>
    <row r="26553" spans="10:10">
      <c r="J26553" s="1014"/>
    </row>
    <row r="26554" spans="10:10">
      <c r="J26554" s="1014"/>
    </row>
    <row r="26555" spans="10:10">
      <c r="J26555" s="1014"/>
    </row>
    <row r="26556" spans="10:10">
      <c r="J26556" s="1014"/>
    </row>
    <row r="26557" spans="10:10">
      <c r="J26557" s="1014"/>
    </row>
    <row r="26558" spans="10:10">
      <c r="J26558" s="1014"/>
    </row>
    <row r="26559" spans="10:10">
      <c r="J26559" s="1014"/>
    </row>
    <row r="26560" spans="10:10">
      <c r="J26560" s="1014"/>
    </row>
    <row r="26561" spans="10:10">
      <c r="J26561" s="1014"/>
    </row>
    <row r="26562" spans="10:10">
      <c r="J26562" s="1014"/>
    </row>
    <row r="26563" spans="10:10">
      <c r="J26563" s="1014"/>
    </row>
    <row r="26564" spans="10:10">
      <c r="J26564" s="1014"/>
    </row>
    <row r="26565" spans="10:10">
      <c r="J26565" s="1014"/>
    </row>
    <row r="26566" spans="10:10">
      <c r="J26566" s="1014"/>
    </row>
    <row r="26567" spans="10:10">
      <c r="J26567" s="1014"/>
    </row>
    <row r="26568" spans="10:10">
      <c r="J26568" s="1014"/>
    </row>
    <row r="26569" spans="10:10">
      <c r="J26569" s="1014"/>
    </row>
    <row r="26570" spans="10:10">
      <c r="J26570" s="1014"/>
    </row>
    <row r="26571" spans="10:10">
      <c r="J26571" s="1014"/>
    </row>
    <row r="26572" spans="10:10">
      <c r="J26572" s="1014"/>
    </row>
    <row r="26573" spans="10:10">
      <c r="J26573" s="1014"/>
    </row>
    <row r="26574" spans="10:10">
      <c r="J26574" s="1014"/>
    </row>
    <row r="26575" spans="10:10">
      <c r="J26575" s="1014"/>
    </row>
    <row r="26576" spans="10:10">
      <c r="J26576" s="1014"/>
    </row>
    <row r="26577" spans="10:10">
      <c r="J26577" s="1014"/>
    </row>
    <row r="26578" spans="10:10">
      <c r="J26578" s="1014"/>
    </row>
    <row r="26579" spans="10:10">
      <c r="J26579" s="1014"/>
    </row>
    <row r="26580" spans="10:10">
      <c r="J26580" s="1014"/>
    </row>
    <row r="26581" spans="10:10">
      <c r="J26581" s="1014"/>
    </row>
    <row r="26582" spans="10:10">
      <c r="J26582" s="1014"/>
    </row>
    <row r="26583" spans="10:10">
      <c r="J26583" s="1014"/>
    </row>
    <row r="26584" spans="10:10">
      <c r="J26584" s="1014"/>
    </row>
    <row r="26585" spans="10:10">
      <c r="J26585" s="1014"/>
    </row>
    <row r="26586" spans="10:10">
      <c r="J26586" s="1014"/>
    </row>
    <row r="26587" spans="10:10">
      <c r="J26587" s="1014"/>
    </row>
    <row r="26588" spans="10:10">
      <c r="J26588" s="1014"/>
    </row>
    <row r="26589" spans="10:10">
      <c r="J26589" s="1014"/>
    </row>
    <row r="26590" spans="10:10">
      <c r="J26590" s="1014"/>
    </row>
    <row r="26591" spans="10:10">
      <c r="J26591" s="1014"/>
    </row>
    <row r="26592" spans="10:10">
      <c r="J26592" s="1014"/>
    </row>
    <row r="26593" spans="10:10">
      <c r="J26593" s="1014"/>
    </row>
    <row r="26594" spans="10:10">
      <c r="J26594" s="1014"/>
    </row>
    <row r="26595" spans="10:10">
      <c r="J26595" s="1014"/>
    </row>
    <row r="26596" spans="10:10">
      <c r="J26596" s="1014"/>
    </row>
    <row r="26597" spans="10:10">
      <c r="J26597" s="1014"/>
    </row>
    <row r="26598" spans="10:10">
      <c r="J26598" s="1014"/>
    </row>
    <row r="26599" spans="10:10">
      <c r="J26599" s="1014"/>
    </row>
    <row r="26600" spans="10:10">
      <c r="J26600" s="1014"/>
    </row>
    <row r="26601" spans="10:10">
      <c r="J26601" s="1014"/>
    </row>
    <row r="26602" spans="10:10">
      <c r="J26602" s="1014"/>
    </row>
    <row r="26603" spans="10:10">
      <c r="J26603" s="1014"/>
    </row>
    <row r="26604" spans="10:10">
      <c r="J26604" s="1014"/>
    </row>
    <row r="26605" spans="10:10">
      <c r="J26605" s="1014"/>
    </row>
    <row r="26606" spans="10:10">
      <c r="J26606" s="1014"/>
    </row>
    <row r="26607" spans="10:10">
      <c r="J26607" s="1014"/>
    </row>
    <row r="26608" spans="10:10">
      <c r="J26608" s="1014"/>
    </row>
    <row r="26609" spans="10:10">
      <c r="J26609" s="1014"/>
    </row>
    <row r="26610" spans="10:10">
      <c r="J26610" s="1014"/>
    </row>
    <row r="26611" spans="10:10">
      <c r="J26611" s="1014"/>
    </row>
    <row r="26612" spans="10:10">
      <c r="J26612" s="1014"/>
    </row>
    <row r="26613" spans="10:10">
      <c r="J26613" s="1014"/>
    </row>
    <row r="26614" spans="10:10">
      <c r="J26614" s="1014"/>
    </row>
    <row r="26615" spans="10:10">
      <c r="J26615" s="1014"/>
    </row>
    <row r="26616" spans="10:10">
      <c r="J26616" s="1014"/>
    </row>
    <row r="26617" spans="10:10">
      <c r="J26617" s="1014"/>
    </row>
    <row r="26618" spans="10:10">
      <c r="J26618" s="1014"/>
    </row>
    <row r="26619" spans="10:10">
      <c r="J26619" s="1014"/>
    </row>
    <row r="26620" spans="10:10">
      <c r="J26620" s="1014"/>
    </row>
    <row r="26621" spans="10:10">
      <c r="J26621" s="1014"/>
    </row>
    <row r="26622" spans="10:10">
      <c r="J26622" s="1014"/>
    </row>
    <row r="26623" spans="10:10">
      <c r="J26623" s="1014"/>
    </row>
    <row r="26624" spans="10:10">
      <c r="J26624" s="1014"/>
    </row>
    <row r="26625" spans="10:10">
      <c r="J26625" s="1014"/>
    </row>
    <row r="26626" spans="10:10">
      <c r="J26626" s="1014"/>
    </row>
    <row r="26627" spans="10:10">
      <c r="J26627" s="1014"/>
    </row>
    <row r="26628" spans="10:10">
      <c r="J26628" s="1014"/>
    </row>
    <row r="26629" spans="10:10">
      <c r="J26629" s="1014"/>
    </row>
    <row r="26630" spans="10:10">
      <c r="J26630" s="1014"/>
    </row>
    <row r="26631" spans="10:10">
      <c r="J26631" s="1014"/>
    </row>
    <row r="26632" spans="10:10">
      <c r="J26632" s="1014"/>
    </row>
    <row r="26633" spans="10:10">
      <c r="J26633" s="1014"/>
    </row>
    <row r="26634" spans="10:10">
      <c r="J26634" s="1014"/>
    </row>
    <row r="26635" spans="10:10">
      <c r="J26635" s="1014"/>
    </row>
    <row r="26636" spans="10:10">
      <c r="J26636" s="1014"/>
    </row>
    <row r="26637" spans="10:10">
      <c r="J26637" s="1014"/>
    </row>
    <row r="26638" spans="10:10">
      <c r="J26638" s="1014"/>
    </row>
    <row r="26639" spans="10:10">
      <c r="J26639" s="1014"/>
    </row>
    <row r="26640" spans="10:10">
      <c r="J26640" s="1014"/>
    </row>
    <row r="26641" spans="10:10">
      <c r="J26641" s="1014"/>
    </row>
    <row r="26642" spans="10:10">
      <c r="J26642" s="1014"/>
    </row>
    <row r="26643" spans="10:10">
      <c r="J26643" s="1014"/>
    </row>
    <row r="26644" spans="10:10">
      <c r="J26644" s="1014"/>
    </row>
    <row r="26645" spans="10:10">
      <c r="J26645" s="1014"/>
    </row>
    <row r="26646" spans="10:10">
      <c r="J26646" s="1014"/>
    </row>
    <row r="26647" spans="10:10">
      <c r="J26647" s="1014"/>
    </row>
    <row r="26648" spans="10:10">
      <c r="J26648" s="1014"/>
    </row>
    <row r="26649" spans="10:10">
      <c r="J26649" s="1014"/>
    </row>
    <row r="26650" spans="10:10">
      <c r="J26650" s="1014"/>
    </row>
    <row r="26651" spans="10:10">
      <c r="J26651" s="1014"/>
    </row>
    <row r="26652" spans="10:10">
      <c r="J26652" s="1014"/>
    </row>
    <row r="26653" spans="10:10">
      <c r="J26653" s="1014"/>
    </row>
    <row r="26654" spans="10:10">
      <c r="J26654" s="1014"/>
    </row>
    <row r="26655" spans="10:10">
      <c r="J26655" s="1014"/>
    </row>
    <row r="26656" spans="10:10">
      <c r="J26656" s="1014"/>
    </row>
    <row r="26657" spans="10:10">
      <c r="J26657" s="1014"/>
    </row>
    <row r="26658" spans="10:10">
      <c r="J26658" s="1014"/>
    </row>
    <row r="26659" spans="10:10">
      <c r="J26659" s="1014"/>
    </row>
    <row r="26660" spans="10:10">
      <c r="J26660" s="1014"/>
    </row>
    <row r="26661" spans="10:10">
      <c r="J26661" s="1014"/>
    </row>
    <row r="26662" spans="10:10">
      <c r="J26662" s="1014"/>
    </row>
    <row r="26663" spans="10:10">
      <c r="J26663" s="1014"/>
    </row>
    <row r="26664" spans="10:10">
      <c r="J26664" s="1014"/>
    </row>
    <row r="26665" spans="10:10">
      <c r="J26665" s="1014"/>
    </row>
    <row r="26666" spans="10:10">
      <c r="J26666" s="1014"/>
    </row>
    <row r="26667" spans="10:10">
      <c r="J26667" s="1014"/>
    </row>
    <row r="26668" spans="10:10">
      <c r="J26668" s="1014"/>
    </row>
    <row r="26669" spans="10:10">
      <c r="J26669" s="1014"/>
    </row>
    <row r="26670" spans="10:10">
      <c r="J26670" s="1014"/>
    </row>
    <row r="26671" spans="10:10">
      <c r="J26671" s="1014"/>
    </row>
    <row r="26672" spans="10:10">
      <c r="J26672" s="1014"/>
    </row>
    <row r="26673" spans="10:10">
      <c r="J26673" s="1014"/>
    </row>
    <row r="26674" spans="10:10">
      <c r="J26674" s="1014"/>
    </row>
    <row r="26675" spans="10:10">
      <c r="J26675" s="1014"/>
    </row>
    <row r="26676" spans="10:10">
      <c r="J26676" s="1014"/>
    </row>
    <row r="26677" spans="10:10">
      <c r="J26677" s="1014"/>
    </row>
    <row r="26678" spans="10:10">
      <c r="J26678" s="1014"/>
    </row>
    <row r="26679" spans="10:10">
      <c r="J26679" s="1014"/>
    </row>
    <row r="26680" spans="10:10">
      <c r="J26680" s="1014"/>
    </row>
    <row r="26681" spans="10:10">
      <c r="J26681" s="1014"/>
    </row>
    <row r="26682" spans="10:10">
      <c r="J26682" s="1014"/>
    </row>
    <row r="26683" spans="10:10">
      <c r="J26683" s="1014"/>
    </row>
    <row r="26684" spans="10:10">
      <c r="J26684" s="1014"/>
    </row>
    <row r="26685" spans="10:10">
      <c r="J26685" s="1014"/>
    </row>
    <row r="26686" spans="10:10">
      <c r="J26686" s="1014"/>
    </row>
    <row r="26687" spans="10:10">
      <c r="J26687" s="1014"/>
    </row>
    <row r="26688" spans="10:10">
      <c r="J26688" s="1014"/>
    </row>
    <row r="26689" spans="10:10">
      <c r="J26689" s="1014"/>
    </row>
    <row r="26690" spans="10:10">
      <c r="J26690" s="1014"/>
    </row>
    <row r="26691" spans="10:10">
      <c r="J26691" s="1014"/>
    </row>
    <row r="26692" spans="10:10">
      <c r="J26692" s="1014"/>
    </row>
    <row r="26693" spans="10:10">
      <c r="J26693" s="1014"/>
    </row>
    <row r="26694" spans="10:10">
      <c r="J26694" s="1014"/>
    </row>
    <row r="26695" spans="10:10">
      <c r="J26695" s="1014"/>
    </row>
    <row r="26696" spans="10:10">
      <c r="J26696" s="1014"/>
    </row>
    <row r="26697" spans="10:10">
      <c r="J26697" s="1014"/>
    </row>
    <row r="26698" spans="10:10">
      <c r="J26698" s="1014"/>
    </row>
    <row r="26699" spans="10:10">
      <c r="J26699" s="1014"/>
    </row>
    <row r="26700" spans="10:10">
      <c r="J26700" s="1014"/>
    </row>
    <row r="26701" spans="10:10">
      <c r="J26701" s="1014"/>
    </row>
    <row r="26702" spans="10:10">
      <c r="J26702" s="1014"/>
    </row>
    <row r="26703" spans="10:10">
      <c r="J26703" s="1014"/>
    </row>
    <row r="26704" spans="10:10">
      <c r="J26704" s="1014"/>
    </row>
    <row r="26705" spans="10:10">
      <c r="J26705" s="1014"/>
    </row>
    <row r="26706" spans="10:10">
      <c r="J26706" s="1014"/>
    </row>
    <row r="26707" spans="10:10">
      <c r="J26707" s="1014"/>
    </row>
    <row r="26708" spans="10:10">
      <c r="J26708" s="1014"/>
    </row>
    <row r="26709" spans="10:10">
      <c r="J26709" s="1014"/>
    </row>
    <row r="26710" spans="10:10">
      <c r="J26710" s="1014"/>
    </row>
    <row r="26711" spans="10:10">
      <c r="J26711" s="1014"/>
    </row>
    <row r="26712" spans="10:10">
      <c r="J26712" s="1014"/>
    </row>
    <row r="26713" spans="10:10">
      <c r="J26713" s="1014"/>
    </row>
    <row r="26714" spans="10:10">
      <c r="J26714" s="1014"/>
    </row>
    <row r="26715" spans="10:10">
      <c r="J26715" s="1014"/>
    </row>
    <row r="26716" spans="10:10">
      <c r="J26716" s="1014"/>
    </row>
    <row r="26717" spans="10:10">
      <c r="J26717" s="1014"/>
    </row>
    <row r="26718" spans="10:10">
      <c r="J26718" s="1014"/>
    </row>
    <row r="26719" spans="10:10">
      <c r="J26719" s="1014"/>
    </row>
    <row r="26720" spans="10:10">
      <c r="J26720" s="1014"/>
    </row>
    <row r="26721" spans="10:10">
      <c r="J26721" s="1014"/>
    </row>
    <row r="26722" spans="10:10">
      <c r="J26722" s="1014"/>
    </row>
    <row r="26723" spans="10:10">
      <c r="J26723" s="1014"/>
    </row>
    <row r="26724" spans="10:10">
      <c r="J26724" s="1014"/>
    </row>
    <row r="26725" spans="10:10">
      <c r="J26725" s="1014"/>
    </row>
    <row r="26726" spans="10:10">
      <c r="J26726" s="1014"/>
    </row>
    <row r="26727" spans="10:10">
      <c r="J26727" s="1014"/>
    </row>
    <row r="26728" spans="10:10">
      <c r="J26728" s="1014"/>
    </row>
    <row r="26729" spans="10:10">
      <c r="J26729" s="1014"/>
    </row>
    <row r="26730" spans="10:10">
      <c r="J26730" s="1014"/>
    </row>
    <row r="26731" spans="10:10">
      <c r="J26731" s="1014"/>
    </row>
    <row r="26732" spans="10:10">
      <c r="J26732" s="1014"/>
    </row>
    <row r="26733" spans="10:10">
      <c r="J26733" s="1014"/>
    </row>
    <row r="26734" spans="10:10">
      <c r="J26734" s="1014"/>
    </row>
    <row r="26735" spans="10:10">
      <c r="J26735" s="1014"/>
    </row>
    <row r="26736" spans="10:10">
      <c r="J26736" s="1014"/>
    </row>
    <row r="26737" spans="10:10">
      <c r="J26737" s="1014"/>
    </row>
    <row r="26738" spans="10:10">
      <c r="J26738" s="1014"/>
    </row>
    <row r="26739" spans="10:10">
      <c r="J26739" s="1014"/>
    </row>
    <row r="26740" spans="10:10">
      <c r="J26740" s="1014"/>
    </row>
    <row r="26741" spans="10:10">
      <c r="J26741" s="1014"/>
    </row>
    <row r="26742" spans="10:10">
      <c r="J26742" s="1014"/>
    </row>
    <row r="26743" spans="10:10">
      <c r="J26743" s="1014"/>
    </row>
    <row r="26744" spans="10:10">
      <c r="J26744" s="1014"/>
    </row>
    <row r="26745" spans="10:10">
      <c r="J26745" s="1014"/>
    </row>
    <row r="26746" spans="10:10">
      <c r="J26746" s="1014"/>
    </row>
    <row r="26747" spans="10:10">
      <c r="J26747" s="1014"/>
    </row>
    <row r="26748" spans="10:10">
      <c r="J26748" s="1014"/>
    </row>
    <row r="26749" spans="10:10">
      <c r="J26749" s="1014"/>
    </row>
    <row r="26750" spans="10:10">
      <c r="J26750" s="1014"/>
    </row>
    <row r="26751" spans="10:10">
      <c r="J26751" s="1014"/>
    </row>
    <row r="26752" spans="10:10">
      <c r="J26752" s="1014"/>
    </row>
    <row r="26753" spans="10:10">
      <c r="J26753" s="1014"/>
    </row>
    <row r="26754" spans="10:10">
      <c r="J26754" s="1014"/>
    </row>
    <row r="26755" spans="10:10">
      <c r="J26755" s="1014"/>
    </row>
    <row r="26756" spans="10:10">
      <c r="J26756" s="1014"/>
    </row>
    <row r="26757" spans="10:10">
      <c r="J26757" s="1014"/>
    </row>
    <row r="26758" spans="10:10">
      <c r="J26758" s="1014"/>
    </row>
    <row r="26759" spans="10:10">
      <c r="J26759" s="1014"/>
    </row>
    <row r="26760" spans="10:10">
      <c r="J26760" s="1014"/>
    </row>
    <row r="26761" spans="10:10">
      <c r="J26761" s="1014"/>
    </row>
    <row r="26762" spans="10:10">
      <c r="J26762" s="1014"/>
    </row>
    <row r="26763" spans="10:10">
      <c r="J26763" s="1014"/>
    </row>
    <row r="26764" spans="10:10">
      <c r="J26764" s="1014"/>
    </row>
    <row r="26765" spans="10:10">
      <c r="J26765" s="1014"/>
    </row>
    <row r="26766" spans="10:10">
      <c r="J26766" s="1014"/>
    </row>
    <row r="26767" spans="10:10">
      <c r="J26767" s="1014"/>
    </row>
    <row r="26768" spans="10:10">
      <c r="J26768" s="1014"/>
    </row>
    <row r="26769" spans="10:10">
      <c r="J26769" s="1014"/>
    </row>
    <row r="26770" spans="10:10">
      <c r="J26770" s="1014"/>
    </row>
    <row r="26771" spans="10:10">
      <c r="J26771" s="1014"/>
    </row>
    <row r="26772" spans="10:10">
      <c r="J26772" s="1014"/>
    </row>
    <row r="26773" spans="10:10">
      <c r="J26773" s="1014"/>
    </row>
    <row r="26774" spans="10:10">
      <c r="J26774" s="1014"/>
    </row>
    <row r="26775" spans="10:10">
      <c r="J26775" s="1014"/>
    </row>
    <row r="26776" spans="10:10">
      <c r="J26776" s="1014"/>
    </row>
    <row r="26777" spans="10:10">
      <c r="J26777" s="1014"/>
    </row>
    <row r="26778" spans="10:10">
      <c r="J26778" s="1014"/>
    </row>
    <row r="26779" spans="10:10">
      <c r="J26779" s="1014"/>
    </row>
    <row r="26780" spans="10:10">
      <c r="J26780" s="1014"/>
    </row>
    <row r="26781" spans="10:10">
      <c r="J26781" s="1014"/>
    </row>
    <row r="26782" spans="10:10">
      <c r="J26782" s="1014"/>
    </row>
    <row r="26783" spans="10:10">
      <c r="J26783" s="1014"/>
    </row>
    <row r="26784" spans="10:10">
      <c r="J26784" s="1014"/>
    </row>
    <row r="26785" spans="10:10">
      <c r="J26785" s="1014"/>
    </row>
    <row r="26786" spans="10:10">
      <c r="J26786" s="1014"/>
    </row>
    <row r="26787" spans="10:10">
      <c r="J26787" s="1014"/>
    </row>
    <row r="26788" spans="10:10">
      <c r="J26788" s="1014"/>
    </row>
    <row r="26789" spans="10:10">
      <c r="J26789" s="1014"/>
    </row>
    <row r="26790" spans="10:10">
      <c r="J26790" s="1014"/>
    </row>
    <row r="26791" spans="10:10">
      <c r="J26791" s="1014"/>
    </row>
    <row r="26792" spans="10:10">
      <c r="J26792" s="1014"/>
    </row>
    <row r="26793" spans="10:10">
      <c r="J26793" s="1014"/>
    </row>
    <row r="26794" spans="10:10">
      <c r="J26794" s="1014"/>
    </row>
    <row r="26795" spans="10:10">
      <c r="J26795" s="1014"/>
    </row>
    <row r="26796" spans="10:10">
      <c r="J26796" s="1014"/>
    </row>
    <row r="26797" spans="10:10">
      <c r="J26797" s="1014"/>
    </row>
    <row r="26798" spans="10:10">
      <c r="J26798" s="1014"/>
    </row>
    <row r="26799" spans="10:10">
      <c r="J26799" s="1014"/>
    </row>
    <row r="26800" spans="10:10">
      <c r="J26800" s="1014"/>
    </row>
    <row r="26801" spans="10:10">
      <c r="J26801" s="1014"/>
    </row>
    <row r="26802" spans="10:10">
      <c r="J26802" s="1014"/>
    </row>
    <row r="26803" spans="10:10">
      <c r="J26803" s="1014"/>
    </row>
    <row r="26804" spans="10:10">
      <c r="J26804" s="1014"/>
    </row>
    <row r="26805" spans="10:10">
      <c r="J26805" s="1014"/>
    </row>
    <row r="26806" spans="10:10">
      <c r="J26806" s="1014"/>
    </row>
    <row r="26807" spans="10:10">
      <c r="J26807" s="1014"/>
    </row>
    <row r="26808" spans="10:10">
      <c r="J26808" s="1014"/>
    </row>
    <row r="26809" spans="10:10">
      <c r="J26809" s="1014"/>
    </row>
    <row r="26810" spans="10:10">
      <c r="J26810" s="1014"/>
    </row>
    <row r="26811" spans="10:10">
      <c r="J26811" s="1014"/>
    </row>
    <row r="26812" spans="10:10">
      <c r="J26812" s="1014"/>
    </row>
    <row r="26813" spans="10:10">
      <c r="J26813" s="1014"/>
    </row>
    <row r="26814" spans="10:10">
      <c r="J26814" s="1014"/>
    </row>
    <row r="26815" spans="10:10">
      <c r="J26815" s="1014"/>
    </row>
    <row r="26816" spans="10:10">
      <c r="J26816" s="1014"/>
    </row>
    <row r="26817" spans="10:10">
      <c r="J26817" s="1014"/>
    </row>
    <row r="26818" spans="10:10">
      <c r="J26818" s="1014"/>
    </row>
    <row r="26819" spans="10:10">
      <c r="J26819" s="1014"/>
    </row>
    <row r="26820" spans="10:10">
      <c r="J26820" s="1014"/>
    </row>
    <row r="26821" spans="10:10">
      <c r="J26821" s="1014"/>
    </row>
    <row r="26822" spans="10:10">
      <c r="J26822" s="1014"/>
    </row>
    <row r="26823" spans="10:10">
      <c r="J26823" s="1014"/>
    </row>
    <row r="26824" spans="10:10">
      <c r="J26824" s="1014"/>
    </row>
    <row r="26825" spans="10:10">
      <c r="J26825" s="1014"/>
    </row>
    <row r="26826" spans="10:10">
      <c r="J26826" s="1014"/>
    </row>
    <row r="26827" spans="10:10">
      <c r="J26827" s="1014"/>
    </row>
    <row r="26828" spans="10:10">
      <c r="J26828" s="1014"/>
    </row>
    <row r="26829" spans="10:10">
      <c r="J26829" s="1014"/>
    </row>
    <row r="26830" spans="10:10">
      <c r="J26830" s="1014"/>
    </row>
    <row r="26831" spans="10:10">
      <c r="J26831" s="1014"/>
    </row>
    <row r="26832" spans="10:10">
      <c r="J26832" s="1014"/>
    </row>
    <row r="26833" spans="10:10">
      <c r="J26833" s="1014"/>
    </row>
    <row r="26834" spans="10:10">
      <c r="J26834" s="1014"/>
    </row>
    <row r="26835" spans="10:10">
      <c r="J26835" s="1014"/>
    </row>
    <row r="26836" spans="10:10">
      <c r="J26836" s="1014"/>
    </row>
    <row r="26837" spans="10:10">
      <c r="J26837" s="1014"/>
    </row>
    <row r="26838" spans="10:10">
      <c r="J26838" s="1014"/>
    </row>
    <row r="26839" spans="10:10">
      <c r="J26839" s="1014"/>
    </row>
    <row r="26840" spans="10:10">
      <c r="J26840" s="1014"/>
    </row>
    <row r="26841" spans="10:10">
      <c r="J26841" s="1014"/>
    </row>
    <row r="26842" spans="10:10">
      <c r="J26842" s="1014"/>
    </row>
    <row r="26843" spans="10:10">
      <c r="J26843" s="1014"/>
    </row>
    <row r="26844" spans="10:10">
      <c r="J26844" s="1014"/>
    </row>
    <row r="26845" spans="10:10">
      <c r="J26845" s="1014"/>
    </row>
    <row r="26846" spans="10:10">
      <c r="J26846" s="1014"/>
    </row>
    <row r="26847" spans="10:10">
      <c r="J26847" s="1014"/>
    </row>
    <row r="26848" spans="10:10">
      <c r="J26848" s="1014"/>
    </row>
    <row r="26849" spans="10:10">
      <c r="J26849" s="1014"/>
    </row>
    <row r="26850" spans="10:10">
      <c r="J26850" s="1014"/>
    </row>
    <row r="26851" spans="10:10">
      <c r="J26851" s="1014"/>
    </row>
    <row r="26852" spans="10:10">
      <c r="J26852" s="1014"/>
    </row>
    <row r="26853" spans="10:10">
      <c r="J26853" s="1014"/>
    </row>
    <row r="26854" spans="10:10">
      <c r="J26854" s="1014"/>
    </row>
    <row r="26855" spans="10:10">
      <c r="J26855" s="1014"/>
    </row>
    <row r="26856" spans="10:10">
      <c r="J26856" s="1014"/>
    </row>
    <row r="26857" spans="10:10">
      <c r="J26857" s="1014"/>
    </row>
    <row r="26858" spans="10:10">
      <c r="J26858" s="1014"/>
    </row>
    <row r="26859" spans="10:10">
      <c r="J26859" s="1014"/>
    </row>
    <row r="26860" spans="10:10">
      <c r="J26860" s="1014"/>
    </row>
    <row r="26861" spans="10:10">
      <c r="J26861" s="1014"/>
    </row>
    <row r="26862" spans="10:10">
      <c r="J26862" s="1014"/>
    </row>
    <row r="26863" spans="10:10">
      <c r="J26863" s="1014"/>
    </row>
    <row r="26864" spans="10:10">
      <c r="J26864" s="1014"/>
    </row>
    <row r="26865" spans="10:10">
      <c r="J26865" s="1014"/>
    </row>
    <row r="26866" spans="10:10">
      <c r="J26866" s="1014"/>
    </row>
    <row r="26867" spans="10:10">
      <c r="J26867" s="1014"/>
    </row>
    <row r="26868" spans="10:10">
      <c r="J26868" s="1014"/>
    </row>
    <row r="26869" spans="10:10">
      <c r="J26869" s="1014"/>
    </row>
    <row r="26870" spans="10:10">
      <c r="J26870" s="1014"/>
    </row>
    <row r="26871" spans="10:10">
      <c r="J26871" s="1014"/>
    </row>
    <row r="26872" spans="10:10">
      <c r="J26872" s="1014"/>
    </row>
    <row r="26873" spans="10:10">
      <c r="J26873" s="1014"/>
    </row>
    <row r="26874" spans="10:10">
      <c r="J26874" s="1014"/>
    </row>
    <row r="26875" spans="10:10">
      <c r="J26875" s="1014"/>
    </row>
    <row r="26876" spans="10:10">
      <c r="J26876" s="1014"/>
    </row>
    <row r="26877" spans="10:10">
      <c r="J26877" s="1014"/>
    </row>
    <row r="26878" spans="10:10">
      <c r="J26878" s="1014"/>
    </row>
    <row r="26879" spans="10:10">
      <c r="J26879" s="1014"/>
    </row>
    <row r="26880" spans="10:10">
      <c r="J26880" s="1014"/>
    </row>
    <row r="26881" spans="10:10">
      <c r="J26881" s="1014"/>
    </row>
    <row r="26882" spans="10:10">
      <c r="J26882" s="1014"/>
    </row>
    <row r="26883" spans="10:10">
      <c r="J26883" s="1014"/>
    </row>
    <row r="26884" spans="10:10">
      <c r="J26884" s="1014"/>
    </row>
    <row r="26885" spans="10:10">
      <c r="J26885" s="1014"/>
    </row>
    <row r="26886" spans="10:10">
      <c r="J26886" s="1014"/>
    </row>
    <row r="26887" spans="10:10">
      <c r="J26887" s="1014"/>
    </row>
    <row r="26888" spans="10:10">
      <c r="J26888" s="1014"/>
    </row>
    <row r="26889" spans="10:10">
      <c r="J26889" s="1014"/>
    </row>
    <row r="26890" spans="10:10">
      <c r="J26890" s="1014"/>
    </row>
    <row r="26891" spans="10:10">
      <c r="J26891" s="1014"/>
    </row>
    <row r="26892" spans="10:10">
      <c r="J26892" s="1014"/>
    </row>
    <row r="26893" spans="10:10">
      <c r="J26893" s="1014"/>
    </row>
    <row r="26894" spans="10:10">
      <c r="J26894" s="1014"/>
    </row>
    <row r="26895" spans="10:10">
      <c r="J26895" s="1014"/>
    </row>
    <row r="26896" spans="10:10">
      <c r="J26896" s="1014"/>
    </row>
    <row r="26897" spans="10:10">
      <c r="J26897" s="1014"/>
    </row>
    <row r="26898" spans="10:10">
      <c r="J26898" s="1014"/>
    </row>
    <row r="26899" spans="10:10">
      <c r="J26899" s="1014"/>
    </row>
    <row r="26900" spans="10:10">
      <c r="J26900" s="1014"/>
    </row>
    <row r="26901" spans="10:10">
      <c r="J26901" s="1014"/>
    </row>
    <row r="26902" spans="10:10">
      <c r="J26902" s="1014"/>
    </row>
    <row r="26903" spans="10:10">
      <c r="J26903" s="1014"/>
    </row>
    <row r="26904" spans="10:10">
      <c r="J26904" s="1014"/>
    </row>
    <row r="26905" spans="10:10">
      <c r="J26905" s="1014"/>
    </row>
    <row r="26906" spans="10:10">
      <c r="J26906" s="1014"/>
    </row>
    <row r="26907" spans="10:10">
      <c r="J26907" s="1014"/>
    </row>
    <row r="26908" spans="10:10">
      <c r="J26908" s="1014"/>
    </row>
    <row r="26909" spans="10:10">
      <c r="J26909" s="1014"/>
    </row>
    <row r="26910" spans="10:10">
      <c r="J26910" s="1014"/>
    </row>
    <row r="26911" spans="10:10">
      <c r="J26911" s="1014"/>
    </row>
    <row r="26912" spans="10:10">
      <c r="J26912" s="1014"/>
    </row>
    <row r="26913" spans="10:10">
      <c r="J26913" s="1014"/>
    </row>
    <row r="26914" spans="10:10">
      <c r="J26914" s="1014"/>
    </row>
    <row r="26915" spans="10:10">
      <c r="J26915" s="1014"/>
    </row>
    <row r="26916" spans="10:10">
      <c r="J26916" s="1014"/>
    </row>
    <row r="26917" spans="10:10">
      <c r="J26917" s="1014"/>
    </row>
    <row r="26918" spans="10:10">
      <c r="J26918" s="1014"/>
    </row>
    <row r="26919" spans="10:10">
      <c r="J26919" s="1014"/>
    </row>
    <row r="26920" spans="10:10">
      <c r="J26920" s="1014"/>
    </row>
    <row r="26921" spans="10:10">
      <c r="J26921" s="1014"/>
    </row>
    <row r="26922" spans="10:10">
      <c r="J26922" s="1014"/>
    </row>
    <row r="26923" spans="10:10">
      <c r="J26923" s="1014"/>
    </row>
    <row r="26924" spans="10:10">
      <c r="J26924" s="1014"/>
    </row>
    <row r="26925" spans="10:10">
      <c r="J26925" s="1014"/>
    </row>
    <row r="26926" spans="10:10">
      <c r="J26926" s="1014"/>
    </row>
    <row r="26927" spans="10:10">
      <c r="J26927" s="1014"/>
    </row>
    <row r="26928" spans="10:10">
      <c r="J26928" s="1014"/>
    </row>
    <row r="26929" spans="10:10">
      <c r="J26929" s="1014"/>
    </row>
    <row r="26930" spans="10:10">
      <c r="J26930" s="1014"/>
    </row>
    <row r="26931" spans="10:10">
      <c r="J26931" s="1014"/>
    </row>
    <row r="26932" spans="10:10">
      <c r="J26932" s="1014"/>
    </row>
    <row r="26933" spans="10:10">
      <c r="J26933" s="1014"/>
    </row>
    <row r="26934" spans="10:10">
      <c r="J26934" s="1014"/>
    </row>
    <row r="26935" spans="10:10">
      <c r="J26935" s="1014"/>
    </row>
    <row r="26936" spans="10:10">
      <c r="J26936" s="1014"/>
    </row>
    <row r="26937" spans="10:10">
      <c r="J26937" s="1014"/>
    </row>
    <row r="26938" spans="10:10">
      <c r="J26938" s="1014"/>
    </row>
    <row r="26939" spans="10:10">
      <c r="J26939" s="1014"/>
    </row>
    <row r="26940" spans="10:10">
      <c r="J26940" s="1014"/>
    </row>
    <row r="26941" spans="10:10">
      <c r="J26941" s="1014"/>
    </row>
    <row r="26942" spans="10:10">
      <c r="J26942" s="1014"/>
    </row>
    <row r="26943" spans="10:10">
      <c r="J26943" s="1014"/>
    </row>
    <row r="26944" spans="10:10">
      <c r="J26944" s="1014"/>
    </row>
    <row r="26945" spans="10:10">
      <c r="J26945" s="1014"/>
    </row>
    <row r="26946" spans="10:10">
      <c r="J26946" s="1014"/>
    </row>
    <row r="26947" spans="10:10">
      <c r="J26947" s="1014"/>
    </row>
    <row r="26948" spans="10:10">
      <c r="J26948" s="1014"/>
    </row>
    <row r="26949" spans="10:10">
      <c r="J26949" s="1014"/>
    </row>
    <row r="26950" spans="10:10">
      <c r="J26950" s="1014"/>
    </row>
    <row r="26951" spans="10:10">
      <c r="J26951" s="1014"/>
    </row>
    <row r="26952" spans="10:10">
      <c r="J26952" s="1014"/>
    </row>
    <row r="26953" spans="10:10">
      <c r="J26953" s="1014"/>
    </row>
    <row r="26954" spans="10:10">
      <c r="J26954" s="1014"/>
    </row>
    <row r="26955" spans="10:10">
      <c r="J26955" s="1014"/>
    </row>
    <row r="26956" spans="10:10">
      <c r="J26956" s="1014"/>
    </row>
    <row r="26957" spans="10:10">
      <c r="J26957" s="1014"/>
    </row>
    <row r="26958" spans="10:10">
      <c r="J26958" s="1014"/>
    </row>
    <row r="26959" spans="10:10">
      <c r="J26959" s="1014"/>
    </row>
    <row r="26960" spans="10:10">
      <c r="J26960" s="1014"/>
    </row>
    <row r="26961" spans="10:10">
      <c r="J26961" s="1014"/>
    </row>
    <row r="26962" spans="10:10">
      <c r="J26962" s="1014"/>
    </row>
    <row r="26963" spans="10:10">
      <c r="J26963" s="1014"/>
    </row>
    <row r="26964" spans="10:10">
      <c r="J26964" s="1014"/>
    </row>
    <row r="26965" spans="10:10">
      <c r="J26965" s="1014"/>
    </row>
    <row r="26966" spans="10:10">
      <c r="J26966" s="1014"/>
    </row>
    <row r="26967" spans="10:10">
      <c r="J26967" s="1014"/>
    </row>
    <row r="26968" spans="10:10">
      <c r="J26968" s="1014"/>
    </row>
    <row r="26969" spans="10:10">
      <c r="J26969" s="1014"/>
    </row>
    <row r="26970" spans="10:10">
      <c r="J26970" s="1014"/>
    </row>
    <row r="26971" spans="10:10">
      <c r="J26971" s="1014"/>
    </row>
    <row r="26972" spans="10:10">
      <c r="J26972" s="1014"/>
    </row>
    <row r="26973" spans="10:10">
      <c r="J26973" s="1014"/>
    </row>
    <row r="26974" spans="10:10">
      <c r="J26974" s="1014"/>
    </row>
    <row r="26975" spans="10:10">
      <c r="J26975" s="1014"/>
    </row>
    <row r="26976" spans="10:10">
      <c r="J26976" s="1014"/>
    </row>
    <row r="26977" spans="10:10">
      <c r="J26977" s="1014"/>
    </row>
    <row r="26978" spans="10:10">
      <c r="J26978" s="1014"/>
    </row>
    <row r="26979" spans="10:10">
      <c r="J26979" s="1014"/>
    </row>
    <row r="26980" spans="10:10">
      <c r="J26980" s="1014"/>
    </row>
    <row r="26981" spans="10:10">
      <c r="J26981" s="1014"/>
    </row>
    <row r="26982" spans="10:10">
      <c r="J26982" s="1014"/>
    </row>
    <row r="26983" spans="10:10">
      <c r="J26983" s="1014"/>
    </row>
    <row r="26984" spans="10:10">
      <c r="J26984" s="1014"/>
    </row>
    <row r="26985" spans="10:10">
      <c r="J26985" s="1014"/>
    </row>
    <row r="26986" spans="10:10">
      <c r="J26986" s="1014"/>
    </row>
    <row r="26987" spans="10:10">
      <c r="J26987" s="1014"/>
    </row>
    <row r="26988" spans="10:10">
      <c r="J26988" s="1014"/>
    </row>
    <row r="26989" spans="10:10">
      <c r="J26989" s="1014"/>
    </row>
    <row r="26990" spans="10:10">
      <c r="J26990" s="1014"/>
    </row>
    <row r="26991" spans="10:10">
      <c r="J26991" s="1014"/>
    </row>
    <row r="26992" spans="10:10">
      <c r="J26992" s="1014"/>
    </row>
    <row r="26993" spans="10:10">
      <c r="J26993" s="1014"/>
    </row>
    <row r="26994" spans="10:10">
      <c r="J26994" s="1014"/>
    </row>
    <row r="26995" spans="10:10">
      <c r="J26995" s="1014"/>
    </row>
    <row r="26996" spans="10:10">
      <c r="J26996" s="1014"/>
    </row>
    <row r="26997" spans="10:10">
      <c r="J26997" s="1014"/>
    </row>
    <row r="26998" spans="10:10">
      <c r="J26998" s="1014"/>
    </row>
    <row r="26999" spans="10:10">
      <c r="J26999" s="1014"/>
    </row>
    <row r="27000" spans="10:10">
      <c r="J27000" s="1014"/>
    </row>
    <row r="27001" spans="10:10">
      <c r="J27001" s="1014"/>
    </row>
    <row r="27002" spans="10:10">
      <c r="J27002" s="1014"/>
    </row>
    <row r="27003" spans="10:10">
      <c r="J27003" s="1014"/>
    </row>
    <row r="27004" spans="10:10">
      <c r="J27004" s="1014"/>
    </row>
    <row r="27005" spans="10:10">
      <c r="J27005" s="1014"/>
    </row>
    <row r="27006" spans="10:10">
      <c r="J27006" s="1014"/>
    </row>
    <row r="27007" spans="10:10">
      <c r="J27007" s="1014"/>
    </row>
    <row r="27008" spans="10:10">
      <c r="J27008" s="1014"/>
    </row>
    <row r="27009" spans="10:10">
      <c r="J27009" s="1014"/>
    </row>
    <row r="27010" spans="10:10">
      <c r="J27010" s="1014"/>
    </row>
    <row r="27011" spans="10:10">
      <c r="J27011" s="1014"/>
    </row>
    <row r="27012" spans="10:10">
      <c r="J27012" s="1014"/>
    </row>
    <row r="27013" spans="10:10">
      <c r="J27013" s="1014"/>
    </row>
    <row r="27014" spans="10:10">
      <c r="J27014" s="1014"/>
    </row>
    <row r="27015" spans="10:10">
      <c r="J27015" s="1014"/>
    </row>
    <row r="27016" spans="10:10">
      <c r="J27016" s="1014"/>
    </row>
    <row r="27017" spans="10:10">
      <c r="J27017" s="1014"/>
    </row>
    <row r="27018" spans="10:10">
      <c r="J27018" s="1014"/>
    </row>
    <row r="27019" spans="10:10">
      <c r="J27019" s="1014"/>
    </row>
    <row r="27020" spans="10:10">
      <c r="J27020" s="1014"/>
    </row>
    <row r="27021" spans="10:10">
      <c r="J27021" s="1014"/>
    </row>
    <row r="27022" spans="10:10">
      <c r="J27022" s="1014"/>
    </row>
    <row r="27023" spans="10:10">
      <c r="J27023" s="1014"/>
    </row>
    <row r="27024" spans="10:10">
      <c r="J27024" s="1014"/>
    </row>
    <row r="27025" spans="10:10">
      <c r="J27025" s="1014"/>
    </row>
    <row r="27026" spans="10:10">
      <c r="J27026" s="1014"/>
    </row>
    <row r="27027" spans="10:10">
      <c r="J27027" s="1014"/>
    </row>
    <row r="27028" spans="10:10">
      <c r="J27028" s="1014"/>
    </row>
    <row r="27029" spans="10:10">
      <c r="J27029" s="1014"/>
    </row>
    <row r="27030" spans="10:10">
      <c r="J27030" s="1014"/>
    </row>
    <row r="27031" spans="10:10">
      <c r="J27031" s="1014"/>
    </row>
    <row r="27032" spans="10:10">
      <c r="J27032" s="1014"/>
    </row>
    <row r="27033" spans="10:10">
      <c r="J27033" s="1014"/>
    </row>
    <row r="27034" spans="10:10">
      <c r="J27034" s="1014"/>
    </row>
    <row r="27035" spans="10:10">
      <c r="J27035" s="1014"/>
    </row>
    <row r="27036" spans="10:10">
      <c r="J27036" s="1014"/>
    </row>
    <row r="27037" spans="10:10">
      <c r="J27037" s="1014"/>
    </row>
    <row r="27038" spans="10:10">
      <c r="J27038" s="1014"/>
    </row>
    <row r="27039" spans="10:10">
      <c r="J27039" s="1014"/>
    </row>
    <row r="27040" spans="10:10">
      <c r="J27040" s="1014"/>
    </row>
    <row r="27041" spans="10:10">
      <c r="J27041" s="1014"/>
    </row>
    <row r="27042" spans="10:10">
      <c r="J27042" s="1014"/>
    </row>
    <row r="27043" spans="10:10">
      <c r="J27043" s="1014"/>
    </row>
    <row r="27044" spans="10:10">
      <c r="J27044" s="1014"/>
    </row>
    <row r="27045" spans="10:10">
      <c r="J27045" s="1014"/>
    </row>
    <row r="27046" spans="10:10">
      <c r="J27046" s="1014"/>
    </row>
    <row r="27047" spans="10:10">
      <c r="J27047" s="1014"/>
    </row>
    <row r="27048" spans="10:10">
      <c r="J27048" s="1014"/>
    </row>
    <row r="27049" spans="10:10">
      <c r="J27049" s="1014"/>
    </row>
    <row r="27050" spans="10:10">
      <c r="J27050" s="1014"/>
    </row>
    <row r="27051" spans="10:10">
      <c r="J27051" s="1014"/>
    </row>
    <row r="27052" spans="10:10">
      <c r="J27052" s="1014"/>
    </row>
    <row r="27053" spans="10:10">
      <c r="J27053" s="1014"/>
    </row>
    <row r="27054" spans="10:10">
      <c r="J27054" s="1014"/>
    </row>
    <row r="27055" spans="10:10">
      <c r="J27055" s="1014"/>
    </row>
    <row r="27056" spans="10:10">
      <c r="J27056" s="1014"/>
    </row>
    <row r="27057" spans="10:10">
      <c r="J27057" s="1014"/>
    </row>
    <row r="27058" spans="10:10">
      <c r="J27058" s="1014"/>
    </row>
    <row r="27059" spans="10:10">
      <c r="J27059" s="1014"/>
    </row>
    <row r="27060" spans="10:10">
      <c r="J27060" s="1014"/>
    </row>
    <row r="27061" spans="10:10">
      <c r="J27061" s="1014"/>
    </row>
    <row r="27062" spans="10:10">
      <c r="J27062" s="1014"/>
    </row>
    <row r="27063" spans="10:10">
      <c r="J27063" s="1014"/>
    </row>
    <row r="27064" spans="10:10">
      <c r="J27064" s="1014"/>
    </row>
    <row r="27065" spans="10:10">
      <c r="J27065" s="1014"/>
    </row>
    <row r="27066" spans="10:10">
      <c r="J27066" s="1014"/>
    </row>
    <row r="27067" spans="10:10">
      <c r="J27067" s="1014"/>
    </row>
    <row r="27068" spans="10:10">
      <c r="J27068" s="1014"/>
    </row>
    <row r="27069" spans="10:10">
      <c r="J27069" s="1014"/>
    </row>
    <row r="27070" spans="10:10">
      <c r="J27070" s="1014"/>
    </row>
    <row r="27071" spans="10:10">
      <c r="J27071" s="1014"/>
    </row>
    <row r="27072" spans="10:10">
      <c r="J27072" s="1014"/>
    </row>
    <row r="27073" spans="10:10">
      <c r="J27073" s="1014"/>
    </row>
    <row r="27074" spans="10:10">
      <c r="J27074" s="1014"/>
    </row>
    <row r="27075" spans="10:10">
      <c r="J27075" s="1014"/>
    </row>
    <row r="27076" spans="10:10">
      <c r="J27076" s="1014"/>
    </row>
    <row r="27077" spans="10:10">
      <c r="J27077" s="1014"/>
    </row>
    <row r="27078" spans="10:10">
      <c r="J27078" s="1014"/>
    </row>
    <row r="27079" spans="10:10">
      <c r="J27079" s="1014"/>
    </row>
    <row r="27080" spans="10:10">
      <c r="J27080" s="1014"/>
    </row>
    <row r="27081" spans="10:10">
      <c r="J27081" s="1014"/>
    </row>
    <row r="27082" spans="10:10">
      <c r="J27082" s="1014"/>
    </row>
    <row r="27083" spans="10:10">
      <c r="J27083" s="1014"/>
    </row>
    <row r="27084" spans="10:10">
      <c r="J27084" s="1014"/>
    </row>
    <row r="27085" spans="10:10">
      <c r="J27085" s="1014"/>
    </row>
    <row r="27086" spans="10:10">
      <c r="J27086" s="1014"/>
    </row>
    <row r="27087" spans="10:10">
      <c r="J27087" s="1014"/>
    </row>
    <row r="27088" spans="10:10">
      <c r="J27088" s="1014"/>
    </row>
    <row r="27089" spans="10:10">
      <c r="J27089" s="1014"/>
    </row>
    <row r="27090" spans="10:10">
      <c r="J27090" s="1014"/>
    </row>
    <row r="27091" spans="10:10">
      <c r="J27091" s="1014"/>
    </row>
    <row r="27092" spans="10:10">
      <c r="J27092" s="1014"/>
    </row>
    <row r="27093" spans="10:10">
      <c r="J27093" s="1014"/>
    </row>
    <row r="27094" spans="10:10">
      <c r="J27094" s="1014"/>
    </row>
    <row r="27095" spans="10:10">
      <c r="J27095" s="1014"/>
    </row>
    <row r="27096" spans="10:10">
      <c r="J27096" s="1014"/>
    </row>
    <row r="27097" spans="10:10">
      <c r="J27097" s="1014"/>
    </row>
    <row r="27098" spans="10:10">
      <c r="J27098" s="1014"/>
    </row>
    <row r="27099" spans="10:10">
      <c r="J27099" s="1014"/>
    </row>
    <row r="27100" spans="10:10">
      <c r="J27100" s="1014"/>
    </row>
    <row r="27101" spans="10:10">
      <c r="J27101" s="1014"/>
    </row>
    <row r="27102" spans="10:10">
      <c r="J27102" s="1014"/>
    </row>
    <row r="27103" spans="10:10">
      <c r="J27103" s="1014"/>
    </row>
    <row r="27104" spans="10:10">
      <c r="J27104" s="1014"/>
    </row>
    <row r="27105" spans="10:10">
      <c r="J27105" s="1014"/>
    </row>
    <row r="27106" spans="10:10">
      <c r="J27106" s="1014"/>
    </row>
    <row r="27107" spans="10:10">
      <c r="J27107" s="1014"/>
    </row>
    <row r="27108" spans="10:10">
      <c r="J27108" s="1014"/>
    </row>
    <row r="27109" spans="10:10">
      <c r="J27109" s="1014"/>
    </row>
    <row r="27110" spans="10:10">
      <c r="J27110" s="1014"/>
    </row>
    <row r="27111" spans="10:10">
      <c r="J27111" s="1014"/>
    </row>
    <row r="27112" spans="10:10">
      <c r="J27112" s="1014"/>
    </row>
    <row r="27113" spans="10:10">
      <c r="J27113" s="1014"/>
    </row>
    <row r="27114" spans="10:10">
      <c r="J27114" s="1014"/>
    </row>
    <row r="27115" spans="10:10">
      <c r="J27115" s="1014"/>
    </row>
    <row r="27116" spans="10:10">
      <c r="J27116" s="1014"/>
    </row>
    <row r="27117" spans="10:10">
      <c r="J27117" s="1014"/>
    </row>
    <row r="27118" spans="10:10">
      <c r="J27118" s="1014"/>
    </row>
    <row r="27119" spans="10:10">
      <c r="J27119" s="1014"/>
    </row>
    <row r="27120" spans="10:10">
      <c r="J27120" s="1014"/>
    </row>
    <row r="27121" spans="10:10">
      <c r="J27121" s="1014"/>
    </row>
    <row r="27122" spans="10:10">
      <c r="J27122" s="1014"/>
    </row>
    <row r="27123" spans="10:10">
      <c r="J27123" s="1014"/>
    </row>
    <row r="27124" spans="10:10">
      <c r="J27124" s="1014"/>
    </row>
    <row r="27125" spans="10:10">
      <c r="J27125" s="1014"/>
    </row>
    <row r="27126" spans="10:10">
      <c r="J27126" s="1014"/>
    </row>
    <row r="27127" spans="10:10">
      <c r="J27127" s="1014"/>
    </row>
    <row r="27128" spans="10:10">
      <c r="J27128" s="1014"/>
    </row>
    <row r="27129" spans="10:10">
      <c r="J27129" s="1014"/>
    </row>
    <row r="27130" spans="10:10">
      <c r="J27130" s="1014"/>
    </row>
    <row r="27131" spans="10:10">
      <c r="J27131" s="1014"/>
    </row>
    <row r="27132" spans="10:10">
      <c r="J27132" s="1014"/>
    </row>
    <row r="27133" spans="10:10">
      <c r="J27133" s="1014"/>
    </row>
    <row r="27134" spans="10:10">
      <c r="J27134" s="1014"/>
    </row>
    <row r="27135" spans="10:10">
      <c r="J27135" s="1014"/>
    </row>
    <row r="27136" spans="10:10">
      <c r="J27136" s="1014"/>
    </row>
    <row r="27137" spans="10:10">
      <c r="J27137" s="1014"/>
    </row>
    <row r="27138" spans="10:10">
      <c r="J27138" s="1014"/>
    </row>
    <row r="27139" spans="10:10">
      <c r="J27139" s="1014"/>
    </row>
    <row r="27140" spans="10:10">
      <c r="J27140" s="1014"/>
    </row>
    <row r="27141" spans="10:10">
      <c r="J27141" s="1014"/>
    </row>
    <row r="27142" spans="10:10">
      <c r="J27142" s="1014"/>
    </row>
    <row r="27143" spans="10:10">
      <c r="J27143" s="1014"/>
    </row>
    <row r="27144" spans="10:10">
      <c r="J27144" s="1014"/>
    </row>
    <row r="27145" spans="10:10">
      <c r="J27145" s="1014"/>
    </row>
    <row r="27146" spans="10:10">
      <c r="J27146" s="1014"/>
    </row>
    <row r="27147" spans="10:10">
      <c r="J27147" s="1014"/>
    </row>
    <row r="27148" spans="10:10">
      <c r="J27148" s="1014"/>
    </row>
    <row r="27149" spans="10:10">
      <c r="J27149" s="1014"/>
    </row>
    <row r="27150" spans="10:10">
      <c r="J27150" s="1014"/>
    </row>
    <row r="27151" spans="10:10">
      <c r="J27151" s="1014"/>
    </row>
    <row r="27152" spans="10:10">
      <c r="J27152" s="1014"/>
    </row>
    <row r="27153" spans="10:10">
      <c r="J27153" s="1014"/>
    </row>
    <row r="27154" spans="10:10">
      <c r="J27154" s="1014"/>
    </row>
    <row r="27155" spans="10:10">
      <c r="J27155" s="1014"/>
    </row>
    <row r="27156" spans="10:10">
      <c r="J27156" s="1014"/>
    </row>
    <row r="27157" spans="10:10">
      <c r="J27157" s="1014"/>
    </row>
    <row r="27158" spans="10:10">
      <c r="J27158" s="1014"/>
    </row>
    <row r="27159" spans="10:10">
      <c r="J27159" s="1014"/>
    </row>
    <row r="27160" spans="10:10">
      <c r="J27160" s="1014"/>
    </row>
    <row r="27161" spans="10:10">
      <c r="J27161" s="1014"/>
    </row>
    <row r="27162" spans="10:10">
      <c r="J27162" s="1014"/>
    </row>
    <row r="27163" spans="10:10">
      <c r="J27163" s="1014"/>
    </row>
    <row r="27164" spans="10:10">
      <c r="J27164" s="1014"/>
    </row>
    <row r="27165" spans="10:10">
      <c r="J27165" s="1014"/>
    </row>
    <row r="27166" spans="10:10">
      <c r="J27166" s="1014"/>
    </row>
    <row r="27167" spans="10:10">
      <c r="J27167" s="1014"/>
    </row>
    <row r="27168" spans="10:10">
      <c r="J27168" s="1014"/>
    </row>
    <row r="27169" spans="10:10">
      <c r="J27169" s="1014"/>
    </row>
    <row r="27170" spans="10:10">
      <c r="J27170" s="1014"/>
    </row>
    <row r="27171" spans="10:10">
      <c r="J27171" s="1014"/>
    </row>
    <row r="27172" spans="10:10">
      <c r="J27172" s="1014"/>
    </row>
    <row r="27173" spans="10:10">
      <c r="J27173" s="1014"/>
    </row>
    <row r="27174" spans="10:10">
      <c r="J27174" s="1014"/>
    </row>
    <row r="27175" spans="10:10">
      <c r="J27175" s="1014"/>
    </row>
    <row r="27176" spans="10:10">
      <c r="J27176" s="1014"/>
    </row>
    <row r="27177" spans="10:10">
      <c r="J27177" s="1014"/>
    </row>
    <row r="27178" spans="10:10">
      <c r="J27178" s="1014"/>
    </row>
    <row r="27179" spans="10:10">
      <c r="J27179" s="1014"/>
    </row>
    <row r="27180" spans="10:10">
      <c r="J27180" s="1014"/>
    </row>
    <row r="27181" spans="10:10">
      <c r="J27181" s="1014"/>
    </row>
    <row r="27182" spans="10:10">
      <c r="J27182" s="1014"/>
    </row>
    <row r="27183" spans="10:10">
      <c r="J27183" s="1014"/>
    </row>
    <row r="27184" spans="10:10">
      <c r="J27184" s="1014"/>
    </row>
    <row r="27185" spans="10:10">
      <c r="J27185" s="1014"/>
    </row>
    <row r="27186" spans="10:10">
      <c r="J27186" s="1014"/>
    </row>
    <row r="27187" spans="10:10">
      <c r="J27187" s="1014"/>
    </row>
    <row r="27188" spans="10:10">
      <c r="J27188" s="1014"/>
    </row>
    <row r="27189" spans="10:10">
      <c r="J27189" s="1014"/>
    </row>
    <row r="27190" spans="10:10">
      <c r="J27190" s="1014"/>
    </row>
    <row r="27191" spans="10:10">
      <c r="J27191" s="1014"/>
    </row>
    <row r="27192" spans="10:10">
      <c r="J27192" s="1014"/>
    </row>
    <row r="27193" spans="10:10">
      <c r="J27193" s="1014"/>
    </row>
    <row r="27194" spans="10:10">
      <c r="J27194" s="1014"/>
    </row>
    <row r="27195" spans="10:10">
      <c r="J27195" s="1014"/>
    </row>
    <row r="27196" spans="10:10">
      <c r="J27196" s="1014"/>
    </row>
    <row r="27197" spans="10:10">
      <c r="J27197" s="1014"/>
    </row>
    <row r="27198" spans="10:10">
      <c r="J27198" s="1014"/>
    </row>
    <row r="27199" spans="10:10">
      <c r="J27199" s="1014"/>
    </row>
    <row r="27200" spans="10:10">
      <c r="J27200" s="1014"/>
    </row>
    <row r="27201" spans="10:10">
      <c r="J27201" s="1014"/>
    </row>
    <row r="27202" spans="10:10">
      <c r="J27202" s="1014"/>
    </row>
    <row r="27203" spans="10:10">
      <c r="J27203" s="1014"/>
    </row>
    <row r="27204" spans="10:10">
      <c r="J27204" s="1014"/>
    </row>
    <row r="27205" spans="10:10">
      <c r="J27205" s="1014"/>
    </row>
    <row r="27206" spans="10:10">
      <c r="J27206" s="1014"/>
    </row>
    <row r="27207" spans="10:10">
      <c r="J27207" s="1014"/>
    </row>
    <row r="27208" spans="10:10">
      <c r="J27208" s="1014"/>
    </row>
    <row r="27209" spans="10:10">
      <c r="J27209" s="1014"/>
    </row>
    <row r="27210" spans="10:10">
      <c r="J27210" s="1014"/>
    </row>
    <row r="27211" spans="10:10">
      <c r="J27211" s="1014"/>
    </row>
    <row r="27212" spans="10:10">
      <c r="J27212" s="1014"/>
    </row>
    <row r="27213" spans="10:10">
      <c r="J27213" s="1014"/>
    </row>
    <row r="27214" spans="10:10">
      <c r="J27214" s="1014"/>
    </row>
    <row r="27215" spans="10:10">
      <c r="J27215" s="1014"/>
    </row>
    <row r="27216" spans="10:10">
      <c r="J27216" s="1014"/>
    </row>
    <row r="27217" spans="10:10">
      <c r="J27217" s="1014"/>
    </row>
    <row r="27218" spans="10:10">
      <c r="J27218" s="1014"/>
    </row>
    <row r="27219" spans="10:10">
      <c r="J27219" s="1014"/>
    </row>
    <row r="27220" spans="10:10">
      <c r="J27220" s="1014"/>
    </row>
    <row r="27221" spans="10:10">
      <c r="J27221" s="1014"/>
    </row>
    <row r="27222" spans="10:10">
      <c r="J27222" s="1014"/>
    </row>
    <row r="27223" spans="10:10">
      <c r="J27223" s="1014"/>
    </row>
    <row r="27224" spans="10:10">
      <c r="J27224" s="1014"/>
    </row>
    <row r="27225" spans="10:10">
      <c r="J27225" s="1014"/>
    </row>
    <row r="27226" spans="10:10">
      <c r="J27226" s="1014"/>
    </row>
    <row r="27227" spans="10:10">
      <c r="J27227" s="1014"/>
    </row>
    <row r="27228" spans="10:10">
      <c r="J27228" s="1014"/>
    </row>
    <row r="27229" spans="10:10">
      <c r="J27229" s="1014"/>
    </row>
    <row r="27230" spans="10:10">
      <c r="J27230" s="1014"/>
    </row>
    <row r="27231" spans="10:10">
      <c r="J27231" s="1014"/>
    </row>
    <row r="27232" spans="10:10">
      <c r="J27232" s="1014"/>
    </row>
    <row r="27233" spans="10:10">
      <c r="J27233" s="1014"/>
    </row>
    <row r="27234" spans="10:10">
      <c r="J27234" s="1014"/>
    </row>
    <row r="27235" spans="10:10">
      <c r="J27235" s="1014"/>
    </row>
    <row r="27236" spans="10:10">
      <c r="J27236" s="1014"/>
    </row>
    <row r="27237" spans="10:10">
      <c r="J27237" s="1014"/>
    </row>
    <row r="27238" spans="10:10">
      <c r="J27238" s="1014"/>
    </row>
    <row r="27239" spans="10:10">
      <c r="J27239" s="1014"/>
    </row>
    <row r="27240" spans="10:10">
      <c r="J27240" s="1014"/>
    </row>
    <row r="27241" spans="10:10">
      <c r="J27241" s="1014"/>
    </row>
    <row r="27242" spans="10:10">
      <c r="J27242" s="1014"/>
    </row>
    <row r="27243" spans="10:10">
      <c r="J27243" s="1014"/>
    </row>
    <row r="27244" spans="10:10">
      <c r="J27244" s="1014"/>
    </row>
    <row r="27245" spans="10:10">
      <c r="J27245" s="1014"/>
    </row>
    <row r="27246" spans="10:10">
      <c r="J27246" s="1014"/>
    </row>
    <row r="27247" spans="10:10">
      <c r="J27247" s="1014"/>
    </row>
    <row r="27248" spans="10:10">
      <c r="J27248" s="1014"/>
    </row>
    <row r="27249" spans="10:10">
      <c r="J27249" s="1014"/>
    </row>
    <row r="27250" spans="10:10">
      <c r="J27250" s="1014"/>
    </row>
    <row r="27251" spans="10:10">
      <c r="J27251" s="1014"/>
    </row>
    <row r="27252" spans="10:10">
      <c r="J27252" s="1014"/>
    </row>
    <row r="27253" spans="10:10">
      <c r="J27253" s="1014"/>
    </row>
    <row r="27254" spans="10:10">
      <c r="J27254" s="1014"/>
    </row>
    <row r="27255" spans="10:10">
      <c r="J27255" s="1014"/>
    </row>
    <row r="27256" spans="10:10">
      <c r="J27256" s="1014"/>
    </row>
    <row r="27257" spans="10:10">
      <c r="J27257" s="1014"/>
    </row>
    <row r="27258" spans="10:10">
      <c r="J27258" s="1014"/>
    </row>
    <row r="27259" spans="10:10">
      <c r="J27259" s="1014"/>
    </row>
    <row r="27260" spans="10:10">
      <c r="J27260" s="1014"/>
    </row>
    <row r="27261" spans="10:10">
      <c r="J27261" s="1014"/>
    </row>
    <row r="27262" spans="10:10">
      <c r="J27262" s="1014"/>
    </row>
    <row r="27263" spans="10:10">
      <c r="J27263" s="1014"/>
    </row>
    <row r="27264" spans="10:10">
      <c r="J27264" s="1014"/>
    </row>
    <row r="27265" spans="10:10">
      <c r="J27265" s="1014"/>
    </row>
    <row r="27266" spans="10:10">
      <c r="J27266" s="1014"/>
    </row>
    <row r="27267" spans="10:10">
      <c r="J27267" s="1014"/>
    </row>
    <row r="27268" spans="10:10">
      <c r="J27268" s="1014"/>
    </row>
    <row r="27269" spans="10:10">
      <c r="J27269" s="1014"/>
    </row>
    <row r="27270" spans="10:10">
      <c r="J27270" s="1014"/>
    </row>
    <row r="27271" spans="10:10">
      <c r="J27271" s="1014"/>
    </row>
    <row r="27272" spans="10:10">
      <c r="J27272" s="1014"/>
    </row>
    <row r="27273" spans="10:10">
      <c r="J27273" s="1014"/>
    </row>
    <row r="27274" spans="10:10">
      <c r="J27274" s="1014"/>
    </row>
    <row r="27275" spans="10:10">
      <c r="J27275" s="1014"/>
    </row>
    <row r="27276" spans="10:10">
      <c r="J27276" s="1014"/>
    </row>
    <row r="27277" spans="10:10">
      <c r="J27277" s="1014"/>
    </row>
    <row r="27278" spans="10:10">
      <c r="J27278" s="1014"/>
    </row>
    <row r="27279" spans="10:10">
      <c r="J27279" s="1014"/>
    </row>
    <row r="27280" spans="10:10">
      <c r="J27280" s="1014"/>
    </row>
    <row r="27281" spans="10:10">
      <c r="J27281" s="1014"/>
    </row>
    <row r="27282" spans="10:10">
      <c r="J27282" s="1014"/>
    </row>
    <row r="27283" spans="10:10">
      <c r="J27283" s="1014"/>
    </row>
    <row r="27284" spans="10:10">
      <c r="J27284" s="1014"/>
    </row>
    <row r="27285" spans="10:10">
      <c r="J27285" s="1014"/>
    </row>
    <row r="27286" spans="10:10">
      <c r="J27286" s="1014"/>
    </row>
    <row r="27287" spans="10:10">
      <c r="J27287" s="1014"/>
    </row>
    <row r="27288" spans="10:10">
      <c r="J27288" s="1014"/>
    </row>
    <row r="27289" spans="10:10">
      <c r="J27289" s="1014"/>
    </row>
    <row r="27290" spans="10:10">
      <c r="J27290" s="1014"/>
    </row>
    <row r="27291" spans="10:10">
      <c r="J27291" s="1014"/>
    </row>
    <row r="27292" spans="10:10">
      <c r="J27292" s="1014"/>
    </row>
    <row r="27293" spans="10:10">
      <c r="J27293" s="1014"/>
    </row>
    <row r="27294" spans="10:10">
      <c r="J27294" s="1014"/>
    </row>
    <row r="27295" spans="10:10">
      <c r="J27295" s="1014"/>
    </row>
    <row r="27296" spans="10:10">
      <c r="J27296" s="1014"/>
    </row>
    <row r="27297" spans="10:10">
      <c r="J27297" s="1014"/>
    </row>
    <row r="27298" spans="10:10">
      <c r="J27298" s="1014"/>
    </row>
    <row r="27299" spans="10:10">
      <c r="J27299" s="1014"/>
    </row>
    <row r="27300" spans="10:10">
      <c r="J27300" s="1014"/>
    </row>
    <row r="27301" spans="10:10">
      <c r="J27301" s="1014"/>
    </row>
    <row r="27302" spans="10:10">
      <c r="J27302" s="1014"/>
    </row>
    <row r="27303" spans="10:10">
      <c r="J27303" s="1014"/>
    </row>
    <row r="27304" spans="10:10">
      <c r="J27304" s="1014"/>
    </row>
    <row r="27305" spans="10:10">
      <c r="J27305" s="1014"/>
    </row>
    <row r="27306" spans="10:10">
      <c r="J27306" s="1014"/>
    </row>
    <row r="27307" spans="10:10">
      <c r="J27307" s="1014"/>
    </row>
    <row r="27308" spans="10:10">
      <c r="J27308" s="1014"/>
    </row>
    <row r="27309" spans="10:10">
      <c r="J27309" s="1014"/>
    </row>
    <row r="27310" spans="10:10">
      <c r="J27310" s="1014"/>
    </row>
    <row r="27311" spans="10:10">
      <c r="J27311" s="1014"/>
    </row>
    <row r="27312" spans="10:10">
      <c r="J27312" s="1014"/>
    </row>
    <row r="27313" spans="10:10">
      <c r="J27313" s="1014"/>
    </row>
    <row r="27314" spans="10:10">
      <c r="J27314" s="1014"/>
    </row>
    <row r="27315" spans="10:10">
      <c r="J27315" s="1014"/>
    </row>
    <row r="27316" spans="10:10">
      <c r="J27316" s="1014"/>
    </row>
    <row r="27317" spans="10:10">
      <c r="J27317" s="1014"/>
    </row>
    <row r="27318" spans="10:10">
      <c r="J27318" s="1014"/>
    </row>
    <row r="27319" spans="10:10">
      <c r="J27319" s="1014"/>
    </row>
    <row r="27320" spans="10:10">
      <c r="J27320" s="1014"/>
    </row>
    <row r="27321" spans="10:10">
      <c r="J27321" s="1014"/>
    </row>
    <row r="27322" spans="10:10">
      <c r="J27322" s="1014"/>
    </row>
    <row r="27323" spans="10:10">
      <c r="J27323" s="1014"/>
    </row>
    <row r="27324" spans="10:10">
      <c r="J27324" s="1014"/>
    </row>
    <row r="27325" spans="10:10">
      <c r="J27325" s="1014"/>
    </row>
    <row r="27326" spans="10:10">
      <c r="J27326" s="1014"/>
    </row>
    <row r="27327" spans="10:10">
      <c r="J27327" s="1014"/>
    </row>
    <row r="27328" spans="10:10">
      <c r="J27328" s="1014"/>
    </row>
    <row r="27329" spans="10:10">
      <c r="J27329" s="1014"/>
    </row>
    <row r="27330" spans="10:10">
      <c r="J27330" s="1014"/>
    </row>
    <row r="27331" spans="10:10">
      <c r="J27331" s="1014"/>
    </row>
    <row r="27332" spans="10:10">
      <c r="J27332" s="1014"/>
    </row>
    <row r="27333" spans="10:10">
      <c r="J27333" s="1014"/>
    </row>
    <row r="27334" spans="10:10">
      <c r="J27334" s="1014"/>
    </row>
    <row r="27335" spans="10:10">
      <c r="J27335" s="1014"/>
    </row>
    <row r="27336" spans="10:10">
      <c r="J27336" s="1014"/>
    </row>
    <row r="27337" spans="10:10">
      <c r="J27337" s="1014"/>
    </row>
    <row r="27338" spans="10:10">
      <c r="J27338" s="1014"/>
    </row>
    <row r="27339" spans="10:10">
      <c r="J27339" s="1014"/>
    </row>
    <row r="27340" spans="10:10">
      <c r="J27340" s="1014"/>
    </row>
    <row r="27341" spans="10:10">
      <c r="J27341" s="1014"/>
    </row>
    <row r="27342" spans="10:10">
      <c r="J27342" s="1014"/>
    </row>
    <row r="27343" spans="10:10">
      <c r="J27343" s="1014"/>
    </row>
    <row r="27344" spans="10:10">
      <c r="J27344" s="1014"/>
    </row>
    <row r="27345" spans="10:10">
      <c r="J27345" s="1014"/>
    </row>
    <row r="27346" spans="10:10">
      <c r="J27346" s="1014"/>
    </row>
    <row r="27347" spans="10:10">
      <c r="J27347" s="1014"/>
    </row>
    <row r="27348" spans="10:10">
      <c r="J27348" s="1014"/>
    </row>
    <row r="27349" spans="10:10">
      <c r="J27349" s="1014"/>
    </row>
    <row r="27350" spans="10:10">
      <c r="J27350" s="1014"/>
    </row>
    <row r="27351" spans="10:10">
      <c r="J27351" s="1014"/>
    </row>
    <row r="27352" spans="10:10">
      <c r="J27352" s="1014"/>
    </row>
    <row r="27353" spans="10:10">
      <c r="J27353" s="1014"/>
    </row>
    <row r="27354" spans="10:10">
      <c r="J27354" s="1014"/>
    </row>
    <row r="27355" spans="10:10">
      <c r="J27355" s="1014"/>
    </row>
    <row r="27356" spans="10:10">
      <c r="J27356" s="1014"/>
    </row>
    <row r="27357" spans="10:10">
      <c r="J27357" s="1014"/>
    </row>
    <row r="27358" spans="10:10">
      <c r="J27358" s="1014"/>
    </row>
    <row r="27359" spans="10:10">
      <c r="J27359" s="1014"/>
    </row>
    <row r="27360" spans="10:10">
      <c r="J27360" s="1014"/>
    </row>
    <row r="27361" spans="10:10">
      <c r="J27361" s="1014"/>
    </row>
    <row r="27362" spans="10:10">
      <c r="J27362" s="1014"/>
    </row>
    <row r="27363" spans="10:10">
      <c r="J27363" s="1014"/>
    </row>
    <row r="27364" spans="10:10">
      <c r="J27364" s="1014"/>
    </row>
    <row r="27365" spans="10:10">
      <c r="J27365" s="1014"/>
    </row>
    <row r="27366" spans="10:10">
      <c r="J27366" s="1014"/>
    </row>
    <row r="27367" spans="10:10">
      <c r="J27367" s="1014"/>
    </row>
    <row r="27368" spans="10:10">
      <c r="J27368" s="1014"/>
    </row>
    <row r="27369" spans="10:10">
      <c r="J27369" s="1014"/>
    </row>
    <row r="27370" spans="10:10">
      <c r="J27370" s="1014"/>
    </row>
    <row r="27371" spans="10:10">
      <c r="J27371" s="1014"/>
    </row>
    <row r="27372" spans="10:10">
      <c r="J27372" s="1014"/>
    </row>
    <row r="27373" spans="10:10">
      <c r="J27373" s="1014"/>
    </row>
    <row r="27374" spans="10:10">
      <c r="J27374" s="1014"/>
    </row>
    <row r="27375" spans="10:10">
      <c r="J27375" s="1014"/>
    </row>
    <row r="27376" spans="10:10">
      <c r="J27376" s="1014"/>
    </row>
    <row r="27377" spans="10:10">
      <c r="J27377" s="1014"/>
    </row>
    <row r="27378" spans="10:10">
      <c r="J27378" s="1014"/>
    </row>
    <row r="27379" spans="10:10">
      <c r="J27379" s="1014"/>
    </row>
    <row r="27380" spans="10:10">
      <c r="J27380" s="1014"/>
    </row>
    <row r="27381" spans="10:10">
      <c r="J27381" s="1014"/>
    </row>
    <row r="27382" spans="10:10">
      <c r="J27382" s="1014"/>
    </row>
    <row r="27383" spans="10:10">
      <c r="J27383" s="1014"/>
    </row>
    <row r="27384" spans="10:10">
      <c r="J27384" s="1014"/>
    </row>
    <row r="27385" spans="10:10">
      <c r="J27385" s="1014"/>
    </row>
    <row r="27386" spans="10:10">
      <c r="J27386" s="1014"/>
    </row>
    <row r="27387" spans="10:10">
      <c r="J27387" s="1014"/>
    </row>
    <row r="27388" spans="10:10">
      <c r="J27388" s="1014"/>
    </row>
    <row r="27389" spans="10:10">
      <c r="J27389" s="1014"/>
    </row>
    <row r="27390" spans="10:10">
      <c r="J27390" s="1014"/>
    </row>
    <row r="27391" spans="10:10">
      <c r="J27391" s="1014"/>
    </row>
    <row r="27392" spans="10:10">
      <c r="J27392" s="1014"/>
    </row>
    <row r="27393" spans="10:10">
      <c r="J27393" s="1014"/>
    </row>
    <row r="27394" spans="10:10">
      <c r="J27394" s="1014"/>
    </row>
    <row r="27395" spans="10:10">
      <c r="J27395" s="1014"/>
    </row>
    <row r="27396" spans="10:10">
      <c r="J27396" s="1014"/>
    </row>
    <row r="27397" spans="10:10">
      <c r="J27397" s="1014"/>
    </row>
    <row r="27398" spans="10:10">
      <c r="J27398" s="1014"/>
    </row>
    <row r="27399" spans="10:10">
      <c r="J27399" s="1014"/>
    </row>
    <row r="27400" spans="10:10">
      <c r="J27400" s="1014"/>
    </row>
    <row r="27401" spans="10:10">
      <c r="J27401" s="1014"/>
    </row>
    <row r="27402" spans="10:10">
      <c r="J27402" s="1014"/>
    </row>
    <row r="27403" spans="10:10">
      <c r="J27403" s="1014"/>
    </row>
    <row r="27404" spans="10:10">
      <c r="J27404" s="1014"/>
    </row>
    <row r="27405" spans="10:10">
      <c r="J27405" s="1014"/>
    </row>
    <row r="27406" spans="10:10">
      <c r="J27406" s="1014"/>
    </row>
    <row r="27407" spans="10:10">
      <c r="J27407" s="1014"/>
    </row>
    <row r="27408" spans="10:10">
      <c r="J27408" s="1014"/>
    </row>
    <row r="27409" spans="10:10">
      <c r="J27409" s="1014"/>
    </row>
    <row r="27410" spans="10:10">
      <c r="J27410" s="1014"/>
    </row>
    <row r="27411" spans="10:10">
      <c r="J27411" s="1014"/>
    </row>
    <row r="27412" spans="10:10">
      <c r="J27412" s="1014"/>
    </row>
    <row r="27413" spans="10:10">
      <c r="J27413" s="1014"/>
    </row>
    <row r="27414" spans="10:10">
      <c r="J27414" s="1014"/>
    </row>
    <row r="27415" spans="10:10">
      <c r="J27415" s="1014"/>
    </row>
    <row r="27416" spans="10:10">
      <c r="J27416" s="1014"/>
    </row>
    <row r="27417" spans="10:10">
      <c r="J27417" s="1014"/>
    </row>
    <row r="27418" spans="10:10">
      <c r="J27418" s="1014"/>
    </row>
    <row r="27419" spans="10:10">
      <c r="J27419" s="1014"/>
    </row>
    <row r="27420" spans="10:10">
      <c r="J27420" s="1014"/>
    </row>
    <row r="27421" spans="10:10">
      <c r="J27421" s="1014"/>
    </row>
    <row r="27422" spans="10:10">
      <c r="J27422" s="1014"/>
    </row>
    <row r="27423" spans="10:10">
      <c r="J27423" s="1014"/>
    </row>
    <row r="27424" spans="10:10">
      <c r="J27424" s="1014"/>
    </row>
    <row r="27425" spans="10:10">
      <c r="J27425" s="1014"/>
    </row>
    <row r="27426" spans="10:10">
      <c r="J27426" s="1014"/>
    </row>
    <row r="27427" spans="10:10">
      <c r="J27427" s="1014"/>
    </row>
    <row r="27428" spans="10:10">
      <c r="J27428" s="1014"/>
    </row>
    <row r="27429" spans="10:10">
      <c r="J27429" s="1014"/>
    </row>
    <row r="27430" spans="10:10">
      <c r="J27430" s="1014"/>
    </row>
    <row r="27431" spans="10:10">
      <c r="J27431" s="1014"/>
    </row>
    <row r="27432" spans="10:10">
      <c r="J27432" s="1014"/>
    </row>
    <row r="27433" spans="10:10">
      <c r="J27433" s="1014"/>
    </row>
    <row r="27434" spans="10:10">
      <c r="J27434" s="1014"/>
    </row>
    <row r="27435" spans="10:10">
      <c r="J27435" s="1014"/>
    </row>
    <row r="27436" spans="10:10">
      <c r="J27436" s="1014"/>
    </row>
    <row r="27437" spans="10:10">
      <c r="J27437" s="1014"/>
    </row>
    <row r="27438" spans="10:10">
      <c r="J27438" s="1014"/>
    </row>
    <row r="27439" spans="10:10">
      <c r="J27439" s="1014"/>
    </row>
    <row r="27440" spans="10:10">
      <c r="J27440" s="1014"/>
    </row>
    <row r="27441" spans="10:10">
      <c r="J27441" s="1014"/>
    </row>
    <row r="27442" spans="10:10">
      <c r="J27442" s="1014"/>
    </row>
    <row r="27443" spans="10:10">
      <c r="J27443" s="1014"/>
    </row>
    <row r="27444" spans="10:10">
      <c r="J27444" s="1014"/>
    </row>
    <row r="27445" spans="10:10">
      <c r="J27445" s="1014"/>
    </row>
    <row r="27446" spans="10:10">
      <c r="J27446" s="1014"/>
    </row>
    <row r="27447" spans="10:10">
      <c r="J27447" s="1014"/>
    </row>
    <row r="27448" spans="10:10">
      <c r="J27448" s="1014"/>
    </row>
    <row r="27449" spans="10:10">
      <c r="J27449" s="1014"/>
    </row>
    <row r="27450" spans="10:10">
      <c r="J27450" s="1014"/>
    </row>
    <row r="27451" spans="10:10">
      <c r="J27451" s="1014"/>
    </row>
    <row r="27452" spans="10:10">
      <c r="J27452" s="1014"/>
    </row>
    <row r="27453" spans="10:10">
      <c r="J27453" s="1014"/>
    </row>
    <row r="27454" spans="10:10">
      <c r="J27454" s="1014"/>
    </row>
    <row r="27455" spans="10:10">
      <c r="J27455" s="1014"/>
    </row>
    <row r="27456" spans="10:10">
      <c r="J27456" s="1014"/>
    </row>
    <row r="27457" spans="10:10">
      <c r="J27457" s="1014"/>
    </row>
    <row r="27458" spans="10:10">
      <c r="J27458" s="1014"/>
    </row>
    <row r="27459" spans="10:10">
      <c r="J27459" s="1014"/>
    </row>
    <row r="27460" spans="10:10">
      <c r="J27460" s="1014"/>
    </row>
    <row r="27461" spans="10:10">
      <c r="J27461" s="1014"/>
    </row>
    <row r="27462" spans="10:10">
      <c r="J27462" s="1014"/>
    </row>
    <row r="27463" spans="10:10">
      <c r="J27463" s="1014"/>
    </row>
    <row r="27464" spans="10:10">
      <c r="J27464" s="1014"/>
    </row>
    <row r="27465" spans="10:10">
      <c r="J27465" s="1014"/>
    </row>
    <row r="27466" spans="10:10">
      <c r="J27466" s="1014"/>
    </row>
    <row r="27467" spans="10:10">
      <c r="J27467" s="1014"/>
    </row>
    <row r="27468" spans="10:10">
      <c r="J27468" s="1014"/>
    </row>
    <row r="27469" spans="10:10">
      <c r="J27469" s="1014"/>
    </row>
    <row r="27470" spans="10:10">
      <c r="J27470" s="1014"/>
    </row>
    <row r="27471" spans="10:10">
      <c r="J27471" s="1014"/>
    </row>
    <row r="27472" spans="10:10">
      <c r="J27472" s="1014"/>
    </row>
    <row r="27473" spans="10:10">
      <c r="J27473" s="1014"/>
    </row>
    <row r="27474" spans="10:10">
      <c r="J27474" s="1014"/>
    </row>
    <row r="27475" spans="10:10">
      <c r="J27475" s="1014"/>
    </row>
    <row r="27476" spans="10:10">
      <c r="J27476" s="1014"/>
    </row>
    <row r="27477" spans="10:10">
      <c r="J27477" s="1014"/>
    </row>
    <row r="27478" spans="10:10">
      <c r="J27478" s="1014"/>
    </row>
    <row r="27479" spans="10:10">
      <c r="J27479" s="1014"/>
    </row>
    <row r="27480" spans="10:10">
      <c r="J27480" s="1014"/>
    </row>
    <row r="27481" spans="10:10">
      <c r="J27481" s="1014"/>
    </row>
    <row r="27482" spans="10:10">
      <c r="J27482" s="1014"/>
    </row>
    <row r="27483" spans="10:10">
      <c r="J27483" s="1014"/>
    </row>
    <row r="27484" spans="10:10">
      <c r="J27484" s="1014"/>
    </row>
    <row r="27485" spans="10:10">
      <c r="J27485" s="1014"/>
    </row>
    <row r="27486" spans="10:10">
      <c r="J27486" s="1014"/>
    </row>
    <row r="27487" spans="10:10">
      <c r="J27487" s="1014"/>
    </row>
    <row r="27488" spans="10:10">
      <c r="J27488" s="1014"/>
    </row>
    <row r="27489" spans="10:10">
      <c r="J27489" s="1014"/>
    </row>
    <row r="27490" spans="10:10">
      <c r="J27490" s="1014"/>
    </row>
    <row r="27491" spans="10:10">
      <c r="J27491" s="1014"/>
    </row>
    <row r="27492" spans="10:10">
      <c r="J27492" s="1014"/>
    </row>
    <row r="27493" spans="10:10">
      <c r="J27493" s="1014"/>
    </row>
    <row r="27494" spans="10:10">
      <c r="J27494" s="1014"/>
    </row>
    <row r="27495" spans="10:10">
      <c r="J27495" s="1014"/>
    </row>
    <row r="27496" spans="10:10">
      <c r="J27496" s="1014"/>
    </row>
    <row r="27497" spans="10:10">
      <c r="J27497" s="1014"/>
    </row>
    <row r="27498" spans="10:10">
      <c r="J27498" s="1014"/>
    </row>
    <row r="27499" spans="10:10">
      <c r="J27499" s="1014"/>
    </row>
    <row r="27500" spans="10:10">
      <c r="J27500" s="1014"/>
    </row>
    <row r="27501" spans="10:10">
      <c r="J27501" s="1014"/>
    </row>
    <row r="27502" spans="10:10">
      <c r="J27502" s="1014"/>
    </row>
    <row r="27503" spans="10:10">
      <c r="J27503" s="1014"/>
    </row>
    <row r="27504" spans="10:10">
      <c r="J27504" s="1014"/>
    </row>
    <row r="27505" spans="10:10">
      <c r="J27505" s="1014"/>
    </row>
    <row r="27506" spans="10:10">
      <c r="J27506" s="1014"/>
    </row>
    <row r="27507" spans="10:10">
      <c r="J27507" s="1014"/>
    </row>
    <row r="27508" spans="10:10">
      <c r="J27508" s="1014"/>
    </row>
    <row r="27509" spans="10:10">
      <c r="J27509" s="1014"/>
    </row>
    <row r="27510" spans="10:10">
      <c r="J27510" s="1014"/>
    </row>
    <row r="27511" spans="10:10">
      <c r="J27511" s="1014"/>
    </row>
    <row r="27512" spans="10:10">
      <c r="J27512" s="1014"/>
    </row>
    <row r="27513" spans="10:10">
      <c r="J27513" s="1014"/>
    </row>
    <row r="27514" spans="10:10">
      <c r="J27514" s="1014"/>
    </row>
    <row r="27515" spans="10:10">
      <c r="J27515" s="1014"/>
    </row>
    <row r="27516" spans="10:10">
      <c r="J27516" s="1014"/>
    </row>
    <row r="27517" spans="10:10">
      <c r="J27517" s="1014"/>
    </row>
    <row r="27518" spans="10:10">
      <c r="J27518" s="1014"/>
    </row>
    <row r="27519" spans="10:10">
      <c r="J27519" s="1014"/>
    </row>
    <row r="27520" spans="10:10">
      <c r="J27520" s="1014"/>
    </row>
    <row r="27521" spans="10:10">
      <c r="J27521" s="1014"/>
    </row>
    <row r="27522" spans="10:10">
      <c r="J27522" s="1014"/>
    </row>
    <row r="27523" spans="10:10">
      <c r="J27523" s="1014"/>
    </row>
    <row r="27524" spans="10:10">
      <c r="J27524" s="1014"/>
    </row>
    <row r="27525" spans="10:10">
      <c r="J27525" s="1014"/>
    </row>
    <row r="27526" spans="10:10">
      <c r="J27526" s="1014"/>
    </row>
    <row r="27527" spans="10:10">
      <c r="J27527" s="1014"/>
    </row>
    <row r="27528" spans="10:10">
      <c r="J27528" s="1014"/>
    </row>
    <row r="27529" spans="10:10">
      <c r="J27529" s="1014"/>
    </row>
    <row r="27530" spans="10:10">
      <c r="J27530" s="1014"/>
    </row>
    <row r="27531" spans="10:10">
      <c r="J27531" s="1014"/>
    </row>
    <row r="27532" spans="10:10">
      <c r="J27532" s="1014"/>
    </row>
    <row r="27533" spans="10:10">
      <c r="J27533" s="1014"/>
    </row>
    <row r="27534" spans="10:10">
      <c r="J27534" s="1014"/>
    </row>
    <row r="27535" spans="10:10">
      <c r="J27535" s="1014"/>
    </row>
    <row r="27536" spans="10:10">
      <c r="J27536" s="1014"/>
    </row>
    <row r="27537" spans="10:10">
      <c r="J27537" s="1014"/>
    </row>
    <row r="27538" spans="10:10">
      <c r="J27538" s="1014"/>
    </row>
    <row r="27539" spans="10:10">
      <c r="J27539" s="1014"/>
    </row>
    <row r="27540" spans="10:10">
      <c r="J27540" s="1014"/>
    </row>
    <row r="27541" spans="10:10">
      <c r="J27541" s="1014"/>
    </row>
    <row r="27542" spans="10:10">
      <c r="J27542" s="1014"/>
    </row>
    <row r="27543" spans="10:10">
      <c r="J27543" s="1014"/>
    </row>
    <row r="27544" spans="10:10">
      <c r="J27544" s="1014"/>
    </row>
    <row r="27545" spans="10:10">
      <c r="J27545" s="1014"/>
    </row>
    <row r="27546" spans="10:10">
      <c r="J27546" s="1014"/>
    </row>
    <row r="27547" spans="10:10">
      <c r="J27547" s="1014"/>
    </row>
    <row r="27548" spans="10:10">
      <c r="J27548" s="1014"/>
    </row>
    <row r="27549" spans="10:10">
      <c r="J27549" s="1014"/>
    </row>
    <row r="27550" spans="10:10">
      <c r="J27550" s="1014"/>
    </row>
    <row r="27551" spans="10:10">
      <c r="J27551" s="1014"/>
    </row>
    <row r="27552" spans="10:10">
      <c r="J27552" s="1014"/>
    </row>
    <row r="27553" spans="10:10">
      <c r="J27553" s="1014"/>
    </row>
    <row r="27554" spans="10:10">
      <c r="J27554" s="1014"/>
    </row>
    <row r="27555" spans="10:10">
      <c r="J27555" s="1014"/>
    </row>
    <row r="27556" spans="10:10">
      <c r="J27556" s="1014"/>
    </row>
    <row r="27557" spans="10:10">
      <c r="J27557" s="1014"/>
    </row>
    <row r="27558" spans="10:10">
      <c r="J27558" s="1014"/>
    </row>
    <row r="27559" spans="10:10">
      <c r="J27559" s="1014"/>
    </row>
    <row r="27560" spans="10:10">
      <c r="J27560" s="1014"/>
    </row>
    <row r="27561" spans="10:10">
      <c r="J27561" s="1014"/>
    </row>
    <row r="27562" spans="10:10">
      <c r="J27562" s="1014"/>
    </row>
    <row r="27563" spans="10:10">
      <c r="J27563" s="1014"/>
    </row>
    <row r="27564" spans="10:10">
      <c r="J27564" s="1014"/>
    </row>
    <row r="27565" spans="10:10">
      <c r="J27565" s="1014"/>
    </row>
    <row r="27566" spans="10:10">
      <c r="J27566" s="1014"/>
    </row>
    <row r="27567" spans="10:10">
      <c r="J27567" s="1014"/>
    </row>
    <row r="27568" spans="10:10">
      <c r="J27568" s="1014"/>
    </row>
    <row r="27569" spans="10:10">
      <c r="J27569" s="1014"/>
    </row>
    <row r="27570" spans="10:10">
      <c r="J27570" s="1014"/>
    </row>
    <row r="27571" spans="10:10">
      <c r="J27571" s="1014"/>
    </row>
    <row r="27572" spans="10:10">
      <c r="J27572" s="1014"/>
    </row>
    <row r="27573" spans="10:10">
      <c r="J27573" s="1014"/>
    </row>
    <row r="27574" spans="10:10">
      <c r="J27574" s="1014"/>
    </row>
    <row r="27575" spans="10:10">
      <c r="J27575" s="1014"/>
    </row>
    <row r="27576" spans="10:10">
      <c r="J27576" s="1014"/>
    </row>
    <row r="27577" spans="10:10">
      <c r="J27577" s="1014"/>
    </row>
    <row r="27578" spans="10:10">
      <c r="J27578" s="1014"/>
    </row>
  </sheetData>
  <mergeCells count="1">
    <mergeCell ref="A2:A26"/>
  </mergeCells>
  <pageMargins left="0.7" right="0.7" top="0.75" bottom="0.75" header="0.3" footer="0.3"/>
  <pageSetup orientation="portrait" horizontalDpi="4294967293" verticalDpi="4294967293"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pageSetUpPr fitToPage="1"/>
  </sheetPr>
  <dimension ref="A1:U59"/>
  <sheetViews>
    <sheetView zoomScale="60" zoomScaleNormal="60" workbookViewId="0">
      <selection activeCell="X50" sqref="X50"/>
    </sheetView>
  </sheetViews>
  <sheetFormatPr defaultRowHeight="12.5"/>
  <cols>
    <col min="1" max="1" width="1.26953125" style="682" customWidth="1"/>
    <col min="11" max="11" width="1.26953125" style="682" customWidth="1"/>
    <col min="21" max="21" width="1.26953125" style="682" customWidth="1"/>
  </cols>
  <sheetData>
    <row r="1" spans="1:21" s="682" customFormat="1" ht="7.15" customHeight="1">
      <c r="A1" s="1061"/>
      <c r="B1" s="1061"/>
      <c r="C1" s="1061"/>
      <c r="D1" s="1061"/>
      <c r="E1" s="1061"/>
      <c r="F1" s="1061"/>
      <c r="G1" s="1061"/>
      <c r="H1" s="1061"/>
      <c r="I1" s="1061"/>
      <c r="J1" s="1061"/>
      <c r="K1" s="1061"/>
      <c r="L1" s="1061"/>
      <c r="M1" s="1061"/>
      <c r="N1" s="1061"/>
      <c r="O1" s="1061"/>
      <c r="P1" s="1061"/>
      <c r="Q1" s="1061"/>
      <c r="R1" s="1061"/>
      <c r="S1" s="1061"/>
      <c r="T1" s="1061"/>
      <c r="U1" s="1061"/>
    </row>
    <row r="2" spans="1:21" ht="18">
      <c r="A2" s="1061"/>
      <c r="B2" s="1071" t="s">
        <v>1026</v>
      </c>
      <c r="C2" s="1062"/>
      <c r="D2" s="1062"/>
      <c r="E2" s="1062"/>
      <c r="F2" s="1062"/>
      <c r="G2" s="1062"/>
      <c r="H2" s="1062"/>
      <c r="I2" s="1062"/>
      <c r="J2" s="1062"/>
      <c r="K2" s="1061"/>
      <c r="L2" s="1071" t="s">
        <v>1028</v>
      </c>
      <c r="M2" s="1062"/>
      <c r="N2" s="1062"/>
      <c r="O2" s="1062"/>
      <c r="P2" s="1062"/>
      <c r="Q2" s="1062"/>
      <c r="R2" s="1062"/>
      <c r="S2" s="1062"/>
      <c r="T2" s="1062"/>
      <c r="U2" s="1061"/>
    </row>
    <row r="3" spans="1:21">
      <c r="A3" s="1061"/>
      <c r="B3" s="1062"/>
      <c r="C3" s="1062"/>
      <c r="D3" s="1062"/>
      <c r="E3" s="1062"/>
      <c r="F3" s="1062"/>
      <c r="G3" s="1062"/>
      <c r="H3" s="1062"/>
      <c r="I3" s="1062"/>
      <c r="J3" s="1062"/>
      <c r="K3" s="1061"/>
      <c r="L3" s="1062"/>
      <c r="M3" s="1062"/>
      <c r="N3" s="1062"/>
      <c r="O3" s="1062"/>
      <c r="P3" s="1062"/>
      <c r="Q3" s="1062"/>
      <c r="R3" s="1062"/>
      <c r="S3" s="1062"/>
      <c r="T3" s="1062"/>
      <c r="U3" s="1061"/>
    </row>
    <row r="4" spans="1:21">
      <c r="A4" s="1061"/>
      <c r="B4" s="1062"/>
      <c r="C4" s="1062"/>
      <c r="D4" s="1062"/>
      <c r="E4" s="1062"/>
      <c r="F4" s="1062"/>
      <c r="G4" s="1062"/>
      <c r="H4" s="1062"/>
      <c r="I4" s="1062"/>
      <c r="J4" s="1062"/>
      <c r="K4" s="1061"/>
      <c r="L4" s="1062"/>
      <c r="M4" s="1062"/>
      <c r="N4" s="1062"/>
      <c r="O4" s="1062"/>
      <c r="P4" s="1062"/>
      <c r="Q4" s="1062"/>
      <c r="R4" s="1062"/>
      <c r="S4" s="1062"/>
      <c r="T4" s="1062"/>
      <c r="U4" s="1061"/>
    </row>
    <row r="5" spans="1:21">
      <c r="A5" s="1061"/>
      <c r="B5" s="1062"/>
      <c r="C5" s="1062"/>
      <c r="D5" s="1062"/>
      <c r="E5" s="1062"/>
      <c r="F5" s="1062"/>
      <c r="G5" s="1062"/>
      <c r="H5" s="1062"/>
      <c r="I5" s="1062"/>
      <c r="J5" s="1062"/>
      <c r="K5" s="1061"/>
      <c r="L5" s="1062"/>
      <c r="M5" s="1062"/>
      <c r="N5" s="1062"/>
      <c r="O5" s="1062"/>
      <c r="P5" s="1062"/>
      <c r="Q5" s="1062"/>
      <c r="R5" s="1062"/>
      <c r="S5" s="1062"/>
      <c r="T5" s="1062"/>
      <c r="U5" s="1061"/>
    </row>
    <row r="6" spans="1:21">
      <c r="A6" s="1061"/>
      <c r="B6" s="1062"/>
      <c r="C6" s="1062"/>
      <c r="D6" s="1062"/>
      <c r="E6" s="1062"/>
      <c r="F6" s="1062"/>
      <c r="G6" s="1062"/>
      <c r="H6" s="1062"/>
      <c r="I6" s="1062"/>
      <c r="J6" s="1062"/>
      <c r="K6" s="1061"/>
      <c r="L6" s="1062"/>
      <c r="M6" s="1062"/>
      <c r="N6" s="1062"/>
      <c r="O6" s="1062"/>
      <c r="P6" s="1062"/>
      <c r="Q6" s="1062"/>
      <c r="R6" s="1062"/>
      <c r="S6" s="1062"/>
      <c r="T6" s="1062"/>
      <c r="U6" s="1061"/>
    </row>
    <row r="7" spans="1:21">
      <c r="A7" s="1061"/>
      <c r="B7" s="1062"/>
      <c r="C7" s="1062"/>
      <c r="D7" s="1062"/>
      <c r="E7" s="1062"/>
      <c r="F7" s="1062"/>
      <c r="G7" s="1062"/>
      <c r="H7" s="1062"/>
      <c r="I7" s="1062"/>
      <c r="J7" s="1062"/>
      <c r="K7" s="1061"/>
      <c r="L7" s="1062"/>
      <c r="M7" s="1062"/>
      <c r="N7" s="1062"/>
      <c r="O7" s="1062"/>
      <c r="P7" s="1062"/>
      <c r="Q7" s="1062"/>
      <c r="R7" s="1062"/>
      <c r="S7" s="1062"/>
      <c r="T7" s="1062"/>
      <c r="U7" s="1061"/>
    </row>
    <row r="8" spans="1:21">
      <c r="A8" s="1061"/>
      <c r="B8" s="1062"/>
      <c r="C8" s="1062"/>
      <c r="D8" s="1062"/>
      <c r="E8" s="1062"/>
      <c r="F8" s="1062"/>
      <c r="G8" s="1062"/>
      <c r="H8" s="1062"/>
      <c r="I8" s="1062"/>
      <c r="J8" s="1062"/>
      <c r="K8" s="1061"/>
      <c r="L8" s="1062"/>
      <c r="M8" s="1062"/>
      <c r="N8" s="1062"/>
      <c r="O8" s="1062"/>
      <c r="P8" s="1062"/>
      <c r="Q8" s="1062"/>
      <c r="R8" s="1062"/>
      <c r="S8" s="1062"/>
      <c r="T8" s="1062"/>
      <c r="U8" s="1061"/>
    </row>
    <row r="9" spans="1:21">
      <c r="A9" s="1061"/>
      <c r="B9" s="1062"/>
      <c r="C9" s="1062"/>
      <c r="D9" s="1062"/>
      <c r="E9" s="1062"/>
      <c r="F9" s="1062"/>
      <c r="G9" s="1062"/>
      <c r="H9" s="1062"/>
      <c r="I9" s="1062"/>
      <c r="J9" s="1062"/>
      <c r="K9" s="1061"/>
      <c r="L9" s="1062"/>
      <c r="M9" s="1062"/>
      <c r="N9" s="1062"/>
      <c r="O9" s="1062"/>
      <c r="P9" s="1062"/>
      <c r="Q9" s="1062"/>
      <c r="R9" s="1062"/>
      <c r="S9" s="1062"/>
      <c r="T9" s="1062"/>
      <c r="U9" s="1061"/>
    </row>
    <row r="10" spans="1:21">
      <c r="A10" s="1061"/>
      <c r="B10" s="1062"/>
      <c r="C10" s="1062"/>
      <c r="D10" s="1062"/>
      <c r="E10" s="1062"/>
      <c r="F10" s="1062"/>
      <c r="G10" s="1062"/>
      <c r="H10" s="1062"/>
      <c r="I10" s="1062"/>
      <c r="J10" s="1062"/>
      <c r="K10" s="1061"/>
      <c r="L10" s="1062"/>
      <c r="M10" s="1062"/>
      <c r="N10" s="1062"/>
      <c r="O10" s="1062"/>
      <c r="P10" s="1062"/>
      <c r="Q10" s="1062"/>
      <c r="R10" s="1062"/>
      <c r="S10" s="1062"/>
      <c r="T10" s="1062"/>
      <c r="U10" s="1061"/>
    </row>
    <row r="11" spans="1:21">
      <c r="A11" s="1061"/>
      <c r="B11" s="1062"/>
      <c r="C11" s="1062"/>
      <c r="D11" s="1062"/>
      <c r="E11" s="1062"/>
      <c r="F11" s="1062"/>
      <c r="G11" s="1062"/>
      <c r="H11" s="1062"/>
      <c r="I11" s="1062"/>
      <c r="J11" s="1062"/>
      <c r="K11" s="1061"/>
      <c r="L11" s="1062"/>
      <c r="M11" s="1062"/>
      <c r="N11" s="1062"/>
      <c r="O11" s="1062"/>
      <c r="P11" s="1062"/>
      <c r="Q11" s="1062"/>
      <c r="R11" s="1062"/>
      <c r="S11" s="1062"/>
      <c r="T11" s="1062"/>
      <c r="U11" s="1061"/>
    </row>
    <row r="12" spans="1:21">
      <c r="A12" s="1061"/>
      <c r="B12" s="1062"/>
      <c r="C12" s="1062"/>
      <c r="D12" s="1062"/>
      <c r="E12" s="1062"/>
      <c r="F12" s="1062"/>
      <c r="G12" s="1062"/>
      <c r="H12" s="1062"/>
      <c r="I12" s="1062"/>
      <c r="J12" s="1062"/>
      <c r="K12" s="1061"/>
      <c r="L12" s="1062"/>
      <c r="M12" s="1062"/>
      <c r="N12" s="1062"/>
      <c r="O12" s="1062"/>
      <c r="P12" s="1062"/>
      <c r="Q12" s="1062"/>
      <c r="R12" s="1062"/>
      <c r="S12" s="1062"/>
      <c r="T12" s="1062"/>
      <c r="U12" s="1061"/>
    </row>
    <row r="13" spans="1:21">
      <c r="A13" s="1061"/>
      <c r="B13" s="1062"/>
      <c r="C13" s="1062"/>
      <c r="D13" s="1062"/>
      <c r="E13" s="1062"/>
      <c r="F13" s="1062"/>
      <c r="G13" s="1062"/>
      <c r="H13" s="1062"/>
      <c r="I13" s="1062"/>
      <c r="J13" s="1062"/>
      <c r="K13" s="1061"/>
      <c r="L13" s="1062"/>
      <c r="M13" s="1062"/>
      <c r="N13" s="1062"/>
      <c r="O13" s="1062"/>
      <c r="P13" s="1062"/>
      <c r="Q13" s="1062"/>
      <c r="R13" s="1062"/>
      <c r="S13" s="1062"/>
      <c r="T13" s="1062"/>
      <c r="U13" s="1061"/>
    </row>
    <row r="14" spans="1:21">
      <c r="A14" s="1061"/>
      <c r="B14" s="1062"/>
      <c r="C14" s="1062"/>
      <c r="D14" s="1062"/>
      <c r="E14" s="1062"/>
      <c r="F14" s="1062"/>
      <c r="G14" s="1062"/>
      <c r="H14" s="1062"/>
      <c r="I14" s="1062"/>
      <c r="J14" s="1062"/>
      <c r="K14" s="1061"/>
      <c r="L14" s="1062"/>
      <c r="M14" s="1062"/>
      <c r="N14" s="1062"/>
      <c r="O14" s="1062"/>
      <c r="P14" s="1062"/>
      <c r="Q14" s="1062"/>
      <c r="R14" s="1062"/>
      <c r="S14" s="1062"/>
      <c r="T14" s="1062"/>
      <c r="U14" s="1061"/>
    </row>
    <row r="15" spans="1:21">
      <c r="A15" s="1061"/>
      <c r="B15" s="1062"/>
      <c r="C15" s="1062"/>
      <c r="D15" s="1062"/>
      <c r="E15" s="1062"/>
      <c r="F15" s="1062"/>
      <c r="G15" s="1062"/>
      <c r="H15" s="1062"/>
      <c r="I15" s="1062"/>
      <c r="J15" s="1062"/>
      <c r="K15" s="1061"/>
      <c r="L15" s="1062"/>
      <c r="M15" s="1062"/>
      <c r="N15" s="1062"/>
      <c r="O15" s="1062"/>
      <c r="P15" s="1062"/>
      <c r="Q15" s="1062"/>
      <c r="R15" s="1062"/>
      <c r="S15" s="1062"/>
      <c r="T15" s="1062"/>
      <c r="U15" s="1061"/>
    </row>
    <row r="16" spans="1:21">
      <c r="A16" s="1061"/>
      <c r="B16" s="1062"/>
      <c r="C16" s="1062"/>
      <c r="D16" s="1062"/>
      <c r="E16" s="1062"/>
      <c r="F16" s="1062"/>
      <c r="G16" s="1062"/>
      <c r="H16" s="1062"/>
      <c r="I16" s="1062"/>
      <c r="J16" s="1062"/>
      <c r="K16" s="1061"/>
      <c r="L16" s="1062"/>
      <c r="M16" s="1062"/>
      <c r="N16" s="1062"/>
      <c r="O16" s="1062"/>
      <c r="P16" s="1062"/>
      <c r="Q16" s="1062"/>
      <c r="R16" s="1062"/>
      <c r="S16" s="1062"/>
      <c r="T16" s="1062"/>
      <c r="U16" s="1061"/>
    </row>
    <row r="17" spans="1:21">
      <c r="A17" s="1061"/>
      <c r="B17" s="1062"/>
      <c r="C17" s="1062"/>
      <c r="D17" s="1062"/>
      <c r="E17" s="1062"/>
      <c r="F17" s="1062"/>
      <c r="G17" s="1062"/>
      <c r="H17" s="1062"/>
      <c r="I17" s="1062"/>
      <c r="J17" s="1062"/>
      <c r="K17" s="1061"/>
      <c r="L17" s="1062"/>
      <c r="M17" s="1062"/>
      <c r="N17" s="1062"/>
      <c r="O17" s="1062"/>
      <c r="P17" s="1062"/>
      <c r="Q17" s="1062"/>
      <c r="R17" s="1062"/>
      <c r="S17" s="1062"/>
      <c r="T17" s="1062"/>
      <c r="U17" s="1061"/>
    </row>
    <row r="18" spans="1:21">
      <c r="A18" s="1061"/>
      <c r="B18" s="1062"/>
      <c r="C18" s="1062"/>
      <c r="D18" s="1062"/>
      <c r="E18" s="1062"/>
      <c r="F18" s="1062"/>
      <c r="G18" s="1062"/>
      <c r="H18" s="1062"/>
      <c r="I18" s="1062"/>
      <c r="J18" s="1062"/>
      <c r="K18" s="1061"/>
      <c r="L18" s="1062"/>
      <c r="M18" s="1062"/>
      <c r="N18" s="1062"/>
      <c r="O18" s="1062"/>
      <c r="P18" s="1062"/>
      <c r="Q18" s="1062"/>
      <c r="R18" s="1062"/>
      <c r="S18" s="1062"/>
      <c r="T18" s="1062"/>
      <c r="U18" s="1061"/>
    </row>
    <row r="19" spans="1:21" s="682" customFormat="1" ht="7.15" customHeight="1">
      <c r="A19" s="1061"/>
      <c r="B19" s="1070"/>
      <c r="C19" s="1061"/>
      <c r="D19" s="1061"/>
      <c r="E19" s="1061"/>
      <c r="F19" s="1061"/>
      <c r="G19" s="1061"/>
      <c r="H19" s="1061"/>
      <c r="I19" s="1061"/>
      <c r="J19" s="1061"/>
      <c r="K19" s="1061"/>
      <c r="L19" s="1061"/>
      <c r="M19" s="1061"/>
      <c r="N19" s="1061"/>
      <c r="O19" s="1061"/>
      <c r="P19" s="1061"/>
      <c r="Q19" s="1061"/>
      <c r="R19" s="1061"/>
      <c r="S19" s="1061"/>
      <c r="T19" s="1061"/>
      <c r="U19" s="1061"/>
    </row>
    <row r="20" spans="1:21" ht="18">
      <c r="A20" s="1061"/>
      <c r="B20" s="1071" t="s">
        <v>1027</v>
      </c>
      <c r="C20" s="1062"/>
      <c r="D20" s="1062"/>
      <c r="E20" s="1062"/>
      <c r="F20" s="1062"/>
      <c r="G20" s="1062"/>
      <c r="H20" s="1062"/>
      <c r="I20" s="1062"/>
      <c r="J20" s="1062"/>
      <c r="K20" s="1061"/>
      <c r="L20" s="1071" t="s">
        <v>1042</v>
      </c>
      <c r="M20" s="1062"/>
      <c r="N20" s="1062"/>
      <c r="O20" s="1062"/>
      <c r="P20" s="1062"/>
      <c r="Q20" s="1062"/>
      <c r="R20" s="1062"/>
      <c r="S20" s="1062"/>
      <c r="T20" s="1062"/>
      <c r="U20" s="1061"/>
    </row>
    <row r="21" spans="1:21">
      <c r="A21" s="1061"/>
      <c r="B21" s="1062"/>
      <c r="C21" s="1062"/>
      <c r="D21" s="1062"/>
      <c r="E21" s="1062"/>
      <c r="F21" s="1062"/>
      <c r="G21" s="1062"/>
      <c r="H21" s="1062"/>
      <c r="I21" s="1062"/>
      <c r="J21" s="1062"/>
      <c r="K21" s="1061"/>
      <c r="L21" s="1062"/>
      <c r="M21" s="1062"/>
      <c r="N21" s="1062"/>
      <c r="O21" s="1062"/>
      <c r="P21" s="1062"/>
      <c r="Q21" s="1062"/>
      <c r="R21" s="1062"/>
      <c r="S21" s="1062"/>
      <c r="T21" s="1062"/>
      <c r="U21" s="1061"/>
    </row>
    <row r="22" spans="1:21">
      <c r="A22" s="1061"/>
      <c r="B22" s="1062"/>
      <c r="C22" s="1062"/>
      <c r="D22" s="1062"/>
      <c r="E22" s="1062"/>
      <c r="F22" s="1062"/>
      <c r="G22" s="1062"/>
      <c r="H22" s="1062"/>
      <c r="I22" s="1062"/>
      <c r="J22" s="1062"/>
      <c r="K22" s="1061"/>
      <c r="L22" s="1062"/>
      <c r="M22" s="1062"/>
      <c r="N22" s="1062"/>
      <c r="O22" s="1062"/>
      <c r="P22" s="1062"/>
      <c r="Q22" s="1062"/>
      <c r="R22" s="1062"/>
      <c r="S22" s="1062"/>
      <c r="T22" s="1062"/>
      <c r="U22" s="1061"/>
    </row>
    <row r="23" spans="1:21">
      <c r="A23" s="1061"/>
      <c r="B23" s="1062"/>
      <c r="C23" s="1062"/>
      <c r="D23" s="1062"/>
      <c r="E23" s="1062"/>
      <c r="F23" s="1062"/>
      <c r="G23" s="1062"/>
      <c r="H23" s="1062"/>
      <c r="I23" s="1062"/>
      <c r="J23" s="1062"/>
      <c r="K23" s="1061"/>
      <c r="L23" s="1062"/>
      <c r="M23" s="1062"/>
      <c r="N23" s="1062"/>
      <c r="O23" s="1062"/>
      <c r="P23" s="1062"/>
      <c r="Q23" s="1062"/>
      <c r="R23" s="1062"/>
      <c r="S23" s="1062"/>
      <c r="T23" s="1062"/>
      <c r="U23" s="1061"/>
    </row>
    <row r="24" spans="1:21">
      <c r="A24" s="1061"/>
      <c r="B24" s="1062"/>
      <c r="C24" s="1062"/>
      <c r="D24" s="1062"/>
      <c r="E24" s="1062"/>
      <c r="F24" s="1062"/>
      <c r="G24" s="1062"/>
      <c r="H24" s="1062"/>
      <c r="I24" s="1062"/>
      <c r="J24" s="1062"/>
      <c r="K24" s="1061"/>
      <c r="L24" s="1062"/>
      <c r="M24" s="1062"/>
      <c r="N24" s="1062"/>
      <c r="O24" s="1062"/>
      <c r="P24" s="1062"/>
      <c r="Q24" s="1062"/>
      <c r="R24" s="1062"/>
      <c r="S24" s="1062"/>
      <c r="T24" s="1062"/>
      <c r="U24" s="1061"/>
    </row>
    <row r="25" spans="1:21">
      <c r="A25" s="1061"/>
      <c r="B25" s="1062"/>
      <c r="C25" s="1062"/>
      <c r="D25" s="1062"/>
      <c r="E25" s="1062"/>
      <c r="F25" s="1062"/>
      <c r="G25" s="1062"/>
      <c r="H25" s="1062"/>
      <c r="I25" s="1062"/>
      <c r="J25" s="1062"/>
      <c r="K25" s="1061"/>
      <c r="L25" s="1062"/>
      <c r="M25" s="1062"/>
      <c r="N25" s="1062"/>
      <c r="O25" s="1062"/>
      <c r="P25" s="1062"/>
      <c r="Q25" s="1062"/>
      <c r="R25" s="1062"/>
      <c r="S25" s="1062"/>
      <c r="T25" s="1062"/>
      <c r="U25" s="1061"/>
    </row>
    <row r="26" spans="1:21">
      <c r="A26" s="1061"/>
      <c r="B26" s="1062"/>
      <c r="C26" s="1062"/>
      <c r="D26" s="1062"/>
      <c r="E26" s="1062"/>
      <c r="F26" s="1062"/>
      <c r="G26" s="1062"/>
      <c r="H26" s="1062"/>
      <c r="I26" s="1062"/>
      <c r="J26" s="1062"/>
      <c r="K26" s="1061"/>
      <c r="L26" s="1062"/>
      <c r="M26" s="1062"/>
      <c r="N26" s="1062"/>
      <c r="O26" s="1062"/>
      <c r="P26" s="1062"/>
      <c r="Q26" s="1062"/>
      <c r="R26" s="1062"/>
      <c r="S26" s="1062"/>
      <c r="T26" s="1062"/>
      <c r="U26" s="1061"/>
    </row>
    <row r="27" spans="1:21">
      <c r="A27" s="1061"/>
      <c r="B27" s="1062"/>
      <c r="C27" s="1062"/>
      <c r="D27" s="1062"/>
      <c r="E27" s="1062"/>
      <c r="F27" s="1062"/>
      <c r="G27" s="1062"/>
      <c r="H27" s="1062"/>
      <c r="I27" s="1062"/>
      <c r="J27" s="1062"/>
      <c r="K27" s="1061"/>
      <c r="L27" s="1062"/>
      <c r="M27" s="1062"/>
      <c r="N27" s="1062"/>
      <c r="O27" s="1062"/>
      <c r="P27" s="1062"/>
      <c r="Q27" s="1062"/>
      <c r="R27" s="1062"/>
      <c r="S27" s="1062"/>
      <c r="T27" s="1062"/>
      <c r="U27" s="1061"/>
    </row>
    <row r="28" spans="1:21">
      <c r="A28" s="1061"/>
      <c r="B28" s="1062"/>
      <c r="C28" s="1062"/>
      <c r="D28" s="1062"/>
      <c r="E28" s="1062"/>
      <c r="F28" s="1062"/>
      <c r="G28" s="1062"/>
      <c r="H28" s="1062"/>
      <c r="I28" s="1062"/>
      <c r="J28" s="1062"/>
      <c r="K28" s="1061"/>
      <c r="L28" s="1062"/>
      <c r="M28" s="1062"/>
      <c r="N28" s="1062"/>
      <c r="O28" s="1062"/>
      <c r="P28" s="1062"/>
      <c r="Q28" s="1062"/>
      <c r="R28" s="1062"/>
      <c r="S28" s="1062"/>
      <c r="T28" s="1062"/>
      <c r="U28" s="1061"/>
    </row>
    <row r="29" spans="1:21">
      <c r="A29" s="1061"/>
      <c r="B29" s="1062"/>
      <c r="C29" s="1062"/>
      <c r="D29" s="1062"/>
      <c r="E29" s="1062"/>
      <c r="F29" s="1062"/>
      <c r="G29" s="1062"/>
      <c r="H29" s="1062"/>
      <c r="I29" s="1062"/>
      <c r="J29" s="1062"/>
      <c r="K29" s="1061"/>
      <c r="L29" s="1062"/>
      <c r="M29" s="1062"/>
      <c r="N29" s="1062"/>
      <c r="O29" s="1062"/>
      <c r="P29" s="1062"/>
      <c r="Q29" s="1062"/>
      <c r="R29" s="1062"/>
      <c r="S29" s="1062"/>
      <c r="T29" s="1062"/>
      <c r="U29" s="1061"/>
    </row>
    <row r="30" spans="1:21">
      <c r="A30" s="1061"/>
      <c r="B30" s="1062"/>
      <c r="C30" s="1062"/>
      <c r="D30" s="1062"/>
      <c r="E30" s="1062"/>
      <c r="F30" s="1062"/>
      <c r="G30" s="1062"/>
      <c r="H30" s="1062"/>
      <c r="I30" s="1062"/>
      <c r="J30" s="1062"/>
      <c r="K30" s="1061"/>
      <c r="L30" s="1062"/>
      <c r="M30" s="1062"/>
      <c r="N30" s="1062"/>
      <c r="O30" s="1062"/>
      <c r="P30" s="1062"/>
      <c r="Q30" s="1062"/>
      <c r="R30" s="1062"/>
      <c r="S30" s="1062"/>
      <c r="T30" s="1062"/>
      <c r="U30" s="1061"/>
    </row>
    <row r="31" spans="1:21">
      <c r="A31" s="1061"/>
      <c r="B31" s="1062"/>
      <c r="C31" s="1062"/>
      <c r="D31" s="1062"/>
      <c r="E31" s="1062"/>
      <c r="F31" s="1062"/>
      <c r="G31" s="1062"/>
      <c r="H31" s="1062"/>
      <c r="I31" s="1062"/>
      <c r="J31" s="1062"/>
      <c r="K31" s="1061"/>
      <c r="L31" s="1062"/>
      <c r="M31" s="1062"/>
      <c r="N31" s="1062"/>
      <c r="O31" s="1062"/>
      <c r="P31" s="1062"/>
      <c r="Q31" s="1062"/>
      <c r="R31" s="1062"/>
      <c r="S31" s="1062"/>
      <c r="T31" s="1062"/>
      <c r="U31" s="1061"/>
    </row>
    <row r="32" spans="1:21">
      <c r="A32" s="1061"/>
      <c r="B32" s="1062"/>
      <c r="C32" s="1062"/>
      <c r="D32" s="1062"/>
      <c r="E32" s="1062"/>
      <c r="F32" s="1062"/>
      <c r="G32" s="1062"/>
      <c r="H32" s="1062"/>
      <c r="I32" s="1062"/>
      <c r="J32" s="1062"/>
      <c r="K32" s="1061"/>
      <c r="L32" s="1062"/>
      <c r="M32" s="1062"/>
      <c r="N32" s="1062"/>
      <c r="O32" s="1062"/>
      <c r="P32" s="1062"/>
      <c r="Q32" s="1062"/>
      <c r="R32" s="1062"/>
      <c r="S32" s="1062"/>
      <c r="T32" s="1062"/>
      <c r="U32" s="1061"/>
    </row>
    <row r="33" spans="1:21" ht="18">
      <c r="A33" s="1061"/>
      <c r="B33" s="1062"/>
      <c r="C33" s="1062"/>
      <c r="D33" s="1062"/>
      <c r="E33" s="1062"/>
      <c r="F33" s="1062"/>
      <c r="G33" s="1062"/>
      <c r="H33" s="1062"/>
      <c r="I33" s="1062"/>
      <c r="J33" s="1062"/>
      <c r="K33" s="1061"/>
      <c r="L33" s="1063" t="s">
        <v>1030</v>
      </c>
      <c r="M33" s="1064" t="s">
        <v>1029</v>
      </c>
      <c r="N33" s="1062"/>
      <c r="O33" s="1062"/>
      <c r="P33" s="1062"/>
      <c r="Q33" s="1062"/>
      <c r="R33" s="1062"/>
      <c r="S33" s="1062"/>
      <c r="T33" s="1062"/>
      <c r="U33" s="1061"/>
    </row>
    <row r="34" spans="1:21" ht="13.15" customHeight="1">
      <c r="A34" s="1061"/>
      <c r="B34" s="1062"/>
      <c r="C34" s="1062"/>
      <c r="D34" s="1062"/>
      <c r="E34" s="1062"/>
      <c r="F34" s="1062"/>
      <c r="G34" s="1062"/>
      <c r="H34" s="1062"/>
      <c r="I34" s="1062"/>
      <c r="J34" s="1062"/>
      <c r="K34" s="1061"/>
      <c r="L34" s="1063"/>
      <c r="M34" s="1064"/>
      <c r="N34" s="1062"/>
      <c r="O34" s="1062"/>
      <c r="P34" s="1062"/>
      <c r="Q34" s="1062"/>
      <c r="R34" s="1062"/>
      <c r="S34" s="1062"/>
      <c r="T34" s="1062"/>
      <c r="U34" s="1061"/>
    </row>
    <row r="35" spans="1:21" ht="13.15" customHeight="1">
      <c r="A35" s="1061"/>
      <c r="B35" s="1062"/>
      <c r="C35" s="1062"/>
      <c r="D35" s="1062"/>
      <c r="E35" s="1062"/>
      <c r="F35" s="1062"/>
      <c r="G35" s="1062"/>
      <c r="H35" s="1062"/>
      <c r="I35" s="1062"/>
      <c r="J35" s="1062"/>
      <c r="K35" s="1061"/>
      <c r="L35" s="1063"/>
      <c r="M35" s="1064"/>
      <c r="N35" s="1062"/>
      <c r="O35" s="1062"/>
      <c r="P35" s="1062"/>
      <c r="Q35" s="1062"/>
      <c r="R35" s="1062"/>
      <c r="S35" s="1062"/>
      <c r="T35" s="1062"/>
      <c r="U35" s="1061"/>
    </row>
    <row r="36" spans="1:21" s="682" customFormat="1" ht="7.15" customHeight="1">
      <c r="A36" s="1061"/>
      <c r="B36" s="1061"/>
      <c r="C36" s="1061"/>
      <c r="D36" s="1061"/>
      <c r="E36" s="1061"/>
      <c r="F36" s="1061"/>
      <c r="G36" s="1061"/>
      <c r="H36" s="1061"/>
      <c r="I36" s="1061"/>
      <c r="J36" s="1061"/>
      <c r="K36" s="1061"/>
      <c r="L36" s="1061"/>
      <c r="M36" s="1061"/>
      <c r="N36" s="1061"/>
      <c r="O36" s="1061"/>
      <c r="P36" s="1061"/>
      <c r="Q36" s="1061"/>
      <c r="R36" s="1061"/>
      <c r="S36" s="1061"/>
      <c r="T36" s="1061"/>
      <c r="U36" s="1061"/>
    </row>
    <row r="37" spans="1:21" ht="18">
      <c r="A37" s="1061"/>
      <c r="B37" s="1071" t="s">
        <v>1043</v>
      </c>
      <c r="C37" s="1062"/>
      <c r="D37" s="1062"/>
      <c r="E37" s="1062"/>
      <c r="F37" s="1062"/>
      <c r="G37" s="1062"/>
      <c r="H37" s="1062"/>
      <c r="I37" s="1062"/>
      <c r="J37" s="1062"/>
      <c r="K37" s="1061"/>
      <c r="L37" s="1072" t="s">
        <v>1888</v>
      </c>
      <c r="M37" s="682"/>
      <c r="N37" s="1062"/>
      <c r="O37" s="1062"/>
      <c r="P37" s="1062"/>
      <c r="Q37" s="1062"/>
      <c r="R37" s="1062"/>
      <c r="S37" s="1062"/>
      <c r="T37" s="1062"/>
      <c r="U37" s="1061"/>
    </row>
    <row r="38" spans="1:21">
      <c r="A38" s="1061"/>
      <c r="B38" s="1062"/>
      <c r="C38" s="1062"/>
      <c r="D38" s="1062"/>
      <c r="E38" s="1062"/>
      <c r="F38" s="1062"/>
      <c r="G38" s="1062"/>
      <c r="H38" s="1062"/>
      <c r="I38" s="1062"/>
      <c r="J38" s="1062"/>
      <c r="K38" s="1061"/>
      <c r="L38" s="1062"/>
      <c r="M38" s="1062"/>
      <c r="N38" s="1062"/>
      <c r="O38" s="1062"/>
      <c r="P38" s="1062"/>
      <c r="Q38" s="1062"/>
      <c r="R38" s="1062"/>
      <c r="S38" s="1062"/>
      <c r="T38" s="1062"/>
      <c r="U38" s="1061"/>
    </row>
    <row r="39" spans="1:21">
      <c r="A39" s="1061"/>
      <c r="B39" s="1062"/>
      <c r="C39" s="1062"/>
      <c r="D39" s="1062"/>
      <c r="E39" s="1062"/>
      <c r="F39" s="1062"/>
      <c r="G39" s="1062"/>
      <c r="H39" s="1062"/>
      <c r="I39" s="1062"/>
      <c r="J39" s="1062"/>
      <c r="K39" s="1061"/>
      <c r="L39" s="1062"/>
      <c r="M39" s="1062"/>
      <c r="N39" s="1062"/>
      <c r="O39" s="1062"/>
      <c r="P39" s="1062"/>
      <c r="Q39" s="1062"/>
      <c r="R39" s="1062"/>
      <c r="S39" s="1062"/>
      <c r="T39" s="1062"/>
      <c r="U39" s="1061"/>
    </row>
    <row r="40" spans="1:21">
      <c r="A40" s="1061"/>
      <c r="B40" s="1062"/>
      <c r="C40" s="1062"/>
      <c r="D40" s="1062"/>
      <c r="E40" s="1062"/>
      <c r="F40" s="1062"/>
      <c r="G40" s="1062"/>
      <c r="H40" s="1062"/>
      <c r="I40" s="1062"/>
      <c r="J40" s="1062"/>
      <c r="K40" s="1061"/>
      <c r="L40" s="1062"/>
      <c r="M40" s="1062"/>
      <c r="N40" s="1062"/>
      <c r="O40" s="1062"/>
      <c r="P40" s="1062"/>
      <c r="Q40" s="1062"/>
      <c r="R40" s="1062"/>
      <c r="S40" s="1062"/>
      <c r="T40" s="1062"/>
      <c r="U40" s="1061"/>
    </row>
    <row r="41" spans="1:21">
      <c r="A41" s="1061"/>
      <c r="B41" s="1062"/>
      <c r="C41" s="1062"/>
      <c r="D41" s="1062"/>
      <c r="E41" s="1062"/>
      <c r="F41" s="1062"/>
      <c r="G41" s="1062"/>
      <c r="H41" s="1062"/>
      <c r="I41" s="1062"/>
      <c r="J41" s="1062"/>
      <c r="K41" s="1061"/>
      <c r="L41" s="1062"/>
      <c r="M41" s="1062"/>
      <c r="N41" s="1062"/>
      <c r="O41" s="1062"/>
      <c r="P41" s="1062"/>
      <c r="Q41" s="1062"/>
      <c r="R41" s="1062"/>
      <c r="S41" s="1062"/>
      <c r="T41" s="1062"/>
      <c r="U41" s="1061"/>
    </row>
    <row r="42" spans="1:21">
      <c r="A42" s="1061"/>
      <c r="B42" s="1062"/>
      <c r="C42" s="1062"/>
      <c r="D42" s="1062"/>
      <c r="E42" s="1062"/>
      <c r="F42" s="1062"/>
      <c r="G42" s="1062"/>
      <c r="H42" s="1062"/>
      <c r="I42" s="1062"/>
      <c r="J42" s="1062"/>
      <c r="K42" s="1061"/>
      <c r="L42" s="1062"/>
      <c r="M42" s="1062"/>
      <c r="N42" s="1062"/>
      <c r="O42" s="1062"/>
      <c r="P42" s="1062"/>
      <c r="Q42" s="1062"/>
      <c r="R42" s="1062"/>
      <c r="S42" s="1062"/>
      <c r="T42" s="1062"/>
      <c r="U42" s="1061"/>
    </row>
    <row r="43" spans="1:21">
      <c r="A43" s="1061"/>
      <c r="B43" s="1062"/>
      <c r="C43" s="1062"/>
      <c r="D43" s="1062"/>
      <c r="E43" s="1062"/>
      <c r="F43" s="1062"/>
      <c r="G43" s="1062"/>
      <c r="H43" s="1062"/>
      <c r="I43" s="1062"/>
      <c r="J43" s="1062"/>
      <c r="K43" s="1061"/>
      <c r="L43" s="1062"/>
      <c r="M43" s="1062"/>
      <c r="N43" s="1062"/>
      <c r="O43" s="1062"/>
      <c r="P43" s="1062"/>
      <c r="Q43" s="1062"/>
      <c r="R43" s="1062"/>
      <c r="S43" s="1062"/>
      <c r="T43" s="1062"/>
      <c r="U43" s="1061"/>
    </row>
    <row r="44" spans="1:21">
      <c r="A44" s="1061"/>
      <c r="B44" s="1062"/>
      <c r="C44" s="1062"/>
      <c r="D44" s="1062"/>
      <c r="E44" s="1062"/>
      <c r="F44" s="1062"/>
      <c r="G44" s="1062"/>
      <c r="H44" s="1062"/>
      <c r="I44" s="1062"/>
      <c r="J44" s="1062"/>
      <c r="K44" s="1061"/>
      <c r="L44" s="1062"/>
      <c r="M44" s="1062"/>
      <c r="N44" s="1062"/>
      <c r="O44" s="1062"/>
      <c r="P44" s="1062"/>
      <c r="Q44" s="1062"/>
      <c r="R44" s="1062"/>
      <c r="S44" s="1062"/>
      <c r="T44" s="1062"/>
      <c r="U44" s="1061"/>
    </row>
    <row r="45" spans="1:21">
      <c r="A45" s="1061"/>
      <c r="B45" s="1062"/>
      <c r="C45" s="1062"/>
      <c r="D45" s="1062"/>
      <c r="E45" s="1062"/>
      <c r="F45" s="1062"/>
      <c r="G45" s="1062"/>
      <c r="H45" s="1062"/>
      <c r="I45" s="1062"/>
      <c r="J45" s="1062"/>
      <c r="K45" s="1061"/>
      <c r="L45" s="1062"/>
      <c r="M45" s="1062"/>
      <c r="N45" s="1062"/>
      <c r="O45" s="1062"/>
      <c r="P45" s="1062"/>
      <c r="Q45" s="1062"/>
      <c r="R45" s="1062"/>
      <c r="S45" s="1062"/>
      <c r="T45" s="1062"/>
      <c r="U45" s="1061"/>
    </row>
    <row r="46" spans="1:21">
      <c r="A46" s="1061"/>
      <c r="B46" s="1062"/>
      <c r="C46" s="1062"/>
      <c r="D46" s="1062"/>
      <c r="E46" s="1062"/>
      <c r="F46" s="1062"/>
      <c r="G46" s="1062"/>
      <c r="H46" s="1062"/>
      <c r="I46" s="1062"/>
      <c r="J46" s="1062"/>
      <c r="K46" s="1061"/>
      <c r="L46" s="1062"/>
      <c r="M46" s="1062"/>
      <c r="N46" s="1062"/>
      <c r="O46" s="1062"/>
      <c r="P46" s="1062"/>
      <c r="Q46" s="1062"/>
      <c r="R46" s="1062"/>
      <c r="S46" s="1062"/>
      <c r="T46" s="1062"/>
      <c r="U46" s="1061"/>
    </row>
    <row r="47" spans="1:21">
      <c r="A47" s="1061"/>
      <c r="B47" s="1062"/>
      <c r="C47" s="1062"/>
      <c r="D47" s="1062"/>
      <c r="E47" s="1062"/>
      <c r="F47" s="1062"/>
      <c r="G47" s="1062"/>
      <c r="H47" s="1062"/>
      <c r="I47" s="1062"/>
      <c r="J47" s="1062"/>
      <c r="K47" s="1061"/>
      <c r="L47" s="1062"/>
      <c r="M47" s="1062"/>
      <c r="N47" s="1062"/>
      <c r="O47" s="1062"/>
      <c r="P47" s="1062"/>
      <c r="Q47" s="1062"/>
      <c r="R47" s="1062"/>
      <c r="S47" s="1062"/>
      <c r="T47" s="1062"/>
      <c r="U47" s="1061"/>
    </row>
    <row r="48" spans="1:21">
      <c r="A48" s="1061"/>
      <c r="B48" s="1062"/>
      <c r="C48" s="1062"/>
      <c r="D48" s="1062"/>
      <c r="E48" s="1062"/>
      <c r="F48" s="1062"/>
      <c r="G48" s="1062"/>
      <c r="H48" s="1062"/>
      <c r="I48" s="1062"/>
      <c r="J48" s="1062"/>
      <c r="K48" s="1061"/>
      <c r="L48" s="1062"/>
      <c r="M48" s="1062"/>
      <c r="N48" s="1062"/>
      <c r="O48" s="1062"/>
      <c r="P48" s="1062"/>
      <c r="Q48" s="1062"/>
      <c r="R48" s="1062"/>
      <c r="S48" s="1062"/>
      <c r="T48" s="1062"/>
      <c r="U48" s="1061"/>
    </row>
    <row r="49" spans="1:21">
      <c r="A49" s="1061"/>
      <c r="B49" s="1062"/>
      <c r="C49" s="1062"/>
      <c r="D49" s="1062"/>
      <c r="E49" s="1062"/>
      <c r="F49" s="1062"/>
      <c r="G49" s="1062"/>
      <c r="H49" s="1062"/>
      <c r="I49" s="1062"/>
      <c r="J49" s="1062"/>
      <c r="K49" s="1061"/>
      <c r="L49" s="1062"/>
      <c r="M49" s="1062"/>
      <c r="N49" s="1062"/>
      <c r="O49" s="1062"/>
      <c r="P49" s="1062"/>
      <c r="Q49" s="1062"/>
      <c r="R49" s="1062"/>
      <c r="S49" s="1062"/>
      <c r="T49" s="1062"/>
      <c r="U49" s="1061"/>
    </row>
    <row r="50" spans="1:21">
      <c r="A50" s="1061"/>
      <c r="B50" s="1062"/>
      <c r="C50" s="1062"/>
      <c r="D50" s="1062"/>
      <c r="E50" s="1062"/>
      <c r="F50" s="1062"/>
      <c r="G50" s="1062"/>
      <c r="H50" s="1062"/>
      <c r="I50" s="1062"/>
      <c r="J50" s="1062"/>
      <c r="K50" s="1061"/>
      <c r="L50" s="1062"/>
      <c r="M50" s="1062"/>
      <c r="N50" s="1062"/>
      <c r="O50" s="1062"/>
      <c r="P50" s="1062"/>
      <c r="Q50" s="1062"/>
      <c r="R50" s="1062"/>
      <c r="S50" s="1062"/>
      <c r="T50" s="1062"/>
      <c r="U50" s="1061"/>
    </row>
    <row r="51" spans="1:21">
      <c r="A51" s="1061"/>
      <c r="B51" s="1062"/>
      <c r="C51" s="1062"/>
      <c r="D51" s="1062"/>
      <c r="E51" s="1062"/>
      <c r="F51" s="1062"/>
      <c r="G51" s="1062"/>
      <c r="H51" s="1062"/>
      <c r="I51" s="1062"/>
      <c r="J51" s="1062"/>
      <c r="K51" s="1061"/>
      <c r="L51" s="1062"/>
      <c r="M51" s="1062"/>
      <c r="N51" s="1062"/>
      <c r="O51" s="1062"/>
      <c r="P51" s="1062"/>
      <c r="Q51" s="1062"/>
      <c r="R51" s="1062"/>
      <c r="S51" s="1062"/>
      <c r="T51" s="1062"/>
      <c r="U51" s="1061"/>
    </row>
    <row r="52" spans="1:21">
      <c r="A52" s="1061"/>
      <c r="B52" s="1062"/>
      <c r="C52" s="1062"/>
      <c r="D52" s="1062"/>
      <c r="E52" s="1062"/>
      <c r="F52" s="1062"/>
      <c r="G52" s="1062"/>
      <c r="H52" s="1062"/>
      <c r="I52" s="1062"/>
      <c r="J52" s="1062"/>
      <c r="K52" s="1061"/>
      <c r="L52" s="1062"/>
      <c r="M52" s="1062"/>
      <c r="N52" s="1062"/>
      <c r="O52" s="1062"/>
      <c r="P52" s="1062"/>
      <c r="Q52" s="1062"/>
      <c r="R52" s="1062"/>
      <c r="S52" s="1062"/>
      <c r="T52" s="1062"/>
      <c r="U52" s="1061"/>
    </row>
    <row r="53" spans="1:21">
      <c r="A53" s="1061"/>
      <c r="B53" s="1062"/>
      <c r="C53" s="1062"/>
      <c r="D53" s="1062"/>
      <c r="E53" s="1062"/>
      <c r="F53" s="1062"/>
      <c r="G53" s="1062"/>
      <c r="H53" s="1062"/>
      <c r="I53" s="1062"/>
      <c r="J53" s="1062"/>
      <c r="K53" s="1061"/>
      <c r="L53" s="1062"/>
      <c r="M53" s="1062"/>
      <c r="N53" s="1062"/>
      <c r="O53" s="1062"/>
      <c r="P53" s="1062"/>
      <c r="Q53" s="1062"/>
      <c r="R53" s="1062"/>
      <c r="S53" s="1062"/>
      <c r="T53" s="1062"/>
      <c r="U53" s="1061"/>
    </row>
    <row r="54" spans="1:21">
      <c r="A54" s="1061"/>
      <c r="B54" s="1062"/>
      <c r="C54" s="1062"/>
      <c r="D54" s="1062"/>
      <c r="E54" s="1062"/>
      <c r="F54" s="1062"/>
      <c r="G54" s="1062"/>
      <c r="H54" s="1062"/>
      <c r="I54" s="1062"/>
      <c r="J54" s="1062"/>
      <c r="K54" s="1061"/>
      <c r="L54" s="1062"/>
      <c r="M54" s="1062"/>
      <c r="N54" s="1062"/>
      <c r="O54" s="1062"/>
      <c r="P54" s="1062"/>
      <c r="Q54" s="1062"/>
      <c r="R54" s="1062"/>
      <c r="S54" s="1062"/>
      <c r="T54" s="1062"/>
      <c r="U54" s="1061"/>
    </row>
    <row r="55" spans="1:21">
      <c r="A55" s="1061"/>
      <c r="B55" s="1062"/>
      <c r="C55" s="1062"/>
      <c r="D55" s="1062"/>
      <c r="E55" s="1062"/>
      <c r="F55" s="1062"/>
      <c r="G55" s="1062"/>
      <c r="H55" s="1062"/>
      <c r="I55" s="1062"/>
      <c r="J55" s="1062"/>
      <c r="K55" s="1061"/>
      <c r="L55" s="1062"/>
      <c r="M55" s="1062"/>
      <c r="N55" s="1062"/>
      <c r="O55" s="1062"/>
      <c r="P55" s="1062"/>
      <c r="Q55" s="1062"/>
      <c r="R55" s="1062"/>
      <c r="S55" s="1062"/>
      <c r="T55" s="1062"/>
      <c r="U55" s="1061"/>
    </row>
    <row r="56" spans="1:21">
      <c r="A56" s="1061"/>
      <c r="B56" s="1062"/>
      <c r="C56" s="1062"/>
      <c r="D56" s="1062"/>
      <c r="E56" s="1062"/>
      <c r="F56" s="1062"/>
      <c r="G56" s="1062"/>
      <c r="H56" s="1062"/>
      <c r="I56" s="1062"/>
      <c r="J56" s="1062"/>
      <c r="K56" s="1061"/>
      <c r="L56" s="1062"/>
      <c r="M56" s="1062"/>
      <c r="N56" s="1062"/>
      <c r="O56" s="1062"/>
      <c r="P56" s="1062"/>
      <c r="Q56" s="1062"/>
      <c r="R56" s="1062"/>
      <c r="S56" s="1062"/>
      <c r="T56" s="1062"/>
      <c r="U56" s="1061"/>
    </row>
    <row r="57" spans="1:21">
      <c r="A57" s="1061"/>
      <c r="B57" s="1062"/>
      <c r="C57" s="1062"/>
      <c r="D57" s="1062"/>
      <c r="E57" s="1062"/>
      <c r="F57" s="1062"/>
      <c r="G57" s="1062"/>
      <c r="H57" s="1062"/>
      <c r="I57" s="1062"/>
      <c r="J57" s="1062"/>
      <c r="K57" s="1061"/>
      <c r="L57" s="1062"/>
      <c r="M57" s="1062"/>
      <c r="N57" s="1062"/>
      <c r="O57" s="1062"/>
      <c r="P57" s="1062"/>
      <c r="Q57" s="1062"/>
      <c r="R57" s="1062"/>
      <c r="S57" s="1062"/>
      <c r="T57" s="1062"/>
      <c r="U57" s="1061"/>
    </row>
    <row r="58" spans="1:21">
      <c r="A58" s="1061"/>
      <c r="B58" s="1062"/>
      <c r="C58" s="1062"/>
      <c r="D58" s="1062"/>
      <c r="E58" s="1062"/>
      <c r="F58" s="1062"/>
      <c r="G58" s="1062"/>
      <c r="H58" s="1062"/>
      <c r="I58" s="1062"/>
      <c r="J58" s="1062"/>
      <c r="K58" s="1061"/>
      <c r="L58" s="1062"/>
      <c r="M58" s="1062"/>
      <c r="N58" s="1062"/>
      <c r="O58" s="1062"/>
      <c r="P58" s="1062"/>
      <c r="Q58" s="1062"/>
      <c r="R58" s="1062"/>
      <c r="S58" s="1062"/>
      <c r="T58" s="1062"/>
      <c r="U58" s="1061"/>
    </row>
    <row r="59" spans="1:21" s="682" customFormat="1" ht="7.15" customHeight="1">
      <c r="A59" s="1061"/>
      <c r="B59" s="1061"/>
      <c r="C59" s="1061"/>
      <c r="D59" s="1061"/>
      <c r="E59" s="1061"/>
      <c r="F59" s="1061"/>
      <c r="G59" s="1061"/>
      <c r="H59" s="1061"/>
      <c r="I59" s="1061"/>
      <c r="J59" s="1061"/>
      <c r="K59" s="1061"/>
      <c r="L59" s="1061"/>
      <c r="M59" s="1061"/>
      <c r="N59" s="1061"/>
      <c r="O59" s="1061"/>
      <c r="P59" s="1061"/>
      <c r="Q59" s="1061"/>
      <c r="R59" s="1061"/>
      <c r="S59" s="1061"/>
      <c r="T59" s="1061"/>
      <c r="U59" s="1061"/>
    </row>
  </sheetData>
  <sheetProtection sheet="1" objects="1" scenarios="1"/>
  <pageMargins left="0.7" right="0.7" top="0.75" bottom="0.75" header="0.3" footer="0.3"/>
  <pageSetup scale="69" orientation="landscape" r:id="rId1"/>
  <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00B050"/>
    <pageSetUpPr fitToPage="1"/>
  </sheetPr>
  <dimension ref="A1:AB175"/>
  <sheetViews>
    <sheetView showGridLines="0" zoomScale="70" zoomScaleNormal="70" workbookViewId="0">
      <selection activeCell="O6" sqref="O6"/>
    </sheetView>
  </sheetViews>
  <sheetFormatPr defaultRowHeight="22.5" outlineLevelRow="1" outlineLevelCol="1"/>
  <cols>
    <col min="1" max="1" width="2" customWidth="1"/>
    <col min="2" max="2" width="8.81640625" style="750" customWidth="1"/>
    <col min="3" max="3" width="1.81640625" customWidth="1"/>
    <col min="4" max="4" width="19.81640625" customWidth="1"/>
    <col min="5" max="5" width="22.7265625" customWidth="1"/>
    <col min="6" max="15" width="19.81640625" customWidth="1"/>
    <col min="16" max="16" width="8.81640625" style="649" customWidth="1"/>
    <col min="17" max="17" width="1.81640625" style="656" hidden="1" customWidth="1" outlineLevel="1"/>
    <col min="18" max="18" width="32.7265625" style="666" hidden="1" customWidth="1" outlineLevel="1"/>
    <col min="19" max="19" width="1.81640625" style="666" hidden="1" customWidth="1" outlineLevel="1"/>
    <col min="20" max="20" width="41.1796875" style="666" hidden="1" customWidth="1" outlineLevel="1"/>
    <col min="21" max="21" width="1.81640625" style="666" hidden="1" customWidth="1" outlineLevel="1"/>
    <col min="22" max="22" width="69.54296875" style="666" hidden="1" customWidth="1" outlineLevel="1"/>
    <col min="23" max="23" width="20.81640625" style="666" hidden="1" customWidth="1" outlineLevel="1"/>
    <col min="24" max="24" width="1.81640625" style="666" hidden="1" customWidth="1" outlineLevel="1"/>
    <col min="25" max="25" width="20.81640625" style="666" hidden="1" customWidth="1" outlineLevel="1"/>
    <col min="26" max="26" width="1.81640625" style="666" hidden="1" customWidth="1" outlineLevel="1"/>
    <col min="27" max="27" width="41.7265625" style="666" hidden="1" customWidth="1" outlineLevel="1"/>
    <col min="28" max="28" width="8.81640625" collapsed="1"/>
  </cols>
  <sheetData>
    <row r="1" spans="1:27" ht="24.65" customHeight="1">
      <c r="A1" s="1045"/>
      <c r="B1" s="1046"/>
      <c r="C1" s="2002"/>
      <c r="D1" s="2002"/>
      <c r="E1" s="2002"/>
      <c r="F1" s="2004" t="s">
        <v>1891</v>
      </c>
      <c r="G1" s="2004"/>
      <c r="H1" s="2004"/>
      <c r="I1" s="2004"/>
      <c r="J1" s="1059"/>
      <c r="K1" s="690"/>
      <c r="L1" s="2024" t="s">
        <v>734</v>
      </c>
      <c r="M1" s="2025"/>
      <c r="N1" s="2020" t="s">
        <v>866</v>
      </c>
      <c r="O1" s="2021"/>
      <c r="P1" s="658"/>
      <c r="Q1" s="772"/>
    </row>
    <row r="2" spans="1:27" ht="24.65" customHeight="1" thickBot="1">
      <c r="A2" s="1047"/>
      <c r="B2" s="1048"/>
      <c r="C2" s="2003"/>
      <c r="D2" s="2003"/>
      <c r="E2" s="2003"/>
      <c r="F2" s="2005"/>
      <c r="G2" s="2005"/>
      <c r="H2" s="2005"/>
      <c r="I2" s="2005"/>
      <c r="J2" s="1060"/>
      <c r="K2" s="1058"/>
      <c r="L2" s="2026" t="s">
        <v>737</v>
      </c>
      <c r="M2" s="2027"/>
      <c r="N2" s="2022" t="s">
        <v>740</v>
      </c>
      <c r="O2" s="2023"/>
      <c r="P2" s="659"/>
      <c r="Q2" s="773"/>
    </row>
    <row r="3" spans="1:27" ht="23" thickBot="1">
      <c r="A3" s="686"/>
      <c r="B3" s="747"/>
      <c r="C3" s="2003"/>
      <c r="D3" s="2003"/>
      <c r="E3" s="2003"/>
      <c r="F3" s="688"/>
      <c r="G3" s="687"/>
      <c r="H3" s="689"/>
      <c r="I3" s="1057"/>
      <c r="J3" s="685"/>
      <c r="K3" s="652"/>
      <c r="L3" s="653"/>
      <c r="M3" s="651"/>
      <c r="N3" s="651"/>
      <c r="O3" s="708"/>
      <c r="P3" s="660"/>
      <c r="Q3" s="773"/>
    </row>
    <row r="4" spans="1:27" ht="31.9" customHeight="1">
      <c r="A4" s="663"/>
      <c r="B4" s="2048" t="s">
        <v>815</v>
      </c>
      <c r="C4" s="673"/>
      <c r="D4" s="2037" t="s">
        <v>808</v>
      </c>
      <c r="E4" s="2038"/>
      <c r="F4" s="2050" t="str">
        <f>' Request'!B2</f>
        <v>CoS_MCB_K7_Tlaxcala_Dual source CMC - Alcon</v>
      </c>
      <c r="G4" s="2051"/>
      <c r="H4" s="2051"/>
      <c r="I4" s="2052"/>
      <c r="J4" s="673"/>
      <c r="L4" s="722" t="s">
        <v>736</v>
      </c>
      <c r="M4" s="2006" t="s">
        <v>3059</v>
      </c>
      <c r="N4" s="2007"/>
      <c r="O4" s="2008"/>
      <c r="P4" s="871"/>
      <c r="Q4" s="773"/>
      <c r="R4" s="774"/>
    </row>
    <row r="5" spans="1:27" ht="31.9" customHeight="1">
      <c r="A5" s="663"/>
      <c r="B5" s="2049"/>
      <c r="C5" s="673"/>
      <c r="D5" s="2037" t="s">
        <v>744</v>
      </c>
      <c r="E5" s="2038"/>
      <c r="F5" s="2028" t="s">
        <v>86</v>
      </c>
      <c r="G5" s="2028"/>
      <c r="H5" s="723"/>
      <c r="I5" s="723"/>
      <c r="O5" s="1319"/>
      <c r="P5" s="661"/>
      <c r="Q5" s="773"/>
    </row>
    <row r="6" spans="1:27" ht="31.9" customHeight="1">
      <c r="A6" s="663"/>
      <c r="B6" s="2049"/>
      <c r="C6" s="673"/>
      <c r="D6" s="2037" t="s">
        <v>745</v>
      </c>
      <c r="E6" s="2038"/>
      <c r="F6" s="2035" t="s">
        <v>971</v>
      </c>
      <c r="G6" s="2035"/>
      <c r="H6" s="723"/>
      <c r="I6" s="723"/>
      <c r="J6" s="2057" t="s">
        <v>1040</v>
      </c>
      <c r="K6" s="2057"/>
      <c r="L6" s="1035">
        <v>5</v>
      </c>
      <c r="M6" s="2055" t="s">
        <v>83</v>
      </c>
      <c r="N6" s="2056"/>
      <c r="O6" s="785">
        <f>VLOOKUP(M4,V129:W174,2,FALSE)</f>
        <v>0.1</v>
      </c>
      <c r="P6" s="872"/>
      <c r="Q6" s="773"/>
    </row>
    <row r="7" spans="1:27" ht="31.9" customHeight="1">
      <c r="A7" s="663"/>
      <c r="B7" s="2049"/>
      <c r="C7" s="673"/>
      <c r="D7" s="2037" t="s">
        <v>87</v>
      </c>
      <c r="E7" s="2038"/>
      <c r="F7" s="2035" t="s">
        <v>251</v>
      </c>
      <c r="G7" s="2036"/>
      <c r="H7" s="677"/>
      <c r="I7" s="677"/>
      <c r="J7" s="707"/>
      <c r="K7" s="671" t="s">
        <v>827</v>
      </c>
      <c r="L7" s="1033">
        <f>+SUM('Part Number Detail (TCO)'!AM20:AM1000)</f>
        <v>1150436.94325</v>
      </c>
      <c r="M7" s="673"/>
      <c r="N7" s="674" t="s">
        <v>1021</v>
      </c>
      <c r="O7" s="1028">
        <f>+'Part Number Detail (TCO)'!E11+'Part Number Detail (TCO)'!E10+'Part Number Detail (TCO)'!E9</f>
        <v>59404.454825611916</v>
      </c>
      <c r="P7" s="872"/>
      <c r="Q7" s="773"/>
      <c r="R7" s="667"/>
      <c r="S7" s="667"/>
      <c r="T7" s="667"/>
      <c r="U7" s="667"/>
      <c r="V7" s="667"/>
    </row>
    <row r="8" spans="1:27" ht="31.9" customHeight="1">
      <c r="A8" s="663"/>
      <c r="B8" s="2049"/>
      <c r="C8" s="673"/>
      <c r="D8" s="724"/>
      <c r="E8" s="696"/>
      <c r="F8" s="725"/>
      <c r="G8" s="725"/>
      <c r="H8" s="725"/>
      <c r="I8" s="725"/>
      <c r="J8" s="677"/>
      <c r="K8" s="672" t="s">
        <v>828</v>
      </c>
      <c r="L8" s="1033">
        <f>+SUM('Part Number Detail (TCO)'!AS20:AS1000)</f>
        <v>916796.43719999993</v>
      </c>
      <c r="M8" s="1032" t="str">
        <f>+IF(L10&gt;=O6,"Min P&amp;L Acomplished","Less than Minimum P&amp;L")</f>
        <v>Min P&amp;L Acomplished</v>
      </c>
      <c r="N8" s="2053" t="str">
        <f>IF(M8="Less than Minimum P&amp;L", "Provide reasons why to proceed","")</f>
        <v/>
      </c>
      <c r="O8" s="2054"/>
      <c r="P8" s="873"/>
      <c r="Q8" s="773"/>
      <c r="R8" s="720"/>
      <c r="S8" s="720"/>
      <c r="T8" s="721"/>
      <c r="U8" s="667"/>
      <c r="V8" s="667"/>
    </row>
    <row r="9" spans="1:27" ht="31.9" customHeight="1">
      <c r="A9" s="663"/>
      <c r="B9" s="2049"/>
      <c r="C9" s="673"/>
      <c r="D9" s="670" t="s">
        <v>741</v>
      </c>
      <c r="E9" s="670" t="s">
        <v>1889</v>
      </c>
      <c r="F9" s="726" t="s">
        <v>743</v>
      </c>
      <c r="G9" s="1321" t="s">
        <v>1890</v>
      </c>
      <c r="H9" s="670" t="s">
        <v>742</v>
      </c>
      <c r="I9" s="670" t="s">
        <v>813</v>
      </c>
      <c r="J9" s="2033" t="s">
        <v>977</v>
      </c>
      <c r="K9" s="2034"/>
      <c r="L9" s="1029">
        <f>(L7-L8)</f>
        <v>233640.50605000008</v>
      </c>
      <c r="M9" s="1030">
        <f>IF(L9=0,0,L9/L7)</f>
        <v>0.20308849382910329</v>
      </c>
      <c r="N9" s="2039" t="s">
        <v>245</v>
      </c>
      <c r="O9" s="2039"/>
      <c r="P9" s="872"/>
      <c r="Q9" s="773"/>
      <c r="R9" s="667"/>
      <c r="S9" s="762"/>
      <c r="T9" s="775"/>
      <c r="U9" s="667"/>
      <c r="V9" s="667"/>
    </row>
    <row r="10" spans="1:27" ht="31.9" customHeight="1">
      <c r="A10" s="663"/>
      <c r="B10" s="2049"/>
      <c r="C10" s="673"/>
      <c r="D10" s="1035">
        <v>5</v>
      </c>
      <c r="E10" s="1035" t="s">
        <v>3049</v>
      </c>
      <c r="F10" s="791" t="s">
        <v>243</v>
      </c>
      <c r="G10" s="1320" t="s">
        <v>3050</v>
      </c>
      <c r="H10" s="791" t="s">
        <v>251</v>
      </c>
      <c r="I10" s="1034">
        <v>0</v>
      </c>
      <c r="J10" s="675"/>
      <c r="K10" s="671" t="s">
        <v>978</v>
      </c>
      <c r="L10" s="1031">
        <f>+L9+O7</f>
        <v>293044.96087561199</v>
      </c>
      <c r="M10" s="1030">
        <f>IF(L10=0,0,L10/L7)</f>
        <v>0.25472492220890958</v>
      </c>
      <c r="N10" s="2039"/>
      <c r="O10" s="2039"/>
      <c r="P10" s="702"/>
      <c r="Q10" s="776"/>
      <c r="R10" s="667"/>
      <c r="S10" s="762"/>
      <c r="T10" s="775"/>
      <c r="U10" s="667"/>
      <c r="V10" s="667"/>
      <c r="X10" s="667"/>
      <c r="Z10" s="667"/>
    </row>
    <row r="11" spans="1:27" ht="31.9" customHeight="1">
      <c r="A11" s="663"/>
      <c r="B11" s="2049"/>
      <c r="C11" s="673"/>
      <c r="D11" s="1663"/>
      <c r="E11" s="1663"/>
      <c r="F11" s="1657"/>
      <c r="G11" s="1658"/>
      <c r="H11" s="1657"/>
      <c r="I11" s="1659"/>
      <c r="J11" s="677"/>
      <c r="K11" s="674"/>
      <c r="L11" s="1660"/>
      <c r="M11" s="1661"/>
      <c r="N11" s="1662"/>
      <c r="O11" s="743"/>
      <c r="P11" s="702"/>
      <c r="Q11" s="776"/>
      <c r="R11" s="667"/>
      <c r="S11" s="1647"/>
      <c r="T11" s="775"/>
      <c r="U11" s="667"/>
      <c r="V11" s="667"/>
      <c r="X11" s="667"/>
      <c r="Z11" s="667"/>
    </row>
    <row r="12" spans="1:27" ht="31.9" customHeight="1">
      <c r="A12" s="663"/>
      <c r="B12" s="2049"/>
      <c r="C12" s="673"/>
      <c r="D12" s="670" t="s">
        <v>2051</v>
      </c>
      <c r="E12" s="670" t="s">
        <v>2052</v>
      </c>
      <c r="F12" s="670" t="s">
        <v>2053</v>
      </c>
      <c r="G12" s="670" t="s">
        <v>2054</v>
      </c>
      <c r="H12" s="1657"/>
      <c r="I12" s="1659"/>
      <c r="J12" s="675"/>
      <c r="K12" s="671"/>
      <c r="L12" s="1660"/>
      <c r="M12" s="1661"/>
      <c r="N12" s="1662"/>
      <c r="O12" s="743"/>
      <c r="P12" s="702"/>
      <c r="Q12" s="776"/>
      <c r="R12" s="667"/>
      <c r="S12" s="1647"/>
      <c r="T12" s="775"/>
      <c r="U12" s="667"/>
      <c r="V12" s="667"/>
      <c r="X12" s="667"/>
      <c r="Z12" s="667"/>
    </row>
    <row r="13" spans="1:27" ht="31.9" customHeight="1">
      <c r="A13" s="663"/>
      <c r="B13" s="2049"/>
      <c r="C13" s="673"/>
      <c r="D13" s="791" t="s">
        <v>2056</v>
      </c>
      <c r="E13" s="791" t="s">
        <v>2059</v>
      </c>
      <c r="F13" s="791" t="s">
        <v>2056</v>
      </c>
      <c r="G13" s="791" t="s">
        <v>2056</v>
      </c>
      <c r="H13" s="1657"/>
      <c r="I13" s="1659"/>
      <c r="J13" s="675"/>
      <c r="K13" s="671"/>
      <c r="L13" s="1660"/>
      <c r="M13" s="1661"/>
      <c r="N13" s="1662"/>
      <c r="O13" s="743"/>
      <c r="P13" s="702"/>
      <c r="Q13" s="776"/>
      <c r="R13" s="667"/>
      <c r="S13" s="1647"/>
      <c r="T13" s="775"/>
      <c r="U13" s="667"/>
      <c r="V13" s="667"/>
      <c r="X13" s="667"/>
      <c r="Z13" s="667"/>
    </row>
    <row r="14" spans="1:27" s="704" customFormat="1" ht="13.9" customHeight="1" thickBot="1">
      <c r="A14" s="703"/>
      <c r="B14" s="709" t="s">
        <v>816</v>
      </c>
      <c r="C14" s="727"/>
      <c r="D14" s="728"/>
      <c r="E14" s="728"/>
      <c r="F14" s="729"/>
      <c r="G14" s="729"/>
      <c r="H14" s="729"/>
      <c r="I14" s="728"/>
      <c r="J14" s="727"/>
      <c r="K14" s="727"/>
      <c r="L14" s="727"/>
      <c r="M14" s="727"/>
      <c r="N14" s="727"/>
      <c r="O14" s="874"/>
      <c r="P14" s="875"/>
      <c r="Q14" s="777"/>
      <c r="R14" s="771"/>
      <c r="S14" s="778"/>
      <c r="T14" s="779"/>
      <c r="U14" s="771"/>
      <c r="V14" s="771"/>
      <c r="W14" s="770"/>
      <c r="X14" s="771"/>
      <c r="Y14" s="770"/>
      <c r="Z14" s="771"/>
      <c r="AA14" s="770"/>
    </row>
    <row r="15" spans="1:27" ht="30" customHeight="1">
      <c r="A15" s="678"/>
      <c r="B15" s="2048" t="s">
        <v>816</v>
      </c>
      <c r="C15" s="673"/>
      <c r="D15" s="673"/>
      <c r="E15" s="1981" t="s">
        <v>1000</v>
      </c>
      <c r="F15" s="1981"/>
      <c r="G15" s="982" t="s">
        <v>999</v>
      </c>
      <c r="H15" s="2032"/>
      <c r="I15" s="2032"/>
      <c r="J15" s="677"/>
      <c r="K15" s="677"/>
      <c r="L15" s="674"/>
      <c r="M15" s="701"/>
      <c r="N15" s="677"/>
      <c r="O15" s="692"/>
      <c r="P15" s="876"/>
      <c r="Q15" s="780"/>
      <c r="R15" s="667"/>
      <c r="S15" s="762"/>
      <c r="T15" s="763"/>
      <c r="U15" s="667"/>
      <c r="V15" s="667"/>
      <c r="X15" s="668"/>
      <c r="Z15" s="668"/>
    </row>
    <row r="16" spans="1:27" ht="30" customHeight="1">
      <c r="A16" s="678"/>
      <c r="B16" s="2049"/>
      <c r="C16" s="673"/>
      <c r="D16" s="670" t="s">
        <v>735</v>
      </c>
      <c r="E16" s="1982" t="s">
        <v>3051</v>
      </c>
      <c r="F16" s="1982"/>
      <c r="G16" s="1042" t="s">
        <v>3052</v>
      </c>
      <c r="H16" s="2029"/>
      <c r="I16" s="2029"/>
      <c r="J16" s="677"/>
      <c r="K16" s="677"/>
      <c r="L16" s="699"/>
      <c r="M16" s="730"/>
      <c r="N16" s="677"/>
      <c r="O16" s="743"/>
      <c r="P16" s="877"/>
      <c r="Q16" s="780"/>
      <c r="R16" s="667"/>
      <c r="S16" s="762"/>
      <c r="T16" s="764"/>
      <c r="U16" s="667"/>
      <c r="V16" s="667"/>
      <c r="X16" s="668"/>
      <c r="Z16" s="668"/>
    </row>
    <row r="17" spans="1:27" ht="19.899999999999999" customHeight="1" thickBot="1">
      <c r="A17" s="678"/>
      <c r="B17" s="2049"/>
      <c r="C17" s="673"/>
      <c r="D17" s="695"/>
      <c r="E17" s="700"/>
      <c r="F17" s="700"/>
      <c r="G17" s="700"/>
      <c r="H17" s="700"/>
      <c r="I17" s="700"/>
      <c r="J17" s="677"/>
      <c r="K17" s="700"/>
      <c r="L17" s="699"/>
      <c r="M17" s="731"/>
      <c r="N17" s="673"/>
      <c r="O17" s="753"/>
      <c r="P17" s="877"/>
      <c r="R17" s="667"/>
      <c r="S17" s="762"/>
      <c r="T17" s="781"/>
      <c r="U17" s="782"/>
      <c r="V17" s="667"/>
      <c r="X17" s="668"/>
      <c r="Z17" s="668"/>
    </row>
    <row r="18" spans="1:27" ht="23.5" customHeight="1" thickBot="1">
      <c r="A18" s="678"/>
      <c r="B18" s="2049"/>
      <c r="C18" s="677"/>
      <c r="D18" s="1988" t="s">
        <v>738</v>
      </c>
      <c r="E18" s="1990"/>
      <c r="F18" s="885"/>
      <c r="G18" s="886" t="s">
        <v>739</v>
      </c>
      <c r="H18" s="1988" t="s">
        <v>814</v>
      </c>
      <c r="I18" s="1989"/>
      <c r="J18" s="1989"/>
      <c r="K18" s="1989"/>
      <c r="L18" s="1989"/>
      <c r="M18" s="1989"/>
      <c r="N18" s="1989"/>
      <c r="O18" s="1990"/>
      <c r="P18" s="677"/>
      <c r="R18" s="667"/>
      <c r="S18" s="667"/>
      <c r="T18" s="2041"/>
      <c r="U18" s="2040"/>
      <c r="V18" s="667"/>
      <c r="X18" s="668"/>
      <c r="Z18" s="668"/>
    </row>
    <row r="19" spans="1:27" ht="9.65" customHeight="1">
      <c r="A19" s="678"/>
      <c r="B19" s="2049"/>
      <c r="C19" s="677"/>
      <c r="D19" s="655"/>
      <c r="E19" s="655"/>
      <c r="F19" s="732"/>
      <c r="G19" s="732"/>
      <c r="H19" s="732"/>
      <c r="I19" s="732"/>
      <c r="J19" s="733"/>
      <c r="K19" s="732"/>
      <c r="L19" s="732"/>
      <c r="M19" s="733"/>
      <c r="N19" s="733"/>
      <c r="O19" s="734"/>
      <c r="P19" s="677"/>
      <c r="R19" s="667"/>
      <c r="S19" s="667"/>
      <c r="T19" s="2041"/>
      <c r="U19" s="2040"/>
      <c r="V19" s="667"/>
      <c r="X19" s="668"/>
      <c r="Z19" s="668"/>
    </row>
    <row r="20" spans="1:27" ht="31.9" customHeight="1">
      <c r="A20" s="678"/>
      <c r="B20" s="2049"/>
      <c r="C20" s="677"/>
      <c r="D20" s="712" t="s">
        <v>3057</v>
      </c>
      <c r="E20" s="858">
        <v>0.97</v>
      </c>
      <c r="F20" s="713"/>
      <c r="G20" s="673"/>
      <c r="H20" s="2030" t="s">
        <v>987</v>
      </c>
      <c r="I20" s="2031"/>
      <c r="J20" s="859">
        <v>5</v>
      </c>
      <c r="K20" s="1987" t="s">
        <v>1019</v>
      </c>
      <c r="L20" s="1977"/>
      <c r="M20" s="1978"/>
      <c r="N20" s="1998" t="s">
        <v>251</v>
      </c>
      <c r="O20" s="1999"/>
      <c r="P20" s="878"/>
      <c r="Q20" s="780"/>
      <c r="R20" s="667"/>
      <c r="S20" s="667"/>
      <c r="T20" s="667"/>
      <c r="U20" s="667"/>
      <c r="V20" s="667"/>
      <c r="X20" s="668"/>
      <c r="Z20" s="668"/>
    </row>
    <row r="21" spans="1:27" ht="31.9" customHeight="1">
      <c r="A21" s="678"/>
      <c r="B21" s="2049"/>
      <c r="C21" s="677"/>
      <c r="D21" s="712" t="s">
        <v>3058</v>
      </c>
      <c r="E21" s="859">
        <v>81</v>
      </c>
      <c r="F21" s="716"/>
      <c r="G21" s="1656" t="s">
        <v>123</v>
      </c>
      <c r="H21" s="2030" t="s">
        <v>988</v>
      </c>
      <c r="I21" s="2031"/>
      <c r="J21" s="859" t="s">
        <v>3053</v>
      </c>
      <c r="K21" s="715"/>
      <c r="L21" s="1977" t="s">
        <v>763</v>
      </c>
      <c r="M21" s="1977"/>
      <c r="N21" s="1998" t="s">
        <v>768</v>
      </c>
      <c r="O21" s="1999"/>
      <c r="P21" s="871"/>
      <c r="Q21" s="780"/>
      <c r="R21" s="667"/>
      <c r="S21" s="667"/>
      <c r="T21" s="762"/>
      <c r="U21" s="781"/>
      <c r="V21" s="782"/>
      <c r="X21" s="668"/>
      <c r="Z21" s="668"/>
    </row>
    <row r="22" spans="1:27" ht="31.9" customHeight="1">
      <c r="A22" s="678"/>
      <c r="B22" s="2049"/>
      <c r="C22" s="677"/>
      <c r="D22" s="1986" t="s">
        <v>746</v>
      </c>
      <c r="E22" s="790" t="s">
        <v>873</v>
      </c>
      <c r="F22" s="792" t="s">
        <v>2037</v>
      </c>
      <c r="G22" s="1737">
        <v>43327</v>
      </c>
      <c r="H22" s="2030" t="s">
        <v>760</v>
      </c>
      <c r="I22" s="2031"/>
      <c r="J22" s="791" t="s">
        <v>754</v>
      </c>
      <c r="K22" s="1987" t="s">
        <v>764</v>
      </c>
      <c r="L22" s="1977"/>
      <c r="M22" s="1978"/>
      <c r="N22" s="1998" t="s">
        <v>768</v>
      </c>
      <c r="O22" s="1999"/>
      <c r="P22" s="871"/>
      <c r="Q22" s="780"/>
      <c r="R22" s="667"/>
      <c r="S22" s="667"/>
      <c r="T22" s="667"/>
      <c r="U22" s="2041"/>
      <c r="V22" s="2040"/>
      <c r="X22" s="668"/>
      <c r="Z22" s="668"/>
    </row>
    <row r="23" spans="1:27" ht="31.9" customHeight="1">
      <c r="A23" s="678"/>
      <c r="B23" s="2049"/>
      <c r="C23" s="677"/>
      <c r="D23" s="1986"/>
      <c r="E23" s="790" t="s">
        <v>129</v>
      </c>
      <c r="F23" s="792" t="s">
        <v>2037</v>
      </c>
      <c r="G23" s="1737">
        <v>43327</v>
      </c>
      <c r="H23" s="2030" t="s">
        <v>759</v>
      </c>
      <c r="I23" s="2031"/>
      <c r="J23" s="791" t="s">
        <v>243</v>
      </c>
      <c r="K23" s="673"/>
      <c r="L23" s="718"/>
      <c r="M23" s="1980" t="s">
        <v>769</v>
      </c>
      <c r="N23" s="2016"/>
      <c r="O23" s="2017"/>
      <c r="P23" s="871"/>
      <c r="Q23" s="780"/>
      <c r="R23" s="667"/>
      <c r="S23" s="667"/>
      <c r="T23" s="667"/>
      <c r="U23" s="2041"/>
      <c r="V23" s="2040"/>
      <c r="X23" s="668"/>
      <c r="Z23" s="668"/>
    </row>
    <row r="24" spans="1:27" ht="31.9" customHeight="1">
      <c r="A24" s="678"/>
      <c r="B24" s="2049"/>
      <c r="C24" s="677"/>
      <c r="D24" s="1986"/>
      <c r="E24" s="870" t="s">
        <v>954</v>
      </c>
      <c r="F24" s="792" t="s">
        <v>2037</v>
      </c>
      <c r="G24" s="1737">
        <v>43327</v>
      </c>
      <c r="H24" s="1991"/>
      <c r="I24" s="1991"/>
      <c r="J24" s="1068"/>
      <c r="K24" s="714"/>
      <c r="L24" s="719"/>
      <c r="M24" s="1980"/>
      <c r="N24" s="2018"/>
      <c r="O24" s="2019"/>
      <c r="P24" s="871"/>
      <c r="Q24" s="780"/>
      <c r="R24" s="668"/>
      <c r="S24" s="668"/>
      <c r="U24" s="668"/>
      <c r="X24" s="668"/>
      <c r="Z24" s="668"/>
    </row>
    <row r="25" spans="1:27" ht="31.9" customHeight="1">
      <c r="A25" s="678"/>
      <c r="B25" s="2049"/>
      <c r="C25" s="677"/>
      <c r="D25" s="1649" t="s">
        <v>998</v>
      </c>
      <c r="E25" s="790" t="s">
        <v>2035</v>
      </c>
      <c r="F25" s="792" t="s">
        <v>2044</v>
      </c>
      <c r="G25" s="1737">
        <v>43353</v>
      </c>
      <c r="H25" s="1648"/>
      <c r="I25" s="1648"/>
      <c r="J25" s="1068"/>
      <c r="K25" s="714"/>
      <c r="L25" s="719"/>
      <c r="M25" s="1651"/>
      <c r="N25" s="1652"/>
      <c r="O25" s="1653"/>
      <c r="P25" s="871"/>
      <c r="Q25" s="780"/>
      <c r="R25" s="668"/>
      <c r="S25" s="668"/>
      <c r="U25" s="668"/>
      <c r="X25" s="668"/>
      <c r="Z25" s="668"/>
    </row>
    <row r="26" spans="1:27" ht="31.9" customHeight="1">
      <c r="A26" s="678"/>
      <c r="B26" s="2049"/>
      <c r="C26" s="677"/>
      <c r="D26" s="1649" t="s">
        <v>2036</v>
      </c>
      <c r="E26" s="790" t="s">
        <v>2036</v>
      </c>
      <c r="F26" s="792" t="s">
        <v>2037</v>
      </c>
      <c r="G26" s="1737">
        <v>43374</v>
      </c>
      <c r="H26" s="1648"/>
      <c r="I26" s="1648"/>
      <c r="J26" s="1068"/>
      <c r="K26" s="714"/>
      <c r="L26" s="719"/>
      <c r="M26" s="1651"/>
      <c r="N26" s="1652"/>
      <c r="O26" s="1653"/>
      <c r="P26" s="871"/>
      <c r="Q26" s="780"/>
      <c r="R26" s="668"/>
      <c r="S26" s="668"/>
      <c r="U26" s="668"/>
      <c r="X26" s="668"/>
      <c r="Z26" s="668"/>
    </row>
    <row r="27" spans="1:27" s="704" customFormat="1" ht="13.9" customHeight="1" thickBot="1">
      <c r="A27" s="703"/>
      <c r="B27" s="709" t="s">
        <v>817</v>
      </c>
      <c r="C27" s="727"/>
      <c r="D27" s="705"/>
      <c r="E27" s="879"/>
      <c r="F27" s="735"/>
      <c r="G27" s="705"/>
      <c r="H27" s="705"/>
      <c r="I27" s="729"/>
      <c r="J27" s="736"/>
      <c r="K27" s="737"/>
      <c r="L27" s="737"/>
      <c r="M27" s="879"/>
      <c r="N27" s="879"/>
      <c r="O27" s="738"/>
      <c r="P27" s="880"/>
      <c r="Q27" s="783"/>
      <c r="R27" s="770"/>
      <c r="S27" s="770"/>
      <c r="T27" s="770"/>
      <c r="U27" s="770"/>
      <c r="V27" s="770"/>
      <c r="W27" s="770"/>
      <c r="X27" s="770"/>
      <c r="Y27" s="770"/>
      <c r="Z27" s="770"/>
      <c r="AA27" s="770"/>
    </row>
    <row r="28" spans="1:27" ht="30" customHeight="1" outlineLevel="1">
      <c r="A28" s="678"/>
      <c r="B28" s="2048" t="s">
        <v>817</v>
      </c>
      <c r="C28" s="673"/>
      <c r="D28" s="673"/>
      <c r="E28" s="1981" t="s">
        <v>1000</v>
      </c>
      <c r="F28" s="1981"/>
      <c r="G28" s="982" t="s">
        <v>999</v>
      </c>
      <c r="H28" s="2032"/>
      <c r="I28" s="2032"/>
      <c r="J28" s="677"/>
      <c r="K28" s="677"/>
      <c r="L28" s="674"/>
      <c r="M28" s="701"/>
      <c r="N28" s="677"/>
      <c r="O28" s="692"/>
      <c r="P28" s="876"/>
      <c r="Q28" s="780"/>
      <c r="R28" s="667"/>
      <c r="S28" s="762"/>
      <c r="T28" s="763"/>
      <c r="U28" s="667"/>
      <c r="V28" s="667"/>
      <c r="X28" s="668"/>
      <c r="Z28" s="668"/>
    </row>
    <row r="29" spans="1:27" ht="30" customHeight="1" outlineLevel="1">
      <c r="A29" s="678"/>
      <c r="B29" s="2049"/>
      <c r="C29" s="673"/>
      <c r="D29" s="670" t="s">
        <v>735</v>
      </c>
      <c r="E29" s="1982"/>
      <c r="F29" s="1982"/>
      <c r="G29" s="1042"/>
      <c r="H29" s="2029"/>
      <c r="I29" s="2029"/>
      <c r="J29" s="677"/>
      <c r="K29" s="677"/>
      <c r="L29" s="699"/>
      <c r="M29" s="730"/>
      <c r="N29" s="677"/>
      <c r="O29" s="743"/>
      <c r="P29" s="877"/>
      <c r="Q29" s="780"/>
      <c r="R29" s="667"/>
      <c r="S29" s="762"/>
      <c r="T29" s="764"/>
      <c r="U29" s="667"/>
      <c r="V29" s="667"/>
      <c r="X29" s="668"/>
      <c r="Z29" s="668"/>
    </row>
    <row r="30" spans="1:27" ht="19.899999999999999" customHeight="1" outlineLevel="1" thickBot="1">
      <c r="A30" s="678"/>
      <c r="B30" s="2049"/>
      <c r="C30" s="673"/>
      <c r="D30" s="695"/>
      <c r="E30" s="700"/>
      <c r="F30" s="700"/>
      <c r="G30" s="700"/>
      <c r="H30" s="700"/>
      <c r="I30" s="700"/>
      <c r="J30" s="677"/>
      <c r="K30" s="700"/>
      <c r="L30" s="699"/>
      <c r="M30" s="731"/>
      <c r="N30" s="673"/>
      <c r="O30" s="753"/>
      <c r="P30" s="877"/>
      <c r="R30" s="667"/>
      <c r="S30" s="762"/>
      <c r="T30" s="781"/>
      <c r="U30" s="782"/>
      <c r="V30" s="667"/>
      <c r="X30" s="668"/>
      <c r="Z30" s="668"/>
    </row>
    <row r="31" spans="1:27" ht="23.5" customHeight="1" outlineLevel="1" thickBot="1">
      <c r="A31" s="678"/>
      <c r="B31" s="2049"/>
      <c r="C31" s="677"/>
      <c r="D31" s="1988" t="s">
        <v>738</v>
      </c>
      <c r="E31" s="1990"/>
      <c r="F31" s="885"/>
      <c r="G31" s="887" t="s">
        <v>739</v>
      </c>
      <c r="H31" s="1988" t="s">
        <v>814</v>
      </c>
      <c r="I31" s="1989"/>
      <c r="J31" s="1989"/>
      <c r="K31" s="1989"/>
      <c r="L31" s="1989"/>
      <c r="M31" s="1989"/>
      <c r="N31" s="1989"/>
      <c r="O31" s="1990"/>
      <c r="P31" s="677"/>
      <c r="R31" s="667"/>
      <c r="S31" s="667"/>
      <c r="T31" s="2041"/>
      <c r="U31" s="2040"/>
      <c r="V31" s="667"/>
      <c r="X31" s="668"/>
      <c r="Z31" s="668"/>
    </row>
    <row r="32" spans="1:27" ht="9.65" customHeight="1" outlineLevel="1">
      <c r="A32" s="678"/>
      <c r="B32" s="2049"/>
      <c r="C32" s="677"/>
      <c r="D32" s="655"/>
      <c r="E32" s="655"/>
      <c r="F32" s="732"/>
      <c r="G32" s="732"/>
      <c r="H32" s="732"/>
      <c r="I32" s="732"/>
      <c r="J32" s="733"/>
      <c r="K32" s="732"/>
      <c r="L32" s="732"/>
      <c r="M32" s="733"/>
      <c r="N32" s="733"/>
      <c r="O32" s="734"/>
      <c r="P32" s="677"/>
      <c r="R32" s="667"/>
      <c r="S32" s="667"/>
      <c r="T32" s="2041"/>
      <c r="U32" s="2040"/>
      <c r="V32" s="667"/>
      <c r="X32" s="668"/>
      <c r="Z32" s="668"/>
    </row>
    <row r="33" spans="1:27" ht="31.9" customHeight="1" outlineLevel="1">
      <c r="A33" s="678"/>
      <c r="B33" s="2049"/>
      <c r="C33" s="677"/>
      <c r="D33" s="712" t="s">
        <v>3057</v>
      </c>
      <c r="E33" s="858"/>
      <c r="F33" s="713"/>
      <c r="G33" s="673"/>
      <c r="H33" s="2030" t="s">
        <v>987</v>
      </c>
      <c r="I33" s="2031"/>
      <c r="J33" s="859"/>
      <c r="K33" s="1987" t="s">
        <v>1019</v>
      </c>
      <c r="L33" s="1977"/>
      <c r="M33" s="1978"/>
      <c r="N33" s="1998" t="s">
        <v>80</v>
      </c>
      <c r="O33" s="1999"/>
      <c r="P33" s="878"/>
      <c r="Q33" s="780"/>
      <c r="R33" s="667"/>
      <c r="S33" s="667"/>
      <c r="T33" s="667"/>
      <c r="U33" s="667"/>
      <c r="V33" s="667"/>
      <c r="X33" s="668"/>
      <c r="Z33" s="668"/>
    </row>
    <row r="34" spans="1:27" ht="31.9" customHeight="1" outlineLevel="1">
      <c r="A34" s="678"/>
      <c r="B34" s="2049"/>
      <c r="C34" s="677"/>
      <c r="D34" s="712" t="s">
        <v>3058</v>
      </c>
      <c r="E34" s="859"/>
      <c r="F34" s="716"/>
      <c r="G34" s="1656" t="s">
        <v>123</v>
      </c>
      <c r="H34" s="2030" t="s">
        <v>988</v>
      </c>
      <c r="I34" s="2031"/>
      <c r="J34" s="859"/>
      <c r="K34" s="715"/>
      <c r="L34" s="1977" t="s">
        <v>763</v>
      </c>
      <c r="M34" s="1977"/>
      <c r="N34" s="1998" t="s">
        <v>766</v>
      </c>
      <c r="O34" s="1999"/>
      <c r="P34" s="871"/>
      <c r="Q34" s="780"/>
      <c r="R34" s="667"/>
      <c r="S34" s="667"/>
      <c r="T34" s="762"/>
      <c r="U34" s="781"/>
      <c r="V34" s="782"/>
      <c r="X34" s="668"/>
      <c r="Z34" s="668"/>
    </row>
    <row r="35" spans="1:27" ht="31.9" customHeight="1" outlineLevel="1">
      <c r="A35" s="678"/>
      <c r="B35" s="2049"/>
      <c r="C35" s="677"/>
      <c r="D35" s="1986" t="s">
        <v>746</v>
      </c>
      <c r="E35" s="790" t="s">
        <v>873</v>
      </c>
      <c r="F35" s="792" t="s">
        <v>755</v>
      </c>
      <c r="G35" s="792"/>
      <c r="H35" s="2030" t="s">
        <v>760</v>
      </c>
      <c r="I35" s="2031"/>
      <c r="J35" s="791" t="s">
        <v>80</v>
      </c>
      <c r="K35" s="1987" t="s">
        <v>764</v>
      </c>
      <c r="L35" s="1977"/>
      <c r="M35" s="1978"/>
      <c r="N35" s="1998" t="s">
        <v>766</v>
      </c>
      <c r="O35" s="1999"/>
      <c r="P35" s="871"/>
      <c r="Q35" s="780"/>
      <c r="R35" s="667"/>
      <c r="S35" s="667"/>
      <c r="T35" s="667"/>
      <c r="U35" s="2041"/>
      <c r="V35" s="2040"/>
      <c r="X35" s="668"/>
      <c r="Z35" s="668"/>
    </row>
    <row r="36" spans="1:27" ht="31.9" customHeight="1" outlineLevel="1">
      <c r="A36" s="678"/>
      <c r="B36" s="2049"/>
      <c r="C36" s="677"/>
      <c r="D36" s="1986"/>
      <c r="E36" s="790" t="s">
        <v>129</v>
      </c>
      <c r="F36" s="792" t="s">
        <v>755</v>
      </c>
      <c r="G36" s="792"/>
      <c r="H36" s="2030" t="s">
        <v>759</v>
      </c>
      <c r="I36" s="2031"/>
      <c r="J36" s="791" t="s">
        <v>80</v>
      </c>
      <c r="K36" s="673"/>
      <c r="L36" s="718"/>
      <c r="M36" s="1980" t="s">
        <v>769</v>
      </c>
      <c r="N36" s="2016"/>
      <c r="O36" s="2017"/>
      <c r="P36" s="871"/>
      <c r="Q36" s="780"/>
      <c r="R36" s="667"/>
      <c r="S36" s="667"/>
      <c r="T36" s="667"/>
      <c r="U36" s="2041"/>
      <c r="V36" s="2040"/>
      <c r="X36" s="668"/>
      <c r="Z36" s="668"/>
    </row>
    <row r="37" spans="1:27" ht="31.9" customHeight="1" outlineLevel="1">
      <c r="A37" s="678"/>
      <c r="B37" s="2049"/>
      <c r="C37" s="677"/>
      <c r="D37" s="1986"/>
      <c r="E37" s="870" t="s">
        <v>954</v>
      </c>
      <c r="F37" s="792" t="s">
        <v>755</v>
      </c>
      <c r="G37" s="792"/>
      <c r="H37" s="1991"/>
      <c r="I37" s="1991"/>
      <c r="J37" s="1068"/>
      <c r="K37" s="714"/>
      <c r="L37" s="719"/>
      <c r="M37" s="1980"/>
      <c r="N37" s="2018"/>
      <c r="O37" s="2019"/>
      <c r="P37" s="871"/>
      <c r="Q37" s="780"/>
      <c r="R37" s="668"/>
      <c r="S37" s="668"/>
      <c r="U37" s="668"/>
      <c r="X37" s="668"/>
      <c r="Z37" s="668"/>
    </row>
    <row r="38" spans="1:27" ht="31.9" customHeight="1" outlineLevel="1">
      <c r="A38" s="678"/>
      <c r="B38" s="2049"/>
      <c r="C38" s="677"/>
      <c r="D38" s="1649" t="s">
        <v>998</v>
      </c>
      <c r="E38" s="790" t="s">
        <v>2035</v>
      </c>
      <c r="F38" s="792" t="s">
        <v>2046</v>
      </c>
      <c r="G38" s="792"/>
      <c r="H38" s="1648"/>
      <c r="I38" s="1648"/>
      <c r="J38" s="1068"/>
      <c r="K38" s="714"/>
      <c r="L38" s="719"/>
      <c r="M38" s="1651"/>
      <c r="N38" s="1652"/>
      <c r="O38" s="1653"/>
      <c r="P38" s="871"/>
      <c r="Q38" s="780"/>
      <c r="R38" s="668"/>
      <c r="S38" s="668"/>
      <c r="U38" s="668"/>
      <c r="X38" s="668"/>
      <c r="Z38" s="668"/>
    </row>
    <row r="39" spans="1:27" ht="31.9" customHeight="1" outlineLevel="1">
      <c r="A39" s="678"/>
      <c r="B39" s="2049"/>
      <c r="C39" s="677"/>
      <c r="D39" s="1649" t="s">
        <v>2036</v>
      </c>
      <c r="E39" s="790" t="s">
        <v>2036</v>
      </c>
      <c r="F39" s="792" t="s">
        <v>2049</v>
      </c>
      <c r="G39" s="792"/>
      <c r="H39" s="1648"/>
      <c r="I39" s="1648"/>
      <c r="J39" s="1068"/>
      <c r="K39" s="714"/>
      <c r="L39" s="719"/>
      <c r="M39" s="1651"/>
      <c r="N39" s="1652"/>
      <c r="O39" s="1653"/>
      <c r="P39" s="871"/>
      <c r="Q39" s="780"/>
      <c r="R39" s="668"/>
      <c r="S39" s="668"/>
      <c r="U39" s="668"/>
      <c r="X39" s="668"/>
      <c r="Z39" s="668"/>
    </row>
    <row r="40" spans="1:27" s="704" customFormat="1" ht="13.9" customHeight="1" thickBot="1">
      <c r="A40" s="703"/>
      <c r="B40" s="709" t="s">
        <v>819</v>
      </c>
      <c r="C40" s="727"/>
      <c r="D40" s="705"/>
      <c r="E40" s="879"/>
      <c r="F40" s="735"/>
      <c r="G40" s="705"/>
      <c r="H40" s="705"/>
      <c r="I40" s="729"/>
      <c r="J40" s="736"/>
      <c r="K40" s="737"/>
      <c r="L40" s="737"/>
      <c r="M40" s="879"/>
      <c r="N40" s="879"/>
      <c r="O40" s="738"/>
      <c r="P40" s="880"/>
      <c r="Q40" s="783"/>
      <c r="R40" s="770"/>
      <c r="S40" s="770"/>
      <c r="T40" s="770"/>
      <c r="U40" s="770"/>
      <c r="V40" s="770"/>
      <c r="W40" s="770"/>
      <c r="X40" s="770"/>
      <c r="Y40" s="770"/>
      <c r="Z40" s="770"/>
      <c r="AA40" s="770"/>
    </row>
    <row r="41" spans="1:27" ht="30" customHeight="1" outlineLevel="1">
      <c r="A41" s="678"/>
      <c r="B41" s="2048" t="s">
        <v>819</v>
      </c>
      <c r="C41" s="673"/>
      <c r="D41" s="673"/>
      <c r="E41" s="1981" t="s">
        <v>1000</v>
      </c>
      <c r="F41" s="1981"/>
      <c r="G41" s="982" t="s">
        <v>999</v>
      </c>
      <c r="H41" s="2032"/>
      <c r="I41" s="2032"/>
      <c r="J41" s="677"/>
      <c r="K41" s="677"/>
      <c r="L41" s="674"/>
      <c r="M41" s="701"/>
      <c r="N41" s="677"/>
      <c r="O41" s="692"/>
      <c r="P41" s="876"/>
      <c r="Q41" s="780"/>
      <c r="R41" s="667"/>
      <c r="S41" s="762"/>
      <c r="T41" s="763"/>
      <c r="U41" s="667"/>
      <c r="V41" s="667"/>
      <c r="X41" s="668"/>
      <c r="Z41" s="668"/>
    </row>
    <row r="42" spans="1:27" ht="30" customHeight="1" outlineLevel="1">
      <c r="A42" s="678"/>
      <c r="B42" s="2049"/>
      <c r="C42" s="673"/>
      <c r="D42" s="670" t="s">
        <v>735</v>
      </c>
      <c r="E42" s="1982"/>
      <c r="F42" s="1982"/>
      <c r="G42" s="1042"/>
      <c r="H42" s="2029"/>
      <c r="I42" s="2029"/>
      <c r="J42" s="677"/>
      <c r="K42" s="677"/>
      <c r="L42" s="699"/>
      <c r="M42" s="730"/>
      <c r="N42" s="677"/>
      <c r="O42" s="743"/>
      <c r="P42" s="877"/>
      <c r="Q42" s="780"/>
      <c r="R42" s="667"/>
      <c r="S42" s="762"/>
      <c r="T42" s="764"/>
      <c r="U42" s="667"/>
      <c r="V42" s="667"/>
      <c r="X42" s="668"/>
      <c r="Z42" s="668"/>
    </row>
    <row r="43" spans="1:27" ht="19.899999999999999" customHeight="1" outlineLevel="1" thickBot="1">
      <c r="A43" s="678"/>
      <c r="B43" s="2049"/>
      <c r="C43" s="673"/>
      <c r="D43" s="695"/>
      <c r="E43" s="700"/>
      <c r="F43" s="700"/>
      <c r="G43" s="700"/>
      <c r="H43" s="700"/>
      <c r="I43" s="700"/>
      <c r="J43" s="677"/>
      <c r="K43" s="700"/>
      <c r="L43" s="699"/>
      <c r="M43" s="731"/>
      <c r="N43" s="673"/>
      <c r="O43" s="753"/>
      <c r="P43" s="877"/>
      <c r="R43" s="667"/>
      <c r="S43" s="762"/>
      <c r="T43" s="781"/>
      <c r="U43" s="782"/>
      <c r="V43" s="667"/>
      <c r="X43" s="668"/>
      <c r="Z43" s="668"/>
    </row>
    <row r="44" spans="1:27" ht="23.5" customHeight="1" outlineLevel="1" thickBot="1">
      <c r="A44" s="678"/>
      <c r="B44" s="2049"/>
      <c r="C44" s="677"/>
      <c r="D44" s="1988" t="s">
        <v>738</v>
      </c>
      <c r="E44" s="1990"/>
      <c r="F44" s="885"/>
      <c r="G44" s="887" t="s">
        <v>739</v>
      </c>
      <c r="H44" s="1988" t="s">
        <v>814</v>
      </c>
      <c r="I44" s="1989"/>
      <c r="J44" s="1989"/>
      <c r="K44" s="1989"/>
      <c r="L44" s="1989"/>
      <c r="M44" s="1989"/>
      <c r="N44" s="1989"/>
      <c r="O44" s="1990"/>
      <c r="P44" s="677"/>
      <c r="R44" s="667"/>
      <c r="S44" s="667"/>
      <c r="T44" s="2041"/>
      <c r="U44" s="2040"/>
      <c r="V44" s="667"/>
      <c r="X44" s="668"/>
      <c r="Z44" s="668"/>
    </row>
    <row r="45" spans="1:27" ht="9.65" customHeight="1" outlineLevel="1">
      <c r="A45" s="678"/>
      <c r="B45" s="2049"/>
      <c r="C45" s="677"/>
      <c r="D45" s="655"/>
      <c r="E45" s="655"/>
      <c r="F45" s="732"/>
      <c r="G45" s="732"/>
      <c r="H45" s="732"/>
      <c r="I45" s="732"/>
      <c r="J45" s="733"/>
      <c r="K45" s="732"/>
      <c r="L45" s="732"/>
      <c r="M45" s="733"/>
      <c r="N45" s="733"/>
      <c r="O45" s="734"/>
      <c r="P45" s="677"/>
      <c r="R45" s="667"/>
      <c r="S45" s="667"/>
      <c r="T45" s="2041"/>
      <c r="U45" s="2040"/>
      <c r="V45" s="667"/>
      <c r="X45" s="668"/>
      <c r="Z45" s="668"/>
    </row>
    <row r="46" spans="1:27" ht="31.9" customHeight="1" outlineLevel="1">
      <c r="A46" s="678"/>
      <c r="B46" s="2049"/>
      <c r="C46" s="677"/>
      <c r="D46" s="712" t="s">
        <v>3057</v>
      </c>
      <c r="E46" s="858"/>
      <c r="F46" s="713"/>
      <c r="G46" s="673"/>
      <c r="H46" s="2030" t="s">
        <v>987</v>
      </c>
      <c r="I46" s="2031"/>
      <c r="J46" s="859"/>
      <c r="K46" s="1987" t="s">
        <v>1019</v>
      </c>
      <c r="L46" s="1977"/>
      <c r="M46" s="1978"/>
      <c r="N46" s="1998" t="s">
        <v>80</v>
      </c>
      <c r="O46" s="1999"/>
      <c r="P46" s="878"/>
      <c r="Q46" s="780"/>
      <c r="R46" s="667"/>
      <c r="S46" s="667"/>
      <c r="T46" s="667"/>
      <c r="U46" s="667"/>
      <c r="V46" s="667"/>
      <c r="X46" s="668"/>
      <c r="Z46" s="668"/>
    </row>
    <row r="47" spans="1:27" ht="31.9" customHeight="1" outlineLevel="1">
      <c r="A47" s="678"/>
      <c r="B47" s="2049"/>
      <c r="C47" s="677"/>
      <c r="D47" s="712" t="s">
        <v>3058</v>
      </c>
      <c r="E47" s="859"/>
      <c r="F47" s="716"/>
      <c r="G47" s="1656" t="s">
        <v>123</v>
      </c>
      <c r="H47" s="2030" t="s">
        <v>988</v>
      </c>
      <c r="I47" s="2031"/>
      <c r="J47" s="859"/>
      <c r="K47" s="715"/>
      <c r="L47" s="1977" t="s">
        <v>763</v>
      </c>
      <c r="M47" s="1977"/>
      <c r="N47" s="1998" t="s">
        <v>766</v>
      </c>
      <c r="O47" s="1999"/>
      <c r="P47" s="871"/>
      <c r="Q47" s="780"/>
      <c r="R47" s="667"/>
      <c r="S47" s="667"/>
      <c r="T47" s="762"/>
      <c r="U47" s="781"/>
      <c r="V47" s="782"/>
      <c r="X47" s="668"/>
      <c r="Z47" s="668"/>
    </row>
    <row r="48" spans="1:27" ht="31.9" customHeight="1" outlineLevel="1">
      <c r="A48" s="678"/>
      <c r="B48" s="2049"/>
      <c r="C48" s="677"/>
      <c r="D48" s="1986" t="s">
        <v>746</v>
      </c>
      <c r="E48" s="790" t="s">
        <v>873</v>
      </c>
      <c r="F48" s="792" t="s">
        <v>755</v>
      </c>
      <c r="G48" s="792"/>
      <c r="H48" s="2030" t="s">
        <v>760</v>
      </c>
      <c r="I48" s="2031"/>
      <c r="J48" s="791" t="s">
        <v>80</v>
      </c>
      <c r="K48" s="1987" t="s">
        <v>764</v>
      </c>
      <c r="L48" s="1977"/>
      <c r="M48" s="1978"/>
      <c r="N48" s="1998" t="s">
        <v>766</v>
      </c>
      <c r="O48" s="1999"/>
      <c r="P48" s="871"/>
      <c r="Q48" s="780"/>
      <c r="R48" s="667"/>
      <c r="S48" s="667"/>
      <c r="T48" s="667"/>
      <c r="U48" s="2041"/>
      <c r="V48" s="2040"/>
      <c r="X48" s="668"/>
      <c r="Z48" s="668"/>
    </row>
    <row r="49" spans="1:27" ht="31.9" customHeight="1" outlineLevel="1">
      <c r="A49" s="678"/>
      <c r="B49" s="2049"/>
      <c r="C49" s="677"/>
      <c r="D49" s="1986"/>
      <c r="E49" s="790" t="s">
        <v>129</v>
      </c>
      <c r="F49" s="792" t="s">
        <v>755</v>
      </c>
      <c r="G49" s="792"/>
      <c r="H49" s="2030" t="s">
        <v>759</v>
      </c>
      <c r="I49" s="2031"/>
      <c r="J49" s="791" t="s">
        <v>80</v>
      </c>
      <c r="K49" s="673"/>
      <c r="L49" s="718"/>
      <c r="M49" s="1980" t="s">
        <v>769</v>
      </c>
      <c r="N49" s="2016"/>
      <c r="O49" s="2017"/>
      <c r="P49" s="871"/>
      <c r="Q49" s="780"/>
      <c r="R49" s="667"/>
      <c r="S49" s="667"/>
      <c r="T49" s="667"/>
      <c r="U49" s="2041"/>
      <c r="V49" s="2040"/>
      <c r="X49" s="668"/>
      <c r="Z49" s="668"/>
    </row>
    <row r="50" spans="1:27" ht="31.9" customHeight="1" outlineLevel="1">
      <c r="A50" s="678"/>
      <c r="B50" s="2049"/>
      <c r="C50" s="677"/>
      <c r="D50" s="1986"/>
      <c r="E50" s="870" t="s">
        <v>954</v>
      </c>
      <c r="F50" s="792" t="s">
        <v>755</v>
      </c>
      <c r="G50" s="792"/>
      <c r="H50" s="1991"/>
      <c r="I50" s="1991"/>
      <c r="J50" s="1068"/>
      <c r="K50" s="714"/>
      <c r="L50" s="719"/>
      <c r="M50" s="1980"/>
      <c r="N50" s="2018"/>
      <c r="O50" s="2019"/>
      <c r="P50" s="871"/>
      <c r="Q50" s="780"/>
      <c r="R50" s="668"/>
      <c r="S50" s="668"/>
      <c r="U50" s="668"/>
      <c r="X50" s="668"/>
      <c r="Z50" s="668"/>
    </row>
    <row r="51" spans="1:27" ht="31.9" customHeight="1" outlineLevel="1">
      <c r="A51" s="678"/>
      <c r="B51" s="2049"/>
      <c r="C51" s="677"/>
      <c r="D51" s="1649" t="s">
        <v>998</v>
      </c>
      <c r="E51" s="790" t="s">
        <v>2035</v>
      </c>
      <c r="F51" s="792" t="s">
        <v>2046</v>
      </c>
      <c r="G51" s="792"/>
      <c r="H51" s="1648"/>
      <c r="I51" s="1648"/>
      <c r="J51" s="1068"/>
      <c r="K51" s="714"/>
      <c r="L51" s="719"/>
      <c r="M51" s="1651"/>
      <c r="N51" s="1652"/>
      <c r="O51" s="1653"/>
      <c r="P51" s="871"/>
      <c r="Q51" s="780"/>
      <c r="R51" s="668"/>
      <c r="S51" s="668"/>
      <c r="U51" s="668"/>
      <c r="X51" s="668"/>
      <c r="Z51" s="668"/>
    </row>
    <row r="52" spans="1:27" ht="31.9" customHeight="1" outlineLevel="1">
      <c r="A52" s="678"/>
      <c r="B52" s="2049"/>
      <c r="C52" s="677"/>
      <c r="D52" s="1649" t="s">
        <v>2036</v>
      </c>
      <c r="E52" s="790" t="s">
        <v>2036</v>
      </c>
      <c r="F52" s="792" t="s">
        <v>2049</v>
      </c>
      <c r="G52" s="792"/>
      <c r="H52" s="1648"/>
      <c r="I52" s="1648"/>
      <c r="J52" s="1068"/>
      <c r="K52" s="714"/>
      <c r="L52" s="719"/>
      <c r="M52" s="1651"/>
      <c r="N52" s="1652"/>
      <c r="O52" s="1653"/>
      <c r="P52" s="871"/>
      <c r="Q52" s="780"/>
      <c r="R52" s="668"/>
      <c r="S52" s="668"/>
      <c r="U52" s="668"/>
      <c r="X52" s="668"/>
      <c r="Z52" s="668"/>
    </row>
    <row r="53" spans="1:27" s="704" customFormat="1" ht="13.9" customHeight="1" thickBot="1">
      <c r="A53" s="703"/>
      <c r="B53" s="709" t="s">
        <v>820</v>
      </c>
      <c r="C53" s="727"/>
      <c r="D53" s="705"/>
      <c r="E53" s="879"/>
      <c r="F53" s="735"/>
      <c r="G53" s="705"/>
      <c r="H53" s="705"/>
      <c r="I53" s="729"/>
      <c r="J53" s="736"/>
      <c r="K53" s="737"/>
      <c r="L53" s="737"/>
      <c r="M53" s="879"/>
      <c r="N53" s="879"/>
      <c r="O53" s="738"/>
      <c r="P53" s="880"/>
      <c r="Q53" s="783"/>
      <c r="R53" s="770"/>
      <c r="S53" s="770"/>
      <c r="T53" s="770"/>
      <c r="U53" s="770"/>
      <c r="V53" s="770"/>
      <c r="W53" s="770"/>
      <c r="X53" s="770"/>
      <c r="Y53" s="770"/>
      <c r="Z53" s="770"/>
      <c r="AA53" s="770"/>
    </row>
    <row r="54" spans="1:27" ht="30" customHeight="1">
      <c r="A54" s="663"/>
      <c r="B54" s="2048" t="s">
        <v>820</v>
      </c>
      <c r="C54" s="710"/>
      <c r="D54" s="673"/>
      <c r="E54" s="1981" t="s">
        <v>1000</v>
      </c>
      <c r="F54" s="1981"/>
      <c r="G54" s="982" t="s">
        <v>999</v>
      </c>
      <c r="H54" s="670" t="s">
        <v>990</v>
      </c>
      <c r="I54" s="670" t="s">
        <v>809</v>
      </c>
      <c r="J54" s="670" t="s">
        <v>810</v>
      </c>
      <c r="K54" s="670" t="s">
        <v>981</v>
      </c>
      <c r="L54" s="673"/>
      <c r="M54" s="673"/>
      <c r="N54" s="675"/>
      <c r="O54" s="693"/>
      <c r="P54" s="871"/>
      <c r="Q54" s="773"/>
    </row>
    <row r="55" spans="1:27" ht="31">
      <c r="A55" s="663"/>
      <c r="B55" s="2049"/>
      <c r="C55" s="710"/>
      <c r="D55" s="670" t="s">
        <v>750</v>
      </c>
      <c r="E55" s="1982" t="s">
        <v>3056</v>
      </c>
      <c r="F55" s="1982"/>
      <c r="G55" s="1042" t="s">
        <v>3054</v>
      </c>
      <c r="H55" s="983">
        <v>0</v>
      </c>
      <c r="I55" s="865">
        <v>5</v>
      </c>
      <c r="J55" s="865">
        <v>5</v>
      </c>
      <c r="K55" s="983" t="s">
        <v>3055</v>
      </c>
      <c r="L55" s="673"/>
      <c r="M55" s="673"/>
      <c r="N55" s="675"/>
      <c r="O55" s="693"/>
      <c r="P55" s="871"/>
      <c r="Q55" s="773"/>
    </row>
    <row r="56" spans="1:27" ht="16" thickBot="1">
      <c r="A56" s="663"/>
      <c r="B56" s="2049"/>
      <c r="C56" s="710"/>
      <c r="D56" s="711"/>
      <c r="E56" s="711"/>
      <c r="F56" s="711"/>
      <c r="G56" s="695"/>
      <c r="H56" s="673"/>
      <c r="I56" s="677"/>
      <c r="J56" s="673"/>
      <c r="K56" s="673"/>
      <c r="L56" s="673"/>
      <c r="M56" s="673"/>
      <c r="N56" s="675"/>
      <c r="O56" s="693"/>
      <c r="P56" s="871"/>
      <c r="Q56" s="773"/>
    </row>
    <row r="57" spans="1:27" ht="25.15" customHeight="1" thickBot="1">
      <c r="A57" s="663"/>
      <c r="B57" s="2049"/>
      <c r="C57" s="710"/>
      <c r="D57" s="2001" t="s">
        <v>738</v>
      </c>
      <c r="E57" s="2001"/>
      <c r="F57" s="885"/>
      <c r="G57" s="887"/>
      <c r="H57" s="1988" t="s">
        <v>814</v>
      </c>
      <c r="I57" s="1989"/>
      <c r="J57" s="1989"/>
      <c r="K57" s="1989"/>
      <c r="L57" s="1989"/>
      <c r="M57" s="1989"/>
      <c r="N57" s="1989"/>
      <c r="O57" s="1990"/>
      <c r="P57" s="871"/>
      <c r="Q57" s="773"/>
    </row>
    <row r="58" spans="1:27" ht="15.5">
      <c r="A58" s="663"/>
      <c r="B58" s="2049"/>
      <c r="C58" s="677"/>
      <c r="D58" s="673"/>
      <c r="E58" s="673"/>
      <c r="F58" s="700"/>
      <c r="G58" s="700"/>
      <c r="H58" s="700"/>
      <c r="I58" s="700"/>
      <c r="J58" s="700"/>
      <c r="K58" s="677"/>
      <c r="L58" s="700"/>
      <c r="M58" s="700"/>
      <c r="N58" s="677"/>
      <c r="O58" s="692"/>
      <c r="P58" s="871"/>
      <c r="Q58" s="773"/>
    </row>
    <row r="59" spans="1:27" ht="30" customHeight="1">
      <c r="A59" s="663"/>
      <c r="B59" s="2049"/>
      <c r="C59" s="673"/>
      <c r="D59" s="712" t="s">
        <v>3057</v>
      </c>
      <c r="E59" s="858">
        <v>0.98</v>
      </c>
      <c r="F59" s="713"/>
      <c r="G59" s="714"/>
      <c r="H59" s="1977" t="s">
        <v>747</v>
      </c>
      <c r="I59" s="1978"/>
      <c r="J59" s="791" t="s">
        <v>771</v>
      </c>
      <c r="K59" s="715"/>
      <c r="L59" s="1977" t="s">
        <v>763</v>
      </c>
      <c r="M59" s="1977"/>
      <c r="N59" s="1998" t="s">
        <v>771</v>
      </c>
      <c r="O59" s="1999"/>
      <c r="P59" s="871"/>
      <c r="Q59" s="773"/>
    </row>
    <row r="60" spans="1:27" ht="30" customHeight="1">
      <c r="A60" s="663"/>
      <c r="B60" s="2049"/>
      <c r="C60" s="673"/>
      <c r="D60" s="712" t="s">
        <v>3058</v>
      </c>
      <c r="E60" s="859">
        <v>64</v>
      </c>
      <c r="F60" s="716"/>
      <c r="G60" s="1656" t="s">
        <v>123</v>
      </c>
      <c r="H60" s="717"/>
      <c r="I60" s="717"/>
      <c r="J60" s="696"/>
      <c r="K60" s="1977" t="s">
        <v>764</v>
      </c>
      <c r="L60" s="1977"/>
      <c r="M60" s="1978"/>
      <c r="N60" s="1998" t="s">
        <v>771</v>
      </c>
      <c r="O60" s="1999"/>
      <c r="P60" s="871"/>
      <c r="Q60" s="773"/>
    </row>
    <row r="61" spans="1:27" ht="30" customHeight="1">
      <c r="A61" s="663"/>
      <c r="B61" s="2049"/>
      <c r="C61" s="673"/>
      <c r="D61" s="1986" t="s">
        <v>1041</v>
      </c>
      <c r="E61" s="790" t="s">
        <v>873</v>
      </c>
      <c r="F61" s="792" t="s">
        <v>755</v>
      </c>
      <c r="G61" s="1737">
        <v>44089</v>
      </c>
      <c r="H61" s="717"/>
      <c r="I61" s="717"/>
      <c r="J61" s="696"/>
      <c r="K61" s="1991" t="s">
        <v>1039</v>
      </c>
      <c r="L61" s="1991"/>
      <c r="M61" s="1991"/>
      <c r="N61" s="1992"/>
      <c r="O61" s="1993"/>
      <c r="P61" s="871"/>
      <c r="Q61" s="773"/>
    </row>
    <row r="62" spans="1:27" ht="30" customHeight="1">
      <c r="A62" s="663"/>
      <c r="B62" s="2049"/>
      <c r="C62" s="673"/>
      <c r="D62" s="1986"/>
      <c r="E62" s="790" t="s">
        <v>129</v>
      </c>
      <c r="F62" s="792" t="s">
        <v>755</v>
      </c>
      <c r="G62" s="1737">
        <v>44089</v>
      </c>
      <c r="H62" s="2000"/>
      <c r="I62" s="2000"/>
      <c r="J62" s="1068"/>
      <c r="K62" s="714"/>
      <c r="L62" s="1979" t="s">
        <v>1035</v>
      </c>
      <c r="M62" s="1980"/>
      <c r="N62" s="1994"/>
      <c r="O62" s="1995"/>
      <c r="P62" s="871"/>
      <c r="Q62" s="773"/>
    </row>
    <row r="63" spans="1:27" ht="30" customHeight="1">
      <c r="A63" s="663"/>
      <c r="B63" s="2049"/>
      <c r="C63" s="673"/>
      <c r="D63" s="1986"/>
      <c r="E63" s="870" t="s">
        <v>954</v>
      </c>
      <c r="F63" s="792" t="s">
        <v>755</v>
      </c>
      <c r="G63" s="1737">
        <v>44089</v>
      </c>
      <c r="H63" s="2000"/>
      <c r="I63" s="2000"/>
      <c r="J63" s="1068"/>
      <c r="K63" s="714"/>
      <c r="L63" s="1979"/>
      <c r="M63" s="1980"/>
      <c r="N63" s="1996"/>
      <c r="O63" s="1997"/>
      <c r="P63" s="871"/>
      <c r="Q63" s="773"/>
    </row>
    <row r="64" spans="1:27" ht="30" customHeight="1">
      <c r="A64" s="663"/>
      <c r="B64" s="2049"/>
      <c r="C64" s="673"/>
      <c r="D64" s="1649" t="s">
        <v>998</v>
      </c>
      <c r="E64" s="790" t="s">
        <v>2035</v>
      </c>
      <c r="F64" s="792" t="s">
        <v>2045</v>
      </c>
      <c r="G64" s="792"/>
      <c r="H64" s="1650"/>
      <c r="I64" s="1650"/>
      <c r="J64" s="1068"/>
      <c r="K64" s="714"/>
      <c r="L64" s="1651"/>
      <c r="M64" s="1651"/>
      <c r="N64" s="1654"/>
      <c r="O64" s="1655"/>
      <c r="P64" s="871"/>
      <c r="Q64" s="773"/>
    </row>
    <row r="65" spans="1:27" ht="30" customHeight="1">
      <c r="A65" s="663"/>
      <c r="B65" s="2049"/>
      <c r="C65" s="673"/>
      <c r="D65" s="1649" t="s">
        <v>2036</v>
      </c>
      <c r="E65" s="790" t="s">
        <v>2036</v>
      </c>
      <c r="F65" s="792" t="s">
        <v>2049</v>
      </c>
      <c r="G65" s="1737">
        <v>44180</v>
      </c>
      <c r="H65" s="1650"/>
      <c r="I65" s="1650"/>
      <c r="J65" s="1068"/>
      <c r="K65" s="714"/>
      <c r="L65" s="1651"/>
      <c r="M65" s="1651"/>
      <c r="N65" s="1654"/>
      <c r="O65" s="1655"/>
      <c r="P65" s="871"/>
      <c r="Q65" s="773"/>
    </row>
    <row r="66" spans="1:27" s="704" customFormat="1" ht="16" thickBot="1">
      <c r="A66" s="706"/>
      <c r="B66" s="709" t="s">
        <v>821</v>
      </c>
      <c r="C66" s="727"/>
      <c r="D66" s="727"/>
      <c r="E66" s="727"/>
      <c r="F66" s="727"/>
      <c r="G66" s="727"/>
      <c r="H66" s="727"/>
      <c r="I66" s="727"/>
      <c r="J66" s="727"/>
      <c r="K66" s="727"/>
      <c r="L66" s="739"/>
      <c r="M66" s="740"/>
      <c r="N66" s="740"/>
      <c r="O66" s="741"/>
      <c r="P66" s="882"/>
      <c r="Q66" s="783"/>
      <c r="R66" s="770"/>
      <c r="S66" s="770"/>
      <c r="T66" s="770"/>
      <c r="U66" s="770"/>
      <c r="V66" s="770"/>
      <c r="W66" s="770"/>
      <c r="X66" s="770"/>
      <c r="Y66" s="770"/>
      <c r="Z66" s="770"/>
      <c r="AA66" s="770"/>
    </row>
    <row r="67" spans="1:27" ht="30" customHeight="1" outlineLevel="1">
      <c r="A67" s="663"/>
      <c r="B67" s="2048" t="s">
        <v>821</v>
      </c>
      <c r="C67" s="710"/>
      <c r="D67" s="673"/>
      <c r="E67" s="1981" t="s">
        <v>1000</v>
      </c>
      <c r="F67" s="1981"/>
      <c r="G67" s="982" t="s">
        <v>999</v>
      </c>
      <c r="H67" s="670" t="s">
        <v>990</v>
      </c>
      <c r="I67" s="670" t="s">
        <v>809</v>
      </c>
      <c r="J67" s="670" t="s">
        <v>810</v>
      </c>
      <c r="K67" s="670" t="s">
        <v>981</v>
      </c>
      <c r="L67" s="673"/>
      <c r="M67" s="673"/>
      <c r="N67" s="675"/>
      <c r="O67" s="693"/>
      <c r="P67" s="871"/>
      <c r="Q67" s="773"/>
    </row>
    <row r="68" spans="1:27" ht="31" outlineLevel="1">
      <c r="A68" s="663"/>
      <c r="B68" s="2049"/>
      <c r="C68" s="710"/>
      <c r="D68" s="670" t="s">
        <v>750</v>
      </c>
      <c r="E68" s="1982"/>
      <c r="F68" s="1982"/>
      <c r="G68" s="1042"/>
      <c r="H68" s="983"/>
      <c r="I68" s="983"/>
      <c r="J68" s="983"/>
      <c r="K68" s="983"/>
      <c r="L68" s="673"/>
      <c r="M68" s="673"/>
      <c r="N68" s="675"/>
      <c r="O68" s="693"/>
      <c r="P68" s="871"/>
      <c r="Q68" s="773"/>
    </row>
    <row r="69" spans="1:27" ht="16" outlineLevel="1" thickBot="1">
      <c r="A69" s="663"/>
      <c r="B69" s="2049"/>
      <c r="C69" s="710"/>
      <c r="D69" s="711"/>
      <c r="E69" s="711"/>
      <c r="F69" s="711"/>
      <c r="G69" s="695"/>
      <c r="H69" s="673"/>
      <c r="I69" s="677"/>
      <c r="J69" s="673"/>
      <c r="K69" s="673"/>
      <c r="L69" s="673"/>
      <c r="M69" s="673"/>
      <c r="N69" s="675"/>
      <c r="O69" s="693"/>
      <c r="P69" s="871"/>
      <c r="Q69" s="773"/>
    </row>
    <row r="70" spans="1:27" ht="25.15" customHeight="1" outlineLevel="1" thickBot="1">
      <c r="A70" s="663"/>
      <c r="B70" s="2049"/>
      <c r="C70" s="710"/>
      <c r="D70" s="2001" t="s">
        <v>738</v>
      </c>
      <c r="E70" s="2001"/>
      <c r="F70" s="885"/>
      <c r="G70" s="887"/>
      <c r="H70" s="1988" t="s">
        <v>814</v>
      </c>
      <c r="I70" s="1989"/>
      <c r="J70" s="1989"/>
      <c r="K70" s="1989"/>
      <c r="L70" s="1989"/>
      <c r="M70" s="1989"/>
      <c r="N70" s="1989"/>
      <c r="O70" s="1990"/>
      <c r="P70" s="871"/>
      <c r="Q70" s="773"/>
    </row>
    <row r="71" spans="1:27" ht="15.5" outlineLevel="1">
      <c r="A71" s="663"/>
      <c r="B71" s="2049"/>
      <c r="C71" s="677"/>
      <c r="D71" s="673"/>
      <c r="E71" s="673"/>
      <c r="F71" s="700"/>
      <c r="G71" s="700"/>
      <c r="H71" s="700"/>
      <c r="I71" s="700"/>
      <c r="J71" s="700"/>
      <c r="K71" s="677"/>
      <c r="L71" s="700"/>
      <c r="M71" s="700"/>
      <c r="N71" s="677"/>
      <c r="O71" s="692"/>
      <c r="P71" s="871"/>
      <c r="Q71" s="773"/>
    </row>
    <row r="72" spans="1:27" ht="30" customHeight="1" outlineLevel="1">
      <c r="A72" s="663"/>
      <c r="B72" s="2049"/>
      <c r="C72" s="673"/>
      <c r="D72" s="712" t="s">
        <v>3057</v>
      </c>
      <c r="E72" s="858"/>
      <c r="F72" s="713"/>
      <c r="G72" s="714"/>
      <c r="H72" s="1977" t="s">
        <v>747</v>
      </c>
      <c r="I72" s="1978"/>
      <c r="J72" s="791" t="s">
        <v>80</v>
      </c>
      <c r="K72" s="715"/>
      <c r="L72" s="1977" t="s">
        <v>763</v>
      </c>
      <c r="M72" s="1977"/>
      <c r="N72" s="1998" t="s">
        <v>766</v>
      </c>
      <c r="O72" s="1999"/>
      <c r="P72" s="871"/>
      <c r="Q72" s="773"/>
    </row>
    <row r="73" spans="1:27" ht="30" customHeight="1" outlineLevel="1">
      <c r="A73" s="663"/>
      <c r="B73" s="2049"/>
      <c r="C73" s="673"/>
      <c r="D73" s="712" t="s">
        <v>3058</v>
      </c>
      <c r="E73" s="859"/>
      <c r="F73" s="716"/>
      <c r="G73" s="1656" t="s">
        <v>123</v>
      </c>
      <c r="H73" s="717"/>
      <c r="I73" s="717"/>
      <c r="J73" s="696"/>
      <c r="K73" s="1977" t="s">
        <v>764</v>
      </c>
      <c r="L73" s="1977"/>
      <c r="M73" s="1978"/>
      <c r="N73" s="1998" t="s">
        <v>766</v>
      </c>
      <c r="O73" s="1999"/>
      <c r="P73" s="871"/>
      <c r="Q73" s="773"/>
    </row>
    <row r="74" spans="1:27" ht="30" customHeight="1" outlineLevel="1">
      <c r="A74" s="663"/>
      <c r="B74" s="2049"/>
      <c r="C74" s="673"/>
      <c r="D74" s="1986" t="s">
        <v>1041</v>
      </c>
      <c r="E74" s="790" t="s">
        <v>873</v>
      </c>
      <c r="F74" s="792" t="s">
        <v>755</v>
      </c>
      <c r="G74" s="792"/>
      <c r="H74" s="717"/>
      <c r="I74" s="717"/>
      <c r="J74" s="696"/>
      <c r="K74" s="1991" t="s">
        <v>1039</v>
      </c>
      <c r="L74" s="1991"/>
      <c r="M74" s="1991"/>
      <c r="N74" s="1992"/>
      <c r="O74" s="1993"/>
      <c r="P74" s="871"/>
      <c r="Q74" s="773"/>
    </row>
    <row r="75" spans="1:27" ht="30" customHeight="1" outlineLevel="1">
      <c r="A75" s="663"/>
      <c r="B75" s="2049"/>
      <c r="C75" s="673"/>
      <c r="D75" s="1986"/>
      <c r="E75" s="790" t="s">
        <v>129</v>
      </c>
      <c r="F75" s="792" t="s">
        <v>755</v>
      </c>
      <c r="G75" s="792"/>
      <c r="H75" s="2000"/>
      <c r="I75" s="2000"/>
      <c r="J75" s="1068"/>
      <c r="K75" s="714"/>
      <c r="L75" s="1979" t="s">
        <v>1035</v>
      </c>
      <c r="M75" s="1980"/>
      <c r="N75" s="1994"/>
      <c r="O75" s="1995"/>
      <c r="P75" s="871"/>
      <c r="Q75" s="773"/>
    </row>
    <row r="76" spans="1:27" ht="30" customHeight="1" outlineLevel="1">
      <c r="A76" s="663"/>
      <c r="B76" s="2049"/>
      <c r="C76" s="673"/>
      <c r="D76" s="1986"/>
      <c r="E76" s="870" t="s">
        <v>954</v>
      </c>
      <c r="F76" s="792" t="s">
        <v>755</v>
      </c>
      <c r="G76" s="792"/>
      <c r="H76" s="2000"/>
      <c r="I76" s="2000"/>
      <c r="J76" s="1068"/>
      <c r="K76" s="714"/>
      <c r="L76" s="1979"/>
      <c r="M76" s="1980"/>
      <c r="N76" s="1996"/>
      <c r="O76" s="1997"/>
      <c r="P76" s="871"/>
      <c r="Q76" s="773"/>
    </row>
    <row r="77" spans="1:27" ht="30" customHeight="1" outlineLevel="1">
      <c r="A77" s="663"/>
      <c r="B77" s="2049"/>
      <c r="C77" s="673"/>
      <c r="D77" s="1649" t="s">
        <v>998</v>
      </c>
      <c r="E77" s="790" t="s">
        <v>2035</v>
      </c>
      <c r="F77" s="792" t="s">
        <v>2046</v>
      </c>
      <c r="G77" s="792"/>
      <c r="H77" s="1650"/>
      <c r="I77" s="1650"/>
      <c r="J77" s="1068"/>
      <c r="K77" s="714"/>
      <c r="L77" s="1651"/>
      <c r="M77" s="1651"/>
      <c r="N77" s="1654"/>
      <c r="O77" s="1655"/>
      <c r="P77" s="871"/>
      <c r="Q77" s="773"/>
    </row>
    <row r="78" spans="1:27" ht="30" customHeight="1" outlineLevel="1">
      <c r="A78" s="663"/>
      <c r="B78" s="2049"/>
      <c r="C78" s="673"/>
      <c r="D78" s="1649" t="s">
        <v>2036</v>
      </c>
      <c r="E78" s="790" t="s">
        <v>2036</v>
      </c>
      <c r="F78" s="792" t="s">
        <v>2049</v>
      </c>
      <c r="G78" s="792"/>
      <c r="H78" s="1650"/>
      <c r="I78" s="1650"/>
      <c r="J78" s="1068"/>
      <c r="K78" s="714"/>
      <c r="L78" s="1651"/>
      <c r="M78" s="1651"/>
      <c r="N78" s="1654"/>
      <c r="O78" s="1655"/>
      <c r="P78" s="871"/>
      <c r="Q78" s="773"/>
    </row>
    <row r="79" spans="1:27" s="704" customFormat="1" ht="16" thickBot="1">
      <c r="A79" s="706"/>
      <c r="B79" s="709" t="s">
        <v>822</v>
      </c>
      <c r="C79" s="727"/>
      <c r="D79" s="727"/>
      <c r="E79" s="727"/>
      <c r="F79" s="727"/>
      <c r="G79" s="727"/>
      <c r="H79" s="727"/>
      <c r="I79" s="727"/>
      <c r="J79" s="727"/>
      <c r="K79" s="727"/>
      <c r="L79" s="739"/>
      <c r="M79" s="740"/>
      <c r="N79" s="740"/>
      <c r="O79" s="741"/>
      <c r="P79" s="882"/>
      <c r="Q79" s="783"/>
      <c r="R79" s="770"/>
      <c r="S79" s="770"/>
      <c r="T79" s="770"/>
      <c r="U79" s="770"/>
      <c r="V79" s="770"/>
      <c r="W79" s="770"/>
      <c r="X79" s="770"/>
      <c r="Y79" s="770"/>
      <c r="Z79" s="770"/>
      <c r="AA79" s="770"/>
    </row>
    <row r="80" spans="1:27" ht="30" customHeight="1" outlineLevel="1">
      <c r="A80" s="663"/>
      <c r="B80" s="2048" t="s">
        <v>822</v>
      </c>
      <c r="C80" s="710"/>
      <c r="D80" s="673"/>
      <c r="E80" s="1981" t="s">
        <v>1000</v>
      </c>
      <c r="F80" s="1981"/>
      <c r="G80" s="982" t="s">
        <v>999</v>
      </c>
      <c r="H80" s="670" t="s">
        <v>990</v>
      </c>
      <c r="I80" s="670" t="s">
        <v>809</v>
      </c>
      <c r="J80" s="670" t="s">
        <v>810</v>
      </c>
      <c r="K80" s="670" t="s">
        <v>981</v>
      </c>
      <c r="L80" s="673"/>
      <c r="M80" s="673"/>
      <c r="N80" s="675"/>
      <c r="O80" s="693"/>
      <c r="P80" s="871"/>
      <c r="Q80" s="773"/>
    </row>
    <row r="81" spans="1:27" ht="31" outlineLevel="1">
      <c r="A81" s="663"/>
      <c r="B81" s="2049"/>
      <c r="C81" s="710"/>
      <c r="D81" s="670" t="s">
        <v>750</v>
      </c>
      <c r="E81" s="1982"/>
      <c r="F81" s="1982"/>
      <c r="G81" s="1042"/>
      <c r="H81" s="983"/>
      <c r="I81" s="983"/>
      <c r="J81" s="983"/>
      <c r="K81" s="983"/>
      <c r="L81" s="673"/>
      <c r="M81" s="673"/>
      <c r="N81" s="675"/>
      <c r="O81" s="693"/>
      <c r="P81" s="871"/>
      <c r="Q81" s="773"/>
    </row>
    <row r="82" spans="1:27" ht="16" outlineLevel="1" thickBot="1">
      <c r="A82" s="663"/>
      <c r="B82" s="2049"/>
      <c r="C82" s="710"/>
      <c r="D82" s="711"/>
      <c r="E82" s="711"/>
      <c r="F82" s="711"/>
      <c r="G82" s="695"/>
      <c r="H82" s="673"/>
      <c r="I82" s="677"/>
      <c r="J82" s="673"/>
      <c r="K82" s="673"/>
      <c r="L82" s="673"/>
      <c r="M82" s="673"/>
      <c r="N82" s="675"/>
      <c r="O82" s="693"/>
      <c r="P82" s="871"/>
      <c r="Q82" s="773"/>
    </row>
    <row r="83" spans="1:27" ht="25.15" customHeight="1" outlineLevel="1" thickBot="1">
      <c r="A83" s="663"/>
      <c r="B83" s="2049"/>
      <c r="C83" s="710"/>
      <c r="D83" s="2001" t="s">
        <v>738</v>
      </c>
      <c r="E83" s="2001"/>
      <c r="F83" s="885"/>
      <c r="G83" s="887"/>
      <c r="H83" s="1988" t="s">
        <v>814</v>
      </c>
      <c r="I83" s="1989"/>
      <c r="J83" s="1989"/>
      <c r="K83" s="1989"/>
      <c r="L83" s="1989"/>
      <c r="M83" s="1989"/>
      <c r="N83" s="1989"/>
      <c r="O83" s="1990"/>
      <c r="P83" s="871"/>
      <c r="Q83" s="773"/>
    </row>
    <row r="84" spans="1:27" ht="15.5" outlineLevel="1">
      <c r="A84" s="663"/>
      <c r="B84" s="2049"/>
      <c r="C84" s="677"/>
      <c r="D84" s="673"/>
      <c r="E84" s="673"/>
      <c r="F84" s="700"/>
      <c r="G84" s="700"/>
      <c r="H84" s="700"/>
      <c r="I84" s="700"/>
      <c r="J84" s="700"/>
      <c r="K84" s="677"/>
      <c r="L84" s="700"/>
      <c r="M84" s="700"/>
      <c r="N84" s="677"/>
      <c r="O84" s="692"/>
      <c r="P84" s="871"/>
      <c r="Q84" s="773"/>
    </row>
    <row r="85" spans="1:27" ht="30" customHeight="1" outlineLevel="1">
      <c r="A85" s="663"/>
      <c r="B85" s="2049"/>
      <c r="C85" s="673"/>
      <c r="D85" s="712" t="s">
        <v>3057</v>
      </c>
      <c r="E85" s="858"/>
      <c r="F85" s="713"/>
      <c r="G85" s="714"/>
      <c r="H85" s="1977" t="s">
        <v>747</v>
      </c>
      <c r="I85" s="1978"/>
      <c r="J85" s="791" t="s">
        <v>80</v>
      </c>
      <c r="K85" s="715"/>
      <c r="L85" s="1977" t="s">
        <v>763</v>
      </c>
      <c r="M85" s="1977"/>
      <c r="N85" s="1998" t="s">
        <v>766</v>
      </c>
      <c r="O85" s="1999"/>
      <c r="P85" s="871"/>
      <c r="Q85" s="773"/>
    </row>
    <row r="86" spans="1:27" ht="30" customHeight="1" outlineLevel="1">
      <c r="A86" s="663"/>
      <c r="B86" s="2049"/>
      <c r="C86" s="673"/>
      <c r="D86" s="712" t="s">
        <v>3058</v>
      </c>
      <c r="E86" s="859"/>
      <c r="F86" s="716"/>
      <c r="G86" s="1656" t="s">
        <v>123</v>
      </c>
      <c r="H86" s="717"/>
      <c r="I86" s="717"/>
      <c r="J86" s="696"/>
      <c r="K86" s="1977" t="s">
        <v>764</v>
      </c>
      <c r="L86" s="1977"/>
      <c r="M86" s="1978"/>
      <c r="N86" s="1998" t="s">
        <v>766</v>
      </c>
      <c r="O86" s="1999"/>
      <c r="P86" s="871"/>
      <c r="Q86" s="773"/>
    </row>
    <row r="87" spans="1:27" ht="30" customHeight="1" outlineLevel="1">
      <c r="A87" s="663"/>
      <c r="B87" s="2049"/>
      <c r="C87" s="673"/>
      <c r="D87" s="1986" t="s">
        <v>1041</v>
      </c>
      <c r="E87" s="790" t="s">
        <v>873</v>
      </c>
      <c r="F87" s="792" t="s">
        <v>755</v>
      </c>
      <c r="G87" s="792"/>
      <c r="H87" s="717"/>
      <c r="I87" s="717"/>
      <c r="J87" s="696"/>
      <c r="K87" s="1991" t="s">
        <v>1039</v>
      </c>
      <c r="L87" s="1991"/>
      <c r="M87" s="1991"/>
      <c r="N87" s="1992"/>
      <c r="O87" s="1993"/>
      <c r="P87" s="871"/>
      <c r="Q87" s="773"/>
    </row>
    <row r="88" spans="1:27" ht="30" customHeight="1" outlineLevel="1">
      <c r="A88" s="663"/>
      <c r="B88" s="2049"/>
      <c r="C88" s="673"/>
      <c r="D88" s="1986"/>
      <c r="E88" s="790" t="s">
        <v>129</v>
      </c>
      <c r="F88" s="792" t="s">
        <v>755</v>
      </c>
      <c r="G88" s="792"/>
      <c r="H88" s="2000"/>
      <c r="I88" s="2000"/>
      <c r="J88" s="1068"/>
      <c r="K88" s="714"/>
      <c r="L88" s="1979" t="s">
        <v>1035</v>
      </c>
      <c r="M88" s="1980"/>
      <c r="N88" s="1994"/>
      <c r="O88" s="1995"/>
      <c r="P88" s="871"/>
      <c r="Q88" s="773"/>
    </row>
    <row r="89" spans="1:27" ht="30" customHeight="1" outlineLevel="1">
      <c r="A89" s="663"/>
      <c r="B89" s="2049"/>
      <c r="C89" s="673"/>
      <c r="D89" s="1986"/>
      <c r="E89" s="870" t="s">
        <v>954</v>
      </c>
      <c r="F89" s="792" t="s">
        <v>755</v>
      </c>
      <c r="G89" s="792"/>
      <c r="H89" s="2000"/>
      <c r="I89" s="2000"/>
      <c r="J89" s="1068"/>
      <c r="K89" s="714"/>
      <c r="L89" s="1979"/>
      <c r="M89" s="1980"/>
      <c r="N89" s="1996"/>
      <c r="O89" s="1997"/>
      <c r="P89" s="871"/>
      <c r="Q89" s="773"/>
    </row>
    <row r="90" spans="1:27" ht="30" customHeight="1" outlineLevel="1">
      <c r="A90" s="663"/>
      <c r="B90" s="2049"/>
      <c r="C90" s="673"/>
      <c r="D90" s="1649" t="s">
        <v>998</v>
      </c>
      <c r="E90" s="790" t="s">
        <v>2035</v>
      </c>
      <c r="F90" s="792" t="s">
        <v>2046</v>
      </c>
      <c r="G90" s="792"/>
      <c r="H90" s="1650"/>
      <c r="I90" s="1650"/>
      <c r="J90" s="1068"/>
      <c r="K90" s="714"/>
      <c r="L90" s="1651"/>
      <c r="M90" s="1651"/>
      <c r="N90" s="1654"/>
      <c r="O90" s="1655"/>
      <c r="P90" s="871"/>
      <c r="Q90" s="773"/>
    </row>
    <row r="91" spans="1:27" ht="30" customHeight="1" outlineLevel="1">
      <c r="A91" s="663"/>
      <c r="B91" s="2049"/>
      <c r="C91" s="673"/>
      <c r="D91" s="1649" t="s">
        <v>2036</v>
      </c>
      <c r="E91" s="790" t="s">
        <v>2036</v>
      </c>
      <c r="F91" s="792" t="s">
        <v>2049</v>
      </c>
      <c r="G91" s="792"/>
      <c r="H91" s="1650"/>
      <c r="I91" s="1650"/>
      <c r="J91" s="1068"/>
      <c r="K91" s="714"/>
      <c r="L91" s="1651"/>
      <c r="M91" s="1651"/>
      <c r="N91" s="1654"/>
      <c r="O91" s="1655"/>
      <c r="P91" s="871"/>
      <c r="Q91" s="773"/>
    </row>
    <row r="92" spans="1:27" s="704" customFormat="1" ht="15.65" customHeight="1" thickBot="1">
      <c r="A92" s="706"/>
      <c r="B92" s="748"/>
      <c r="C92" s="727"/>
      <c r="D92" s="727"/>
      <c r="E92" s="727"/>
      <c r="F92" s="727"/>
      <c r="G92" s="727"/>
      <c r="H92" s="727"/>
      <c r="I92" s="727"/>
      <c r="J92" s="727"/>
      <c r="K92" s="727"/>
      <c r="L92" s="739"/>
      <c r="M92" s="740"/>
      <c r="N92" s="740"/>
      <c r="O92" s="741"/>
      <c r="P92" s="882"/>
      <c r="Q92" s="783"/>
      <c r="R92" s="770"/>
      <c r="S92" s="770"/>
      <c r="T92" s="770"/>
      <c r="U92" s="770"/>
      <c r="V92" s="770"/>
      <c r="W92" s="770"/>
      <c r="X92" s="770"/>
      <c r="Y92" s="770"/>
      <c r="Z92" s="770"/>
      <c r="AA92" s="770"/>
    </row>
    <row r="93" spans="1:27" ht="25.15" customHeight="1" thickBot="1">
      <c r="A93" s="678"/>
      <c r="B93" s="2042" t="s">
        <v>92</v>
      </c>
      <c r="C93" s="677"/>
      <c r="D93" s="1988" t="s">
        <v>770</v>
      </c>
      <c r="E93" s="1989"/>
      <c r="F93" s="1989"/>
      <c r="G93" s="1989"/>
      <c r="H93" s="1990"/>
      <c r="I93" s="888"/>
      <c r="K93" s="1988" t="s">
        <v>818</v>
      </c>
      <c r="L93" s="1989"/>
      <c r="M93" s="1989"/>
      <c r="N93" s="1990"/>
      <c r="O93" s="692"/>
      <c r="P93" s="871"/>
      <c r="Q93" s="773"/>
    </row>
    <row r="94" spans="1:27" ht="10.15" customHeight="1">
      <c r="A94" s="678"/>
      <c r="B94" s="2043"/>
      <c r="C94" s="677"/>
      <c r="D94" s="677"/>
      <c r="E94" s="677"/>
      <c r="F94" s="677"/>
      <c r="G94" s="677"/>
      <c r="H94" s="677"/>
      <c r="I94" s="677"/>
      <c r="J94" s="677"/>
      <c r="K94" s="677"/>
      <c r="L94" s="677"/>
      <c r="M94" s="677"/>
      <c r="N94" s="677"/>
      <c r="O94" s="692"/>
      <c r="P94" s="871"/>
      <c r="Q94" s="773"/>
    </row>
    <row r="95" spans="1:27" ht="30" customHeight="1">
      <c r="A95" s="679"/>
      <c r="B95" s="2043"/>
      <c r="C95" s="675"/>
      <c r="D95" s="742" t="s">
        <v>748</v>
      </c>
      <c r="E95" s="1039" t="s">
        <v>990</v>
      </c>
      <c r="F95" s="691" t="s">
        <v>986</v>
      </c>
      <c r="G95" s="691" t="s">
        <v>982</v>
      </c>
      <c r="H95" s="1039" t="s">
        <v>991</v>
      </c>
      <c r="I95" s="699"/>
      <c r="J95" s="699"/>
      <c r="K95" s="742" t="s">
        <v>748</v>
      </c>
      <c r="L95" s="1039" t="s">
        <v>990</v>
      </c>
      <c r="M95" s="691" t="s">
        <v>983</v>
      </c>
      <c r="N95" s="1039" t="s">
        <v>993</v>
      </c>
      <c r="O95" s="692"/>
      <c r="P95" s="871"/>
      <c r="Q95" s="773"/>
    </row>
    <row r="96" spans="1:27" ht="30" customHeight="1">
      <c r="A96" s="663"/>
      <c r="B96" s="2043"/>
      <c r="C96" s="673"/>
      <c r="D96" s="786" t="str">
        <f>+$E$16</f>
        <v>CMC</v>
      </c>
      <c r="E96" s="1037" t="str">
        <f>+J21</f>
        <v>1.15M</v>
      </c>
      <c r="F96" s="1040">
        <f>+J20</f>
        <v>5</v>
      </c>
      <c r="G96" s="1041"/>
      <c r="H96" s="1036"/>
      <c r="I96" s="751"/>
      <c r="J96" s="751"/>
      <c r="K96" s="786" t="str">
        <f>+$E$55</f>
        <v>Alcon (Eger)</v>
      </c>
      <c r="L96" s="1037">
        <f>+H55</f>
        <v>0</v>
      </c>
      <c r="M96" s="1040">
        <f>+I55</f>
        <v>5</v>
      </c>
      <c r="N96" s="1037" t="str">
        <f>+K55</f>
        <v>916k</v>
      </c>
      <c r="O96" s="693"/>
      <c r="P96" s="871"/>
      <c r="Q96" s="773"/>
    </row>
    <row r="97" spans="1:27" ht="30" customHeight="1">
      <c r="A97" s="663"/>
      <c r="B97" s="2043"/>
      <c r="C97" s="673"/>
      <c r="D97" s="786">
        <f>+$E$29</f>
        <v>0</v>
      </c>
      <c r="E97" s="1037">
        <f>+J34</f>
        <v>0</v>
      </c>
      <c r="F97" s="1040">
        <f>+J33</f>
        <v>0</v>
      </c>
      <c r="G97" s="1041"/>
      <c r="H97" s="1036"/>
      <c r="I97" s="751"/>
      <c r="J97" s="751"/>
      <c r="K97" s="786">
        <f>+$E$68</f>
        <v>0</v>
      </c>
      <c r="L97" s="1037">
        <f>+H68</f>
        <v>0</v>
      </c>
      <c r="M97" s="1040">
        <f>+I68</f>
        <v>0</v>
      </c>
      <c r="N97" s="1037">
        <f>+K68</f>
        <v>0</v>
      </c>
      <c r="O97" s="676"/>
      <c r="P97" s="871"/>
      <c r="Q97" s="773"/>
    </row>
    <row r="98" spans="1:27" ht="30" customHeight="1">
      <c r="A98" s="663"/>
      <c r="B98" s="2043"/>
      <c r="C98" s="673"/>
      <c r="D98" s="786">
        <f>+$E$42</f>
        <v>0</v>
      </c>
      <c r="E98" s="1037">
        <f>+J47</f>
        <v>0</v>
      </c>
      <c r="F98" s="1040">
        <f>+J46</f>
        <v>0</v>
      </c>
      <c r="G98" s="1041"/>
      <c r="H98" s="1036"/>
      <c r="I98" s="751"/>
      <c r="J98" s="751"/>
      <c r="K98" s="786">
        <f>+$E$81</f>
        <v>0</v>
      </c>
      <c r="L98" s="1037">
        <f>+H81</f>
        <v>0</v>
      </c>
      <c r="M98" s="1040">
        <f>+I81</f>
        <v>0</v>
      </c>
      <c r="N98" s="1037">
        <f>+K81</f>
        <v>0</v>
      </c>
      <c r="O98" s="676"/>
      <c r="P98" s="871"/>
      <c r="Q98" s="780"/>
      <c r="R98" s="668"/>
      <c r="S98" s="668"/>
      <c r="U98" s="668"/>
      <c r="X98" s="668"/>
      <c r="Z98" s="668"/>
    </row>
    <row r="99" spans="1:27" ht="15.5">
      <c r="A99" s="678"/>
      <c r="B99" s="2043"/>
      <c r="C99" s="677"/>
      <c r="D99" s="673"/>
      <c r="E99" s="673"/>
      <c r="F99" s="673"/>
      <c r="G99" s="673"/>
      <c r="H99" s="677"/>
      <c r="I99" s="677"/>
      <c r="J99" s="677"/>
      <c r="K99" s="673"/>
      <c r="L99" s="673"/>
      <c r="M99" s="673"/>
      <c r="N99" s="673"/>
      <c r="O99" s="676"/>
      <c r="P99" s="871"/>
      <c r="Q99" s="780"/>
      <c r="R99" s="668"/>
      <c r="S99" s="668"/>
      <c r="U99" s="668"/>
      <c r="X99" s="668"/>
      <c r="Z99" s="668"/>
    </row>
    <row r="100" spans="1:27" ht="30" customHeight="1">
      <c r="A100" s="678"/>
      <c r="B100" s="2043"/>
      <c r="C100" s="677"/>
      <c r="D100" s="742" t="s">
        <v>749</v>
      </c>
      <c r="E100" s="691" t="s">
        <v>984</v>
      </c>
      <c r="F100" s="1039" t="s">
        <v>992</v>
      </c>
      <c r="G100" s="691" t="s">
        <v>985</v>
      </c>
      <c r="H100" s="699"/>
      <c r="I100" s="673"/>
      <c r="J100" s="673"/>
      <c r="K100" s="742" t="s">
        <v>749</v>
      </c>
      <c r="L100" s="1039" t="s">
        <v>992</v>
      </c>
      <c r="M100" s="691" t="s">
        <v>989</v>
      </c>
      <c r="N100" s="699"/>
      <c r="O100" s="692"/>
      <c r="P100" s="871"/>
      <c r="Q100" s="784"/>
      <c r="R100" s="669"/>
      <c r="S100" s="669"/>
      <c r="U100" s="669"/>
      <c r="X100" s="669"/>
      <c r="Z100" s="669"/>
    </row>
    <row r="101" spans="1:27" ht="30" customHeight="1">
      <c r="A101" s="678"/>
      <c r="B101" s="2043"/>
      <c r="C101" s="677"/>
      <c r="D101" s="786" t="str">
        <f>+$E$16</f>
        <v>CMC</v>
      </c>
      <c r="E101" s="1040">
        <f>+F96-G96</f>
        <v>5</v>
      </c>
      <c r="F101" s="1037" t="e">
        <f>+E96-H96</f>
        <v>#VALUE!</v>
      </c>
      <c r="G101" s="1038" t="e">
        <f>+H96/E96</f>
        <v>#VALUE!</v>
      </c>
      <c r="H101" s="862"/>
      <c r="I101" s="673"/>
      <c r="J101" s="673"/>
      <c r="K101" s="786" t="str">
        <f>+$E$55</f>
        <v>Alcon (Eger)</v>
      </c>
      <c r="L101" s="1037" t="e">
        <f>+L96-N96</f>
        <v>#VALUE!</v>
      </c>
      <c r="M101" s="1038" t="e">
        <f>+N96/L96</f>
        <v>#VALUE!</v>
      </c>
      <c r="N101" s="751"/>
      <c r="O101" s="692"/>
      <c r="P101" s="871"/>
      <c r="Q101" s="784"/>
      <c r="R101" s="669"/>
      <c r="S101" s="669"/>
      <c r="U101" s="669"/>
      <c r="X101" s="669"/>
      <c r="Z101" s="669"/>
    </row>
    <row r="102" spans="1:27" ht="30" customHeight="1">
      <c r="A102" s="678"/>
      <c r="B102" s="2043"/>
      <c r="C102" s="677"/>
      <c r="D102" s="786">
        <f>+$E$29</f>
        <v>0</v>
      </c>
      <c r="E102" s="1040">
        <f t="shared" ref="E102:E103" si="0">+F97-G97</f>
        <v>0</v>
      </c>
      <c r="F102" s="1037">
        <f>+E97-H97</f>
        <v>0</v>
      </c>
      <c r="G102" s="1038" t="e">
        <f t="shared" ref="G102:G103" si="1">+H97/E97</f>
        <v>#DIV/0!</v>
      </c>
      <c r="H102" s="862"/>
      <c r="I102" s="673"/>
      <c r="J102" s="673"/>
      <c r="K102" s="786">
        <f>+$E$68</f>
        <v>0</v>
      </c>
      <c r="L102" s="1037">
        <f>+L97-N97</f>
        <v>0</v>
      </c>
      <c r="M102" s="1038" t="e">
        <f>+N97/L97</f>
        <v>#DIV/0!</v>
      </c>
      <c r="N102" s="751"/>
      <c r="O102" s="692"/>
      <c r="P102" s="871"/>
      <c r="Q102" s="784"/>
      <c r="R102" s="669"/>
      <c r="S102" s="669"/>
      <c r="U102" s="669"/>
      <c r="X102" s="669"/>
      <c r="Z102" s="669"/>
    </row>
    <row r="103" spans="1:27" ht="30" customHeight="1">
      <c r="A103" s="663"/>
      <c r="B103" s="2043"/>
      <c r="C103" s="677"/>
      <c r="D103" s="786">
        <f>+$E$42</f>
        <v>0</v>
      </c>
      <c r="E103" s="1040">
        <f t="shared" si="0"/>
        <v>0</v>
      </c>
      <c r="F103" s="1037">
        <f>+E98-H98</f>
        <v>0</v>
      </c>
      <c r="G103" s="1038" t="e">
        <f t="shared" si="1"/>
        <v>#DIV/0!</v>
      </c>
      <c r="H103" s="862"/>
      <c r="I103" s="673"/>
      <c r="J103" s="673"/>
      <c r="K103" s="786">
        <f>+$E$81</f>
        <v>0</v>
      </c>
      <c r="L103" s="1037">
        <f>+L98-N98</f>
        <v>0</v>
      </c>
      <c r="M103" s="1038" t="e">
        <f>+N98/L98</f>
        <v>#DIV/0!</v>
      </c>
      <c r="N103" s="751"/>
      <c r="O103" s="692"/>
      <c r="P103" s="871"/>
      <c r="Q103" s="784"/>
      <c r="R103" s="669"/>
      <c r="S103" s="669"/>
      <c r="U103" s="669"/>
      <c r="X103" s="669"/>
      <c r="Z103" s="669"/>
    </row>
    <row r="104" spans="1:27" ht="14.5" customHeight="1">
      <c r="A104" s="679"/>
      <c r="B104" s="2043"/>
      <c r="C104" s="673"/>
      <c r="D104" s="677"/>
      <c r="E104" s="677"/>
      <c r="F104" s="677"/>
      <c r="G104" s="677"/>
      <c r="H104" s="677"/>
      <c r="I104" s="673"/>
      <c r="J104" s="673"/>
      <c r="K104" s="677"/>
      <c r="L104" s="677"/>
      <c r="M104" s="677"/>
      <c r="N104" s="677"/>
      <c r="O104" s="676"/>
      <c r="P104" s="871"/>
      <c r="Q104" s="784"/>
      <c r="R104" s="669"/>
      <c r="S104" s="669"/>
      <c r="U104" s="669"/>
      <c r="X104" s="669"/>
      <c r="Z104" s="669"/>
    </row>
    <row r="105" spans="1:27" ht="49.9" customHeight="1" thickBot="1">
      <c r="A105" s="663"/>
      <c r="B105" s="2044"/>
      <c r="C105" s="675"/>
      <c r="D105" s="864" t="s">
        <v>245</v>
      </c>
      <c r="E105" s="2011"/>
      <c r="F105" s="2012"/>
      <c r="G105" s="2012"/>
      <c r="H105" s="2012"/>
      <c r="I105" s="2012"/>
      <c r="J105" s="2013"/>
      <c r="K105" s="694"/>
      <c r="L105" s="694"/>
      <c r="M105" s="694"/>
      <c r="N105" s="694"/>
      <c r="O105" s="693"/>
      <c r="P105" s="871"/>
      <c r="Q105" s="773"/>
    </row>
    <row r="106" spans="1:27" s="704" customFormat="1" ht="15" customHeight="1" thickBot="1">
      <c r="A106" s="706"/>
      <c r="B106" s="748"/>
      <c r="C106" s="727"/>
      <c r="D106" s="727"/>
      <c r="E106" s="727"/>
      <c r="F106" s="727"/>
      <c r="G106" s="727"/>
      <c r="H106" s="727"/>
      <c r="I106" s="727"/>
      <c r="J106" s="727"/>
      <c r="K106" s="727"/>
      <c r="L106" s="739"/>
      <c r="M106" s="740"/>
      <c r="N106" s="740"/>
      <c r="O106" s="741"/>
      <c r="P106" s="882"/>
      <c r="Q106" s="783"/>
      <c r="R106" s="770"/>
      <c r="S106" s="770"/>
      <c r="T106" s="770"/>
      <c r="U106" s="770"/>
      <c r="V106" s="770"/>
      <c r="W106" s="770"/>
      <c r="X106" s="770"/>
      <c r="Y106" s="770"/>
      <c r="Z106" s="770"/>
      <c r="AA106" s="770"/>
    </row>
    <row r="107" spans="1:27" ht="30" customHeight="1">
      <c r="A107" s="680"/>
      <c r="B107" s="2042" t="s">
        <v>826</v>
      </c>
      <c r="C107" s="673"/>
      <c r="D107" s="1977" t="s">
        <v>824</v>
      </c>
      <c r="E107" s="1977"/>
      <c r="F107" s="1977"/>
      <c r="G107" s="791" t="s">
        <v>80</v>
      </c>
      <c r="H107" s="2014" t="s">
        <v>245</v>
      </c>
      <c r="I107" s="2015"/>
      <c r="J107" s="1987" t="s">
        <v>1014</v>
      </c>
      <c r="K107" s="1977"/>
      <c r="L107" s="1977"/>
      <c r="M107" s="791" t="s">
        <v>80</v>
      </c>
      <c r="N107" s="2014" t="s">
        <v>245</v>
      </c>
      <c r="O107" s="2015"/>
      <c r="P107" s="883"/>
      <c r="Q107" s="773"/>
    </row>
    <row r="108" spans="1:27" ht="30" customHeight="1">
      <c r="A108" s="680"/>
      <c r="B108" s="2043"/>
      <c r="C108" s="673"/>
      <c r="D108" s="1977" t="s">
        <v>1013</v>
      </c>
      <c r="E108" s="1977"/>
      <c r="F108" s="1977"/>
      <c r="G108" s="791" t="s">
        <v>80</v>
      </c>
      <c r="H108" s="2014" t="s">
        <v>245</v>
      </c>
      <c r="I108" s="2015"/>
      <c r="J108" s="1987" t="s">
        <v>1016</v>
      </c>
      <c r="K108" s="1977"/>
      <c r="L108" s="1977"/>
      <c r="M108" s="791" t="s">
        <v>80</v>
      </c>
      <c r="N108" s="2014" t="s">
        <v>245</v>
      </c>
      <c r="O108" s="2015"/>
      <c r="P108" s="871"/>
      <c r="Q108" s="773"/>
    </row>
    <row r="109" spans="1:27" ht="30" customHeight="1">
      <c r="A109" s="680"/>
      <c r="B109" s="2043"/>
      <c r="C109" s="673"/>
      <c r="D109" s="1977" t="s">
        <v>1015</v>
      </c>
      <c r="E109" s="1977"/>
      <c r="F109" s="1977"/>
      <c r="G109" s="791" t="s">
        <v>80</v>
      </c>
      <c r="H109" s="2014" t="s">
        <v>245</v>
      </c>
      <c r="I109" s="2015"/>
      <c r="J109" s="1987" t="s">
        <v>1017</v>
      </c>
      <c r="K109" s="1977"/>
      <c r="L109" s="1977"/>
      <c r="M109" s="791" t="s">
        <v>80</v>
      </c>
      <c r="N109" s="2014" t="s">
        <v>245</v>
      </c>
      <c r="O109" s="2015"/>
      <c r="P109" s="871"/>
      <c r="Q109" s="773"/>
    </row>
    <row r="110" spans="1:27" ht="34.15" customHeight="1">
      <c r="A110" s="680"/>
      <c r="B110" s="2043"/>
      <c r="C110" s="673"/>
      <c r="D110" s="1977" t="s">
        <v>825</v>
      </c>
      <c r="E110" s="1977"/>
      <c r="F110" s="1977"/>
      <c r="G110" s="791" t="s">
        <v>80</v>
      </c>
      <c r="H110" s="2014" t="s">
        <v>245</v>
      </c>
      <c r="I110" s="2015"/>
      <c r="J110" s="1987" t="s">
        <v>1018</v>
      </c>
      <c r="K110" s="1977"/>
      <c r="L110" s="1977"/>
      <c r="M110" s="791" t="s">
        <v>80</v>
      </c>
      <c r="N110" s="2014" t="s">
        <v>245</v>
      </c>
      <c r="O110" s="2015"/>
      <c r="P110" s="871"/>
      <c r="Q110" s="773"/>
    </row>
    <row r="111" spans="1:27" ht="34.15" customHeight="1">
      <c r="A111" s="680"/>
      <c r="B111" s="2043"/>
      <c r="C111" s="673"/>
      <c r="D111" s="1977" t="s">
        <v>1036</v>
      </c>
      <c r="E111" s="1977"/>
      <c r="F111" s="1978"/>
      <c r="G111" s="791" t="s">
        <v>80</v>
      </c>
      <c r="H111" s="2014" t="s">
        <v>245</v>
      </c>
      <c r="I111" s="2015"/>
      <c r="J111" s="1987" t="s">
        <v>1038</v>
      </c>
      <c r="K111" s="1977"/>
      <c r="L111" s="1977"/>
      <c r="M111" s="791" t="s">
        <v>80</v>
      </c>
      <c r="N111" s="1066" t="s">
        <v>245</v>
      </c>
      <c r="O111" s="1067"/>
      <c r="P111" s="871"/>
      <c r="Q111" s="773"/>
    </row>
    <row r="112" spans="1:27" ht="30" customHeight="1">
      <c r="A112" s="663"/>
      <c r="B112" s="2043"/>
      <c r="C112" s="673"/>
      <c r="D112" s="1977" t="s">
        <v>823</v>
      </c>
      <c r="E112" s="1977"/>
      <c r="F112" s="1977"/>
      <c r="G112" s="889"/>
      <c r="H112" s="673"/>
      <c r="I112" s="673"/>
      <c r="J112" s="1977" t="s">
        <v>1037</v>
      </c>
      <c r="K112" s="1977"/>
      <c r="L112" s="1977"/>
      <c r="M112" s="791" t="s">
        <v>80</v>
      </c>
      <c r="N112" s="2014" t="s">
        <v>245</v>
      </c>
      <c r="O112" s="2015"/>
      <c r="P112" s="871"/>
      <c r="Q112" s="773"/>
    </row>
    <row r="113" spans="1:27" ht="15" customHeight="1">
      <c r="A113" s="678"/>
      <c r="B113" s="2043"/>
      <c r="C113" s="673"/>
      <c r="D113" s="884"/>
      <c r="E113" s="884"/>
      <c r="F113" s="884"/>
      <c r="G113" s="884"/>
      <c r="H113" s="675"/>
      <c r="I113" s="677"/>
      <c r="J113" s="673"/>
      <c r="K113" s="673"/>
      <c r="L113" s="673"/>
      <c r="M113" s="673"/>
      <c r="N113" s="675"/>
      <c r="O113" s="693"/>
      <c r="P113" s="871"/>
      <c r="Q113" s="773"/>
    </row>
    <row r="114" spans="1:27" ht="34.15" customHeight="1">
      <c r="A114" s="678"/>
      <c r="B114" s="2043"/>
      <c r="C114" s="673"/>
      <c r="D114" s="1977" t="s">
        <v>859</v>
      </c>
      <c r="E114" s="1977"/>
      <c r="F114" s="1977"/>
      <c r="G114" s="791" t="s">
        <v>80</v>
      </c>
      <c r="H114" s="2045"/>
      <c r="I114" s="2046"/>
      <c r="J114" s="2046"/>
      <c r="K114" s="2046"/>
      <c r="L114" s="2047"/>
      <c r="M114" s="673"/>
      <c r="N114" s="675"/>
      <c r="O114" s="693"/>
      <c r="P114" s="871"/>
      <c r="Q114" s="773"/>
    </row>
    <row r="115" spans="1:27" ht="34.15" customHeight="1" thickBot="1">
      <c r="A115" s="663"/>
      <c r="B115" s="2044"/>
      <c r="C115" s="673"/>
      <c r="D115" s="1977" t="s">
        <v>860</v>
      </c>
      <c r="E115" s="1977"/>
      <c r="F115" s="1977"/>
      <c r="G115" s="791" t="s">
        <v>80</v>
      </c>
      <c r="H115" s="2045"/>
      <c r="I115" s="2046"/>
      <c r="J115" s="2046"/>
      <c r="K115" s="2046"/>
      <c r="L115" s="2047"/>
      <c r="M115" s="673"/>
      <c r="N115" s="675"/>
      <c r="O115" s="693"/>
      <c r="P115" s="871"/>
      <c r="Q115" s="773"/>
    </row>
    <row r="116" spans="1:27" s="704" customFormat="1" ht="15" customHeight="1">
      <c r="A116" s="706"/>
      <c r="B116" s="748"/>
      <c r="C116" s="727"/>
      <c r="D116" s="727"/>
      <c r="E116" s="727"/>
      <c r="F116" s="727"/>
      <c r="G116" s="727"/>
      <c r="H116" s="727"/>
      <c r="I116" s="727"/>
      <c r="J116" s="727"/>
      <c r="K116" s="727"/>
      <c r="L116" s="739"/>
      <c r="M116" s="740"/>
      <c r="N116" s="740"/>
      <c r="O116" s="741"/>
      <c r="P116" s="882"/>
      <c r="Q116" s="783"/>
      <c r="R116" s="770"/>
      <c r="S116" s="770"/>
      <c r="T116" s="770"/>
      <c r="U116" s="770"/>
      <c r="V116" s="770"/>
      <c r="W116" s="770"/>
      <c r="X116" s="770"/>
      <c r="Y116" s="770"/>
      <c r="Z116" s="770"/>
      <c r="AA116" s="770"/>
    </row>
    <row r="117" spans="1:27" ht="30" customHeight="1">
      <c r="A117" s="663"/>
      <c r="B117" s="698"/>
      <c r="C117" s="673"/>
      <c r="D117" s="717"/>
      <c r="E117" s="717"/>
      <c r="F117" s="717"/>
      <c r="G117" s="717"/>
      <c r="H117" s="717"/>
      <c r="I117" s="672" t="s">
        <v>752</v>
      </c>
      <c r="J117" s="791" t="s">
        <v>80</v>
      </c>
      <c r="K117" s="673"/>
      <c r="L117" s="752" t="s">
        <v>94</v>
      </c>
      <c r="M117" s="1983"/>
      <c r="N117" s="1984"/>
      <c r="O117" s="1985"/>
      <c r="P117" s="881"/>
      <c r="Q117" s="773"/>
    </row>
    <row r="118" spans="1:27" ht="30" customHeight="1">
      <c r="A118" s="663"/>
      <c r="B118" s="698"/>
      <c r="C118" s="673"/>
      <c r="D118" s="673"/>
      <c r="E118" s="673"/>
      <c r="F118" s="673"/>
      <c r="G118" s="673"/>
      <c r="H118" s="673"/>
      <c r="I118" s="673"/>
      <c r="J118" s="673"/>
      <c r="K118" s="675"/>
      <c r="L118" s="752" t="s">
        <v>123</v>
      </c>
      <c r="M118" s="2009"/>
      <c r="N118" s="2009"/>
      <c r="O118" s="2010"/>
      <c r="P118" s="881"/>
      <c r="Q118" s="773"/>
    </row>
    <row r="119" spans="1:27" ht="15" customHeight="1" thickBot="1">
      <c r="A119" s="681"/>
      <c r="B119" s="749"/>
      <c r="C119" s="744"/>
      <c r="D119" s="744"/>
      <c r="E119" s="744"/>
      <c r="F119" s="744"/>
      <c r="G119" s="744"/>
      <c r="H119" s="744"/>
      <c r="I119" s="744"/>
      <c r="J119" s="744"/>
      <c r="K119" s="744"/>
      <c r="L119" s="744"/>
      <c r="M119" s="744"/>
      <c r="N119" s="745"/>
      <c r="O119" s="746"/>
      <c r="P119" s="881"/>
      <c r="Q119" s="773"/>
    </row>
    <row r="120" spans="1:27" ht="23" thickBot="1">
      <c r="A120" s="650"/>
      <c r="C120" s="650"/>
      <c r="D120" s="650"/>
      <c r="E120" s="650"/>
      <c r="F120" s="650"/>
      <c r="G120" s="650"/>
      <c r="H120" s="650"/>
      <c r="I120" s="650"/>
      <c r="J120" s="650"/>
      <c r="K120" s="650"/>
      <c r="L120" s="650"/>
      <c r="M120" s="650"/>
      <c r="N120" s="650"/>
      <c r="O120" s="650"/>
      <c r="P120" s="654"/>
      <c r="Q120" s="773"/>
    </row>
    <row r="121" spans="1:27" ht="23" thickBot="1">
      <c r="C121" s="650"/>
      <c r="D121" s="664" t="s">
        <v>79</v>
      </c>
      <c r="E121" s="793"/>
      <c r="F121" s="650"/>
      <c r="G121" s="650"/>
      <c r="H121" s="650"/>
      <c r="I121" s="650"/>
      <c r="J121" s="650"/>
      <c r="K121" s="650"/>
      <c r="L121" s="650"/>
      <c r="M121" s="650"/>
      <c r="N121" s="650"/>
      <c r="O121" s="650"/>
      <c r="P121" s="654"/>
      <c r="Q121" s="773"/>
    </row>
    <row r="122" spans="1:27" ht="23" thickBot="1">
      <c r="C122" s="650"/>
      <c r="D122" s="664" t="s">
        <v>957</v>
      </c>
      <c r="E122" s="664" t="s">
        <v>81</v>
      </c>
      <c r="F122" s="794"/>
      <c r="G122" s="650"/>
      <c r="H122" s="650"/>
      <c r="I122" s="650"/>
      <c r="J122" s="650"/>
      <c r="K122" s="650"/>
      <c r="L122" s="650"/>
      <c r="M122" s="650"/>
      <c r="N122" s="650"/>
      <c r="O122" s="650"/>
      <c r="P122" s="654"/>
      <c r="Q122" s="773"/>
    </row>
    <row r="123" spans="1:27" ht="23" thickBot="1">
      <c r="A123" s="650"/>
      <c r="C123" s="650"/>
      <c r="D123" s="662" t="s">
        <v>958</v>
      </c>
      <c r="E123" s="664" t="s">
        <v>81</v>
      </c>
      <c r="F123" s="794"/>
      <c r="G123" s="650"/>
      <c r="H123" s="650"/>
      <c r="I123" s="650"/>
      <c r="J123" s="650"/>
      <c r="K123" s="650"/>
      <c r="L123" s="650"/>
      <c r="M123" s="650"/>
      <c r="N123" s="650"/>
      <c r="O123" s="650"/>
      <c r="P123" s="654"/>
      <c r="Q123" s="773"/>
    </row>
    <row r="124" spans="1:27" ht="23" thickBot="1">
      <c r="A124" s="650"/>
      <c r="C124" s="650"/>
      <c r="D124" s="664" t="s">
        <v>959</v>
      </c>
      <c r="E124" s="664" t="s">
        <v>81</v>
      </c>
      <c r="F124" s="794"/>
      <c r="G124" s="650"/>
      <c r="H124" s="650"/>
      <c r="I124" s="650"/>
      <c r="K124" s="650"/>
      <c r="L124" s="650"/>
      <c r="M124" s="650"/>
      <c r="N124" s="650"/>
      <c r="O124" s="650"/>
      <c r="P124" s="654"/>
      <c r="Q124" s="773"/>
    </row>
    <row r="125" spans="1:27" ht="23" thickBot="1">
      <c r="A125" s="650"/>
      <c r="C125" s="650"/>
      <c r="D125" s="664" t="s">
        <v>960</v>
      </c>
      <c r="E125" s="664" t="s">
        <v>81</v>
      </c>
      <c r="F125" s="794"/>
      <c r="G125" s="650"/>
      <c r="H125" s="650"/>
      <c r="I125" s="650"/>
      <c r="J125" s="650"/>
      <c r="K125" s="650"/>
      <c r="L125" s="650"/>
      <c r="M125" s="650"/>
      <c r="N125" s="650"/>
      <c r="O125" s="650"/>
      <c r="P125" s="654"/>
      <c r="Q125" s="773"/>
    </row>
    <row r="126" spans="1:27">
      <c r="Q126" s="773"/>
    </row>
    <row r="127" spans="1:27">
      <c r="Q127" s="773"/>
    </row>
    <row r="128" spans="1:27">
      <c r="A128" s="1043" t="s">
        <v>1020</v>
      </c>
      <c r="Q128" s="773"/>
    </row>
    <row r="129" spans="17:27" ht="26" hidden="1" outlineLevel="1">
      <c r="Q129" s="657"/>
      <c r="R129" s="754" t="s">
        <v>757</v>
      </c>
      <c r="S129" s="765"/>
      <c r="T129" s="754" t="s">
        <v>80</v>
      </c>
      <c r="U129" s="765"/>
      <c r="V129" s="754" t="s">
        <v>82</v>
      </c>
      <c r="W129" s="754" t="s">
        <v>83</v>
      </c>
      <c r="X129" s="765"/>
      <c r="Y129" s="754" t="s">
        <v>765</v>
      </c>
      <c r="Z129" s="765"/>
      <c r="AA129" s="754" t="s">
        <v>84</v>
      </c>
    </row>
    <row r="130" spans="17:27" hidden="1" outlineLevel="1">
      <c r="Q130" s="697"/>
      <c r="R130" s="684" t="s">
        <v>966</v>
      </c>
      <c r="S130" s="766"/>
      <c r="T130" s="684" t="s">
        <v>243</v>
      </c>
      <c r="U130" s="766"/>
      <c r="V130" s="665" t="s">
        <v>812</v>
      </c>
      <c r="W130" s="769">
        <v>0.05</v>
      </c>
      <c r="X130" s="766"/>
      <c r="Y130" s="684">
        <v>1</v>
      </c>
      <c r="Z130" s="766"/>
      <c r="AA130" s="755" t="s">
        <v>772</v>
      </c>
    </row>
    <row r="131" spans="17:27" hidden="1" outlineLevel="1">
      <c r="Q131" s="697"/>
      <c r="R131" s="684" t="s">
        <v>967</v>
      </c>
      <c r="S131" s="766"/>
      <c r="T131" s="684" t="s">
        <v>251</v>
      </c>
      <c r="U131" s="766"/>
      <c r="V131" s="665" t="s">
        <v>1001</v>
      </c>
      <c r="W131" s="769">
        <v>0.05</v>
      </c>
      <c r="X131" s="766"/>
      <c r="Y131" s="684">
        <v>2</v>
      </c>
      <c r="Z131" s="766"/>
      <c r="AA131" s="755" t="s">
        <v>773</v>
      </c>
    </row>
    <row r="132" spans="17:27" hidden="1" outlineLevel="1">
      <c r="Q132" s="697"/>
      <c r="R132" s="684" t="s">
        <v>968</v>
      </c>
      <c r="S132" s="766"/>
      <c r="T132" s="684" t="s">
        <v>771</v>
      </c>
      <c r="U132" s="766"/>
      <c r="V132" s="665" t="s">
        <v>1002</v>
      </c>
      <c r="W132" s="769">
        <v>0.05</v>
      </c>
      <c r="X132" s="766"/>
      <c r="Y132" s="684">
        <v>3</v>
      </c>
      <c r="Z132" s="766"/>
      <c r="AA132" s="755" t="s">
        <v>774</v>
      </c>
    </row>
    <row r="133" spans="17:27" hidden="1" outlineLevel="1">
      <c r="Q133" s="697"/>
      <c r="R133" s="684" t="s">
        <v>756</v>
      </c>
      <c r="S133" s="766"/>
      <c r="T133" s="684" t="s">
        <v>994</v>
      </c>
      <c r="U133" s="766"/>
      <c r="V133" s="665" t="s">
        <v>811</v>
      </c>
      <c r="W133" s="769">
        <v>0.1</v>
      </c>
      <c r="X133" s="766"/>
      <c r="Y133" s="684">
        <v>4</v>
      </c>
      <c r="Z133" s="766"/>
      <c r="AA133" s="755" t="s">
        <v>775</v>
      </c>
    </row>
    <row r="134" spans="17:27" hidden="1" outlineLevel="1">
      <c r="Q134" s="697"/>
      <c r="R134" s="684" t="s">
        <v>86</v>
      </c>
      <c r="S134" s="766"/>
      <c r="T134" s="754" t="s">
        <v>758</v>
      </c>
      <c r="U134" s="766"/>
      <c r="V134" s="665" t="s">
        <v>829</v>
      </c>
      <c r="W134" s="769">
        <v>0.05</v>
      </c>
      <c r="X134" s="766"/>
      <c r="Y134" s="684">
        <v>5</v>
      </c>
      <c r="Z134" s="766"/>
      <c r="AA134" s="755" t="s">
        <v>776</v>
      </c>
    </row>
    <row r="135" spans="17:27" ht="25" hidden="1" outlineLevel="1">
      <c r="Q135" s="697"/>
      <c r="R135" s="684" t="s">
        <v>969</v>
      </c>
      <c r="S135" s="766"/>
      <c r="T135" s="1021" t="s">
        <v>970</v>
      </c>
      <c r="U135" s="766"/>
      <c r="V135" s="665" t="s">
        <v>830</v>
      </c>
      <c r="W135" s="769">
        <v>0.1</v>
      </c>
      <c r="X135" s="766"/>
      <c r="Y135" s="684">
        <v>6</v>
      </c>
      <c r="Z135" s="766"/>
      <c r="AA135" s="755" t="s">
        <v>777</v>
      </c>
    </row>
    <row r="136" spans="17:27" ht="25" hidden="1" outlineLevel="1">
      <c r="Q136" s="697"/>
      <c r="R136" s="684" t="s">
        <v>85</v>
      </c>
      <c r="S136" s="766"/>
      <c r="T136" s="1021" t="s">
        <v>971</v>
      </c>
      <c r="U136" s="766"/>
      <c r="V136" s="665" t="s">
        <v>831</v>
      </c>
      <c r="W136" s="769">
        <v>0.1</v>
      </c>
      <c r="X136" s="766"/>
      <c r="Y136" s="684">
        <v>7</v>
      </c>
      <c r="Z136" s="766"/>
      <c r="AA136" s="755" t="s">
        <v>778</v>
      </c>
    </row>
    <row r="137" spans="17:27" ht="25" hidden="1" outlineLevel="1">
      <c r="Q137" s="697"/>
      <c r="R137" s="767"/>
      <c r="S137" s="766"/>
      <c r="T137" s="1022" t="s">
        <v>972</v>
      </c>
      <c r="U137" s="766"/>
      <c r="V137" s="665" t="s">
        <v>832</v>
      </c>
      <c r="W137" s="769">
        <v>0.05</v>
      </c>
      <c r="X137" s="766"/>
      <c r="Y137" s="684">
        <v>8</v>
      </c>
      <c r="Z137" s="766"/>
      <c r="AA137" s="755" t="s">
        <v>779</v>
      </c>
    </row>
    <row r="138" spans="17:27" hidden="1" outlineLevel="1">
      <c r="Q138" s="697"/>
      <c r="R138" s="754" t="s">
        <v>80</v>
      </c>
      <c r="S138" s="766"/>
      <c r="T138" s="767"/>
      <c r="U138" s="766"/>
      <c r="V138" s="665" t="s">
        <v>833</v>
      </c>
      <c r="W138" s="769">
        <v>0.1</v>
      </c>
      <c r="X138" s="766"/>
      <c r="Y138" s="684">
        <v>9</v>
      </c>
      <c r="Z138" s="766"/>
      <c r="AA138" s="755" t="s">
        <v>780</v>
      </c>
    </row>
    <row r="139" spans="17:27" hidden="1" outlineLevel="1">
      <c r="Q139" s="697"/>
      <c r="R139" s="684" t="s">
        <v>761</v>
      </c>
      <c r="S139" s="766"/>
      <c r="T139" s="754" t="s">
        <v>979</v>
      </c>
      <c r="U139" s="766"/>
      <c r="V139" s="665" t="s">
        <v>834</v>
      </c>
      <c r="W139" s="769">
        <v>0.1</v>
      </c>
      <c r="X139" s="766"/>
      <c r="Y139" s="684">
        <v>10</v>
      </c>
      <c r="Z139" s="766"/>
      <c r="AA139" s="755" t="s">
        <v>781</v>
      </c>
    </row>
    <row r="140" spans="17:27" hidden="1" outlineLevel="1">
      <c r="Q140" s="697"/>
      <c r="R140" s="684" t="s">
        <v>762</v>
      </c>
      <c r="S140" s="766"/>
      <c r="T140" s="684" t="str">
        <f>E16</f>
        <v>CMC</v>
      </c>
      <c r="U140" s="766"/>
      <c r="V140" s="665" t="s">
        <v>835</v>
      </c>
      <c r="W140" s="769">
        <v>0.05</v>
      </c>
      <c r="X140" s="766"/>
      <c r="Y140" s="755" t="s">
        <v>77</v>
      </c>
      <c r="Z140" s="766"/>
      <c r="AA140" s="755" t="s">
        <v>782</v>
      </c>
    </row>
    <row r="141" spans="17:27" hidden="1" outlineLevel="1">
      <c r="Q141" s="697"/>
      <c r="R141" s="767"/>
      <c r="S141" s="766"/>
      <c r="T141" s="684">
        <f>E29</f>
        <v>0</v>
      </c>
      <c r="U141" s="766"/>
      <c r="V141" s="665" t="s">
        <v>836</v>
      </c>
      <c r="W141" s="769">
        <v>0.05</v>
      </c>
      <c r="X141" s="766"/>
      <c r="Y141" s="767"/>
      <c r="Z141" s="766"/>
      <c r="AA141" s="755" t="s">
        <v>783</v>
      </c>
    </row>
    <row r="142" spans="17:27" hidden="1" outlineLevel="1">
      <c r="Q142" s="697"/>
      <c r="R142" s="754" t="s">
        <v>755</v>
      </c>
      <c r="S142" s="766"/>
      <c r="T142" s="755">
        <f>E42</f>
        <v>0</v>
      </c>
      <c r="U142" s="766"/>
      <c r="V142" s="665" t="s">
        <v>837</v>
      </c>
      <c r="W142" s="769">
        <v>0.05</v>
      </c>
      <c r="X142" s="766"/>
      <c r="Y142" s="754" t="s">
        <v>766</v>
      </c>
      <c r="Z142" s="766"/>
      <c r="AA142" s="755" t="s">
        <v>784</v>
      </c>
    </row>
    <row r="143" spans="17:27" hidden="1" outlineLevel="1">
      <c r="Q143" s="697"/>
      <c r="R143" s="768" t="s">
        <v>88</v>
      </c>
      <c r="S143" s="766"/>
      <c r="T143" s="767"/>
      <c r="U143" s="766"/>
      <c r="V143" s="665" t="s">
        <v>838</v>
      </c>
      <c r="W143" s="769">
        <v>0.05</v>
      </c>
      <c r="X143" s="766"/>
      <c r="Y143" s="684" t="s">
        <v>767</v>
      </c>
      <c r="Z143" s="766"/>
      <c r="AA143" s="755" t="s">
        <v>785</v>
      </c>
    </row>
    <row r="144" spans="17:27" hidden="1" outlineLevel="1">
      <c r="Q144" s="697"/>
      <c r="R144" s="684" t="s">
        <v>89</v>
      </c>
      <c r="S144" s="766"/>
      <c r="T144" s="754" t="s">
        <v>980</v>
      </c>
      <c r="U144" s="766"/>
      <c r="V144" s="665" t="s">
        <v>839</v>
      </c>
      <c r="W144" s="769">
        <v>0.1</v>
      </c>
      <c r="X144" s="766"/>
      <c r="Y144" s="755" t="s">
        <v>768</v>
      </c>
      <c r="Z144" s="766"/>
      <c r="AA144" s="755" t="s">
        <v>786</v>
      </c>
    </row>
    <row r="145" spans="12:27" hidden="1" outlineLevel="1">
      <c r="Q145" s="697"/>
      <c r="R145" s="684" t="s">
        <v>90</v>
      </c>
      <c r="S145" s="766"/>
      <c r="T145" s="684" t="str">
        <f>+E55</f>
        <v>Alcon (Eger)</v>
      </c>
      <c r="U145" s="766"/>
      <c r="V145" s="665" t="s">
        <v>840</v>
      </c>
      <c r="W145" s="769">
        <v>0.1</v>
      </c>
      <c r="X145" s="766"/>
      <c r="Y145" s="684" t="s">
        <v>771</v>
      </c>
      <c r="Z145" s="766"/>
      <c r="AA145" s="755" t="s">
        <v>787</v>
      </c>
    </row>
    <row r="146" spans="12:27" hidden="1" outlineLevel="1">
      <c r="Q146" s="697"/>
      <c r="R146" s="684" t="s">
        <v>91</v>
      </c>
      <c r="S146" s="766"/>
      <c r="T146" s="684">
        <f>+E68</f>
        <v>0</v>
      </c>
      <c r="U146" s="766"/>
      <c r="V146" s="665" t="s">
        <v>841</v>
      </c>
      <c r="W146" s="769">
        <v>0.1</v>
      </c>
      <c r="X146" s="766"/>
      <c r="Y146" s="684">
        <v>1</v>
      </c>
      <c r="Z146" s="766"/>
      <c r="AA146" s="755" t="s">
        <v>788</v>
      </c>
    </row>
    <row r="147" spans="12:27" hidden="1" outlineLevel="1">
      <c r="Q147" s="697"/>
      <c r="R147" s="755" t="s">
        <v>996</v>
      </c>
      <c r="S147" s="766"/>
      <c r="T147" s="755">
        <f>+E81</f>
        <v>0</v>
      </c>
      <c r="U147" s="766"/>
      <c r="V147" s="665" t="s">
        <v>842</v>
      </c>
      <c r="W147" s="769">
        <v>0.05</v>
      </c>
      <c r="X147" s="766"/>
      <c r="Y147" s="684">
        <v>2</v>
      </c>
      <c r="Z147" s="766"/>
      <c r="AA147" s="755" t="s">
        <v>789</v>
      </c>
    </row>
    <row r="148" spans="12:27" hidden="1" outlineLevel="1">
      <c r="Q148" s="697"/>
      <c r="R148" s="767"/>
      <c r="S148" s="760"/>
      <c r="T148" s="668"/>
      <c r="U148" s="760"/>
      <c r="V148" s="665" t="s">
        <v>1003</v>
      </c>
      <c r="W148" s="769">
        <v>0.1</v>
      </c>
      <c r="X148" s="766"/>
      <c r="Y148" s="684">
        <v>3</v>
      </c>
      <c r="Z148" s="766"/>
      <c r="AA148" s="755" t="s">
        <v>790</v>
      </c>
    </row>
    <row r="149" spans="12:27" hidden="1" outlineLevel="1">
      <c r="Q149" s="697"/>
      <c r="R149" s="754" t="s">
        <v>80</v>
      </c>
      <c r="S149" s="760"/>
      <c r="T149" s="754" t="s">
        <v>995</v>
      </c>
      <c r="U149" s="760"/>
      <c r="V149" s="665" t="s">
        <v>1004</v>
      </c>
      <c r="W149" s="769">
        <v>0.05</v>
      </c>
      <c r="X149" s="766"/>
      <c r="Y149" s="684">
        <v>4</v>
      </c>
      <c r="Z149" s="766"/>
      <c r="AA149" s="755" t="s">
        <v>791</v>
      </c>
    </row>
    <row r="150" spans="12:27" hidden="1" outlineLevel="1">
      <c r="P150" s="682"/>
      <c r="Q150" s="697"/>
      <c r="R150" s="755" t="s">
        <v>753</v>
      </c>
      <c r="S150" s="760"/>
      <c r="T150" s="768" t="s">
        <v>88</v>
      </c>
      <c r="U150" s="760"/>
      <c r="V150" s="665" t="s">
        <v>1005</v>
      </c>
      <c r="W150" s="769">
        <v>0.05</v>
      </c>
      <c r="X150" s="766"/>
      <c r="Y150" s="684">
        <v>5</v>
      </c>
      <c r="Z150" s="766"/>
      <c r="AA150" s="755" t="s">
        <v>792</v>
      </c>
    </row>
    <row r="151" spans="12:27" hidden="1" outlineLevel="1">
      <c r="L151" s="683"/>
      <c r="M151" s="683"/>
      <c r="N151" s="683"/>
      <c r="O151" s="683"/>
      <c r="P151" s="683"/>
      <c r="Q151" s="697"/>
      <c r="R151" s="755" t="s">
        <v>754</v>
      </c>
      <c r="S151" s="760"/>
      <c r="T151" s="684" t="s">
        <v>89</v>
      </c>
      <c r="U151" s="760"/>
      <c r="V151" s="665" t="s">
        <v>843</v>
      </c>
      <c r="W151" s="769">
        <v>0.05</v>
      </c>
      <c r="X151" s="766"/>
      <c r="Y151" s="684">
        <v>6</v>
      </c>
      <c r="Z151" s="766"/>
      <c r="AA151" s="756" t="s">
        <v>793</v>
      </c>
    </row>
    <row r="152" spans="12:27" hidden="1" outlineLevel="1">
      <c r="L152" s="683"/>
      <c r="M152" s="683"/>
      <c r="N152" s="683"/>
      <c r="O152" s="683"/>
      <c r="P152" s="683"/>
      <c r="Q152" s="697"/>
      <c r="R152" s="755" t="s">
        <v>470</v>
      </c>
      <c r="S152" s="760"/>
      <c r="T152" s="684" t="s">
        <v>91</v>
      </c>
      <c r="U152" s="760"/>
      <c r="V152" s="665" t="s">
        <v>844</v>
      </c>
      <c r="W152" s="769">
        <v>0.1</v>
      </c>
      <c r="X152" s="766"/>
      <c r="Y152" s="684">
        <v>7</v>
      </c>
      <c r="Z152" s="766"/>
      <c r="AA152" s="755" t="s">
        <v>794</v>
      </c>
    </row>
    <row r="153" spans="12:27" hidden="1" outlineLevel="1">
      <c r="L153" s="683"/>
      <c r="M153" s="683"/>
      <c r="N153" s="683"/>
      <c r="O153" s="683"/>
      <c r="P153" s="683"/>
      <c r="Q153" s="758"/>
      <c r="R153" s="668"/>
      <c r="S153" s="760"/>
      <c r="T153" s="755" t="s">
        <v>996</v>
      </c>
      <c r="U153" s="760"/>
      <c r="V153" s="665" t="s">
        <v>845</v>
      </c>
      <c r="W153" s="769">
        <v>0.1</v>
      </c>
      <c r="X153" s="766"/>
      <c r="Y153" s="684">
        <v>8</v>
      </c>
      <c r="Z153" s="766"/>
      <c r="AA153" s="755" t="s">
        <v>795</v>
      </c>
    </row>
    <row r="154" spans="12:27" hidden="1" outlineLevel="1">
      <c r="L154" s="683"/>
      <c r="M154" s="683"/>
      <c r="N154" s="683"/>
      <c r="O154" s="683"/>
      <c r="P154" s="683"/>
      <c r="Q154" s="758"/>
      <c r="R154" s="667"/>
      <c r="S154" s="760"/>
      <c r="T154" s="755" t="s">
        <v>997</v>
      </c>
      <c r="U154" s="760"/>
      <c r="V154" s="665" t="s">
        <v>846</v>
      </c>
      <c r="W154" s="769">
        <v>0.05</v>
      </c>
      <c r="X154" s="766"/>
      <c r="Y154" s="684">
        <v>9</v>
      </c>
      <c r="Z154" s="766"/>
      <c r="AA154" s="755" t="s">
        <v>796</v>
      </c>
    </row>
    <row r="155" spans="12:27" hidden="1" outlineLevel="1">
      <c r="L155" s="683"/>
      <c r="M155" s="683"/>
      <c r="N155" s="683"/>
      <c r="O155" s="683"/>
      <c r="P155" s="683"/>
      <c r="Q155" s="758"/>
      <c r="R155" s="759"/>
      <c r="S155" s="760"/>
      <c r="T155" s="667"/>
      <c r="U155" s="760"/>
      <c r="V155" s="665" t="s">
        <v>847</v>
      </c>
      <c r="W155" s="769">
        <v>0.15</v>
      </c>
      <c r="X155" s="766"/>
      <c r="Y155" s="684">
        <v>10</v>
      </c>
      <c r="Z155" s="766"/>
      <c r="AA155" s="755" t="s">
        <v>797</v>
      </c>
    </row>
    <row r="156" spans="12:27" hidden="1" outlineLevel="1">
      <c r="L156" s="683"/>
      <c r="M156" s="683"/>
      <c r="N156" s="683"/>
      <c r="O156" s="683"/>
      <c r="P156" s="683"/>
      <c r="Q156" s="758"/>
      <c r="R156" s="667"/>
      <c r="S156" s="760"/>
      <c r="T156" s="667"/>
      <c r="U156" s="760"/>
      <c r="V156" s="665" t="s">
        <v>1006</v>
      </c>
      <c r="W156" s="769">
        <v>0.05</v>
      </c>
      <c r="X156" s="766"/>
      <c r="Y156" s="684">
        <v>11</v>
      </c>
      <c r="Z156" s="766"/>
      <c r="AA156" s="757" t="s">
        <v>798</v>
      </c>
    </row>
    <row r="157" spans="12:27" hidden="1" outlineLevel="1">
      <c r="L157" s="683"/>
      <c r="M157" s="683"/>
      <c r="N157" s="683"/>
      <c r="O157" s="683"/>
      <c r="P157" s="683"/>
      <c r="Q157" s="758"/>
      <c r="R157" s="760"/>
      <c r="S157" s="760"/>
      <c r="T157" s="667"/>
      <c r="U157" s="760"/>
      <c r="V157" s="665" t="s">
        <v>848</v>
      </c>
      <c r="W157" s="769">
        <v>0.05</v>
      </c>
      <c r="X157" s="766"/>
      <c r="Y157" s="684">
        <v>12</v>
      </c>
      <c r="Z157" s="766"/>
      <c r="AA157" s="757" t="s">
        <v>799</v>
      </c>
    </row>
    <row r="158" spans="12:27" hidden="1" outlineLevel="1">
      <c r="L158" s="683"/>
      <c r="M158" s="683"/>
      <c r="N158" s="683"/>
      <c r="O158" s="683"/>
      <c r="P158" s="683"/>
      <c r="Q158" s="758"/>
      <c r="R158" s="760"/>
      <c r="S158" s="760"/>
      <c r="T158" s="667"/>
      <c r="U158" s="760"/>
      <c r="V158" s="665" t="s">
        <v>849</v>
      </c>
      <c r="W158" s="769">
        <v>0.05</v>
      </c>
      <c r="X158" s="760"/>
      <c r="Y158" s="668"/>
      <c r="Z158" s="760"/>
      <c r="AA158" s="755" t="s">
        <v>800</v>
      </c>
    </row>
    <row r="159" spans="12:27" hidden="1" outlineLevel="1">
      <c r="L159" s="683"/>
      <c r="M159" s="683"/>
      <c r="N159" s="683"/>
      <c r="O159" s="683"/>
      <c r="P159" s="683"/>
      <c r="Q159" s="758"/>
      <c r="R159" s="760"/>
      <c r="S159" s="760"/>
      <c r="T159" s="667"/>
      <c r="U159" s="760"/>
      <c r="V159" s="665" t="s">
        <v>850</v>
      </c>
      <c r="W159" s="769">
        <v>0.05</v>
      </c>
      <c r="X159" s="760"/>
      <c r="Y159" s="668"/>
      <c r="Z159" s="760"/>
      <c r="AA159" s="757" t="s">
        <v>801</v>
      </c>
    </row>
    <row r="160" spans="12:27" hidden="1" outlineLevel="1">
      <c r="L160" s="683"/>
      <c r="M160" s="683"/>
      <c r="N160" s="683"/>
      <c r="O160" s="683"/>
      <c r="P160" s="683"/>
      <c r="Q160" s="758"/>
      <c r="R160" s="760"/>
      <c r="S160" s="760"/>
      <c r="T160" s="667"/>
      <c r="U160" s="760"/>
      <c r="V160" s="665" t="s">
        <v>851</v>
      </c>
      <c r="W160" s="769">
        <v>0.05</v>
      </c>
      <c r="X160" s="760"/>
      <c r="Y160" s="668"/>
      <c r="Z160" s="760"/>
      <c r="AA160" s="755" t="s">
        <v>807</v>
      </c>
    </row>
    <row r="161" spans="12:27" hidden="1" outlineLevel="1">
      <c r="L161" s="683"/>
      <c r="M161" s="683"/>
      <c r="N161" s="683"/>
      <c r="O161" s="683"/>
      <c r="P161" s="683"/>
      <c r="Q161" s="758"/>
      <c r="R161" s="760"/>
      <c r="S161" s="760"/>
      <c r="T161" s="762"/>
      <c r="U161" s="760"/>
      <c r="V161" s="665" t="s">
        <v>852</v>
      </c>
      <c r="W161" s="769">
        <v>0.1</v>
      </c>
      <c r="X161" s="760"/>
      <c r="Y161" s="668"/>
      <c r="Z161" s="760"/>
      <c r="AA161" s="755" t="s">
        <v>802</v>
      </c>
    </row>
    <row r="162" spans="12:27" hidden="1" outlineLevel="1">
      <c r="L162" s="683"/>
      <c r="M162" s="683"/>
      <c r="N162" s="683"/>
      <c r="O162" s="683"/>
      <c r="P162" s="683"/>
      <c r="Q162" s="758"/>
      <c r="R162" s="760"/>
      <c r="S162" s="760"/>
      <c r="T162" s="667"/>
      <c r="U162" s="760"/>
      <c r="V162" s="665" t="s">
        <v>853</v>
      </c>
      <c r="W162" s="769">
        <v>0.2</v>
      </c>
      <c r="X162" s="760"/>
      <c r="Y162" s="668"/>
      <c r="Z162" s="760"/>
      <c r="AA162" s="755" t="s">
        <v>805</v>
      </c>
    </row>
    <row r="163" spans="12:27" hidden="1" outlineLevel="1">
      <c r="L163" s="683"/>
      <c r="M163" s="683"/>
      <c r="N163" s="683"/>
      <c r="O163" s="683"/>
      <c r="P163" s="683"/>
      <c r="Q163" s="758"/>
      <c r="R163" s="760"/>
      <c r="S163" s="760"/>
      <c r="T163" s="667"/>
      <c r="U163" s="760"/>
      <c r="V163" s="665" t="s">
        <v>1008</v>
      </c>
      <c r="W163" s="769">
        <v>0.1</v>
      </c>
      <c r="X163" s="760"/>
      <c r="Y163" s="668"/>
      <c r="Z163" s="760"/>
      <c r="AA163" s="755" t="s">
        <v>803</v>
      </c>
    </row>
    <row r="164" spans="12:27" hidden="1" outlineLevel="1">
      <c r="L164" s="683"/>
      <c r="M164" s="683"/>
      <c r="N164" s="683"/>
      <c r="O164" s="683"/>
      <c r="P164" s="683"/>
      <c r="Q164" s="758"/>
      <c r="R164" s="760"/>
      <c r="S164" s="760"/>
      <c r="T164" s="667"/>
      <c r="U164" s="760"/>
      <c r="V164" s="665" t="s">
        <v>854</v>
      </c>
      <c r="W164" s="769">
        <v>0.15</v>
      </c>
      <c r="X164" s="760"/>
      <c r="Y164" s="668"/>
      <c r="Z164" s="760"/>
      <c r="AA164" s="755" t="s">
        <v>804</v>
      </c>
    </row>
    <row r="165" spans="12:27" hidden="1" outlineLevel="1">
      <c r="L165" s="683"/>
      <c r="M165" s="683"/>
      <c r="N165" s="683"/>
      <c r="O165" s="683"/>
      <c r="P165" s="683"/>
      <c r="Q165" s="758"/>
      <c r="R165" s="760"/>
      <c r="S165" s="760"/>
      <c r="T165" s="667"/>
      <c r="U165" s="760"/>
      <c r="V165" s="665" t="s">
        <v>1007</v>
      </c>
      <c r="W165" s="769">
        <v>0.2</v>
      </c>
      <c r="X165" s="760"/>
      <c r="Y165" s="667"/>
      <c r="Z165" s="760"/>
      <c r="AA165" s="755" t="s">
        <v>806</v>
      </c>
    </row>
    <row r="166" spans="12:27" hidden="1" outlineLevel="1">
      <c r="L166" s="683"/>
      <c r="M166" s="683"/>
      <c r="N166" s="683"/>
      <c r="O166" s="683"/>
      <c r="P166" s="683"/>
      <c r="Q166" s="758"/>
      <c r="R166" s="760"/>
      <c r="S166" s="760"/>
      <c r="T166" s="667"/>
      <c r="U166" s="760"/>
      <c r="V166" s="665" t="s">
        <v>855</v>
      </c>
      <c r="W166" s="769">
        <v>0.2</v>
      </c>
      <c r="X166" s="760"/>
      <c r="Y166" s="667"/>
      <c r="Z166" s="760"/>
      <c r="AA166" s="667"/>
    </row>
    <row r="167" spans="12:27" hidden="1" outlineLevel="1">
      <c r="L167" s="683"/>
      <c r="M167" s="683"/>
      <c r="N167" s="683"/>
      <c r="O167" s="683"/>
      <c r="P167" s="683"/>
      <c r="Q167" s="758"/>
      <c r="R167" s="760"/>
      <c r="S167" s="760"/>
      <c r="T167" s="667"/>
      <c r="U167" s="760"/>
      <c r="V167" s="665" t="s">
        <v>3059</v>
      </c>
      <c r="W167" s="769">
        <v>0.1</v>
      </c>
      <c r="X167" s="760"/>
      <c r="Y167" s="667"/>
      <c r="Z167" s="760"/>
      <c r="AA167" s="667"/>
    </row>
    <row r="168" spans="12:27" hidden="1" outlineLevel="1">
      <c r="L168" s="683"/>
      <c r="M168" s="683"/>
      <c r="N168" s="683"/>
      <c r="O168" s="683"/>
      <c r="P168" s="683"/>
      <c r="Q168" s="758"/>
      <c r="R168" s="760"/>
      <c r="S168" s="760"/>
      <c r="T168" s="667"/>
      <c r="U168" s="760"/>
      <c r="V168" s="665" t="s">
        <v>1009</v>
      </c>
      <c r="W168" s="769">
        <v>0.1</v>
      </c>
      <c r="X168" s="760"/>
      <c r="Y168" s="667"/>
      <c r="Z168" s="760"/>
      <c r="AA168" s="667"/>
    </row>
    <row r="169" spans="12:27" hidden="1" outlineLevel="1">
      <c r="L169" s="683"/>
      <c r="M169" s="683"/>
      <c r="N169" s="683"/>
      <c r="O169" s="683"/>
      <c r="P169" s="683"/>
      <c r="Q169" s="758"/>
      <c r="R169" s="760"/>
      <c r="S169" s="760"/>
      <c r="T169" s="667"/>
      <c r="U169" s="760"/>
      <c r="V169" s="665" t="s">
        <v>856</v>
      </c>
      <c r="W169" s="769">
        <v>0.05</v>
      </c>
      <c r="X169" s="760"/>
      <c r="Y169" s="667"/>
      <c r="Z169" s="760"/>
      <c r="AA169" s="667"/>
    </row>
    <row r="170" spans="12:27" hidden="1" outlineLevel="1">
      <c r="Q170" s="758"/>
      <c r="R170" s="760"/>
      <c r="S170" s="760"/>
      <c r="T170" s="667"/>
      <c r="U170" s="760"/>
      <c r="V170" s="665" t="s">
        <v>1010</v>
      </c>
      <c r="W170" s="769">
        <v>0.15</v>
      </c>
      <c r="X170" s="760"/>
      <c r="Y170" s="667"/>
      <c r="Z170" s="760"/>
      <c r="AA170" s="667"/>
    </row>
    <row r="171" spans="12:27" hidden="1" outlineLevel="1">
      <c r="Q171" s="758"/>
      <c r="R171" s="761"/>
      <c r="S171" s="760"/>
      <c r="T171" s="667"/>
      <c r="U171" s="760"/>
      <c r="V171" s="665" t="s">
        <v>857</v>
      </c>
      <c r="W171" s="769">
        <v>0.1</v>
      </c>
      <c r="X171" s="760"/>
      <c r="Y171" s="667"/>
      <c r="Z171" s="760"/>
      <c r="AA171" s="667"/>
    </row>
    <row r="172" spans="12:27" hidden="1" outlineLevel="1">
      <c r="Q172" s="758"/>
      <c r="R172" s="760"/>
      <c r="S172" s="760"/>
      <c r="T172" s="667"/>
      <c r="U172" s="760"/>
      <c r="V172" s="665" t="s">
        <v>1011</v>
      </c>
      <c r="W172" s="769">
        <v>0.15</v>
      </c>
      <c r="X172" s="760"/>
      <c r="Z172" s="760"/>
      <c r="AA172" s="667"/>
    </row>
    <row r="173" spans="12:27" hidden="1" outlineLevel="1">
      <c r="V173" s="665" t="s">
        <v>1012</v>
      </c>
      <c r="W173" s="769">
        <v>0.15</v>
      </c>
    </row>
    <row r="174" spans="12:27" hidden="1" outlineLevel="1">
      <c r="V174" s="665" t="s">
        <v>858</v>
      </c>
      <c r="W174" s="769">
        <v>0.05</v>
      </c>
    </row>
    <row r="175" spans="12:27" collapsed="1"/>
  </sheetData>
  <dataConsolidate/>
  <mergeCells count="180">
    <mergeCell ref="V48:V49"/>
    <mergeCell ref="H37:I37"/>
    <mergeCell ref="H49:I49"/>
    <mergeCell ref="H50:I50"/>
    <mergeCell ref="H59:I59"/>
    <mergeCell ref="M36:M37"/>
    <mergeCell ref="H41:I41"/>
    <mergeCell ref="H42:I42"/>
    <mergeCell ref="D44:E44"/>
    <mergeCell ref="D48:D50"/>
    <mergeCell ref="H44:O44"/>
    <mergeCell ref="E41:F41"/>
    <mergeCell ref="E42:F42"/>
    <mergeCell ref="L59:M59"/>
    <mergeCell ref="D57:E57"/>
    <mergeCell ref="D35:D37"/>
    <mergeCell ref="N48:O48"/>
    <mergeCell ref="L47:M47"/>
    <mergeCell ref="N47:O47"/>
    <mergeCell ref="B15:B26"/>
    <mergeCell ref="B80:B91"/>
    <mergeCell ref="B67:B78"/>
    <mergeCell ref="B54:B65"/>
    <mergeCell ref="B41:B52"/>
    <mergeCell ref="B28:B39"/>
    <mergeCell ref="B4:B13"/>
    <mergeCell ref="U48:U49"/>
    <mergeCell ref="H33:I33"/>
    <mergeCell ref="H34:I34"/>
    <mergeCell ref="H35:I35"/>
    <mergeCell ref="T18:T19"/>
    <mergeCell ref="U18:U19"/>
    <mergeCell ref="N20:O20"/>
    <mergeCell ref="H20:I20"/>
    <mergeCell ref="H22:I22"/>
    <mergeCell ref="E15:F15"/>
    <mergeCell ref="E16:F16"/>
    <mergeCell ref="D4:E4"/>
    <mergeCell ref="F4:I4"/>
    <mergeCell ref="N8:O8"/>
    <mergeCell ref="M6:N6"/>
    <mergeCell ref="D7:E7"/>
    <mergeCell ref="J6:K6"/>
    <mergeCell ref="B107:B115"/>
    <mergeCell ref="H114:L114"/>
    <mergeCell ref="H115:L115"/>
    <mergeCell ref="K86:M86"/>
    <mergeCell ref="D83:E83"/>
    <mergeCell ref="D110:F110"/>
    <mergeCell ref="B93:B105"/>
    <mergeCell ref="L72:M72"/>
    <mergeCell ref="D114:F114"/>
    <mergeCell ref="D115:F115"/>
    <mergeCell ref="D112:F112"/>
    <mergeCell ref="D87:D89"/>
    <mergeCell ref="D74:D76"/>
    <mergeCell ref="H75:I75"/>
    <mergeCell ref="H83:O83"/>
    <mergeCell ref="K73:M73"/>
    <mergeCell ref="N73:O73"/>
    <mergeCell ref="H76:I76"/>
    <mergeCell ref="H107:I107"/>
    <mergeCell ref="H108:I108"/>
    <mergeCell ref="H109:I109"/>
    <mergeCell ref="H110:I110"/>
    <mergeCell ref="J107:L107"/>
    <mergeCell ref="J108:L108"/>
    <mergeCell ref="V22:V23"/>
    <mergeCell ref="U22:U23"/>
    <mergeCell ref="L34:M34"/>
    <mergeCell ref="N34:O34"/>
    <mergeCell ref="H24:I24"/>
    <mergeCell ref="N46:O46"/>
    <mergeCell ref="T44:T45"/>
    <mergeCell ref="U44:U45"/>
    <mergeCell ref="U35:U36"/>
    <mergeCell ref="V35:V36"/>
    <mergeCell ref="N35:O35"/>
    <mergeCell ref="T31:T32"/>
    <mergeCell ref="U31:U32"/>
    <mergeCell ref="N33:O33"/>
    <mergeCell ref="K22:M22"/>
    <mergeCell ref="H23:I23"/>
    <mergeCell ref="N23:O24"/>
    <mergeCell ref="M23:M24"/>
    <mergeCell ref="K33:M33"/>
    <mergeCell ref="H36:I36"/>
    <mergeCell ref="N36:O37"/>
    <mergeCell ref="K46:M46"/>
    <mergeCell ref="H46:I46"/>
    <mergeCell ref="H29:I29"/>
    <mergeCell ref="H57:O57"/>
    <mergeCell ref="N60:O60"/>
    <mergeCell ref="K60:M60"/>
    <mergeCell ref="H47:I47"/>
    <mergeCell ref="H48:I48"/>
    <mergeCell ref="K48:M48"/>
    <mergeCell ref="K35:M35"/>
    <mergeCell ref="N59:O59"/>
    <mergeCell ref="D5:E5"/>
    <mergeCell ref="F6:G6"/>
    <mergeCell ref="N9:O10"/>
    <mergeCell ref="E28:F28"/>
    <mergeCell ref="E29:F29"/>
    <mergeCell ref="K20:M20"/>
    <mergeCell ref="D18:E18"/>
    <mergeCell ref="D6:E6"/>
    <mergeCell ref="D22:D24"/>
    <mergeCell ref="E68:F68"/>
    <mergeCell ref="E54:F54"/>
    <mergeCell ref="E55:F55"/>
    <mergeCell ref="E67:F67"/>
    <mergeCell ref="M49:M50"/>
    <mergeCell ref="N49:O50"/>
    <mergeCell ref="N1:O1"/>
    <mergeCell ref="N2:O2"/>
    <mergeCell ref="L1:M1"/>
    <mergeCell ref="L2:M2"/>
    <mergeCell ref="F5:G5"/>
    <mergeCell ref="H31:O31"/>
    <mergeCell ref="H18:O18"/>
    <mergeCell ref="N21:O21"/>
    <mergeCell ref="N22:O22"/>
    <mergeCell ref="H16:I16"/>
    <mergeCell ref="H21:I21"/>
    <mergeCell ref="L21:M21"/>
    <mergeCell ref="H28:I28"/>
    <mergeCell ref="H15:I15"/>
    <mergeCell ref="J9:K9"/>
    <mergeCell ref="F7:G7"/>
    <mergeCell ref="K61:M61"/>
    <mergeCell ref="N61:O61"/>
    <mergeCell ref="C1:E3"/>
    <mergeCell ref="F1:I2"/>
    <mergeCell ref="D31:E31"/>
    <mergeCell ref="M4:O4"/>
    <mergeCell ref="M118:O118"/>
    <mergeCell ref="H85:I85"/>
    <mergeCell ref="L85:M85"/>
    <mergeCell ref="N85:O85"/>
    <mergeCell ref="H88:I88"/>
    <mergeCell ref="H89:I89"/>
    <mergeCell ref="N88:O89"/>
    <mergeCell ref="D93:H93"/>
    <mergeCell ref="E105:J105"/>
    <mergeCell ref="N86:O86"/>
    <mergeCell ref="D109:F109"/>
    <mergeCell ref="D107:F107"/>
    <mergeCell ref="D108:F108"/>
    <mergeCell ref="N107:O107"/>
    <mergeCell ref="N108:O108"/>
    <mergeCell ref="N109:O109"/>
    <mergeCell ref="N110:O110"/>
    <mergeCell ref="N112:O112"/>
    <mergeCell ref="H111:I111"/>
    <mergeCell ref="J111:L111"/>
    <mergeCell ref="D111:F111"/>
    <mergeCell ref="L62:M63"/>
    <mergeCell ref="L75:M76"/>
    <mergeCell ref="L88:M89"/>
    <mergeCell ref="E80:F80"/>
    <mergeCell ref="E81:F81"/>
    <mergeCell ref="M117:O117"/>
    <mergeCell ref="D61:D63"/>
    <mergeCell ref="J109:L109"/>
    <mergeCell ref="J110:L110"/>
    <mergeCell ref="J112:L112"/>
    <mergeCell ref="K93:N93"/>
    <mergeCell ref="K74:M74"/>
    <mergeCell ref="N74:O74"/>
    <mergeCell ref="K87:M87"/>
    <mergeCell ref="N87:O87"/>
    <mergeCell ref="N75:O76"/>
    <mergeCell ref="N72:O72"/>
    <mergeCell ref="H72:I72"/>
    <mergeCell ref="N62:O63"/>
    <mergeCell ref="H63:I63"/>
    <mergeCell ref="D70:E70"/>
    <mergeCell ref="H62:I62"/>
    <mergeCell ref="H70:O70"/>
  </mergeCells>
  <phoneticPr fontId="129" type="noConversion"/>
  <conditionalFormatting sqref="E61:E63 E35:E37 E48:E50 E74:E76 E87:E89 E22:E26">
    <cfRule type="cellIs" dxfId="28" priority="38" stopIfTrue="1" operator="equal">
      <formula>"Red"</formula>
    </cfRule>
    <cfRule type="cellIs" dxfId="27" priority="39" stopIfTrue="1" operator="equal">
      <formula>"Yellow"</formula>
    </cfRule>
    <cfRule type="cellIs" dxfId="26" priority="40" stopIfTrue="1" operator="equal">
      <formula>"Green"</formula>
    </cfRule>
  </conditionalFormatting>
  <conditionalFormatting sqref="M8">
    <cfRule type="cellIs" dxfId="25" priority="41" stopIfTrue="1" operator="equal">
      <formula>"What is the plan?"</formula>
    </cfRule>
  </conditionalFormatting>
  <conditionalFormatting sqref="U43 U30 U17">
    <cfRule type="cellIs" dxfId="24" priority="42" stopIfTrue="1" operator="equal">
      <formula>FALSE</formula>
    </cfRule>
    <cfRule type="cellIs" dxfId="23" priority="43" stopIfTrue="1" operator="equal">
      <formula>"Provide reasons why is not on target"</formula>
    </cfRule>
  </conditionalFormatting>
  <conditionalFormatting sqref="E38:E39">
    <cfRule type="cellIs" dxfId="22" priority="13" stopIfTrue="1" operator="equal">
      <formula>"Red"</formula>
    </cfRule>
    <cfRule type="cellIs" dxfId="21" priority="14" stopIfTrue="1" operator="equal">
      <formula>"Yellow"</formula>
    </cfRule>
    <cfRule type="cellIs" dxfId="20" priority="15" stopIfTrue="1" operator="equal">
      <formula>"Green"</formula>
    </cfRule>
  </conditionalFormatting>
  <conditionalFormatting sqref="E51:E52">
    <cfRule type="cellIs" dxfId="19" priority="10" stopIfTrue="1" operator="equal">
      <formula>"Red"</formula>
    </cfRule>
    <cfRule type="cellIs" dxfId="18" priority="11" stopIfTrue="1" operator="equal">
      <formula>"Yellow"</formula>
    </cfRule>
    <cfRule type="cellIs" dxfId="17" priority="12" stopIfTrue="1" operator="equal">
      <formula>"Green"</formula>
    </cfRule>
  </conditionalFormatting>
  <conditionalFormatting sqref="E64:E65">
    <cfRule type="cellIs" dxfId="16" priority="7" stopIfTrue="1" operator="equal">
      <formula>"Red"</formula>
    </cfRule>
    <cfRule type="cellIs" dxfId="15" priority="8" stopIfTrue="1" operator="equal">
      <formula>"Yellow"</formula>
    </cfRule>
    <cfRule type="cellIs" dxfId="14" priority="9" stopIfTrue="1" operator="equal">
      <formula>"Green"</formula>
    </cfRule>
  </conditionalFormatting>
  <conditionalFormatting sqref="E77:E78">
    <cfRule type="cellIs" dxfId="13" priority="4" stopIfTrue="1" operator="equal">
      <formula>"Red"</formula>
    </cfRule>
    <cfRule type="cellIs" dxfId="12" priority="5" stopIfTrue="1" operator="equal">
      <formula>"Yellow"</formula>
    </cfRule>
    <cfRule type="cellIs" dxfId="11" priority="6" stopIfTrue="1" operator="equal">
      <formula>"Green"</formula>
    </cfRule>
  </conditionalFormatting>
  <conditionalFormatting sqref="E90:E91">
    <cfRule type="cellIs" dxfId="10" priority="1" stopIfTrue="1" operator="equal">
      <formula>"Red"</formula>
    </cfRule>
    <cfRule type="cellIs" dxfId="9" priority="2" stopIfTrue="1" operator="equal">
      <formula>"Yellow"</formula>
    </cfRule>
    <cfRule type="cellIs" dxfId="8" priority="3" stopIfTrue="1" operator="equal">
      <formula>"Green"</formula>
    </cfRule>
  </conditionalFormatting>
  <dataValidations count="9">
    <dataValidation type="list" allowBlank="1" showInputMessage="1" showErrorMessage="1" sqref="M107:M112 J36 N33:O33 F7 N46:O46 G114:G115 J117 G107:G111 J23 H10:H14 N20:O20 J49 F10:F11 F14" xr:uid="{00000000-0002-0000-1100-000001000000}">
      <formula1>$T$129:$T$131</formula1>
    </dataValidation>
    <dataValidation type="list" allowBlank="1" showInputMessage="1" showErrorMessage="1" sqref="I40 J27 I53" xr:uid="{00000000-0002-0000-1100-000003000000}">
      <formula1>$T$129:$T$132</formula1>
    </dataValidation>
    <dataValidation type="list" allowBlank="1" showInputMessage="1" showErrorMessage="1" sqref="N34:O35 N85:O86 N21:O22 N59:O60 N47:O48 N72:O73" xr:uid="{00000000-0002-0000-1100-000004000000}">
      <formula1>$Y$142:$Y$157</formula1>
    </dataValidation>
    <dataValidation type="list" allowBlank="1" showInputMessage="1" showErrorMessage="1" sqref="J59 J85 J72" xr:uid="{00000000-0002-0000-1100-000005000000}">
      <formula1>$T$129:$T$133</formula1>
    </dataValidation>
    <dataValidation type="list" allowBlank="1" showInputMessage="1" showErrorMessage="1" sqref="J22 J35 J48" xr:uid="{00000000-0002-0000-1100-000007000000}">
      <formula1>$R$149:$R$152</formula1>
    </dataValidation>
    <dataValidation type="list" allowBlank="1" showInputMessage="1" showErrorMessage="1" sqref="F5:G5" xr:uid="{00000000-0002-0000-1100-000008000000}">
      <formula1>$R$129:$R$136</formula1>
    </dataValidation>
    <dataValidation type="list" allowBlank="1" showInputMessage="1" showErrorMessage="1" sqref="F6:G6" xr:uid="{00000000-0002-0000-1100-000009000000}">
      <formula1>$T$134:$T$137</formula1>
    </dataValidation>
    <dataValidation type="list" allowBlank="1" showInputMessage="1" showErrorMessage="1" sqref="G14" xr:uid="{00000000-0002-0000-1100-00000A000000}">
      <formula1>$Y$129:$Y$140</formula1>
    </dataValidation>
    <dataValidation type="list" allowBlank="1" showInputMessage="1" showErrorMessage="1" sqref="M4:O4" xr:uid="{DE363757-4C24-4C7C-AAC7-62DA5C2FD725}">
      <formula1>Commodity_Name2</formula1>
    </dataValidation>
  </dataValidations>
  <pageMargins left="0.75" right="0.75" top="1" bottom="1" header="0.5" footer="0.5"/>
  <pageSetup scale="35" fitToHeight="2"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014" r:id="rId4" name="Check Box 702">
              <controlPr defaultSize="0" autoFill="0" autoLine="0" autoPict="0">
                <anchor moveWithCells="1">
                  <from>
                    <xdr:col>4</xdr:col>
                    <xdr:colOff>6350</xdr:colOff>
                    <xdr:row>21</xdr:row>
                    <xdr:rowOff>69850</xdr:rowOff>
                  </from>
                  <to>
                    <xdr:col>4</xdr:col>
                    <xdr:colOff>196850</xdr:colOff>
                    <xdr:row>21</xdr:row>
                    <xdr:rowOff>196850</xdr:rowOff>
                  </to>
                </anchor>
              </controlPr>
            </control>
          </mc:Choice>
        </mc:AlternateContent>
        <mc:AlternateContent xmlns:mc="http://schemas.openxmlformats.org/markup-compatibility/2006">
          <mc:Choice Requires="x14">
            <control shapeId="14015" r:id="rId5" name="Check Box 703">
              <controlPr defaultSize="0" autoFill="0" autoLine="0" autoPict="0">
                <anchor moveWithCells="1">
                  <from>
                    <xdr:col>4</xdr:col>
                    <xdr:colOff>6350</xdr:colOff>
                    <xdr:row>22</xdr:row>
                    <xdr:rowOff>69850</xdr:rowOff>
                  </from>
                  <to>
                    <xdr:col>4</xdr:col>
                    <xdr:colOff>196850</xdr:colOff>
                    <xdr:row>22</xdr:row>
                    <xdr:rowOff>196850</xdr:rowOff>
                  </to>
                </anchor>
              </controlPr>
            </control>
          </mc:Choice>
        </mc:AlternateContent>
        <mc:AlternateContent xmlns:mc="http://schemas.openxmlformats.org/markup-compatibility/2006">
          <mc:Choice Requires="x14">
            <control shapeId="14016" r:id="rId6" name="Check Box 704">
              <controlPr defaultSize="0" autoFill="0" autoLine="0" autoPict="0">
                <anchor moveWithCells="1">
                  <from>
                    <xdr:col>4</xdr:col>
                    <xdr:colOff>19050</xdr:colOff>
                    <xdr:row>23</xdr:row>
                    <xdr:rowOff>69850</xdr:rowOff>
                  </from>
                  <to>
                    <xdr:col>4</xdr:col>
                    <xdr:colOff>228600</xdr:colOff>
                    <xdr:row>23</xdr:row>
                    <xdr:rowOff>196850</xdr:rowOff>
                  </to>
                </anchor>
              </controlPr>
            </control>
          </mc:Choice>
        </mc:AlternateContent>
        <mc:AlternateContent xmlns:mc="http://schemas.openxmlformats.org/markup-compatibility/2006">
          <mc:Choice Requires="x14">
            <control shapeId="14017" r:id="rId7" name="Check Box 705">
              <controlPr defaultSize="0" autoFill="0" autoLine="0" autoPict="0">
                <anchor moveWithCells="1">
                  <from>
                    <xdr:col>4</xdr:col>
                    <xdr:colOff>6350</xdr:colOff>
                    <xdr:row>34</xdr:row>
                    <xdr:rowOff>69850</xdr:rowOff>
                  </from>
                  <to>
                    <xdr:col>4</xdr:col>
                    <xdr:colOff>196850</xdr:colOff>
                    <xdr:row>34</xdr:row>
                    <xdr:rowOff>196850</xdr:rowOff>
                  </to>
                </anchor>
              </controlPr>
            </control>
          </mc:Choice>
        </mc:AlternateContent>
        <mc:AlternateContent xmlns:mc="http://schemas.openxmlformats.org/markup-compatibility/2006">
          <mc:Choice Requires="x14">
            <control shapeId="14018" r:id="rId8" name="Check Box 706">
              <controlPr defaultSize="0" autoFill="0" autoLine="0" autoPict="0">
                <anchor moveWithCells="1">
                  <from>
                    <xdr:col>4</xdr:col>
                    <xdr:colOff>6350</xdr:colOff>
                    <xdr:row>35</xdr:row>
                    <xdr:rowOff>69850</xdr:rowOff>
                  </from>
                  <to>
                    <xdr:col>4</xdr:col>
                    <xdr:colOff>196850</xdr:colOff>
                    <xdr:row>35</xdr:row>
                    <xdr:rowOff>196850</xdr:rowOff>
                  </to>
                </anchor>
              </controlPr>
            </control>
          </mc:Choice>
        </mc:AlternateContent>
        <mc:AlternateContent xmlns:mc="http://schemas.openxmlformats.org/markup-compatibility/2006">
          <mc:Choice Requires="x14">
            <control shapeId="14019" r:id="rId9" name="Check Box 707">
              <controlPr defaultSize="0" autoFill="0" autoLine="0" autoPict="0">
                <anchor moveWithCells="1">
                  <from>
                    <xdr:col>4</xdr:col>
                    <xdr:colOff>19050</xdr:colOff>
                    <xdr:row>36</xdr:row>
                    <xdr:rowOff>69850</xdr:rowOff>
                  </from>
                  <to>
                    <xdr:col>4</xdr:col>
                    <xdr:colOff>247650</xdr:colOff>
                    <xdr:row>36</xdr:row>
                    <xdr:rowOff>196850</xdr:rowOff>
                  </to>
                </anchor>
              </controlPr>
            </control>
          </mc:Choice>
        </mc:AlternateContent>
        <mc:AlternateContent xmlns:mc="http://schemas.openxmlformats.org/markup-compatibility/2006">
          <mc:Choice Requires="x14">
            <control shapeId="14020" r:id="rId10" name="Check Box 708">
              <controlPr defaultSize="0" autoFill="0" autoLine="0" autoPict="0">
                <anchor moveWithCells="1">
                  <from>
                    <xdr:col>4</xdr:col>
                    <xdr:colOff>6350</xdr:colOff>
                    <xdr:row>47</xdr:row>
                    <xdr:rowOff>69850</xdr:rowOff>
                  </from>
                  <to>
                    <xdr:col>4</xdr:col>
                    <xdr:colOff>196850</xdr:colOff>
                    <xdr:row>47</xdr:row>
                    <xdr:rowOff>196850</xdr:rowOff>
                  </to>
                </anchor>
              </controlPr>
            </control>
          </mc:Choice>
        </mc:AlternateContent>
        <mc:AlternateContent xmlns:mc="http://schemas.openxmlformats.org/markup-compatibility/2006">
          <mc:Choice Requires="x14">
            <control shapeId="14021" r:id="rId11" name="Check Box 709">
              <controlPr defaultSize="0" autoFill="0" autoLine="0" autoPict="0">
                <anchor moveWithCells="1">
                  <from>
                    <xdr:col>4</xdr:col>
                    <xdr:colOff>6350</xdr:colOff>
                    <xdr:row>48</xdr:row>
                    <xdr:rowOff>69850</xdr:rowOff>
                  </from>
                  <to>
                    <xdr:col>4</xdr:col>
                    <xdr:colOff>196850</xdr:colOff>
                    <xdr:row>48</xdr:row>
                    <xdr:rowOff>196850</xdr:rowOff>
                  </to>
                </anchor>
              </controlPr>
            </control>
          </mc:Choice>
        </mc:AlternateContent>
        <mc:AlternateContent xmlns:mc="http://schemas.openxmlformats.org/markup-compatibility/2006">
          <mc:Choice Requires="x14">
            <control shapeId="14022" r:id="rId12" name="Check Box 710">
              <controlPr defaultSize="0" autoFill="0" autoLine="0" autoPict="0">
                <anchor moveWithCells="1">
                  <from>
                    <xdr:col>4</xdr:col>
                    <xdr:colOff>19050</xdr:colOff>
                    <xdr:row>49</xdr:row>
                    <xdr:rowOff>69850</xdr:rowOff>
                  </from>
                  <to>
                    <xdr:col>4</xdr:col>
                    <xdr:colOff>247650</xdr:colOff>
                    <xdr:row>49</xdr:row>
                    <xdr:rowOff>196850</xdr:rowOff>
                  </to>
                </anchor>
              </controlPr>
            </control>
          </mc:Choice>
        </mc:AlternateContent>
        <mc:AlternateContent xmlns:mc="http://schemas.openxmlformats.org/markup-compatibility/2006">
          <mc:Choice Requires="x14">
            <control shapeId="14023" r:id="rId13" name="Check Box 711">
              <controlPr defaultSize="0" autoFill="0" autoLine="0" autoPict="0">
                <anchor moveWithCells="1">
                  <from>
                    <xdr:col>4</xdr:col>
                    <xdr:colOff>6350</xdr:colOff>
                    <xdr:row>60</xdr:row>
                    <xdr:rowOff>69850</xdr:rowOff>
                  </from>
                  <to>
                    <xdr:col>4</xdr:col>
                    <xdr:colOff>196850</xdr:colOff>
                    <xdr:row>60</xdr:row>
                    <xdr:rowOff>196850</xdr:rowOff>
                  </to>
                </anchor>
              </controlPr>
            </control>
          </mc:Choice>
        </mc:AlternateContent>
        <mc:AlternateContent xmlns:mc="http://schemas.openxmlformats.org/markup-compatibility/2006">
          <mc:Choice Requires="x14">
            <control shapeId="14024" r:id="rId14" name="Check Box 712">
              <controlPr defaultSize="0" autoFill="0" autoLine="0" autoPict="0">
                <anchor moveWithCells="1">
                  <from>
                    <xdr:col>4</xdr:col>
                    <xdr:colOff>6350</xdr:colOff>
                    <xdr:row>61</xdr:row>
                    <xdr:rowOff>69850</xdr:rowOff>
                  </from>
                  <to>
                    <xdr:col>4</xdr:col>
                    <xdr:colOff>196850</xdr:colOff>
                    <xdr:row>61</xdr:row>
                    <xdr:rowOff>196850</xdr:rowOff>
                  </to>
                </anchor>
              </controlPr>
            </control>
          </mc:Choice>
        </mc:AlternateContent>
        <mc:AlternateContent xmlns:mc="http://schemas.openxmlformats.org/markup-compatibility/2006">
          <mc:Choice Requires="x14">
            <control shapeId="14025" r:id="rId15" name="Check Box 713">
              <controlPr defaultSize="0" autoFill="0" autoLine="0" autoPict="0">
                <anchor moveWithCells="1">
                  <from>
                    <xdr:col>4</xdr:col>
                    <xdr:colOff>19050</xdr:colOff>
                    <xdr:row>62</xdr:row>
                    <xdr:rowOff>69850</xdr:rowOff>
                  </from>
                  <to>
                    <xdr:col>4</xdr:col>
                    <xdr:colOff>247650</xdr:colOff>
                    <xdr:row>62</xdr:row>
                    <xdr:rowOff>196850</xdr:rowOff>
                  </to>
                </anchor>
              </controlPr>
            </control>
          </mc:Choice>
        </mc:AlternateContent>
        <mc:AlternateContent xmlns:mc="http://schemas.openxmlformats.org/markup-compatibility/2006">
          <mc:Choice Requires="x14">
            <control shapeId="14026" r:id="rId16" name="Check Box 714">
              <controlPr defaultSize="0" autoFill="0" autoLine="0" autoPict="0">
                <anchor moveWithCells="1">
                  <from>
                    <xdr:col>4</xdr:col>
                    <xdr:colOff>6350</xdr:colOff>
                    <xdr:row>73</xdr:row>
                    <xdr:rowOff>69850</xdr:rowOff>
                  </from>
                  <to>
                    <xdr:col>4</xdr:col>
                    <xdr:colOff>196850</xdr:colOff>
                    <xdr:row>73</xdr:row>
                    <xdr:rowOff>196850</xdr:rowOff>
                  </to>
                </anchor>
              </controlPr>
            </control>
          </mc:Choice>
        </mc:AlternateContent>
        <mc:AlternateContent xmlns:mc="http://schemas.openxmlformats.org/markup-compatibility/2006">
          <mc:Choice Requires="x14">
            <control shapeId="14027" r:id="rId17" name="Check Box 715">
              <controlPr defaultSize="0" autoFill="0" autoLine="0" autoPict="0">
                <anchor moveWithCells="1">
                  <from>
                    <xdr:col>4</xdr:col>
                    <xdr:colOff>6350</xdr:colOff>
                    <xdr:row>74</xdr:row>
                    <xdr:rowOff>69850</xdr:rowOff>
                  </from>
                  <to>
                    <xdr:col>4</xdr:col>
                    <xdr:colOff>196850</xdr:colOff>
                    <xdr:row>74</xdr:row>
                    <xdr:rowOff>196850</xdr:rowOff>
                  </to>
                </anchor>
              </controlPr>
            </control>
          </mc:Choice>
        </mc:AlternateContent>
        <mc:AlternateContent xmlns:mc="http://schemas.openxmlformats.org/markup-compatibility/2006">
          <mc:Choice Requires="x14">
            <control shapeId="14028" r:id="rId18" name="Check Box 716">
              <controlPr defaultSize="0" autoFill="0" autoLine="0" autoPict="0">
                <anchor moveWithCells="1">
                  <from>
                    <xdr:col>4</xdr:col>
                    <xdr:colOff>19050</xdr:colOff>
                    <xdr:row>75</xdr:row>
                    <xdr:rowOff>69850</xdr:rowOff>
                  </from>
                  <to>
                    <xdr:col>4</xdr:col>
                    <xdr:colOff>247650</xdr:colOff>
                    <xdr:row>75</xdr:row>
                    <xdr:rowOff>196850</xdr:rowOff>
                  </to>
                </anchor>
              </controlPr>
            </control>
          </mc:Choice>
        </mc:AlternateContent>
        <mc:AlternateContent xmlns:mc="http://schemas.openxmlformats.org/markup-compatibility/2006">
          <mc:Choice Requires="x14">
            <control shapeId="14029" r:id="rId19" name="Check Box 717">
              <controlPr defaultSize="0" autoFill="0" autoLine="0" autoPict="0">
                <anchor moveWithCells="1">
                  <from>
                    <xdr:col>4</xdr:col>
                    <xdr:colOff>6350</xdr:colOff>
                    <xdr:row>86</xdr:row>
                    <xdr:rowOff>69850</xdr:rowOff>
                  </from>
                  <to>
                    <xdr:col>4</xdr:col>
                    <xdr:colOff>196850</xdr:colOff>
                    <xdr:row>86</xdr:row>
                    <xdr:rowOff>196850</xdr:rowOff>
                  </to>
                </anchor>
              </controlPr>
            </control>
          </mc:Choice>
        </mc:AlternateContent>
        <mc:AlternateContent xmlns:mc="http://schemas.openxmlformats.org/markup-compatibility/2006">
          <mc:Choice Requires="x14">
            <control shapeId="14030" r:id="rId20" name="Check Box 718">
              <controlPr defaultSize="0" autoFill="0" autoLine="0" autoPict="0">
                <anchor moveWithCells="1">
                  <from>
                    <xdr:col>4</xdr:col>
                    <xdr:colOff>6350</xdr:colOff>
                    <xdr:row>87</xdr:row>
                    <xdr:rowOff>69850</xdr:rowOff>
                  </from>
                  <to>
                    <xdr:col>4</xdr:col>
                    <xdr:colOff>196850</xdr:colOff>
                    <xdr:row>87</xdr:row>
                    <xdr:rowOff>196850</xdr:rowOff>
                  </to>
                </anchor>
              </controlPr>
            </control>
          </mc:Choice>
        </mc:AlternateContent>
        <mc:AlternateContent xmlns:mc="http://schemas.openxmlformats.org/markup-compatibility/2006">
          <mc:Choice Requires="x14">
            <control shapeId="14031" r:id="rId21" name="Check Box 719">
              <controlPr defaultSize="0" autoFill="0" autoLine="0" autoPict="0">
                <anchor moveWithCells="1">
                  <from>
                    <xdr:col>4</xdr:col>
                    <xdr:colOff>19050</xdr:colOff>
                    <xdr:row>88</xdr:row>
                    <xdr:rowOff>69850</xdr:rowOff>
                  </from>
                  <to>
                    <xdr:col>4</xdr:col>
                    <xdr:colOff>247650</xdr:colOff>
                    <xdr:row>88</xdr:row>
                    <xdr:rowOff>196850</xdr:rowOff>
                  </to>
                </anchor>
              </controlPr>
            </control>
          </mc:Choice>
        </mc:AlternateContent>
        <mc:AlternateContent xmlns:mc="http://schemas.openxmlformats.org/markup-compatibility/2006">
          <mc:Choice Requires="x14">
            <control shapeId="14033" r:id="rId22" name="Check Box 721">
              <controlPr defaultSize="0" autoFill="0" autoLine="0" autoPict="0">
                <anchor moveWithCells="1">
                  <from>
                    <xdr:col>4</xdr:col>
                    <xdr:colOff>6350</xdr:colOff>
                    <xdr:row>34</xdr:row>
                    <xdr:rowOff>69850</xdr:rowOff>
                  </from>
                  <to>
                    <xdr:col>4</xdr:col>
                    <xdr:colOff>196850</xdr:colOff>
                    <xdr:row>34</xdr:row>
                    <xdr:rowOff>196850</xdr:rowOff>
                  </to>
                </anchor>
              </controlPr>
            </control>
          </mc:Choice>
        </mc:AlternateContent>
        <mc:AlternateContent xmlns:mc="http://schemas.openxmlformats.org/markup-compatibility/2006">
          <mc:Choice Requires="x14">
            <control shapeId="14034" r:id="rId23" name="Check Box 722">
              <controlPr defaultSize="0" autoFill="0" autoLine="0" autoPict="0">
                <anchor moveWithCells="1">
                  <from>
                    <xdr:col>4</xdr:col>
                    <xdr:colOff>6350</xdr:colOff>
                    <xdr:row>35</xdr:row>
                    <xdr:rowOff>69850</xdr:rowOff>
                  </from>
                  <to>
                    <xdr:col>4</xdr:col>
                    <xdr:colOff>196850</xdr:colOff>
                    <xdr:row>35</xdr:row>
                    <xdr:rowOff>196850</xdr:rowOff>
                  </to>
                </anchor>
              </controlPr>
            </control>
          </mc:Choice>
        </mc:AlternateContent>
        <mc:AlternateContent xmlns:mc="http://schemas.openxmlformats.org/markup-compatibility/2006">
          <mc:Choice Requires="x14">
            <control shapeId="14035" r:id="rId24" name="Check Box 723">
              <controlPr defaultSize="0" autoFill="0" autoLine="0" autoPict="0">
                <anchor moveWithCells="1">
                  <from>
                    <xdr:col>4</xdr:col>
                    <xdr:colOff>19050</xdr:colOff>
                    <xdr:row>36</xdr:row>
                    <xdr:rowOff>69850</xdr:rowOff>
                  </from>
                  <to>
                    <xdr:col>4</xdr:col>
                    <xdr:colOff>228600</xdr:colOff>
                    <xdr:row>36</xdr:row>
                    <xdr:rowOff>196850</xdr:rowOff>
                  </to>
                </anchor>
              </controlPr>
            </control>
          </mc:Choice>
        </mc:AlternateContent>
        <mc:AlternateContent xmlns:mc="http://schemas.openxmlformats.org/markup-compatibility/2006">
          <mc:Choice Requires="x14">
            <control shapeId="14036" r:id="rId25" name="Check Box 724">
              <controlPr defaultSize="0" autoFill="0" autoLine="0" autoPict="0">
                <anchor moveWithCells="1">
                  <from>
                    <xdr:col>4</xdr:col>
                    <xdr:colOff>6350</xdr:colOff>
                    <xdr:row>47</xdr:row>
                    <xdr:rowOff>69850</xdr:rowOff>
                  </from>
                  <to>
                    <xdr:col>4</xdr:col>
                    <xdr:colOff>196850</xdr:colOff>
                    <xdr:row>47</xdr:row>
                    <xdr:rowOff>196850</xdr:rowOff>
                  </to>
                </anchor>
              </controlPr>
            </control>
          </mc:Choice>
        </mc:AlternateContent>
        <mc:AlternateContent xmlns:mc="http://schemas.openxmlformats.org/markup-compatibility/2006">
          <mc:Choice Requires="x14">
            <control shapeId="14037" r:id="rId26" name="Check Box 725">
              <controlPr defaultSize="0" autoFill="0" autoLine="0" autoPict="0">
                <anchor moveWithCells="1">
                  <from>
                    <xdr:col>4</xdr:col>
                    <xdr:colOff>6350</xdr:colOff>
                    <xdr:row>48</xdr:row>
                    <xdr:rowOff>69850</xdr:rowOff>
                  </from>
                  <to>
                    <xdr:col>4</xdr:col>
                    <xdr:colOff>196850</xdr:colOff>
                    <xdr:row>48</xdr:row>
                    <xdr:rowOff>196850</xdr:rowOff>
                  </to>
                </anchor>
              </controlPr>
            </control>
          </mc:Choice>
        </mc:AlternateContent>
        <mc:AlternateContent xmlns:mc="http://schemas.openxmlformats.org/markup-compatibility/2006">
          <mc:Choice Requires="x14">
            <control shapeId="14038" r:id="rId27" name="Check Box 726">
              <controlPr defaultSize="0" autoFill="0" autoLine="0" autoPict="0">
                <anchor moveWithCells="1">
                  <from>
                    <xdr:col>4</xdr:col>
                    <xdr:colOff>19050</xdr:colOff>
                    <xdr:row>49</xdr:row>
                    <xdr:rowOff>69850</xdr:rowOff>
                  </from>
                  <to>
                    <xdr:col>4</xdr:col>
                    <xdr:colOff>228600</xdr:colOff>
                    <xdr:row>49</xdr:row>
                    <xdr:rowOff>196850</xdr:rowOff>
                  </to>
                </anchor>
              </controlPr>
            </control>
          </mc:Choice>
        </mc:AlternateContent>
        <mc:AlternateContent xmlns:mc="http://schemas.openxmlformats.org/markup-compatibility/2006">
          <mc:Choice Requires="x14">
            <control shapeId="14044" r:id="rId28" name="Check Box 732">
              <controlPr defaultSize="0" autoFill="0" autoLine="0" autoPict="0">
                <anchor moveWithCells="1">
                  <from>
                    <xdr:col>4</xdr:col>
                    <xdr:colOff>6350</xdr:colOff>
                    <xdr:row>34</xdr:row>
                    <xdr:rowOff>69850</xdr:rowOff>
                  </from>
                  <to>
                    <xdr:col>4</xdr:col>
                    <xdr:colOff>196850</xdr:colOff>
                    <xdr:row>34</xdr:row>
                    <xdr:rowOff>196850</xdr:rowOff>
                  </to>
                </anchor>
              </controlPr>
            </control>
          </mc:Choice>
        </mc:AlternateContent>
        <mc:AlternateContent xmlns:mc="http://schemas.openxmlformats.org/markup-compatibility/2006">
          <mc:Choice Requires="x14">
            <control shapeId="14045" r:id="rId29" name="Check Box 733">
              <controlPr defaultSize="0" autoFill="0" autoLine="0" autoPict="0">
                <anchor moveWithCells="1">
                  <from>
                    <xdr:col>4</xdr:col>
                    <xdr:colOff>6350</xdr:colOff>
                    <xdr:row>35</xdr:row>
                    <xdr:rowOff>69850</xdr:rowOff>
                  </from>
                  <to>
                    <xdr:col>4</xdr:col>
                    <xdr:colOff>196850</xdr:colOff>
                    <xdr:row>35</xdr:row>
                    <xdr:rowOff>196850</xdr:rowOff>
                  </to>
                </anchor>
              </controlPr>
            </control>
          </mc:Choice>
        </mc:AlternateContent>
        <mc:AlternateContent xmlns:mc="http://schemas.openxmlformats.org/markup-compatibility/2006">
          <mc:Choice Requires="x14">
            <control shapeId="14046" r:id="rId30" name="Check Box 734">
              <controlPr defaultSize="0" autoFill="0" autoLine="0" autoPict="0">
                <anchor moveWithCells="1">
                  <from>
                    <xdr:col>4</xdr:col>
                    <xdr:colOff>19050</xdr:colOff>
                    <xdr:row>36</xdr:row>
                    <xdr:rowOff>69850</xdr:rowOff>
                  </from>
                  <to>
                    <xdr:col>4</xdr:col>
                    <xdr:colOff>228600</xdr:colOff>
                    <xdr:row>36</xdr:row>
                    <xdr:rowOff>196850</xdr:rowOff>
                  </to>
                </anchor>
              </controlPr>
            </control>
          </mc:Choice>
        </mc:AlternateContent>
        <mc:AlternateContent xmlns:mc="http://schemas.openxmlformats.org/markup-compatibility/2006">
          <mc:Choice Requires="x14">
            <control shapeId="14047" r:id="rId31" name="Check Box 735">
              <controlPr defaultSize="0" autoFill="0" autoLine="0" autoPict="0">
                <anchor moveWithCells="1">
                  <from>
                    <xdr:col>4</xdr:col>
                    <xdr:colOff>6350</xdr:colOff>
                    <xdr:row>47</xdr:row>
                    <xdr:rowOff>69850</xdr:rowOff>
                  </from>
                  <to>
                    <xdr:col>4</xdr:col>
                    <xdr:colOff>196850</xdr:colOff>
                    <xdr:row>47</xdr:row>
                    <xdr:rowOff>196850</xdr:rowOff>
                  </to>
                </anchor>
              </controlPr>
            </control>
          </mc:Choice>
        </mc:AlternateContent>
        <mc:AlternateContent xmlns:mc="http://schemas.openxmlformats.org/markup-compatibility/2006">
          <mc:Choice Requires="x14">
            <control shapeId="14048" r:id="rId32" name="Check Box 736">
              <controlPr defaultSize="0" autoFill="0" autoLine="0" autoPict="0">
                <anchor moveWithCells="1">
                  <from>
                    <xdr:col>4</xdr:col>
                    <xdr:colOff>6350</xdr:colOff>
                    <xdr:row>48</xdr:row>
                    <xdr:rowOff>69850</xdr:rowOff>
                  </from>
                  <to>
                    <xdr:col>4</xdr:col>
                    <xdr:colOff>196850</xdr:colOff>
                    <xdr:row>48</xdr:row>
                    <xdr:rowOff>196850</xdr:rowOff>
                  </to>
                </anchor>
              </controlPr>
            </control>
          </mc:Choice>
        </mc:AlternateContent>
        <mc:AlternateContent xmlns:mc="http://schemas.openxmlformats.org/markup-compatibility/2006">
          <mc:Choice Requires="x14">
            <control shapeId="14049" r:id="rId33" name="Check Box 737">
              <controlPr defaultSize="0" autoFill="0" autoLine="0" autoPict="0">
                <anchor moveWithCells="1">
                  <from>
                    <xdr:col>4</xdr:col>
                    <xdr:colOff>19050</xdr:colOff>
                    <xdr:row>49</xdr:row>
                    <xdr:rowOff>69850</xdr:rowOff>
                  </from>
                  <to>
                    <xdr:col>4</xdr:col>
                    <xdr:colOff>247650</xdr:colOff>
                    <xdr:row>49</xdr:row>
                    <xdr:rowOff>196850</xdr:rowOff>
                  </to>
                </anchor>
              </controlPr>
            </control>
          </mc:Choice>
        </mc:AlternateContent>
        <mc:AlternateContent xmlns:mc="http://schemas.openxmlformats.org/markup-compatibility/2006">
          <mc:Choice Requires="x14">
            <control shapeId="14050" r:id="rId34" name="Check Box 738">
              <controlPr defaultSize="0" autoFill="0" autoLine="0" autoPict="0">
                <anchor moveWithCells="1">
                  <from>
                    <xdr:col>4</xdr:col>
                    <xdr:colOff>6350</xdr:colOff>
                    <xdr:row>47</xdr:row>
                    <xdr:rowOff>69850</xdr:rowOff>
                  </from>
                  <to>
                    <xdr:col>4</xdr:col>
                    <xdr:colOff>196850</xdr:colOff>
                    <xdr:row>47</xdr:row>
                    <xdr:rowOff>196850</xdr:rowOff>
                  </to>
                </anchor>
              </controlPr>
            </control>
          </mc:Choice>
        </mc:AlternateContent>
        <mc:AlternateContent xmlns:mc="http://schemas.openxmlformats.org/markup-compatibility/2006">
          <mc:Choice Requires="x14">
            <control shapeId="14051" r:id="rId35" name="Check Box 739">
              <controlPr defaultSize="0" autoFill="0" autoLine="0" autoPict="0">
                <anchor moveWithCells="1">
                  <from>
                    <xdr:col>4</xdr:col>
                    <xdr:colOff>6350</xdr:colOff>
                    <xdr:row>48</xdr:row>
                    <xdr:rowOff>69850</xdr:rowOff>
                  </from>
                  <to>
                    <xdr:col>4</xdr:col>
                    <xdr:colOff>196850</xdr:colOff>
                    <xdr:row>48</xdr:row>
                    <xdr:rowOff>196850</xdr:rowOff>
                  </to>
                </anchor>
              </controlPr>
            </control>
          </mc:Choice>
        </mc:AlternateContent>
        <mc:AlternateContent xmlns:mc="http://schemas.openxmlformats.org/markup-compatibility/2006">
          <mc:Choice Requires="x14">
            <control shapeId="14052" r:id="rId36" name="Check Box 740">
              <controlPr defaultSize="0" autoFill="0" autoLine="0" autoPict="0">
                <anchor moveWithCells="1">
                  <from>
                    <xdr:col>4</xdr:col>
                    <xdr:colOff>19050</xdr:colOff>
                    <xdr:row>49</xdr:row>
                    <xdr:rowOff>69850</xdr:rowOff>
                  </from>
                  <to>
                    <xdr:col>4</xdr:col>
                    <xdr:colOff>228600</xdr:colOff>
                    <xdr:row>49</xdr:row>
                    <xdr:rowOff>196850</xdr:rowOff>
                  </to>
                </anchor>
              </controlPr>
            </control>
          </mc:Choice>
        </mc:AlternateContent>
        <mc:AlternateContent xmlns:mc="http://schemas.openxmlformats.org/markup-compatibility/2006">
          <mc:Choice Requires="x14">
            <control shapeId="14053" r:id="rId37" name="Check Box 741">
              <controlPr defaultSize="0" autoFill="0" autoLine="0" autoPict="0">
                <anchor moveWithCells="1">
                  <from>
                    <xdr:col>4</xdr:col>
                    <xdr:colOff>6350</xdr:colOff>
                    <xdr:row>47</xdr:row>
                    <xdr:rowOff>69850</xdr:rowOff>
                  </from>
                  <to>
                    <xdr:col>4</xdr:col>
                    <xdr:colOff>196850</xdr:colOff>
                    <xdr:row>47</xdr:row>
                    <xdr:rowOff>196850</xdr:rowOff>
                  </to>
                </anchor>
              </controlPr>
            </control>
          </mc:Choice>
        </mc:AlternateContent>
        <mc:AlternateContent xmlns:mc="http://schemas.openxmlformats.org/markup-compatibility/2006">
          <mc:Choice Requires="x14">
            <control shapeId="14054" r:id="rId38" name="Check Box 742">
              <controlPr defaultSize="0" autoFill="0" autoLine="0" autoPict="0">
                <anchor moveWithCells="1">
                  <from>
                    <xdr:col>4</xdr:col>
                    <xdr:colOff>6350</xdr:colOff>
                    <xdr:row>48</xdr:row>
                    <xdr:rowOff>69850</xdr:rowOff>
                  </from>
                  <to>
                    <xdr:col>4</xdr:col>
                    <xdr:colOff>196850</xdr:colOff>
                    <xdr:row>48</xdr:row>
                    <xdr:rowOff>196850</xdr:rowOff>
                  </to>
                </anchor>
              </controlPr>
            </control>
          </mc:Choice>
        </mc:AlternateContent>
        <mc:AlternateContent xmlns:mc="http://schemas.openxmlformats.org/markup-compatibility/2006">
          <mc:Choice Requires="x14">
            <control shapeId="14055" r:id="rId39" name="Check Box 743">
              <controlPr defaultSize="0" autoFill="0" autoLine="0" autoPict="0">
                <anchor moveWithCells="1">
                  <from>
                    <xdr:col>4</xdr:col>
                    <xdr:colOff>19050</xdr:colOff>
                    <xdr:row>49</xdr:row>
                    <xdr:rowOff>69850</xdr:rowOff>
                  </from>
                  <to>
                    <xdr:col>4</xdr:col>
                    <xdr:colOff>228600</xdr:colOff>
                    <xdr:row>49</xdr:row>
                    <xdr:rowOff>196850</xdr:rowOff>
                  </to>
                </anchor>
              </controlPr>
            </control>
          </mc:Choice>
        </mc:AlternateContent>
        <mc:AlternateContent xmlns:mc="http://schemas.openxmlformats.org/markup-compatibility/2006">
          <mc:Choice Requires="x14">
            <control shapeId="14058" r:id="rId40" name="Check Box 746">
              <controlPr defaultSize="0" autoFill="0" autoLine="0" autoPict="0">
                <anchor moveWithCells="1">
                  <from>
                    <xdr:col>4</xdr:col>
                    <xdr:colOff>6350</xdr:colOff>
                    <xdr:row>73</xdr:row>
                    <xdr:rowOff>69850</xdr:rowOff>
                  </from>
                  <to>
                    <xdr:col>4</xdr:col>
                    <xdr:colOff>196850</xdr:colOff>
                    <xdr:row>73</xdr:row>
                    <xdr:rowOff>196850</xdr:rowOff>
                  </to>
                </anchor>
              </controlPr>
            </control>
          </mc:Choice>
        </mc:AlternateContent>
        <mc:AlternateContent xmlns:mc="http://schemas.openxmlformats.org/markup-compatibility/2006">
          <mc:Choice Requires="x14">
            <control shapeId="14059" r:id="rId41" name="Check Box 747">
              <controlPr defaultSize="0" autoFill="0" autoLine="0" autoPict="0">
                <anchor moveWithCells="1">
                  <from>
                    <xdr:col>4</xdr:col>
                    <xdr:colOff>6350</xdr:colOff>
                    <xdr:row>74</xdr:row>
                    <xdr:rowOff>69850</xdr:rowOff>
                  </from>
                  <to>
                    <xdr:col>4</xdr:col>
                    <xdr:colOff>196850</xdr:colOff>
                    <xdr:row>74</xdr:row>
                    <xdr:rowOff>196850</xdr:rowOff>
                  </to>
                </anchor>
              </controlPr>
            </control>
          </mc:Choice>
        </mc:AlternateContent>
        <mc:AlternateContent xmlns:mc="http://schemas.openxmlformats.org/markup-compatibility/2006">
          <mc:Choice Requires="x14">
            <control shapeId="14060" r:id="rId42" name="Check Box 748">
              <controlPr defaultSize="0" autoFill="0" autoLine="0" autoPict="0">
                <anchor moveWithCells="1">
                  <from>
                    <xdr:col>4</xdr:col>
                    <xdr:colOff>19050</xdr:colOff>
                    <xdr:row>75</xdr:row>
                    <xdr:rowOff>69850</xdr:rowOff>
                  </from>
                  <to>
                    <xdr:col>4</xdr:col>
                    <xdr:colOff>247650</xdr:colOff>
                    <xdr:row>75</xdr:row>
                    <xdr:rowOff>196850</xdr:rowOff>
                  </to>
                </anchor>
              </controlPr>
            </control>
          </mc:Choice>
        </mc:AlternateContent>
        <mc:AlternateContent xmlns:mc="http://schemas.openxmlformats.org/markup-compatibility/2006">
          <mc:Choice Requires="x14">
            <control shapeId="14061" r:id="rId43" name="Check Box 749">
              <controlPr defaultSize="0" autoFill="0" autoLine="0" autoPict="0">
                <anchor moveWithCells="1">
                  <from>
                    <xdr:col>4</xdr:col>
                    <xdr:colOff>6350</xdr:colOff>
                    <xdr:row>86</xdr:row>
                    <xdr:rowOff>69850</xdr:rowOff>
                  </from>
                  <to>
                    <xdr:col>4</xdr:col>
                    <xdr:colOff>196850</xdr:colOff>
                    <xdr:row>86</xdr:row>
                    <xdr:rowOff>196850</xdr:rowOff>
                  </to>
                </anchor>
              </controlPr>
            </control>
          </mc:Choice>
        </mc:AlternateContent>
        <mc:AlternateContent xmlns:mc="http://schemas.openxmlformats.org/markup-compatibility/2006">
          <mc:Choice Requires="x14">
            <control shapeId="14062" r:id="rId44" name="Check Box 750">
              <controlPr defaultSize="0" autoFill="0" autoLine="0" autoPict="0">
                <anchor moveWithCells="1">
                  <from>
                    <xdr:col>4</xdr:col>
                    <xdr:colOff>6350</xdr:colOff>
                    <xdr:row>87</xdr:row>
                    <xdr:rowOff>69850</xdr:rowOff>
                  </from>
                  <to>
                    <xdr:col>4</xdr:col>
                    <xdr:colOff>196850</xdr:colOff>
                    <xdr:row>87</xdr:row>
                    <xdr:rowOff>196850</xdr:rowOff>
                  </to>
                </anchor>
              </controlPr>
            </control>
          </mc:Choice>
        </mc:AlternateContent>
        <mc:AlternateContent xmlns:mc="http://schemas.openxmlformats.org/markup-compatibility/2006">
          <mc:Choice Requires="x14">
            <control shapeId="14063" r:id="rId45" name="Check Box 751">
              <controlPr defaultSize="0" autoFill="0" autoLine="0" autoPict="0">
                <anchor moveWithCells="1">
                  <from>
                    <xdr:col>4</xdr:col>
                    <xdr:colOff>19050</xdr:colOff>
                    <xdr:row>88</xdr:row>
                    <xdr:rowOff>69850</xdr:rowOff>
                  </from>
                  <to>
                    <xdr:col>4</xdr:col>
                    <xdr:colOff>247650</xdr:colOff>
                    <xdr:row>88</xdr:row>
                    <xdr:rowOff>196850</xdr:rowOff>
                  </to>
                </anchor>
              </controlPr>
            </control>
          </mc:Choice>
        </mc:AlternateContent>
        <mc:AlternateContent xmlns:mc="http://schemas.openxmlformats.org/markup-compatibility/2006">
          <mc:Choice Requires="x14">
            <control shapeId="14064" r:id="rId46" name="Check Box 752">
              <controlPr defaultSize="0" autoFill="0" autoLine="0" autoPict="0">
                <anchor moveWithCells="1">
                  <from>
                    <xdr:col>4</xdr:col>
                    <xdr:colOff>6350</xdr:colOff>
                    <xdr:row>86</xdr:row>
                    <xdr:rowOff>69850</xdr:rowOff>
                  </from>
                  <to>
                    <xdr:col>4</xdr:col>
                    <xdr:colOff>196850</xdr:colOff>
                    <xdr:row>86</xdr:row>
                    <xdr:rowOff>196850</xdr:rowOff>
                  </to>
                </anchor>
              </controlPr>
            </control>
          </mc:Choice>
        </mc:AlternateContent>
        <mc:AlternateContent xmlns:mc="http://schemas.openxmlformats.org/markup-compatibility/2006">
          <mc:Choice Requires="x14">
            <control shapeId="14065" r:id="rId47" name="Check Box 753">
              <controlPr defaultSize="0" autoFill="0" autoLine="0" autoPict="0">
                <anchor moveWithCells="1">
                  <from>
                    <xdr:col>4</xdr:col>
                    <xdr:colOff>6350</xdr:colOff>
                    <xdr:row>87</xdr:row>
                    <xdr:rowOff>69850</xdr:rowOff>
                  </from>
                  <to>
                    <xdr:col>4</xdr:col>
                    <xdr:colOff>196850</xdr:colOff>
                    <xdr:row>87</xdr:row>
                    <xdr:rowOff>196850</xdr:rowOff>
                  </to>
                </anchor>
              </controlPr>
            </control>
          </mc:Choice>
        </mc:AlternateContent>
        <mc:AlternateContent xmlns:mc="http://schemas.openxmlformats.org/markup-compatibility/2006">
          <mc:Choice Requires="x14">
            <control shapeId="14066" r:id="rId48" name="Check Box 754">
              <controlPr defaultSize="0" autoFill="0" autoLine="0" autoPict="0">
                <anchor moveWithCells="1">
                  <from>
                    <xdr:col>4</xdr:col>
                    <xdr:colOff>19050</xdr:colOff>
                    <xdr:row>88</xdr:row>
                    <xdr:rowOff>69850</xdr:rowOff>
                  </from>
                  <to>
                    <xdr:col>4</xdr:col>
                    <xdr:colOff>247650</xdr:colOff>
                    <xdr:row>88</xdr:row>
                    <xdr:rowOff>196850</xdr:rowOff>
                  </to>
                </anchor>
              </controlPr>
            </control>
          </mc:Choice>
        </mc:AlternateContent>
        <mc:AlternateContent xmlns:mc="http://schemas.openxmlformats.org/markup-compatibility/2006">
          <mc:Choice Requires="x14">
            <control shapeId="14078" r:id="rId49" name="Check Box 766">
              <controlPr defaultSize="0" autoFill="0" autoLine="0" autoPict="0">
                <anchor moveWithCells="1">
                  <from>
                    <xdr:col>4</xdr:col>
                    <xdr:colOff>6350</xdr:colOff>
                    <xdr:row>24</xdr:row>
                    <xdr:rowOff>69850</xdr:rowOff>
                  </from>
                  <to>
                    <xdr:col>4</xdr:col>
                    <xdr:colOff>196850</xdr:colOff>
                    <xdr:row>24</xdr:row>
                    <xdr:rowOff>196850</xdr:rowOff>
                  </to>
                </anchor>
              </controlPr>
            </control>
          </mc:Choice>
        </mc:AlternateContent>
        <mc:AlternateContent xmlns:mc="http://schemas.openxmlformats.org/markup-compatibility/2006">
          <mc:Choice Requires="x14">
            <control shapeId="14079" r:id="rId50" name="Check Box 767">
              <controlPr defaultSize="0" autoFill="0" autoLine="0" autoPict="0">
                <anchor moveWithCells="1">
                  <from>
                    <xdr:col>4</xdr:col>
                    <xdr:colOff>6350</xdr:colOff>
                    <xdr:row>25</xdr:row>
                    <xdr:rowOff>69850</xdr:rowOff>
                  </from>
                  <to>
                    <xdr:col>4</xdr:col>
                    <xdr:colOff>196850</xdr:colOff>
                    <xdr:row>25</xdr:row>
                    <xdr:rowOff>196850</xdr:rowOff>
                  </to>
                </anchor>
              </controlPr>
            </control>
          </mc:Choice>
        </mc:AlternateContent>
        <mc:AlternateContent xmlns:mc="http://schemas.openxmlformats.org/markup-compatibility/2006">
          <mc:Choice Requires="x14">
            <control shapeId="14083" r:id="rId51" name="Check Box 771">
              <controlPr defaultSize="0" autoFill="0" autoLine="0" autoPict="0">
                <anchor moveWithCells="1">
                  <from>
                    <xdr:col>4</xdr:col>
                    <xdr:colOff>6350</xdr:colOff>
                    <xdr:row>37</xdr:row>
                    <xdr:rowOff>69850</xdr:rowOff>
                  </from>
                  <to>
                    <xdr:col>4</xdr:col>
                    <xdr:colOff>209550</xdr:colOff>
                    <xdr:row>37</xdr:row>
                    <xdr:rowOff>196850</xdr:rowOff>
                  </to>
                </anchor>
              </controlPr>
            </control>
          </mc:Choice>
        </mc:AlternateContent>
        <mc:AlternateContent xmlns:mc="http://schemas.openxmlformats.org/markup-compatibility/2006">
          <mc:Choice Requires="x14">
            <control shapeId="14084" r:id="rId52" name="Check Box 772">
              <controlPr defaultSize="0" autoFill="0" autoLine="0" autoPict="0">
                <anchor moveWithCells="1">
                  <from>
                    <xdr:col>4</xdr:col>
                    <xdr:colOff>6350</xdr:colOff>
                    <xdr:row>38</xdr:row>
                    <xdr:rowOff>69850</xdr:rowOff>
                  </from>
                  <to>
                    <xdr:col>4</xdr:col>
                    <xdr:colOff>209550</xdr:colOff>
                    <xdr:row>38</xdr:row>
                    <xdr:rowOff>196850</xdr:rowOff>
                  </to>
                </anchor>
              </controlPr>
            </control>
          </mc:Choice>
        </mc:AlternateContent>
        <mc:AlternateContent xmlns:mc="http://schemas.openxmlformats.org/markup-compatibility/2006">
          <mc:Choice Requires="x14">
            <control shapeId="14085" r:id="rId53" name="Check Box 773">
              <controlPr defaultSize="0" autoFill="0" autoLine="0" autoPict="0">
                <anchor moveWithCells="1">
                  <from>
                    <xdr:col>4</xdr:col>
                    <xdr:colOff>6350</xdr:colOff>
                    <xdr:row>50</xdr:row>
                    <xdr:rowOff>69850</xdr:rowOff>
                  </from>
                  <to>
                    <xdr:col>4</xdr:col>
                    <xdr:colOff>209550</xdr:colOff>
                    <xdr:row>50</xdr:row>
                    <xdr:rowOff>196850</xdr:rowOff>
                  </to>
                </anchor>
              </controlPr>
            </control>
          </mc:Choice>
        </mc:AlternateContent>
        <mc:AlternateContent xmlns:mc="http://schemas.openxmlformats.org/markup-compatibility/2006">
          <mc:Choice Requires="x14">
            <control shapeId="14086" r:id="rId54" name="Check Box 774">
              <controlPr defaultSize="0" autoFill="0" autoLine="0" autoPict="0">
                <anchor moveWithCells="1">
                  <from>
                    <xdr:col>4</xdr:col>
                    <xdr:colOff>6350</xdr:colOff>
                    <xdr:row>51</xdr:row>
                    <xdr:rowOff>69850</xdr:rowOff>
                  </from>
                  <to>
                    <xdr:col>4</xdr:col>
                    <xdr:colOff>209550</xdr:colOff>
                    <xdr:row>51</xdr:row>
                    <xdr:rowOff>196850</xdr:rowOff>
                  </to>
                </anchor>
              </controlPr>
            </control>
          </mc:Choice>
        </mc:AlternateContent>
        <mc:AlternateContent xmlns:mc="http://schemas.openxmlformats.org/markup-compatibility/2006">
          <mc:Choice Requires="x14">
            <control shapeId="14087" r:id="rId55" name="Check Box 775">
              <controlPr defaultSize="0" autoFill="0" autoLine="0" autoPict="0">
                <anchor moveWithCells="1">
                  <from>
                    <xdr:col>4</xdr:col>
                    <xdr:colOff>6350</xdr:colOff>
                    <xdr:row>63</xdr:row>
                    <xdr:rowOff>69850</xdr:rowOff>
                  </from>
                  <to>
                    <xdr:col>4</xdr:col>
                    <xdr:colOff>209550</xdr:colOff>
                    <xdr:row>63</xdr:row>
                    <xdr:rowOff>196850</xdr:rowOff>
                  </to>
                </anchor>
              </controlPr>
            </control>
          </mc:Choice>
        </mc:AlternateContent>
        <mc:AlternateContent xmlns:mc="http://schemas.openxmlformats.org/markup-compatibility/2006">
          <mc:Choice Requires="x14">
            <control shapeId="14088" r:id="rId56" name="Check Box 776">
              <controlPr defaultSize="0" autoFill="0" autoLine="0" autoPict="0">
                <anchor moveWithCells="1">
                  <from>
                    <xdr:col>4</xdr:col>
                    <xdr:colOff>6350</xdr:colOff>
                    <xdr:row>64</xdr:row>
                    <xdr:rowOff>69850</xdr:rowOff>
                  </from>
                  <to>
                    <xdr:col>4</xdr:col>
                    <xdr:colOff>209550</xdr:colOff>
                    <xdr:row>64</xdr:row>
                    <xdr:rowOff>196850</xdr:rowOff>
                  </to>
                </anchor>
              </controlPr>
            </control>
          </mc:Choice>
        </mc:AlternateContent>
        <mc:AlternateContent xmlns:mc="http://schemas.openxmlformats.org/markup-compatibility/2006">
          <mc:Choice Requires="x14">
            <control shapeId="14089" r:id="rId57" name="Check Box 777">
              <controlPr defaultSize="0" autoFill="0" autoLine="0" autoPict="0">
                <anchor moveWithCells="1">
                  <from>
                    <xdr:col>4</xdr:col>
                    <xdr:colOff>6350</xdr:colOff>
                    <xdr:row>76</xdr:row>
                    <xdr:rowOff>69850</xdr:rowOff>
                  </from>
                  <to>
                    <xdr:col>4</xdr:col>
                    <xdr:colOff>209550</xdr:colOff>
                    <xdr:row>76</xdr:row>
                    <xdr:rowOff>196850</xdr:rowOff>
                  </to>
                </anchor>
              </controlPr>
            </control>
          </mc:Choice>
        </mc:AlternateContent>
        <mc:AlternateContent xmlns:mc="http://schemas.openxmlformats.org/markup-compatibility/2006">
          <mc:Choice Requires="x14">
            <control shapeId="14090" r:id="rId58" name="Check Box 778">
              <controlPr defaultSize="0" autoFill="0" autoLine="0" autoPict="0">
                <anchor moveWithCells="1">
                  <from>
                    <xdr:col>4</xdr:col>
                    <xdr:colOff>6350</xdr:colOff>
                    <xdr:row>77</xdr:row>
                    <xdr:rowOff>69850</xdr:rowOff>
                  </from>
                  <to>
                    <xdr:col>4</xdr:col>
                    <xdr:colOff>209550</xdr:colOff>
                    <xdr:row>77</xdr:row>
                    <xdr:rowOff>196850</xdr:rowOff>
                  </to>
                </anchor>
              </controlPr>
            </control>
          </mc:Choice>
        </mc:AlternateContent>
        <mc:AlternateContent xmlns:mc="http://schemas.openxmlformats.org/markup-compatibility/2006">
          <mc:Choice Requires="x14">
            <control shapeId="14091" r:id="rId59" name="Check Box 779">
              <controlPr defaultSize="0" autoFill="0" autoLine="0" autoPict="0">
                <anchor moveWithCells="1">
                  <from>
                    <xdr:col>4</xdr:col>
                    <xdr:colOff>6350</xdr:colOff>
                    <xdr:row>89</xdr:row>
                    <xdr:rowOff>69850</xdr:rowOff>
                  </from>
                  <to>
                    <xdr:col>4</xdr:col>
                    <xdr:colOff>209550</xdr:colOff>
                    <xdr:row>89</xdr:row>
                    <xdr:rowOff>196850</xdr:rowOff>
                  </to>
                </anchor>
              </controlPr>
            </control>
          </mc:Choice>
        </mc:AlternateContent>
        <mc:AlternateContent xmlns:mc="http://schemas.openxmlformats.org/markup-compatibility/2006">
          <mc:Choice Requires="x14">
            <control shapeId="14092" r:id="rId60" name="Check Box 780">
              <controlPr defaultSize="0" autoFill="0" autoLine="0" autoPict="0">
                <anchor moveWithCells="1">
                  <from>
                    <xdr:col>4</xdr:col>
                    <xdr:colOff>6350</xdr:colOff>
                    <xdr:row>90</xdr:row>
                    <xdr:rowOff>69850</xdr:rowOff>
                  </from>
                  <to>
                    <xdr:col>4</xdr:col>
                    <xdr:colOff>209550</xdr:colOff>
                    <xdr:row>90</xdr:row>
                    <xdr:rowOff>196850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100-000002000000}">
          <x14:formula1>
            <xm:f>Tables!$S$2:$S$7</xm:f>
          </x14:formula1>
          <xm:sqref>F23:F24 F61:F63 F35:F37 F74:F76 F48:F50 F87:F89</xm:sqref>
        </x14:dataValidation>
        <x14:dataValidation type="list" allowBlank="1" showInputMessage="1" showErrorMessage="1" promptTitle="Final Result" xr:uid="{22871C34-7646-4224-B7B2-66361BD00A35}">
          <x14:formula1>
            <xm:f>Tables!$S$2:$S$7</xm:f>
          </x14:formula1>
          <xm:sqref>F22</xm:sqref>
        </x14:dataValidation>
        <x14:dataValidation type="list" allowBlank="1" showInputMessage="1" showErrorMessage="1" xr:uid="{158BE0F4-686A-470B-B47A-5E813DFDDF6A}">
          <x14:formula1>
            <xm:f>Tables!$U$2:$U$5</xm:f>
          </x14:formula1>
          <xm:sqref>F25 F38 F51 F64 F77 F90</xm:sqref>
        </x14:dataValidation>
        <x14:dataValidation type="list" allowBlank="1" showInputMessage="1" showErrorMessage="1" xr:uid="{132E490C-2846-4981-8C66-EF8B2F3F4515}">
          <x14:formula1>
            <xm:f>Tables!$W$2:$W$4</xm:f>
          </x14:formula1>
          <xm:sqref>F39 F52 F65 F78 F91 F26</xm:sqref>
        </x14:dataValidation>
        <x14:dataValidation type="list" allowBlank="1" showInputMessage="1" showErrorMessage="1" xr:uid="{F91B060C-C919-43A4-97F4-8C08951051B8}">
          <x14:formula1>
            <xm:f>Tables!$Y$2:$Y$5</xm:f>
          </x14:formula1>
          <xm:sqref>D13:G13</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B1:K236"/>
  <sheetViews>
    <sheetView showGridLines="0" zoomScale="80" zoomScaleNormal="80" workbookViewId="0">
      <selection activeCell="C22" sqref="C22"/>
    </sheetView>
  </sheetViews>
  <sheetFormatPr defaultColWidth="9.1796875" defaultRowHeight="12.5"/>
  <cols>
    <col min="1" max="1" width="3.54296875" style="890" customWidth="1"/>
    <col min="2" max="2" width="38.1796875" style="890" customWidth="1"/>
    <col min="3" max="3" width="9.1796875" style="890"/>
    <col min="4" max="4" width="25.81640625" style="890" customWidth="1"/>
    <col min="5" max="5" width="33.453125" style="890" bestFit="1" customWidth="1"/>
    <col min="6" max="6" width="25.81640625" style="890" customWidth="1"/>
    <col min="7" max="7" width="26.1796875" style="890" customWidth="1"/>
    <col min="8" max="8" width="26" style="890" customWidth="1"/>
    <col min="9" max="9" width="5.453125" style="890" customWidth="1"/>
    <col min="10" max="10" width="9.1796875" style="890"/>
    <col min="11" max="11" width="9.7265625" style="890" customWidth="1"/>
    <col min="12" max="16384" width="9.1796875" style="890"/>
  </cols>
  <sheetData>
    <row r="1" spans="2:11" ht="12.75" customHeight="1">
      <c r="B1" s="2067" t="s">
        <v>874</v>
      </c>
      <c r="C1" s="2068"/>
      <c r="D1" s="2068"/>
      <c r="E1" s="2068"/>
      <c r="F1" s="2068"/>
      <c r="G1" s="2068"/>
      <c r="H1" s="2069"/>
      <c r="J1" s="2076" t="s">
        <v>751</v>
      </c>
      <c r="K1" s="2076"/>
    </row>
    <row r="2" spans="2:11" ht="12.75" customHeight="1">
      <c r="B2" s="2070"/>
      <c r="C2" s="2071"/>
      <c r="D2" s="2071"/>
      <c r="E2" s="2071"/>
      <c r="F2" s="2071"/>
      <c r="G2" s="2071"/>
      <c r="H2" s="2072"/>
      <c r="J2" s="2077" t="s">
        <v>78</v>
      </c>
      <c r="K2" s="2077"/>
    </row>
    <row r="3" spans="2:11" ht="12.75" customHeight="1">
      <c r="B3" s="2070"/>
      <c r="C3" s="2071"/>
      <c r="D3" s="2071"/>
      <c r="E3" s="2071"/>
      <c r="F3" s="2071"/>
      <c r="G3" s="2071"/>
      <c r="H3" s="2072"/>
      <c r="J3" s="2078"/>
      <c r="K3" s="2078"/>
    </row>
    <row r="4" spans="2:11" ht="15.75" customHeight="1" thickBot="1">
      <c r="B4" s="2073"/>
      <c r="C4" s="2074"/>
      <c r="D4" s="2074"/>
      <c r="E4" s="2074"/>
      <c r="F4" s="2074"/>
      <c r="G4" s="2074"/>
      <c r="H4" s="2075"/>
      <c r="I4" s="891"/>
      <c r="J4" s="2078"/>
      <c r="K4" s="2078"/>
    </row>
    <row r="5" spans="2:11" ht="12.75" customHeight="1">
      <c r="B5" s="892"/>
      <c r="C5" s="893"/>
      <c r="D5" s="894"/>
      <c r="E5" s="894"/>
      <c r="F5" s="895"/>
      <c r="G5" s="896"/>
      <c r="H5" s="896"/>
      <c r="I5" s="891"/>
      <c r="J5" s="2078"/>
      <c r="K5" s="2078"/>
    </row>
    <row r="6" spans="2:11" ht="20.25" customHeight="1" thickBot="1">
      <c r="B6" s="897"/>
      <c r="C6" s="898"/>
      <c r="D6" s="899"/>
      <c r="E6" s="900"/>
      <c r="F6" s="901"/>
      <c r="G6" s="902"/>
      <c r="H6" s="902"/>
      <c r="I6" s="891"/>
      <c r="J6" s="2078"/>
      <c r="K6" s="2078"/>
    </row>
    <row r="7" spans="2:11" ht="18" customHeight="1" thickBot="1">
      <c r="B7" s="903" t="s">
        <v>875</v>
      </c>
      <c r="C7" s="2079"/>
      <c r="D7" s="2080"/>
      <c r="E7" s="903" t="s">
        <v>876</v>
      </c>
      <c r="F7" s="904"/>
      <c r="G7" s="903" t="s">
        <v>877</v>
      </c>
      <c r="H7" s="904"/>
    </row>
    <row r="8" spans="2:11" ht="20.25" customHeight="1" thickBot="1">
      <c r="B8" s="903" t="s">
        <v>878</v>
      </c>
      <c r="C8" s="2081"/>
      <c r="D8" s="2082"/>
      <c r="E8" s="903" t="s">
        <v>953</v>
      </c>
      <c r="F8" s="905"/>
      <c r="G8" s="903" t="s">
        <v>879</v>
      </c>
      <c r="H8" s="906" t="e">
        <f>F8/C8</f>
        <v>#DIV/0!</v>
      </c>
    </row>
    <row r="9" spans="2:11" ht="12" customHeight="1" thickBot="1"/>
    <row r="10" spans="2:11" ht="28.5" thickBot="1">
      <c r="E10" s="907" t="s">
        <v>880</v>
      </c>
      <c r="F10" s="908" t="e">
        <f>IF(OR(C23&gt;30,MAX(C13:C22)=5),"High",IF(OR(C23&gt;20,MAX(C13:C22)=4),"Medium","Low"))</f>
        <v>#DIV/0!</v>
      </c>
    </row>
    <row r="11" spans="2:11" ht="13.5" customHeight="1" thickBot="1">
      <c r="E11" s="909"/>
      <c r="F11" s="909"/>
    </row>
    <row r="12" spans="2:11" ht="16" thickBot="1">
      <c r="B12" s="910"/>
      <c r="C12" s="911"/>
      <c r="D12" s="912">
        <v>1</v>
      </c>
      <c r="E12" s="912">
        <v>2</v>
      </c>
      <c r="F12" s="912">
        <v>3</v>
      </c>
      <c r="G12" s="912">
        <v>4</v>
      </c>
      <c r="H12" s="913">
        <v>5</v>
      </c>
    </row>
    <row r="13" spans="2:11" ht="23">
      <c r="B13" s="914" t="s">
        <v>881</v>
      </c>
      <c r="C13" s="915" t="e">
        <f>IF(D13&gt;H8,D12,IF(E13&gt;H8,E12,IF(F13&gt;H8,F12,IF(G13&gt;H8,G12,IF(H13&gt;H8,H12,IF(100%&gt;H8,H12,33))))))</f>
        <v>#DIV/0!</v>
      </c>
      <c r="D13" s="916">
        <v>0.03</v>
      </c>
      <c r="E13" s="917">
        <v>0.05</v>
      </c>
      <c r="F13" s="918">
        <v>7.0000000000000007E-2</v>
      </c>
      <c r="G13" s="917">
        <v>0.12</v>
      </c>
      <c r="H13" s="919">
        <v>0.17</v>
      </c>
    </row>
    <row r="14" spans="2:11" ht="23">
      <c r="B14" s="920" t="s">
        <v>882</v>
      </c>
      <c r="C14" s="921"/>
      <c r="D14" s="922" t="s">
        <v>883</v>
      </c>
      <c r="E14" s="923"/>
      <c r="F14" s="924" t="s">
        <v>884</v>
      </c>
      <c r="G14" s="923"/>
      <c r="H14" s="925" t="s">
        <v>885</v>
      </c>
    </row>
    <row r="15" spans="2:11" ht="23">
      <c r="B15" s="926" t="s">
        <v>886</v>
      </c>
      <c r="C15" s="921"/>
      <c r="D15" s="927" t="s">
        <v>887</v>
      </c>
      <c r="E15" s="928"/>
      <c r="F15" s="927" t="s">
        <v>888</v>
      </c>
      <c r="G15" s="928"/>
      <c r="H15" s="929" t="s">
        <v>889</v>
      </c>
    </row>
    <row r="16" spans="2:11" ht="23">
      <c r="B16" s="926" t="s">
        <v>553</v>
      </c>
      <c r="C16" s="930"/>
      <c r="D16" s="931" t="s">
        <v>890</v>
      </c>
      <c r="E16" s="928"/>
      <c r="F16" s="931" t="s">
        <v>891</v>
      </c>
      <c r="G16" s="928"/>
      <c r="H16" s="932" t="s">
        <v>892</v>
      </c>
    </row>
    <row r="17" spans="2:8" ht="34.5">
      <c r="B17" s="926" t="s">
        <v>893</v>
      </c>
      <c r="C17" s="930"/>
      <c r="D17" s="931" t="s">
        <v>894</v>
      </c>
      <c r="E17" s="928"/>
      <c r="F17" s="931" t="s">
        <v>895</v>
      </c>
      <c r="G17" s="928"/>
      <c r="H17" s="933" t="s">
        <v>896</v>
      </c>
    </row>
    <row r="18" spans="2:8" ht="23">
      <c r="B18" s="926" t="s">
        <v>897</v>
      </c>
      <c r="C18" s="930"/>
      <c r="D18" s="931" t="s">
        <v>898</v>
      </c>
      <c r="E18" s="928"/>
      <c r="F18" s="934" t="s">
        <v>899</v>
      </c>
      <c r="G18" s="928"/>
      <c r="H18" s="932" t="s">
        <v>900</v>
      </c>
    </row>
    <row r="19" spans="2:8" ht="23">
      <c r="B19" s="926" t="s">
        <v>901</v>
      </c>
      <c r="C19" s="930"/>
      <c r="D19" s="931" t="s">
        <v>902</v>
      </c>
      <c r="E19" s="935"/>
      <c r="F19" s="934" t="s">
        <v>903</v>
      </c>
      <c r="G19" s="935"/>
      <c r="H19" s="932" t="s">
        <v>904</v>
      </c>
    </row>
    <row r="20" spans="2:8" ht="92">
      <c r="B20" s="926" t="s">
        <v>905</v>
      </c>
      <c r="C20" s="930"/>
      <c r="D20" s="931" t="s">
        <v>906</v>
      </c>
      <c r="E20" s="936" t="s">
        <v>907</v>
      </c>
      <c r="F20" s="937" t="s">
        <v>908</v>
      </c>
      <c r="G20" s="936" t="s">
        <v>909</v>
      </c>
      <c r="H20" s="932" t="s">
        <v>910</v>
      </c>
    </row>
    <row r="21" spans="2:8" ht="92">
      <c r="B21" s="926" t="s">
        <v>911</v>
      </c>
      <c r="C21" s="930"/>
      <c r="D21" s="931" t="s">
        <v>912</v>
      </c>
      <c r="E21" s="937" t="s">
        <v>913</v>
      </c>
      <c r="F21" s="937" t="s">
        <v>914</v>
      </c>
      <c r="G21" s="937" t="s">
        <v>915</v>
      </c>
      <c r="H21" s="938" t="s">
        <v>916</v>
      </c>
    </row>
    <row r="22" spans="2:8" ht="23">
      <c r="B22" s="926" t="s">
        <v>917</v>
      </c>
      <c r="C22" s="939">
        <f>C42</f>
        <v>1</v>
      </c>
      <c r="D22" s="940" t="s">
        <v>918</v>
      </c>
      <c r="E22" s="941"/>
      <c r="F22" s="942" t="s">
        <v>919</v>
      </c>
      <c r="G22" s="941"/>
      <c r="H22" s="943" t="s">
        <v>920</v>
      </c>
    </row>
    <row r="23" spans="2:8" ht="15.5">
      <c r="B23" s="944"/>
      <c r="C23" s="945" t="e">
        <f>SUM(C13:C22)</f>
        <v>#DIV/0!</v>
      </c>
      <c r="D23" s="946"/>
      <c r="E23" s="947"/>
      <c r="F23" s="947"/>
      <c r="G23" s="948"/>
      <c r="H23" s="949"/>
    </row>
    <row r="24" spans="2:8" ht="15.5">
      <c r="B24" s="950" t="s">
        <v>921</v>
      </c>
      <c r="C24" s="951"/>
      <c r="D24" s="952"/>
      <c r="E24" s="952"/>
      <c r="F24" s="952"/>
      <c r="G24" s="952"/>
      <c r="H24" s="953"/>
    </row>
    <row r="25" spans="2:8">
      <c r="B25" s="2058" t="s">
        <v>922</v>
      </c>
      <c r="C25" s="2059"/>
      <c r="D25" s="2059"/>
      <c r="E25" s="2059"/>
      <c r="F25" s="2059"/>
      <c r="G25" s="2059"/>
      <c r="H25" s="2060"/>
    </row>
    <row r="26" spans="2:8">
      <c r="B26" s="2061"/>
      <c r="C26" s="2062"/>
      <c r="D26" s="2062"/>
      <c r="E26" s="2062"/>
      <c r="F26" s="2062"/>
      <c r="G26" s="2062"/>
      <c r="H26" s="2063"/>
    </row>
    <row r="27" spans="2:8">
      <c r="B27" s="2061"/>
      <c r="C27" s="2062"/>
      <c r="D27" s="2062"/>
      <c r="E27" s="2062"/>
      <c r="F27" s="2062"/>
      <c r="G27" s="2062"/>
      <c r="H27" s="2063"/>
    </row>
    <row r="28" spans="2:8">
      <c r="B28" s="2061"/>
      <c r="C28" s="2062"/>
      <c r="D28" s="2062"/>
      <c r="E28" s="2062"/>
      <c r="F28" s="2062"/>
      <c r="G28" s="2062"/>
      <c r="H28" s="2063"/>
    </row>
    <row r="29" spans="2:8">
      <c r="B29" s="2061"/>
      <c r="C29" s="2062"/>
      <c r="D29" s="2062"/>
      <c r="E29" s="2062"/>
      <c r="F29" s="2062"/>
      <c r="G29" s="2062"/>
      <c r="H29" s="2063"/>
    </row>
    <row r="30" spans="2:8">
      <c r="B30" s="2061"/>
      <c r="C30" s="2062"/>
      <c r="D30" s="2062"/>
      <c r="E30" s="2062"/>
      <c r="F30" s="2062"/>
      <c r="G30" s="2062"/>
      <c r="H30" s="2063"/>
    </row>
    <row r="31" spans="2:8">
      <c r="B31" s="2061"/>
      <c r="C31" s="2062"/>
      <c r="D31" s="2062"/>
      <c r="E31" s="2062"/>
      <c r="F31" s="2062"/>
      <c r="G31" s="2062"/>
      <c r="H31" s="2063"/>
    </row>
    <row r="32" spans="2:8" ht="13" thickBot="1">
      <c r="B32" s="2064"/>
      <c r="C32" s="2065"/>
      <c r="D32" s="2065"/>
      <c r="E32" s="2065"/>
      <c r="F32" s="2065"/>
      <c r="G32" s="2065"/>
      <c r="H32" s="2066"/>
    </row>
    <row r="33" spans="2:8" ht="16" thickBot="1">
      <c r="B33" s="954"/>
      <c r="C33" s="955"/>
      <c r="D33" s="956"/>
      <c r="E33" s="956"/>
      <c r="F33" s="956"/>
      <c r="G33" s="956"/>
      <c r="H33" s="956"/>
    </row>
    <row r="34" spans="2:8" ht="15.5">
      <c r="B34" s="957"/>
      <c r="C34" s="958"/>
      <c r="D34" s="959"/>
      <c r="E34" s="959"/>
      <c r="F34" s="959"/>
      <c r="G34" s="959"/>
      <c r="H34" s="960"/>
    </row>
    <row r="35" spans="2:8" ht="26">
      <c r="B35" s="961" t="s">
        <v>923</v>
      </c>
      <c r="C35" s="962" t="s">
        <v>924</v>
      </c>
      <c r="D35" s="963"/>
      <c r="E35" s="896"/>
      <c r="F35" s="964" t="s">
        <v>925</v>
      </c>
      <c r="G35" s="964" t="s">
        <v>926</v>
      </c>
      <c r="H35" s="965" t="s">
        <v>927</v>
      </c>
    </row>
    <row r="36" spans="2:8" ht="25">
      <c r="B36" s="966" t="s">
        <v>928</v>
      </c>
      <c r="C36" s="967"/>
      <c r="D36" s="968"/>
      <c r="E36" s="896"/>
      <c r="F36" s="969" t="s">
        <v>929</v>
      </c>
      <c r="G36" s="969" t="s">
        <v>930</v>
      </c>
      <c r="H36" s="970" t="s">
        <v>931</v>
      </c>
    </row>
    <row r="37" spans="2:8" ht="37.5">
      <c r="B37" s="971" t="s">
        <v>932</v>
      </c>
      <c r="C37" s="972"/>
      <c r="D37" s="968"/>
      <c r="E37" s="896"/>
      <c r="F37" s="969" t="s">
        <v>933</v>
      </c>
      <c r="G37" s="969" t="s">
        <v>919</v>
      </c>
      <c r="H37" s="970" t="s">
        <v>934</v>
      </c>
    </row>
    <row r="38" spans="2:8" ht="15.5">
      <c r="B38" s="971" t="s">
        <v>935</v>
      </c>
      <c r="C38" s="972"/>
      <c r="D38" s="968"/>
      <c r="E38" s="896"/>
      <c r="F38" s="969" t="s">
        <v>936</v>
      </c>
      <c r="G38" s="969" t="s">
        <v>937</v>
      </c>
      <c r="H38" s="970" t="s">
        <v>938</v>
      </c>
    </row>
    <row r="39" spans="2:8" ht="25">
      <c r="B39" s="971" t="s">
        <v>939</v>
      </c>
      <c r="C39" s="972"/>
      <c r="D39" s="968"/>
      <c r="E39" s="896"/>
      <c r="F39" s="969" t="s">
        <v>940</v>
      </c>
      <c r="G39" s="969" t="s">
        <v>941</v>
      </c>
      <c r="H39" s="970" t="s">
        <v>942</v>
      </c>
    </row>
    <row r="40" spans="2:8" ht="15.5">
      <c r="B40" s="973" t="s">
        <v>943</v>
      </c>
      <c r="C40" s="972"/>
      <c r="D40" s="968"/>
      <c r="E40" s="896"/>
      <c r="F40" s="969" t="s">
        <v>944</v>
      </c>
      <c r="G40" s="969" t="s">
        <v>945</v>
      </c>
      <c r="H40" s="970" t="s">
        <v>946</v>
      </c>
    </row>
    <row r="41" spans="2:8" ht="25">
      <c r="B41" s="974" t="s">
        <v>947</v>
      </c>
      <c r="C41" s="975"/>
      <c r="D41" s="968"/>
      <c r="E41" s="896"/>
      <c r="F41" s="969" t="s">
        <v>948</v>
      </c>
      <c r="G41" s="969" t="s">
        <v>949</v>
      </c>
      <c r="H41" s="970" t="s">
        <v>950</v>
      </c>
    </row>
    <row r="42" spans="2:8" ht="15.5">
      <c r="B42" s="976" t="s">
        <v>951</v>
      </c>
      <c r="C42" s="977">
        <f>IF( SUM(C36:C41) &lt;12,1,IF(SUM(C36:C41)&lt;18,2,3))</f>
        <v>1</v>
      </c>
      <c r="D42" s="963"/>
      <c r="E42" s="963"/>
      <c r="F42" s="963"/>
      <c r="G42" s="963"/>
      <c r="H42" s="953"/>
    </row>
    <row r="43" spans="2:8" ht="16" thickBot="1">
      <c r="B43" s="978"/>
      <c r="C43" s="979"/>
      <c r="D43" s="980"/>
      <c r="E43" s="980"/>
      <c r="F43" s="980"/>
      <c r="G43" s="980"/>
      <c r="H43" s="981"/>
    </row>
    <row r="44" spans="2:8" ht="15.5">
      <c r="B44" s="954"/>
      <c r="C44" s="955"/>
      <c r="D44" s="956"/>
      <c r="E44" s="956"/>
      <c r="F44" s="956"/>
      <c r="G44" s="956"/>
      <c r="H44" s="956"/>
    </row>
    <row r="231" spans="3:6">
      <c r="C231" s="890" t="s">
        <v>952</v>
      </c>
      <c r="E231" s="890" t="s">
        <v>952</v>
      </c>
    </row>
    <row r="232" spans="3:6">
      <c r="C232" s="890">
        <v>1</v>
      </c>
      <c r="E232" s="890">
        <v>1</v>
      </c>
      <c r="F232" s="890" t="s">
        <v>952</v>
      </c>
    </row>
    <row r="233" spans="3:6">
      <c r="C233" s="890">
        <v>3</v>
      </c>
      <c r="E233" s="890">
        <v>2</v>
      </c>
      <c r="F233" s="890">
        <v>1</v>
      </c>
    </row>
    <row r="234" spans="3:6">
      <c r="C234" s="890">
        <v>5</v>
      </c>
      <c r="E234" s="890">
        <v>3</v>
      </c>
      <c r="F234" s="890">
        <v>2</v>
      </c>
    </row>
    <row r="235" spans="3:6">
      <c r="E235" s="890">
        <v>4</v>
      </c>
      <c r="F235" s="890">
        <v>3</v>
      </c>
    </row>
    <row r="236" spans="3:6">
      <c r="E236" s="890">
        <v>5</v>
      </c>
    </row>
  </sheetData>
  <sheetProtection selectLockedCells="1"/>
  <mergeCells count="7">
    <mergeCell ref="B25:H32"/>
    <mergeCell ref="B1:H4"/>
    <mergeCell ref="J1:K1"/>
    <mergeCell ref="J2:K2"/>
    <mergeCell ref="J3:K6"/>
    <mergeCell ref="C7:D7"/>
    <mergeCell ref="C8:D8"/>
  </mergeCells>
  <conditionalFormatting sqref="F10:F11">
    <cfRule type="cellIs" dxfId="7" priority="1" stopIfTrue="1" operator="equal">
      <formula>"low"</formula>
    </cfRule>
    <cfRule type="cellIs" dxfId="6" priority="2" stopIfTrue="1" operator="equal">
      <formula>"Medium"</formula>
    </cfRule>
    <cfRule type="cellIs" dxfId="5" priority="3" stopIfTrue="1" operator="equal">
      <formula>"High"</formula>
    </cfRule>
  </conditionalFormatting>
  <dataValidations count="3">
    <dataValidation type="list" allowBlank="1" showInputMessage="1" showErrorMessage="1" sqref="C36:C41" xr:uid="{00000000-0002-0000-1200-000000000000}">
      <formula1>$F$233:$F$235</formula1>
    </dataValidation>
    <dataValidation type="list" allowBlank="1" showInputMessage="1" showErrorMessage="1" sqref="C20:C21" xr:uid="{00000000-0002-0000-1200-000001000000}">
      <formula1>$E$232:$E$236</formula1>
    </dataValidation>
    <dataValidation type="list" allowBlank="1" showInputMessage="1" showErrorMessage="1" sqref="C14:C19" xr:uid="{00000000-0002-0000-1200-000002000000}">
      <formula1>$C$232:$C$234</formula1>
    </dataValidation>
  </dataValidations>
  <pageMargins left="0.75" right="0.75" top="1" bottom="1" header="0.5" footer="0.5"/>
  <pageSetup orientation="portrait"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rgb="FF00B050"/>
  </sheetPr>
  <dimension ref="B1:N53"/>
  <sheetViews>
    <sheetView topLeftCell="A4" zoomScale="110" zoomScaleNormal="110" workbookViewId="0">
      <selection activeCell="C44" sqref="C44"/>
    </sheetView>
  </sheetViews>
  <sheetFormatPr defaultColWidth="9.1796875" defaultRowHeight="12.5"/>
  <cols>
    <col min="1" max="2" width="2.26953125" style="796" customWidth="1"/>
    <col min="3" max="5" width="9.1796875" style="796"/>
    <col min="6" max="6" width="18.81640625" style="796" customWidth="1"/>
    <col min="7" max="7" width="16.7265625" style="796" bestFit="1" customWidth="1"/>
    <col min="8" max="8" width="10.81640625" style="796" customWidth="1"/>
    <col min="9" max="9" width="9.1796875" style="796"/>
    <col min="10" max="10" width="13.26953125" style="796" customWidth="1"/>
    <col min="11" max="11" width="2.26953125" style="796" customWidth="1"/>
    <col min="12" max="12" width="2.54296875" style="796" customWidth="1"/>
    <col min="13" max="14" width="8" style="796" customWidth="1"/>
    <col min="15" max="16384" width="9.1796875" style="796"/>
  </cols>
  <sheetData>
    <row r="1" spans="2:14" ht="14.25" customHeight="1" thickBot="1">
      <c r="B1" s="795"/>
      <c r="C1" s="795"/>
      <c r="D1" s="795"/>
      <c r="E1" s="795"/>
      <c r="F1" s="795"/>
      <c r="G1" s="795"/>
      <c r="H1" s="795"/>
      <c r="I1" s="795"/>
      <c r="J1" s="795"/>
      <c r="K1" s="795"/>
      <c r="M1" s="2087" t="s">
        <v>751</v>
      </c>
      <c r="N1" s="2087"/>
    </row>
    <row r="2" spans="2:14" ht="13">
      <c r="B2" s="797"/>
      <c r="C2" s="798"/>
      <c r="D2" s="798"/>
      <c r="E2" s="798"/>
      <c r="F2" s="798"/>
      <c r="G2" s="798"/>
      <c r="H2" s="798"/>
      <c r="I2" s="798"/>
      <c r="J2" s="798"/>
      <c r="K2" s="799"/>
      <c r="L2" s="800"/>
      <c r="M2" s="2088" t="s">
        <v>865</v>
      </c>
      <c r="N2" s="2088"/>
    </row>
    <row r="3" spans="2:14">
      <c r="B3" s="801"/>
      <c r="C3" s="802">
        <v>0</v>
      </c>
      <c r="D3" s="802"/>
      <c r="E3" s="802"/>
      <c r="F3" s="802"/>
      <c r="G3" s="802"/>
      <c r="H3" s="802"/>
      <c r="I3" s="802"/>
      <c r="J3" s="802"/>
      <c r="K3" s="803"/>
      <c r="M3" s="2089" t="s">
        <v>78</v>
      </c>
      <c r="N3" s="2089"/>
    </row>
    <row r="4" spans="2:14" ht="13">
      <c r="B4" s="801"/>
      <c r="C4" s="802"/>
      <c r="D4" s="802"/>
      <c r="E4" s="802"/>
      <c r="F4" s="804" t="s">
        <v>53</v>
      </c>
      <c r="G4" s="2085"/>
      <c r="H4" s="2086"/>
      <c r="I4" s="802"/>
      <c r="J4" s="802"/>
      <c r="K4" s="803"/>
    </row>
    <row r="5" spans="2:14" ht="13">
      <c r="B5" s="801"/>
      <c r="C5" s="802"/>
      <c r="D5" s="802"/>
      <c r="E5" s="802"/>
      <c r="F5" s="804" t="s">
        <v>54</v>
      </c>
      <c r="G5" s="2083" t="s">
        <v>25</v>
      </c>
      <c r="H5" s="2084"/>
      <c r="I5" s="802"/>
      <c r="J5" s="802"/>
      <c r="K5" s="803"/>
      <c r="L5" s="805" t="s">
        <v>26</v>
      </c>
    </row>
    <row r="6" spans="2:14" ht="13">
      <c r="B6" s="801"/>
      <c r="C6" s="802"/>
      <c r="D6" s="802"/>
      <c r="E6" s="802"/>
      <c r="F6" s="806"/>
      <c r="G6" s="807"/>
      <c r="H6" s="807"/>
      <c r="I6" s="802"/>
      <c r="J6" s="802"/>
      <c r="K6" s="803"/>
      <c r="L6" s="805" t="s">
        <v>25</v>
      </c>
      <c r="M6" s="808"/>
    </row>
    <row r="7" spans="2:14" ht="13">
      <c r="B7" s="801"/>
      <c r="C7" s="802"/>
      <c r="D7" s="802"/>
      <c r="E7" s="802"/>
      <c r="F7" s="2090" t="s">
        <v>55</v>
      </c>
      <c r="G7" s="2091"/>
      <c r="H7" s="2092"/>
      <c r="I7" s="802"/>
      <c r="J7" s="802"/>
      <c r="K7" s="803"/>
      <c r="L7" s="805"/>
      <c r="M7" s="808"/>
    </row>
    <row r="8" spans="2:14" ht="13">
      <c r="B8" s="801"/>
      <c r="C8" s="802"/>
      <c r="D8" s="802"/>
      <c r="E8" s="802"/>
      <c r="F8" s="809"/>
      <c r="G8" s="810"/>
      <c r="H8" s="811"/>
      <c r="I8" s="802"/>
      <c r="J8" s="802"/>
      <c r="K8" s="803"/>
      <c r="L8" s="805">
        <v>1</v>
      </c>
      <c r="M8" s="808"/>
    </row>
    <row r="9" spans="2:14" ht="13">
      <c r="B9" s="801"/>
      <c r="C9" s="802"/>
      <c r="D9" s="802"/>
      <c r="E9" s="802"/>
      <c r="F9" s="812"/>
      <c r="G9" s="813" t="s">
        <v>861</v>
      </c>
      <c r="H9" s="814"/>
      <c r="I9" s="802"/>
      <c r="J9" s="802"/>
      <c r="K9" s="803"/>
      <c r="L9" s="805">
        <v>2</v>
      </c>
      <c r="M9" s="808"/>
    </row>
    <row r="10" spans="2:14" ht="13">
      <c r="B10" s="801"/>
      <c r="C10" s="802"/>
      <c r="D10" s="802"/>
      <c r="E10" s="802"/>
      <c r="F10" s="812"/>
      <c r="G10" s="813"/>
      <c r="H10" s="814"/>
      <c r="I10" s="802"/>
      <c r="J10" s="802"/>
      <c r="K10" s="803"/>
      <c r="L10" s="805">
        <v>3</v>
      </c>
      <c r="M10" s="808"/>
    </row>
    <row r="11" spans="2:14" ht="13">
      <c r="B11" s="801"/>
      <c r="C11" s="802"/>
      <c r="D11" s="802"/>
      <c r="E11" s="802"/>
      <c r="F11" s="812"/>
      <c r="G11" s="813" t="s">
        <v>862</v>
      </c>
      <c r="H11" s="814"/>
      <c r="I11" s="802"/>
      <c r="J11" s="802"/>
      <c r="K11" s="803"/>
      <c r="L11" s="805">
        <v>4</v>
      </c>
      <c r="M11" s="808"/>
    </row>
    <row r="12" spans="2:14" ht="13">
      <c r="B12" s="801"/>
      <c r="C12" s="802"/>
      <c r="D12" s="802"/>
      <c r="E12" s="802"/>
      <c r="F12" s="812"/>
      <c r="G12" s="813"/>
      <c r="H12" s="814"/>
      <c r="I12" s="802"/>
      <c r="J12" s="802"/>
      <c r="K12" s="803"/>
      <c r="L12" s="805">
        <v>5</v>
      </c>
      <c r="M12" s="808"/>
    </row>
    <row r="13" spans="2:14" ht="13">
      <c r="B13" s="801"/>
      <c r="C13" s="802"/>
      <c r="D13" s="802"/>
      <c r="E13" s="802"/>
      <c r="F13" s="812"/>
      <c r="G13" s="813" t="s">
        <v>863</v>
      </c>
      <c r="H13" s="814"/>
      <c r="I13" s="802"/>
      <c r="J13" s="802"/>
      <c r="K13" s="803"/>
      <c r="L13" s="815"/>
      <c r="M13" s="808"/>
    </row>
    <row r="14" spans="2:14" ht="13">
      <c r="B14" s="801"/>
      <c r="C14" s="816" t="s">
        <v>56</v>
      </c>
      <c r="D14" s="802"/>
      <c r="E14" s="802"/>
      <c r="F14" s="812"/>
      <c r="G14" s="813"/>
      <c r="H14" s="814"/>
      <c r="I14" s="802"/>
      <c r="J14" s="802"/>
      <c r="K14" s="803"/>
      <c r="L14" s="800"/>
      <c r="M14" s="808"/>
    </row>
    <row r="15" spans="2:14" ht="13">
      <c r="B15" s="801"/>
      <c r="C15" s="817" t="s">
        <v>57</v>
      </c>
      <c r="D15" s="818"/>
      <c r="E15" s="802"/>
      <c r="F15" s="812"/>
      <c r="G15" s="813" t="s">
        <v>864</v>
      </c>
      <c r="H15" s="814"/>
      <c r="I15" s="802"/>
      <c r="J15" s="802"/>
      <c r="K15" s="803"/>
      <c r="L15" s="800"/>
      <c r="M15" s="808"/>
    </row>
    <row r="16" spans="2:14" ht="13">
      <c r="B16" s="801"/>
      <c r="C16" s="802"/>
      <c r="D16" s="802"/>
      <c r="E16" s="802"/>
      <c r="F16" s="819"/>
      <c r="G16" s="820"/>
      <c r="H16" s="821"/>
      <c r="I16" s="802"/>
      <c r="J16" s="802"/>
      <c r="K16" s="803"/>
      <c r="L16" s="800"/>
      <c r="M16" s="808"/>
    </row>
    <row r="17" spans="2:13" ht="13">
      <c r="B17" s="801"/>
      <c r="C17" s="802"/>
      <c r="D17" s="802"/>
      <c r="E17" s="802"/>
      <c r="F17" s="802"/>
      <c r="G17" s="802"/>
      <c r="H17" s="802"/>
      <c r="I17" s="802"/>
      <c r="J17" s="802"/>
      <c r="K17" s="803"/>
      <c r="L17" s="800"/>
      <c r="M17" s="808"/>
    </row>
    <row r="18" spans="2:13" ht="13.5" thickBot="1">
      <c r="B18" s="801"/>
      <c r="C18" s="802"/>
      <c r="D18" s="802"/>
      <c r="E18" s="802"/>
      <c r="F18" s="802"/>
      <c r="G18" s="802"/>
      <c r="H18" s="802"/>
      <c r="I18" s="802"/>
      <c r="J18" s="802"/>
      <c r="K18" s="803"/>
      <c r="L18" s="800"/>
      <c r="M18" s="808"/>
    </row>
    <row r="19" spans="2:13" ht="13">
      <c r="B19" s="801"/>
      <c r="C19" s="802"/>
      <c r="D19" s="802"/>
      <c r="E19" s="802"/>
      <c r="F19" s="802"/>
      <c r="G19" s="822" t="s">
        <v>58</v>
      </c>
      <c r="H19" s="2099" t="s">
        <v>59</v>
      </c>
      <c r="I19" s="802"/>
      <c r="J19" s="802"/>
      <c r="K19" s="803"/>
      <c r="L19" s="800"/>
      <c r="M19" s="808"/>
    </row>
    <row r="20" spans="2:13" ht="13.5" thickBot="1">
      <c r="B20" s="801"/>
      <c r="C20" s="802"/>
      <c r="D20" s="802"/>
      <c r="E20" s="802"/>
      <c r="F20" s="802"/>
      <c r="G20" s="823" t="s">
        <v>60</v>
      </c>
      <c r="H20" s="2100"/>
      <c r="I20" s="802"/>
      <c r="J20" s="802"/>
      <c r="K20" s="803"/>
      <c r="L20" s="800"/>
      <c r="M20" s="808"/>
    </row>
    <row r="21" spans="2:13" ht="13.5" thickBot="1">
      <c r="B21" s="801"/>
      <c r="C21" s="802"/>
      <c r="D21" s="802"/>
      <c r="E21" s="802"/>
      <c r="F21" s="802"/>
      <c r="G21" s="824" t="str">
        <f>IF(G5="Y","Emergency",IF(H21&lt;27,"low",IF(H21&lt;64, "medium", "high")))</f>
        <v>high</v>
      </c>
      <c r="H21" s="825">
        <f>C27*C36*C45</f>
        <v>100</v>
      </c>
      <c r="I21" s="802"/>
      <c r="J21" s="802"/>
      <c r="K21" s="803"/>
      <c r="L21" s="800"/>
      <c r="M21" s="808"/>
    </row>
    <row r="22" spans="2:13" ht="13">
      <c r="B22" s="801"/>
      <c r="C22" s="802"/>
      <c r="D22" s="802"/>
      <c r="E22" s="802"/>
      <c r="F22" s="802"/>
      <c r="G22" s="802"/>
      <c r="H22" s="802"/>
      <c r="I22" s="802"/>
      <c r="J22" s="802"/>
      <c r="K22" s="803"/>
      <c r="L22" s="800"/>
      <c r="M22" s="808"/>
    </row>
    <row r="23" spans="2:13" ht="13">
      <c r="B23" s="801"/>
      <c r="C23" s="802"/>
      <c r="D23" s="802"/>
      <c r="E23" s="802"/>
      <c r="F23" s="802"/>
      <c r="G23" s="802"/>
      <c r="H23" s="802"/>
      <c r="I23" s="802"/>
      <c r="J23" s="802"/>
      <c r="K23" s="803"/>
      <c r="L23" s="800"/>
      <c r="M23" s="808"/>
    </row>
    <row r="24" spans="2:13" ht="13">
      <c r="B24" s="801"/>
      <c r="C24" s="802"/>
      <c r="D24" s="802"/>
      <c r="E24" s="802"/>
      <c r="F24" s="802"/>
      <c r="G24" s="802"/>
      <c r="H24" s="802"/>
      <c r="I24" s="802"/>
      <c r="J24" s="802"/>
      <c r="K24" s="803"/>
      <c r="L24" s="800"/>
      <c r="M24" s="808"/>
    </row>
    <row r="25" spans="2:13" ht="13">
      <c r="B25" s="801"/>
      <c r="C25" s="802"/>
      <c r="D25" s="802"/>
      <c r="E25" s="802"/>
      <c r="F25" s="802"/>
      <c r="G25" s="802"/>
      <c r="H25" s="802"/>
      <c r="I25" s="802"/>
      <c r="J25" s="802"/>
      <c r="K25" s="803"/>
      <c r="L25" s="800"/>
      <c r="M25" s="808"/>
    </row>
    <row r="26" spans="2:13" ht="18">
      <c r="B26" s="801"/>
      <c r="C26" s="826" t="s">
        <v>61</v>
      </c>
      <c r="D26" s="802"/>
      <c r="E26" s="802"/>
      <c r="F26" s="802"/>
      <c r="G26" s="802"/>
      <c r="H26" s="802"/>
      <c r="I26" s="802"/>
      <c r="J26" s="802"/>
      <c r="K26" s="803"/>
      <c r="L26" s="827"/>
      <c r="M26" s="808"/>
    </row>
    <row r="27" spans="2:13" ht="14">
      <c r="B27" s="801"/>
      <c r="C27" s="2093">
        <v>4</v>
      </c>
      <c r="D27" s="828" t="s">
        <v>62</v>
      </c>
      <c r="E27" s="829"/>
      <c r="F27" s="829"/>
      <c r="G27" s="829"/>
      <c r="H27" s="829"/>
      <c r="I27" s="829"/>
      <c r="J27" s="830"/>
      <c r="K27" s="803"/>
      <c r="L27" s="800"/>
      <c r="M27" s="808"/>
    </row>
    <row r="28" spans="2:13" ht="13">
      <c r="B28" s="801"/>
      <c r="C28" s="2094"/>
      <c r="D28" s="831"/>
      <c r="E28" s="832" t="s">
        <v>63</v>
      </c>
      <c r="F28" s="832"/>
      <c r="G28" s="832"/>
      <c r="H28" s="832"/>
      <c r="I28" s="832"/>
      <c r="J28" s="833"/>
      <c r="K28" s="803"/>
      <c r="L28" s="800"/>
      <c r="M28" s="808"/>
    </row>
    <row r="29" spans="2:13" ht="13">
      <c r="B29" s="801"/>
      <c r="C29" s="2094"/>
      <c r="D29" s="834"/>
      <c r="E29" s="802" t="s">
        <v>64</v>
      </c>
      <c r="F29" s="802"/>
      <c r="G29" s="802"/>
      <c r="H29" s="802"/>
      <c r="I29" s="802"/>
      <c r="J29" s="835"/>
      <c r="K29" s="803"/>
      <c r="L29" s="800"/>
      <c r="M29" s="808"/>
    </row>
    <row r="30" spans="2:13" ht="13">
      <c r="B30" s="801"/>
      <c r="C30" s="2094"/>
      <c r="D30" s="834"/>
      <c r="E30" s="802" t="s">
        <v>65</v>
      </c>
      <c r="F30" s="802"/>
      <c r="G30" s="802"/>
      <c r="H30" s="802"/>
      <c r="I30" s="802"/>
      <c r="J30" s="835"/>
      <c r="K30" s="803"/>
      <c r="L30" s="800"/>
      <c r="M30" s="808"/>
    </row>
    <row r="31" spans="2:13" ht="13">
      <c r="B31" s="801"/>
      <c r="C31" s="2094"/>
      <c r="D31" s="834"/>
      <c r="E31" s="802" t="s">
        <v>66</v>
      </c>
      <c r="F31" s="802"/>
      <c r="G31" s="802"/>
      <c r="H31" s="802"/>
      <c r="I31" s="802"/>
      <c r="J31" s="835"/>
      <c r="K31" s="803"/>
      <c r="L31" s="800"/>
      <c r="M31" s="808"/>
    </row>
    <row r="32" spans="2:13" ht="13">
      <c r="B32" s="801"/>
      <c r="C32" s="2094"/>
      <c r="D32" s="836"/>
      <c r="E32" s="837" t="s">
        <v>67</v>
      </c>
      <c r="F32" s="837"/>
      <c r="G32" s="837"/>
      <c r="H32" s="837"/>
      <c r="I32" s="837"/>
      <c r="J32" s="838"/>
      <c r="K32" s="803"/>
      <c r="L32" s="800"/>
      <c r="M32" s="808"/>
    </row>
    <row r="33" spans="2:13" ht="13">
      <c r="B33" s="801"/>
      <c r="C33" s="2094"/>
      <c r="D33" s="831" t="s">
        <v>93</v>
      </c>
      <c r="E33" s="832"/>
      <c r="F33" s="832"/>
      <c r="G33" s="832"/>
      <c r="H33" s="832"/>
      <c r="I33" s="832"/>
      <c r="J33" s="833"/>
      <c r="K33" s="803"/>
      <c r="L33" s="800"/>
      <c r="M33" s="808"/>
    </row>
    <row r="34" spans="2:13" ht="13">
      <c r="B34" s="801"/>
      <c r="C34" s="2095"/>
      <c r="D34" s="2096"/>
      <c r="E34" s="2097"/>
      <c r="F34" s="2097"/>
      <c r="G34" s="2097"/>
      <c r="H34" s="2097"/>
      <c r="I34" s="2097"/>
      <c r="J34" s="2098"/>
      <c r="K34" s="839"/>
      <c r="L34" s="800"/>
      <c r="M34" s="808"/>
    </row>
    <row r="35" spans="2:13" ht="13">
      <c r="B35" s="801"/>
      <c r="C35" s="840"/>
      <c r="D35" s="841"/>
      <c r="E35" s="802"/>
      <c r="F35" s="802"/>
      <c r="G35" s="802"/>
      <c r="H35" s="802"/>
      <c r="I35" s="802"/>
      <c r="J35" s="802"/>
      <c r="K35" s="803"/>
      <c r="L35" s="800"/>
      <c r="M35" s="808"/>
    </row>
    <row r="36" spans="2:13" ht="14">
      <c r="B36" s="801"/>
      <c r="C36" s="2093">
        <v>5</v>
      </c>
      <c r="D36" s="828" t="s">
        <v>955</v>
      </c>
      <c r="E36" s="829"/>
      <c r="F36" s="829"/>
      <c r="G36" s="829"/>
      <c r="H36" s="829"/>
      <c r="I36" s="829"/>
      <c r="J36" s="830"/>
      <c r="K36" s="803"/>
      <c r="L36" s="800"/>
      <c r="M36" s="808"/>
    </row>
    <row r="37" spans="2:13" ht="13">
      <c r="B37" s="801"/>
      <c r="C37" s="2094"/>
      <c r="D37" s="831"/>
      <c r="E37" s="832" t="s">
        <v>68</v>
      </c>
      <c r="F37" s="832"/>
      <c r="G37" s="832"/>
      <c r="H37" s="832"/>
      <c r="I37" s="832"/>
      <c r="J37" s="833"/>
      <c r="K37" s="803"/>
      <c r="L37" s="800"/>
      <c r="M37" s="808"/>
    </row>
    <row r="38" spans="2:13" ht="13">
      <c r="B38" s="801"/>
      <c r="C38" s="2094"/>
      <c r="D38" s="834"/>
      <c r="E38" s="802" t="s">
        <v>69</v>
      </c>
      <c r="F38" s="802"/>
      <c r="G38" s="802"/>
      <c r="H38" s="802"/>
      <c r="I38" s="802"/>
      <c r="J38" s="835"/>
      <c r="K38" s="803"/>
      <c r="L38" s="800"/>
      <c r="M38" s="808"/>
    </row>
    <row r="39" spans="2:13" ht="13">
      <c r="B39" s="801"/>
      <c r="C39" s="2094"/>
      <c r="D39" s="834"/>
      <c r="E39" s="802" t="s">
        <v>70</v>
      </c>
      <c r="F39" s="802"/>
      <c r="G39" s="802"/>
      <c r="H39" s="802"/>
      <c r="I39" s="802"/>
      <c r="J39" s="835"/>
      <c r="K39" s="803"/>
      <c r="L39" s="800"/>
      <c r="M39" s="808"/>
    </row>
    <row r="40" spans="2:13" ht="13">
      <c r="B40" s="801"/>
      <c r="C40" s="2094"/>
      <c r="D40" s="834"/>
      <c r="E40" s="802" t="s">
        <v>71</v>
      </c>
      <c r="F40" s="802"/>
      <c r="G40" s="802"/>
      <c r="H40" s="802"/>
      <c r="I40" s="802"/>
      <c r="J40" s="835"/>
      <c r="K40" s="803"/>
      <c r="L40" s="800"/>
      <c r="M40" s="808"/>
    </row>
    <row r="41" spans="2:13" ht="13">
      <c r="B41" s="801"/>
      <c r="C41" s="2094"/>
      <c r="D41" s="836"/>
      <c r="E41" s="837" t="s">
        <v>72</v>
      </c>
      <c r="F41" s="837"/>
      <c r="G41" s="837"/>
      <c r="H41" s="837"/>
      <c r="I41" s="837"/>
      <c r="J41" s="838"/>
      <c r="K41" s="803"/>
      <c r="L41" s="800"/>
      <c r="M41" s="808"/>
    </row>
    <row r="42" spans="2:13" ht="13">
      <c r="B42" s="801"/>
      <c r="C42" s="2094"/>
      <c r="D42" s="831" t="s">
        <v>93</v>
      </c>
      <c r="E42" s="832"/>
      <c r="F42" s="832"/>
      <c r="G42" s="832"/>
      <c r="H42" s="832"/>
      <c r="I42" s="832"/>
      <c r="J42" s="833"/>
      <c r="K42" s="803"/>
      <c r="L42" s="800"/>
      <c r="M42" s="808"/>
    </row>
    <row r="43" spans="2:13" ht="13">
      <c r="B43" s="801"/>
      <c r="C43" s="2095"/>
      <c r="D43" s="2096" t="s">
        <v>956</v>
      </c>
      <c r="E43" s="2097"/>
      <c r="F43" s="2097"/>
      <c r="G43" s="2097"/>
      <c r="H43" s="2097"/>
      <c r="I43" s="2097"/>
      <c r="J43" s="2098"/>
      <c r="K43" s="839"/>
      <c r="L43" s="800"/>
      <c r="M43" s="808"/>
    </row>
    <row r="44" spans="2:13" ht="13">
      <c r="B44" s="801"/>
      <c r="C44" s="840"/>
      <c r="D44" s="841"/>
      <c r="E44" s="802"/>
      <c r="F44" s="802"/>
      <c r="G44" s="802"/>
      <c r="H44" s="802"/>
      <c r="I44" s="802"/>
      <c r="J44" s="802"/>
      <c r="K44" s="803"/>
      <c r="L44" s="800"/>
      <c r="M44" s="808"/>
    </row>
    <row r="45" spans="2:13" ht="14">
      <c r="B45" s="801"/>
      <c r="C45" s="2093">
        <v>5</v>
      </c>
      <c r="D45" s="828" t="s">
        <v>73</v>
      </c>
      <c r="E45" s="829"/>
      <c r="F45" s="829"/>
      <c r="G45" s="829"/>
      <c r="H45" s="829"/>
      <c r="I45" s="829"/>
      <c r="J45" s="830"/>
      <c r="K45" s="803"/>
      <c r="L45" s="800"/>
      <c r="M45" s="808"/>
    </row>
    <row r="46" spans="2:13" ht="13">
      <c r="B46" s="801"/>
      <c r="C46" s="2094"/>
      <c r="D46" s="831"/>
      <c r="E46" s="832" t="s">
        <v>74</v>
      </c>
      <c r="F46" s="832"/>
      <c r="G46" s="832"/>
      <c r="H46" s="832"/>
      <c r="I46" s="832"/>
      <c r="J46" s="833"/>
      <c r="K46" s="803"/>
      <c r="L46" s="800"/>
      <c r="M46" s="808"/>
    </row>
    <row r="47" spans="2:13" ht="13">
      <c r="B47" s="801"/>
      <c r="C47" s="2094"/>
      <c r="D47" s="834"/>
      <c r="E47" s="802" t="s">
        <v>69</v>
      </c>
      <c r="F47" s="802"/>
      <c r="G47" s="802"/>
      <c r="H47" s="802"/>
      <c r="I47" s="802"/>
      <c r="J47" s="835"/>
      <c r="K47" s="803"/>
      <c r="L47" s="800"/>
      <c r="M47" s="808"/>
    </row>
    <row r="48" spans="2:13" ht="13">
      <c r="B48" s="801"/>
      <c r="C48" s="2094"/>
      <c r="D48" s="834"/>
      <c r="E48" s="802" t="s">
        <v>75</v>
      </c>
      <c r="F48" s="802"/>
      <c r="G48" s="802"/>
      <c r="H48" s="802"/>
      <c r="I48" s="802"/>
      <c r="J48" s="835"/>
      <c r="K48" s="803"/>
      <c r="L48" s="800"/>
      <c r="M48" s="808"/>
    </row>
    <row r="49" spans="2:13" ht="13">
      <c r="B49" s="801"/>
      <c r="C49" s="2094"/>
      <c r="D49" s="834"/>
      <c r="E49" s="802" t="s">
        <v>71</v>
      </c>
      <c r="F49" s="802"/>
      <c r="G49" s="802"/>
      <c r="H49" s="802"/>
      <c r="I49" s="802"/>
      <c r="J49" s="835"/>
      <c r="K49" s="803"/>
      <c r="L49" s="800"/>
      <c r="M49" s="808"/>
    </row>
    <row r="50" spans="2:13" ht="13">
      <c r="B50" s="801"/>
      <c r="C50" s="2094"/>
      <c r="D50" s="836"/>
      <c r="E50" s="837" t="s">
        <v>76</v>
      </c>
      <c r="F50" s="837"/>
      <c r="G50" s="837"/>
      <c r="H50" s="837"/>
      <c r="I50" s="837"/>
      <c r="J50" s="838"/>
      <c r="K50" s="803"/>
      <c r="L50" s="800"/>
      <c r="M50" s="808"/>
    </row>
    <row r="51" spans="2:13" ht="13">
      <c r="B51" s="801"/>
      <c r="C51" s="2094"/>
      <c r="D51" s="831" t="s">
        <v>93</v>
      </c>
      <c r="E51" s="832"/>
      <c r="F51" s="832"/>
      <c r="G51" s="832"/>
      <c r="H51" s="832"/>
      <c r="I51" s="832"/>
      <c r="J51" s="833"/>
      <c r="K51" s="803"/>
      <c r="L51" s="800"/>
      <c r="M51" s="808"/>
    </row>
    <row r="52" spans="2:13" ht="13">
      <c r="B52" s="801"/>
      <c r="C52" s="2095"/>
      <c r="D52" s="2096"/>
      <c r="E52" s="2097"/>
      <c r="F52" s="2097"/>
      <c r="G52" s="2097"/>
      <c r="H52" s="2097"/>
      <c r="I52" s="2097"/>
      <c r="J52" s="2098"/>
      <c r="K52" s="839"/>
      <c r="L52" s="800"/>
      <c r="M52" s="808"/>
    </row>
    <row r="53" spans="2:13" ht="13" thickBot="1">
      <c r="B53" s="842"/>
      <c r="C53" s="795"/>
      <c r="D53" s="795"/>
      <c r="E53" s="795"/>
      <c r="F53" s="795"/>
      <c r="G53" s="795"/>
      <c r="H53" s="795"/>
      <c r="I53" s="795"/>
      <c r="J53" s="795"/>
      <c r="K53" s="843"/>
    </row>
  </sheetData>
  <sheetProtection sheet="1" objects="1" scenarios="1"/>
  <mergeCells count="13">
    <mergeCell ref="F7:H7"/>
    <mergeCell ref="C36:C43"/>
    <mergeCell ref="D43:J43"/>
    <mergeCell ref="C45:C52"/>
    <mergeCell ref="D52:J52"/>
    <mergeCell ref="H19:H20"/>
    <mergeCell ref="C27:C34"/>
    <mergeCell ref="D34:J34"/>
    <mergeCell ref="G5:H5"/>
    <mergeCell ref="G4:H4"/>
    <mergeCell ref="M1:N1"/>
    <mergeCell ref="M2:N2"/>
    <mergeCell ref="M3:N3"/>
  </mergeCells>
  <phoneticPr fontId="141" type="noConversion"/>
  <conditionalFormatting sqref="J16:K16">
    <cfRule type="cellIs" dxfId="4" priority="2" stopIfTrue="1" operator="equal">
      <formula>"medium"</formula>
    </cfRule>
  </conditionalFormatting>
  <conditionalFormatting sqref="G21">
    <cfRule type="cellIs" dxfId="3" priority="1" stopIfTrue="1" operator="equal">
      <formula>"Emergency"</formula>
    </cfRule>
    <cfRule type="cellIs" dxfId="2" priority="3" stopIfTrue="1" operator="equal">
      <formula>"high"</formula>
    </cfRule>
    <cfRule type="cellIs" dxfId="1" priority="4" stopIfTrue="1" operator="equal">
      <formula>"medium"</formula>
    </cfRule>
    <cfRule type="cellIs" dxfId="0" priority="5" stopIfTrue="1" operator="equal">
      <formula>"low"</formula>
    </cfRule>
  </conditionalFormatting>
  <dataValidations count="2">
    <dataValidation type="list" allowBlank="1" showInputMessage="1" showErrorMessage="1" error="Not a valid value. Needs to be 1 to 5." sqref="C27:C34 C45:C52 C36:C43" xr:uid="{00000000-0002-0000-1300-000000000000}">
      <formula1>$L$8:$L$12</formula1>
    </dataValidation>
    <dataValidation type="list" allowBlank="1" showInputMessage="1" showErrorMessage="1" error="Not a valid option" sqref="G5" xr:uid="{00000000-0002-0000-1300-000001000000}">
      <formula1>$L$5:$L$6</formula1>
    </dataValidation>
  </dataValidations>
  <pageMargins left="0.75" right="0.75" top="1" bottom="1" header="0.5" footer="0.5"/>
  <pageSetup orientation="portrait" r:id="rId1"/>
  <headerFooter alignWithMargins="0"/>
  <drawing r:id="rId2"/>
  <legacyDrawing r:id="rId3"/>
  <oleObjects>
    <mc:AlternateContent xmlns:mc="http://schemas.openxmlformats.org/markup-compatibility/2006">
      <mc:Choice Requires="x14">
        <oleObject progId="MS_ClipArt_Gallery" shapeId="16390" r:id="rId4">
          <objectPr defaultSize="0" autoPict="0" r:id="rId5">
            <anchor moveWithCells="1" sizeWithCells="1">
              <from>
                <xdr:col>2</xdr:col>
                <xdr:colOff>19050</xdr:colOff>
                <xdr:row>1</xdr:row>
                <xdr:rowOff>6350</xdr:rowOff>
              </from>
              <to>
                <xdr:col>4</xdr:col>
                <xdr:colOff>298450</xdr:colOff>
                <xdr:row>10</xdr:row>
                <xdr:rowOff>38100</xdr:rowOff>
              </to>
            </anchor>
          </objectPr>
        </oleObject>
      </mc:Choice>
      <mc:Fallback>
        <oleObject progId="MS_ClipArt_Gallery" shapeId="16390" r:id="rId4"/>
      </mc:Fallback>
    </mc:AlternateContent>
  </oleObjects>
  <mc:AlternateContent xmlns:mc="http://schemas.openxmlformats.org/markup-compatibility/2006">
    <mc:Choice Requires="x14">
      <controls>
        <mc:AlternateContent xmlns:mc="http://schemas.openxmlformats.org/markup-compatibility/2006">
          <mc:Choice Requires="x14">
            <control shapeId="17372" r:id="rId6" name="Check Box 988">
              <controlPr locked="0" defaultSize="0" autoFill="0" autoLine="0" autoPict="0">
                <anchor moveWithCells="1" sizeWithCells="1">
                  <from>
                    <xdr:col>5</xdr:col>
                    <xdr:colOff>330200</xdr:colOff>
                    <xdr:row>7</xdr:row>
                    <xdr:rowOff>69850</xdr:rowOff>
                  </from>
                  <to>
                    <xdr:col>5</xdr:col>
                    <xdr:colOff>533400</xdr:colOff>
                    <xdr:row>9</xdr:row>
                    <xdr:rowOff>44450</xdr:rowOff>
                  </to>
                </anchor>
              </controlPr>
            </control>
          </mc:Choice>
        </mc:AlternateContent>
        <mc:AlternateContent xmlns:mc="http://schemas.openxmlformats.org/markup-compatibility/2006">
          <mc:Choice Requires="x14">
            <control shapeId="17373" r:id="rId7" name="Check Box 989">
              <controlPr locked="0" defaultSize="0" autoFill="0" autoLine="0" autoPict="0">
                <anchor moveWithCells="1" sizeWithCells="1">
                  <from>
                    <xdr:col>5</xdr:col>
                    <xdr:colOff>330200</xdr:colOff>
                    <xdr:row>9</xdr:row>
                    <xdr:rowOff>69850</xdr:rowOff>
                  </from>
                  <to>
                    <xdr:col>5</xdr:col>
                    <xdr:colOff>533400</xdr:colOff>
                    <xdr:row>11</xdr:row>
                    <xdr:rowOff>44450</xdr:rowOff>
                  </to>
                </anchor>
              </controlPr>
            </control>
          </mc:Choice>
        </mc:AlternateContent>
        <mc:AlternateContent xmlns:mc="http://schemas.openxmlformats.org/markup-compatibility/2006">
          <mc:Choice Requires="x14">
            <control shapeId="17374" r:id="rId8" name="Check Box 990">
              <controlPr locked="0" defaultSize="0" autoFill="0" autoLine="0" autoPict="0">
                <anchor moveWithCells="1" sizeWithCells="1">
                  <from>
                    <xdr:col>5</xdr:col>
                    <xdr:colOff>330200</xdr:colOff>
                    <xdr:row>11</xdr:row>
                    <xdr:rowOff>69850</xdr:rowOff>
                  </from>
                  <to>
                    <xdr:col>5</xdr:col>
                    <xdr:colOff>533400</xdr:colOff>
                    <xdr:row>13</xdr:row>
                    <xdr:rowOff>44450</xdr:rowOff>
                  </to>
                </anchor>
              </controlPr>
            </control>
          </mc:Choice>
        </mc:AlternateContent>
        <mc:AlternateContent xmlns:mc="http://schemas.openxmlformats.org/markup-compatibility/2006">
          <mc:Choice Requires="x14">
            <control shapeId="17375" r:id="rId9" name="Check Box 991">
              <controlPr locked="0" defaultSize="0" autoFill="0" autoLine="0" autoPict="0">
                <anchor moveWithCells="1" sizeWithCells="1">
                  <from>
                    <xdr:col>5</xdr:col>
                    <xdr:colOff>330200</xdr:colOff>
                    <xdr:row>13</xdr:row>
                    <xdr:rowOff>69850</xdr:rowOff>
                  </from>
                  <to>
                    <xdr:col>5</xdr:col>
                    <xdr:colOff>533400</xdr:colOff>
                    <xdr:row>15</xdr:row>
                    <xdr:rowOff>44450</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rgb="FF00B050"/>
  </sheetPr>
  <dimension ref="A1:G2"/>
  <sheetViews>
    <sheetView showGridLines="0" zoomScale="90" zoomScaleNormal="90" workbookViewId="0">
      <selection activeCell="B31" sqref="B31"/>
    </sheetView>
  </sheetViews>
  <sheetFormatPr defaultRowHeight="12.5"/>
  <sheetData>
    <row r="1" spans="1:7">
      <c r="A1" s="860"/>
      <c r="B1" s="860"/>
      <c r="C1" s="857"/>
      <c r="D1" s="857"/>
      <c r="E1" s="857"/>
      <c r="F1" s="857"/>
      <c r="G1" s="857"/>
    </row>
    <row r="2" spans="1:7">
      <c r="B2" s="1050" t="s">
        <v>1024</v>
      </c>
      <c r="C2" s="1051"/>
      <c r="D2" s="1051"/>
      <c r="E2" s="1051"/>
    </row>
  </sheetData>
  <phoneticPr fontId="129" type="noConversion"/>
  <pageMargins left="0.75" right="0.75" top="1" bottom="1" header="0.5" footer="0.5"/>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230F6-7E79-467A-A67D-3FED12EECC21}">
  <sheetPr>
    <tabColor rgb="FF00B050"/>
  </sheetPr>
  <dimension ref="B2:G42"/>
  <sheetViews>
    <sheetView showGridLines="0" zoomScaleNormal="100" workbookViewId="0">
      <selection activeCell="B25" sqref="B25:B27"/>
    </sheetView>
  </sheetViews>
  <sheetFormatPr defaultRowHeight="12.5"/>
  <cols>
    <col min="2" max="2" width="19.54296875" customWidth="1"/>
    <col min="3" max="3" width="55" customWidth="1"/>
    <col min="4" max="4" width="3.54296875" customWidth="1"/>
    <col min="6" max="6" width="12.26953125" customWidth="1"/>
    <col min="7" max="7" width="9.08984375" customWidth="1"/>
  </cols>
  <sheetData>
    <row r="2" spans="2:7" ht="26" customHeight="1">
      <c r="C2" s="2101" t="s">
        <v>2096</v>
      </c>
      <c r="D2" s="2101"/>
      <c r="E2" s="2101"/>
      <c r="F2" s="2101"/>
      <c r="G2" s="2101"/>
    </row>
    <row r="3" spans="2:7" ht="12.5" customHeight="1">
      <c r="C3" s="2101"/>
      <c r="D3" s="2101"/>
      <c r="E3" s="2101"/>
      <c r="F3" s="2101"/>
      <c r="G3" s="2101"/>
    </row>
    <row r="5" spans="2:7" ht="20.5" customHeight="1">
      <c r="B5" s="1692" t="s">
        <v>2060</v>
      </c>
    </row>
    <row r="6" spans="2:7" ht="18" customHeight="1">
      <c r="B6" s="1664" t="s">
        <v>2061</v>
      </c>
    </row>
    <row r="7" spans="2:7" ht="4.5" customHeight="1" thickBot="1">
      <c r="B7" s="1664"/>
    </row>
    <row r="8" spans="2:7" ht="13.5" thickBot="1">
      <c r="B8" s="2106" t="s">
        <v>2062</v>
      </c>
      <c r="C8" s="1672" t="s">
        <v>2063</v>
      </c>
      <c r="D8" s="1673"/>
      <c r="E8" s="2109" t="s">
        <v>2064</v>
      </c>
      <c r="F8" s="2109"/>
      <c r="G8" s="2110"/>
    </row>
    <row r="9" spans="2:7" ht="13">
      <c r="B9" s="2107"/>
      <c r="C9" s="1674" t="s">
        <v>2065</v>
      </c>
      <c r="D9" s="1666"/>
      <c r="E9" s="2111" t="s">
        <v>2066</v>
      </c>
      <c r="F9" s="2112"/>
      <c r="G9" s="2113"/>
    </row>
    <row r="10" spans="2:7" ht="13">
      <c r="B10" s="2107"/>
      <c r="C10" s="1675" t="s">
        <v>2067</v>
      </c>
      <c r="D10" s="1666"/>
      <c r="E10" s="2114" t="s">
        <v>2068</v>
      </c>
      <c r="F10" s="2115"/>
      <c r="G10" s="2116"/>
    </row>
    <row r="11" spans="2:7" ht="14.5">
      <c r="B11" s="2107"/>
      <c r="C11" s="1675" t="s">
        <v>2069</v>
      </c>
      <c r="D11" s="1666"/>
      <c r="E11" s="1667"/>
      <c r="F11" s="1666"/>
      <c r="G11" s="1668"/>
    </row>
    <row r="12" spans="2:7" ht="15" thickBot="1">
      <c r="B12" s="2107"/>
      <c r="C12" s="1676" t="s">
        <v>2070</v>
      </c>
      <c r="D12" s="1666"/>
      <c r="E12" s="1669"/>
      <c r="F12" s="1670"/>
      <c r="G12" s="1671"/>
    </row>
    <row r="13" spans="2:7" ht="5" customHeight="1">
      <c r="B13" s="2107"/>
      <c r="C13" s="1686"/>
      <c r="D13" s="1666"/>
      <c r="E13" s="1687"/>
      <c r="F13" s="1687"/>
      <c r="G13" s="1668"/>
    </row>
    <row r="14" spans="2:7" ht="14.5">
      <c r="B14" s="2107"/>
      <c r="C14" s="1686"/>
      <c r="D14" s="1666"/>
      <c r="E14" s="1687"/>
      <c r="F14" s="1687"/>
      <c r="G14" s="1668"/>
    </row>
    <row r="15" spans="2:7" ht="13.5" thickBot="1">
      <c r="B15" s="2107"/>
      <c r="C15" s="1665" t="s">
        <v>2071</v>
      </c>
      <c r="D15" s="1666"/>
      <c r="E15" s="1666"/>
      <c r="F15" s="1666"/>
      <c r="G15" s="1677"/>
    </row>
    <row r="16" spans="2:7" ht="13">
      <c r="B16" s="2107"/>
      <c r="C16" s="1674" t="s">
        <v>2072</v>
      </c>
      <c r="D16" s="1666"/>
      <c r="E16" s="1666"/>
      <c r="F16" s="1666"/>
      <c r="G16" s="1677"/>
    </row>
    <row r="17" spans="2:7" ht="13.5" thickBot="1">
      <c r="B17" s="2108"/>
      <c r="C17" s="1676" t="s">
        <v>2073</v>
      </c>
      <c r="D17" s="1678"/>
      <c r="E17" s="1678"/>
      <c r="F17" s="1678"/>
      <c r="G17" s="1679"/>
    </row>
    <row r="18" spans="2:7" ht="15" thickBot="1">
      <c r="B18" s="1693"/>
    </row>
    <row r="19" spans="2:7" ht="42" customHeight="1">
      <c r="B19" s="2106" t="s">
        <v>2074</v>
      </c>
      <c r="C19" s="1680" t="s">
        <v>2075</v>
      </c>
    </row>
    <row r="20" spans="2:7" ht="13">
      <c r="B20" s="2107"/>
      <c r="C20" s="1681"/>
    </row>
    <row r="21" spans="2:7" ht="24.5" customHeight="1" thickBot="1">
      <c r="B21" s="2108"/>
      <c r="C21" s="1682" t="s">
        <v>2076</v>
      </c>
    </row>
    <row r="22" spans="2:7" ht="27.5" customHeight="1">
      <c r="B22" s="2106" t="s">
        <v>2077</v>
      </c>
      <c r="C22" s="2117" t="s">
        <v>2078</v>
      </c>
    </row>
    <row r="23" spans="2:7">
      <c r="B23" s="2107"/>
      <c r="C23" s="2118"/>
    </row>
    <row r="24" spans="2:7" ht="29.5" customHeight="1" thickBot="1">
      <c r="B24" s="2108"/>
      <c r="C24" s="2119"/>
    </row>
    <row r="25" spans="2:7" ht="40" customHeight="1">
      <c r="B25" s="2106" t="s">
        <v>2079</v>
      </c>
      <c r="C25" s="2117" t="s">
        <v>2080</v>
      </c>
    </row>
    <row r="26" spans="2:7">
      <c r="B26" s="2107"/>
      <c r="C26" s="2118"/>
    </row>
    <row r="27" spans="2:7" ht="36.5" customHeight="1" thickBot="1">
      <c r="B27" s="2108"/>
      <c r="C27" s="2119"/>
    </row>
    <row r="28" spans="2:7" ht="15" thickBot="1">
      <c r="B28" s="1693"/>
    </row>
    <row r="29" spans="2:7">
      <c r="B29" s="2102" t="s">
        <v>2081</v>
      </c>
      <c r="C29" s="1680" t="s">
        <v>2082</v>
      </c>
    </row>
    <row r="30" spans="2:7">
      <c r="B30" s="2103"/>
      <c r="C30" s="1683" t="s">
        <v>2083</v>
      </c>
    </row>
    <row r="31" spans="2:7" ht="13" thickBot="1">
      <c r="B31" s="2104"/>
      <c r="C31" s="1684"/>
    </row>
    <row r="32" spans="2:7" ht="15" thickBot="1">
      <c r="B32" s="1693"/>
    </row>
    <row r="33" spans="2:5">
      <c r="B33" s="2102" t="s">
        <v>2084</v>
      </c>
      <c r="C33" s="1688" t="s">
        <v>2085</v>
      </c>
      <c r="D33" s="2105"/>
      <c r="E33" s="2105"/>
    </row>
    <row r="34" spans="2:5">
      <c r="B34" s="2103"/>
      <c r="C34" s="1689"/>
      <c r="D34" s="2105"/>
      <c r="E34" s="2105"/>
    </row>
    <row r="35" spans="2:5">
      <c r="B35" s="2103"/>
      <c r="C35" s="1689"/>
      <c r="D35" s="2105"/>
      <c r="E35" s="2105"/>
    </row>
    <row r="36" spans="2:5">
      <c r="B36" s="2103"/>
      <c r="C36" s="1690" t="s">
        <v>2086</v>
      </c>
      <c r="D36" s="2105"/>
      <c r="E36" s="2105"/>
    </row>
    <row r="37" spans="2:5">
      <c r="B37" s="2103"/>
      <c r="C37" s="1690" t="s">
        <v>2087</v>
      </c>
      <c r="D37" s="2105"/>
      <c r="E37" s="2105"/>
    </row>
    <row r="38" spans="2:5" ht="13" thickBot="1">
      <c r="B38" s="2104"/>
      <c r="C38" s="1691" t="s">
        <v>2088</v>
      </c>
      <c r="D38" s="2105"/>
      <c r="E38" s="2105"/>
    </row>
    <row r="39" spans="2:5" ht="41.5" customHeight="1" thickBot="1">
      <c r="B39" s="1694" t="s">
        <v>2089</v>
      </c>
      <c r="C39" s="1685" t="s">
        <v>2090</v>
      </c>
    </row>
    <row r="40" spans="2:5" ht="45.5" customHeight="1" thickBot="1">
      <c r="B40" s="1695" t="s">
        <v>2091</v>
      </c>
      <c r="C40" s="1684" t="s">
        <v>2092</v>
      </c>
    </row>
    <row r="41" spans="2:5" ht="39" customHeight="1" thickBot="1">
      <c r="B41" s="1695" t="s">
        <v>2093</v>
      </c>
      <c r="C41" s="1684" t="s">
        <v>2094</v>
      </c>
    </row>
    <row r="42" spans="2:5" ht="45.5" customHeight="1" thickBot="1">
      <c r="B42" s="1695" t="s">
        <v>2095</v>
      </c>
      <c r="C42" s="1684" t="s">
        <v>2094</v>
      </c>
    </row>
  </sheetData>
  <mergeCells count="14">
    <mergeCell ref="C2:G3"/>
    <mergeCell ref="B33:B38"/>
    <mergeCell ref="D33:D38"/>
    <mergeCell ref="E33:E38"/>
    <mergeCell ref="B8:B17"/>
    <mergeCell ref="B19:B21"/>
    <mergeCell ref="B22:B24"/>
    <mergeCell ref="B25:B27"/>
    <mergeCell ref="E8:G8"/>
    <mergeCell ref="E9:G9"/>
    <mergeCell ref="E10:G10"/>
    <mergeCell ref="C22:C24"/>
    <mergeCell ref="C25:C27"/>
    <mergeCell ref="B29:B3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CADA5-22CC-43A3-9717-242A5D18096D}">
  <sheetPr>
    <tabColor rgb="FFFFFF00"/>
  </sheetPr>
  <dimension ref="C2:AB3"/>
  <sheetViews>
    <sheetView workbookViewId="0">
      <selection activeCell="N33" sqref="N33"/>
    </sheetView>
  </sheetViews>
  <sheetFormatPr defaultRowHeight="14.5"/>
  <cols>
    <col min="1" max="16384" width="8.7265625" style="1744"/>
  </cols>
  <sheetData>
    <row r="2" spans="3:28">
      <c r="C2" s="2120" t="s">
        <v>3060</v>
      </c>
      <c r="D2" s="2120"/>
      <c r="E2" s="2120"/>
      <c r="F2" s="2120"/>
      <c r="G2" s="2120"/>
      <c r="H2" s="2120"/>
      <c r="W2" s="2120" t="s">
        <v>3061</v>
      </c>
      <c r="X2" s="2120"/>
      <c r="Y2" s="2120"/>
      <c r="Z2" s="2120"/>
      <c r="AA2" s="2120"/>
      <c r="AB2" s="2120"/>
    </row>
    <row r="3" spans="3:28">
      <c r="C3" s="2120"/>
      <c r="D3" s="2120"/>
      <c r="E3" s="2120"/>
      <c r="F3" s="2120"/>
      <c r="G3" s="2120"/>
      <c r="H3" s="2120"/>
      <c r="W3" s="2120"/>
      <c r="X3" s="2120"/>
      <c r="Y3" s="2120"/>
      <c r="Z3" s="2120"/>
      <c r="AA3" s="2120"/>
      <c r="AB3" s="2120"/>
    </row>
  </sheetData>
  <mergeCells count="2">
    <mergeCell ref="C2:H3"/>
    <mergeCell ref="W2:AB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2AACB-A700-4B34-AB7E-DD897836BEB1}">
  <sheetPr>
    <tabColor rgb="FF7030A0"/>
  </sheetPr>
  <dimension ref="A1:E91"/>
  <sheetViews>
    <sheetView workbookViewId="0">
      <selection activeCell="B3" sqref="B3"/>
    </sheetView>
  </sheetViews>
  <sheetFormatPr defaultRowHeight="11.5"/>
  <cols>
    <col min="1" max="1" width="7.6328125" style="1704" bestFit="1" customWidth="1"/>
    <col min="2" max="2" width="14.90625" style="1704" customWidth="1"/>
    <col min="3" max="3" width="25" style="1704" bestFit="1" customWidth="1"/>
    <col min="4" max="4" width="50" style="1704" customWidth="1"/>
    <col min="5" max="5" width="59.54296875" style="1704" customWidth="1"/>
    <col min="6" max="16384" width="8.7265625" style="1704"/>
  </cols>
  <sheetData>
    <row r="1" spans="1:5">
      <c r="A1" s="1696" t="s">
        <v>2097</v>
      </c>
      <c r="B1" s="1697" t="s">
        <v>2098</v>
      </c>
      <c r="C1" s="1697" t="s">
        <v>2099</v>
      </c>
      <c r="D1" s="1697" t="s">
        <v>2100</v>
      </c>
      <c r="E1" s="1698" t="s">
        <v>2101</v>
      </c>
    </row>
    <row r="2" spans="1:5">
      <c r="A2" s="1705"/>
      <c r="B2" s="1706"/>
      <c r="C2" s="1702"/>
      <c r="D2" s="1702"/>
      <c r="E2" s="1699"/>
    </row>
    <row r="3" spans="1:5">
      <c r="A3" s="1705">
        <v>1</v>
      </c>
      <c r="B3" s="1707">
        <v>27</v>
      </c>
      <c r="C3" s="1702" t="s">
        <v>2102</v>
      </c>
      <c r="D3" s="1702"/>
      <c r="E3" s="1699"/>
    </row>
    <row r="4" spans="1:5">
      <c r="A4" s="1705">
        <v>1.1000000000000001</v>
      </c>
      <c r="B4" s="1706">
        <v>7</v>
      </c>
      <c r="C4" s="1702"/>
      <c r="D4" s="1702" t="s">
        <v>2103</v>
      </c>
      <c r="E4" s="1699"/>
    </row>
    <row r="5" spans="1:5">
      <c r="A5" s="1705">
        <v>1.2</v>
      </c>
      <c r="B5" s="1706">
        <v>2</v>
      </c>
      <c r="C5" s="1702"/>
      <c r="D5" s="1701" t="s">
        <v>2104</v>
      </c>
      <c r="E5" s="1700"/>
    </row>
    <row r="6" spans="1:5">
      <c r="A6" s="1705">
        <v>1.3</v>
      </c>
      <c r="B6" s="1706">
        <v>2</v>
      </c>
      <c r="C6" s="1702"/>
      <c r="D6" s="1701" t="s">
        <v>2105</v>
      </c>
      <c r="E6" s="1700"/>
    </row>
    <row r="7" spans="1:5">
      <c r="A7" s="1705">
        <v>1.4</v>
      </c>
      <c r="B7" s="1706">
        <v>3</v>
      </c>
      <c r="C7" s="1702"/>
      <c r="D7" s="1701" t="s">
        <v>2106</v>
      </c>
      <c r="E7" s="1700"/>
    </row>
    <row r="8" spans="1:5" ht="23">
      <c r="A8" s="1705">
        <v>1.5</v>
      </c>
      <c r="B8" s="1706">
        <v>1</v>
      </c>
      <c r="C8" s="1702"/>
      <c r="D8" s="1701" t="s">
        <v>2107</v>
      </c>
      <c r="E8" s="1700" t="s">
        <v>2108</v>
      </c>
    </row>
    <row r="9" spans="1:5" ht="23">
      <c r="A9" s="1705">
        <v>1.6</v>
      </c>
      <c r="B9" s="1706">
        <v>0</v>
      </c>
      <c r="C9" s="1702"/>
      <c r="D9" s="1701"/>
      <c r="E9" s="1700" t="s">
        <v>2109</v>
      </c>
    </row>
    <row r="10" spans="1:5" ht="34.5">
      <c r="A10" s="1705">
        <v>1.7</v>
      </c>
      <c r="B10" s="1706">
        <v>2</v>
      </c>
      <c r="C10" s="1702"/>
      <c r="D10" s="1701" t="s">
        <v>2110</v>
      </c>
      <c r="E10" s="1700" t="s">
        <v>2111</v>
      </c>
    </row>
    <row r="11" spans="1:5">
      <c r="A11" s="1705">
        <v>1.8</v>
      </c>
      <c r="B11" s="1706">
        <v>3</v>
      </c>
      <c r="C11" s="1702"/>
      <c r="D11" s="1701" t="s">
        <v>2112</v>
      </c>
      <c r="E11" s="1700" t="s">
        <v>2113</v>
      </c>
    </row>
    <row r="12" spans="1:5">
      <c r="A12" s="1705">
        <v>1.9</v>
      </c>
      <c r="B12" s="1706">
        <v>1</v>
      </c>
      <c r="C12" s="1702"/>
      <c r="D12" s="1701"/>
      <c r="E12" s="1700" t="s">
        <v>2114</v>
      </c>
    </row>
    <row r="13" spans="1:5">
      <c r="A13" s="1708">
        <v>1.1000000000000001</v>
      </c>
      <c r="B13" s="1706">
        <v>5</v>
      </c>
      <c r="C13" s="1702"/>
      <c r="D13" s="1701" t="s">
        <v>2115</v>
      </c>
      <c r="E13" s="1700"/>
    </row>
    <row r="14" spans="1:5" ht="34.5">
      <c r="A14" s="1705">
        <v>1.1100000000000001</v>
      </c>
      <c r="B14" s="1706">
        <v>1</v>
      </c>
      <c r="C14" s="1702"/>
      <c r="D14" s="1701" t="s">
        <v>2116</v>
      </c>
      <c r="E14" s="1700" t="s">
        <v>2117</v>
      </c>
    </row>
    <row r="15" spans="1:5">
      <c r="A15" s="1705">
        <v>2</v>
      </c>
      <c r="B15" s="1707">
        <v>95</v>
      </c>
      <c r="C15" s="1702" t="s">
        <v>2118</v>
      </c>
      <c r="D15" s="1701"/>
      <c r="E15" s="1700"/>
    </row>
    <row r="16" spans="1:5">
      <c r="A16" s="1705">
        <v>2.1</v>
      </c>
      <c r="B16" s="1709">
        <v>27</v>
      </c>
      <c r="C16" s="1702"/>
      <c r="D16" s="1701" t="s">
        <v>2119</v>
      </c>
      <c r="E16" s="1700"/>
    </row>
    <row r="17" spans="1:5">
      <c r="A17" s="1705" t="s">
        <v>2120</v>
      </c>
      <c r="B17" s="1709">
        <v>1</v>
      </c>
      <c r="C17" s="1702"/>
      <c r="D17" s="1701"/>
      <c r="E17" s="1700" t="s">
        <v>2121</v>
      </c>
    </row>
    <row r="18" spans="1:5">
      <c r="A18" s="1705" t="s">
        <v>2122</v>
      </c>
      <c r="B18" s="1709">
        <v>1</v>
      </c>
      <c r="C18" s="1702"/>
      <c r="D18" s="1701"/>
      <c r="E18" s="1700" t="s">
        <v>2123</v>
      </c>
    </row>
    <row r="19" spans="1:5" ht="23">
      <c r="A19" s="1705" t="s">
        <v>2124</v>
      </c>
      <c r="B19" s="1709">
        <v>3</v>
      </c>
      <c r="C19" s="1702"/>
      <c r="D19" s="1701"/>
      <c r="E19" s="1700" t="s">
        <v>2125</v>
      </c>
    </row>
    <row r="20" spans="1:5">
      <c r="A20" s="1705" t="s">
        <v>2126</v>
      </c>
      <c r="B20" s="1709">
        <v>2</v>
      </c>
      <c r="C20" s="1702"/>
      <c r="D20" s="1701"/>
      <c r="E20" s="1700" t="s">
        <v>2127</v>
      </c>
    </row>
    <row r="21" spans="1:5">
      <c r="A21" s="1705" t="s">
        <v>2128</v>
      </c>
      <c r="B21" s="1709">
        <v>2</v>
      </c>
      <c r="C21" s="1702"/>
      <c r="D21" s="1701"/>
      <c r="E21" s="1700" t="s">
        <v>2129</v>
      </c>
    </row>
    <row r="22" spans="1:5" ht="23">
      <c r="A22" s="1705" t="s">
        <v>2130</v>
      </c>
      <c r="B22" s="1709">
        <v>7</v>
      </c>
      <c r="C22" s="1702"/>
      <c r="D22" s="1701"/>
      <c r="E22" s="1700" t="s">
        <v>2131</v>
      </c>
    </row>
    <row r="23" spans="1:5" ht="23">
      <c r="A23" s="1705" t="s">
        <v>2132</v>
      </c>
      <c r="B23" s="1709">
        <v>1</v>
      </c>
      <c r="C23" s="1702"/>
      <c r="D23" s="1701"/>
      <c r="E23" s="1700" t="s">
        <v>2133</v>
      </c>
    </row>
    <row r="24" spans="1:5">
      <c r="A24" s="1705" t="s">
        <v>2134</v>
      </c>
      <c r="B24" s="1709">
        <v>7</v>
      </c>
      <c r="C24" s="1702"/>
      <c r="D24" s="1701"/>
      <c r="E24" s="1700" t="s">
        <v>2135</v>
      </c>
    </row>
    <row r="25" spans="1:5">
      <c r="A25" s="1705" t="s">
        <v>2136</v>
      </c>
      <c r="B25" s="1709">
        <v>1</v>
      </c>
      <c r="C25" s="1702"/>
      <c r="D25" s="1701"/>
      <c r="E25" s="1700" t="s">
        <v>2137</v>
      </c>
    </row>
    <row r="26" spans="1:5" ht="23">
      <c r="A26" s="1705" t="s">
        <v>2138</v>
      </c>
      <c r="B26" s="1709">
        <v>2</v>
      </c>
      <c r="C26" s="1702"/>
      <c r="D26" s="1701"/>
      <c r="E26" s="1700" t="s">
        <v>2139</v>
      </c>
    </row>
    <row r="27" spans="1:5">
      <c r="A27" s="1705">
        <v>2.2000000000000002</v>
      </c>
      <c r="B27" s="1709">
        <v>25</v>
      </c>
      <c r="C27" s="1702"/>
      <c r="D27" s="1701" t="s">
        <v>2140</v>
      </c>
      <c r="E27" s="1700"/>
    </row>
    <row r="28" spans="1:5" ht="23">
      <c r="A28" s="1705" t="s">
        <v>2141</v>
      </c>
      <c r="B28" s="1709">
        <v>5</v>
      </c>
      <c r="C28" s="1702"/>
      <c r="D28" s="1701"/>
      <c r="E28" s="1700" t="s">
        <v>2142</v>
      </c>
    </row>
    <row r="29" spans="1:5">
      <c r="A29" s="1705" t="s">
        <v>2143</v>
      </c>
      <c r="B29" s="1709">
        <v>10</v>
      </c>
      <c r="C29" s="1702"/>
      <c r="D29" s="1701"/>
      <c r="E29" s="1700" t="s">
        <v>2144</v>
      </c>
    </row>
    <row r="30" spans="1:5">
      <c r="A30" s="1705" t="s">
        <v>2145</v>
      </c>
      <c r="B30" s="1709">
        <v>1</v>
      </c>
      <c r="C30" s="1702"/>
      <c r="D30" s="1701"/>
      <c r="E30" s="1700" t="s">
        <v>2146</v>
      </c>
    </row>
    <row r="31" spans="1:5">
      <c r="A31" s="1705" t="s">
        <v>2147</v>
      </c>
      <c r="B31" s="1709">
        <v>5</v>
      </c>
      <c r="C31" s="1702"/>
      <c r="D31" s="1701"/>
      <c r="E31" s="1700" t="s">
        <v>2148</v>
      </c>
    </row>
    <row r="32" spans="1:5">
      <c r="A32" s="1705" t="s">
        <v>2149</v>
      </c>
      <c r="B32" s="1709">
        <v>1</v>
      </c>
      <c r="C32" s="1702"/>
      <c r="D32" s="1701"/>
      <c r="E32" s="1700" t="s">
        <v>2150</v>
      </c>
    </row>
    <row r="33" spans="1:5">
      <c r="A33" s="1705" t="s">
        <v>2151</v>
      </c>
      <c r="B33" s="1709">
        <v>1</v>
      </c>
      <c r="C33" s="1702"/>
      <c r="D33" s="1701"/>
      <c r="E33" s="1700" t="s">
        <v>2152</v>
      </c>
    </row>
    <row r="34" spans="1:5" ht="69">
      <c r="A34" s="1705" t="s">
        <v>2153</v>
      </c>
      <c r="B34" s="1709">
        <v>2</v>
      </c>
      <c r="C34" s="1702"/>
      <c r="D34" s="1701"/>
      <c r="E34" s="1700" t="s">
        <v>2154</v>
      </c>
    </row>
    <row r="35" spans="1:5">
      <c r="A35" s="1705" t="s">
        <v>2155</v>
      </c>
      <c r="B35" s="1709">
        <v>0</v>
      </c>
      <c r="C35" s="1702"/>
      <c r="D35" s="1701"/>
      <c r="E35" s="1700" t="s">
        <v>2156</v>
      </c>
    </row>
    <row r="36" spans="1:5" ht="23">
      <c r="A36" s="1705" t="s">
        <v>2157</v>
      </c>
      <c r="B36" s="1709">
        <v>0</v>
      </c>
      <c r="C36" s="1702"/>
      <c r="D36" s="1701"/>
      <c r="E36" s="1700" t="s">
        <v>2158</v>
      </c>
    </row>
    <row r="37" spans="1:5">
      <c r="A37" s="1705">
        <v>2.2999999999999998</v>
      </c>
      <c r="B37" s="1709">
        <v>17</v>
      </c>
      <c r="C37" s="1702"/>
      <c r="D37" s="1701" t="s">
        <v>2159</v>
      </c>
      <c r="E37" s="1700"/>
    </row>
    <row r="38" spans="1:5">
      <c r="A38" s="1705" t="s">
        <v>2160</v>
      </c>
      <c r="B38" s="1709">
        <v>0</v>
      </c>
      <c r="C38" s="1702"/>
      <c r="D38" s="1701"/>
      <c r="E38" s="1700" t="s">
        <v>2161</v>
      </c>
    </row>
    <row r="39" spans="1:5">
      <c r="A39" s="1705" t="s">
        <v>2162</v>
      </c>
      <c r="B39" s="1709">
        <v>5</v>
      </c>
      <c r="C39" s="1702"/>
      <c r="D39" s="1701"/>
      <c r="E39" s="1700" t="s">
        <v>2163</v>
      </c>
    </row>
    <row r="40" spans="1:5">
      <c r="A40" s="1705" t="s">
        <v>2164</v>
      </c>
      <c r="B40" s="1709">
        <v>2</v>
      </c>
      <c r="C40" s="1702"/>
      <c r="D40" s="1702"/>
      <c r="E40" s="1699" t="s">
        <v>2165</v>
      </c>
    </row>
    <row r="41" spans="1:5" ht="23">
      <c r="A41" s="1705" t="s">
        <v>2166</v>
      </c>
      <c r="B41" s="1709">
        <v>7</v>
      </c>
      <c r="C41" s="1702"/>
      <c r="D41" s="1702"/>
      <c r="E41" s="1699" t="s">
        <v>2167</v>
      </c>
    </row>
    <row r="42" spans="1:5">
      <c r="A42" s="1705" t="s">
        <v>2168</v>
      </c>
      <c r="B42" s="1709">
        <v>1</v>
      </c>
      <c r="C42" s="1702"/>
      <c r="D42" s="1702"/>
      <c r="E42" s="1699" t="s">
        <v>2169</v>
      </c>
    </row>
    <row r="43" spans="1:5">
      <c r="A43" s="1705" t="s">
        <v>2170</v>
      </c>
      <c r="B43" s="1709">
        <v>2</v>
      </c>
      <c r="C43" s="1702"/>
      <c r="D43" s="1702"/>
      <c r="E43" s="1699" t="s">
        <v>2171</v>
      </c>
    </row>
    <row r="44" spans="1:5">
      <c r="A44" s="1705">
        <v>2.4</v>
      </c>
      <c r="B44" s="1709">
        <v>11</v>
      </c>
      <c r="C44" s="1702"/>
      <c r="D44" s="1702" t="s">
        <v>2172</v>
      </c>
      <c r="E44" s="1699"/>
    </row>
    <row r="45" spans="1:5">
      <c r="A45" s="1705" t="s">
        <v>2173</v>
      </c>
      <c r="B45" s="1709">
        <v>5</v>
      </c>
      <c r="C45" s="1702"/>
      <c r="D45" s="1702"/>
      <c r="E45" s="1699" t="s">
        <v>2174</v>
      </c>
    </row>
    <row r="46" spans="1:5" ht="23">
      <c r="A46" s="1705" t="s">
        <v>2175</v>
      </c>
      <c r="B46" s="1709">
        <v>5</v>
      </c>
      <c r="C46" s="1702"/>
      <c r="D46" s="1702"/>
      <c r="E46" s="1699" t="s">
        <v>2176</v>
      </c>
    </row>
    <row r="47" spans="1:5">
      <c r="A47" s="1705" t="s">
        <v>2177</v>
      </c>
      <c r="B47" s="1709">
        <v>1</v>
      </c>
      <c r="C47" s="1702"/>
      <c r="D47" s="1702"/>
      <c r="E47" s="1699" t="s">
        <v>2178</v>
      </c>
    </row>
    <row r="48" spans="1:5">
      <c r="A48" s="1705">
        <v>2.5</v>
      </c>
      <c r="B48" s="1709">
        <v>13</v>
      </c>
      <c r="C48" s="1702"/>
      <c r="D48" s="1702" t="s">
        <v>2179</v>
      </c>
      <c r="E48" s="1699"/>
    </row>
    <row r="49" spans="1:5">
      <c r="A49" s="1705" t="s">
        <v>2180</v>
      </c>
      <c r="B49" s="1709">
        <v>7</v>
      </c>
      <c r="C49" s="1702"/>
      <c r="D49" s="1702"/>
      <c r="E49" s="1699" t="s">
        <v>2181</v>
      </c>
    </row>
    <row r="50" spans="1:5">
      <c r="A50" s="1705" t="s">
        <v>2182</v>
      </c>
      <c r="B50" s="1709">
        <v>3</v>
      </c>
      <c r="C50" s="1702"/>
      <c r="D50" s="1702"/>
      <c r="E50" s="1699" t="s">
        <v>2183</v>
      </c>
    </row>
    <row r="51" spans="1:5">
      <c r="A51" s="1705" t="s">
        <v>2184</v>
      </c>
      <c r="B51" s="1709">
        <v>1</v>
      </c>
      <c r="C51" s="1702"/>
      <c r="D51" s="1702"/>
      <c r="E51" s="1699" t="s">
        <v>2185</v>
      </c>
    </row>
    <row r="52" spans="1:5">
      <c r="A52" s="1705" t="s">
        <v>2186</v>
      </c>
      <c r="B52" s="1709">
        <v>2</v>
      </c>
      <c r="C52" s="1702"/>
      <c r="D52" s="1702"/>
      <c r="E52" s="1699" t="s">
        <v>2187</v>
      </c>
    </row>
    <row r="53" spans="1:5">
      <c r="A53" s="1705">
        <v>2.6</v>
      </c>
      <c r="B53" s="1709">
        <v>2</v>
      </c>
      <c r="C53" s="1702"/>
      <c r="D53" s="1702" t="s">
        <v>2188</v>
      </c>
      <c r="E53" s="1699"/>
    </row>
    <row r="54" spans="1:5">
      <c r="A54" s="1705">
        <v>3</v>
      </c>
      <c r="B54" s="1707">
        <v>85</v>
      </c>
      <c r="C54" s="1702" t="s">
        <v>2189</v>
      </c>
      <c r="D54" s="1702"/>
      <c r="E54" s="1699"/>
    </row>
    <row r="55" spans="1:5" ht="23">
      <c r="A55" s="1705">
        <v>3.1</v>
      </c>
      <c r="B55" s="1706">
        <v>2</v>
      </c>
      <c r="C55" s="1702"/>
      <c r="D55" s="1702" t="s">
        <v>2190</v>
      </c>
      <c r="E55" s="1699"/>
    </row>
    <row r="56" spans="1:5">
      <c r="A56" s="1705">
        <v>3.2</v>
      </c>
      <c r="B56" s="1706">
        <v>10</v>
      </c>
      <c r="C56" s="1702"/>
      <c r="D56" s="1702" t="s">
        <v>2191</v>
      </c>
      <c r="E56" s="1699" t="s">
        <v>2192</v>
      </c>
    </row>
    <row r="57" spans="1:5">
      <c r="A57" s="1705" t="s">
        <v>2193</v>
      </c>
      <c r="B57" s="1706">
        <v>3</v>
      </c>
      <c r="C57" s="1702"/>
      <c r="D57" s="1702"/>
      <c r="E57" s="1699" t="s">
        <v>2194</v>
      </c>
    </row>
    <row r="58" spans="1:5" ht="23">
      <c r="A58" s="1705">
        <v>3.3</v>
      </c>
      <c r="B58" s="1706">
        <v>2</v>
      </c>
      <c r="C58" s="1702"/>
      <c r="D58" s="1702" t="s">
        <v>2195</v>
      </c>
      <c r="E58" s="1699" t="s">
        <v>2196</v>
      </c>
    </row>
    <row r="59" spans="1:5">
      <c r="A59" s="1705">
        <v>3.4</v>
      </c>
      <c r="B59" s="1706">
        <v>5</v>
      </c>
      <c r="C59" s="1702"/>
      <c r="D59" s="1702" t="s">
        <v>2197</v>
      </c>
      <c r="E59" s="1699"/>
    </row>
    <row r="60" spans="1:5">
      <c r="A60" s="1705">
        <v>3.5</v>
      </c>
      <c r="B60" s="1706">
        <v>21</v>
      </c>
      <c r="C60" s="1702"/>
      <c r="D60" s="1702" t="s">
        <v>2198</v>
      </c>
      <c r="E60" s="1699"/>
    </row>
    <row r="61" spans="1:5">
      <c r="A61" s="1705" t="s">
        <v>2199</v>
      </c>
      <c r="B61" s="1706">
        <v>21</v>
      </c>
      <c r="C61" s="1702"/>
      <c r="D61" s="1702"/>
      <c r="E61" s="1699" t="s">
        <v>2200</v>
      </c>
    </row>
    <row r="62" spans="1:5">
      <c r="A62" s="1705">
        <v>3.6</v>
      </c>
      <c r="B62" s="1706">
        <v>10</v>
      </c>
      <c r="C62" s="1702"/>
      <c r="D62" s="1702" t="s">
        <v>2201</v>
      </c>
      <c r="E62" s="1699"/>
    </row>
    <row r="63" spans="1:5">
      <c r="A63" s="1705" t="s">
        <v>2202</v>
      </c>
      <c r="B63" s="1706">
        <v>7</v>
      </c>
      <c r="C63" s="1702"/>
      <c r="D63" s="1702"/>
      <c r="E63" s="1699" t="s">
        <v>2203</v>
      </c>
    </row>
    <row r="64" spans="1:5">
      <c r="A64" s="1705">
        <v>3.7</v>
      </c>
      <c r="B64" s="1706">
        <v>3</v>
      </c>
      <c r="C64" s="1702"/>
      <c r="D64" s="1702" t="s">
        <v>2204</v>
      </c>
      <c r="E64" s="1699"/>
    </row>
    <row r="65" spans="1:5">
      <c r="A65" s="1705">
        <v>3.8</v>
      </c>
      <c r="B65" s="1706">
        <v>1</v>
      </c>
      <c r="C65" s="1702"/>
      <c r="D65" s="1702" t="s">
        <v>2205</v>
      </c>
      <c r="E65" s="1699"/>
    </row>
    <row r="66" spans="1:5">
      <c r="A66" s="1705">
        <v>4</v>
      </c>
      <c r="B66" s="1707">
        <v>44</v>
      </c>
      <c r="C66" s="1702" t="s">
        <v>2206</v>
      </c>
      <c r="D66" s="1702"/>
      <c r="E66" s="1699"/>
    </row>
    <row r="67" spans="1:5">
      <c r="A67" s="1705">
        <v>4.0999999999999996</v>
      </c>
      <c r="B67" s="1709">
        <v>9</v>
      </c>
      <c r="C67" s="1702"/>
      <c r="D67" s="1702" t="s">
        <v>2207</v>
      </c>
      <c r="E67" s="1699"/>
    </row>
    <row r="68" spans="1:5">
      <c r="A68" s="1705" t="s">
        <v>2208</v>
      </c>
      <c r="B68" s="1709">
        <v>5</v>
      </c>
      <c r="C68" s="1702"/>
      <c r="D68" s="1702"/>
      <c r="E68" s="1699" t="s">
        <v>2209</v>
      </c>
    </row>
    <row r="69" spans="1:5">
      <c r="A69" s="1705" t="s">
        <v>2210</v>
      </c>
      <c r="B69" s="1709">
        <v>3</v>
      </c>
      <c r="C69" s="1702"/>
      <c r="D69" s="1702"/>
      <c r="E69" s="1699" t="s">
        <v>2211</v>
      </c>
    </row>
    <row r="70" spans="1:5" ht="23">
      <c r="A70" s="1705" t="s">
        <v>2212</v>
      </c>
      <c r="B70" s="1709">
        <v>1</v>
      </c>
      <c r="C70" s="1702"/>
      <c r="D70" s="1702"/>
      <c r="E70" s="1699" t="s">
        <v>2213</v>
      </c>
    </row>
    <row r="71" spans="1:5">
      <c r="A71" s="1705">
        <v>4.2</v>
      </c>
      <c r="B71" s="1709">
        <v>5</v>
      </c>
      <c r="C71" s="1702"/>
      <c r="D71" s="1702" t="s">
        <v>2214</v>
      </c>
      <c r="E71" s="1699"/>
    </row>
    <row r="72" spans="1:5" ht="23">
      <c r="A72" s="1705" t="s">
        <v>2215</v>
      </c>
      <c r="B72" s="1709">
        <v>5</v>
      </c>
      <c r="C72" s="1702"/>
      <c r="D72" s="1702"/>
      <c r="E72" s="1699" t="s">
        <v>2216</v>
      </c>
    </row>
    <row r="73" spans="1:5">
      <c r="A73" s="1705" t="s">
        <v>2217</v>
      </c>
      <c r="B73" s="1709">
        <v>0</v>
      </c>
      <c r="C73" s="1702"/>
      <c r="D73" s="1702"/>
      <c r="E73" s="1699" t="s">
        <v>2218</v>
      </c>
    </row>
    <row r="74" spans="1:5">
      <c r="A74" s="1705">
        <v>4.3</v>
      </c>
      <c r="B74" s="1709">
        <v>6</v>
      </c>
      <c r="C74" s="1702"/>
      <c r="D74" s="1702" t="s">
        <v>2219</v>
      </c>
      <c r="E74" s="1699"/>
    </row>
    <row r="75" spans="1:5" ht="34.5">
      <c r="A75" s="1705" t="s">
        <v>2220</v>
      </c>
      <c r="B75" s="1709">
        <v>5</v>
      </c>
      <c r="C75" s="1702"/>
      <c r="D75" s="1702"/>
      <c r="E75" s="1699" t="s">
        <v>2221</v>
      </c>
    </row>
    <row r="76" spans="1:5">
      <c r="A76" s="1705" t="s">
        <v>2222</v>
      </c>
      <c r="B76" s="1709">
        <v>1</v>
      </c>
      <c r="C76" s="1702"/>
      <c r="D76" s="1702"/>
      <c r="E76" s="1699" t="s">
        <v>2223</v>
      </c>
    </row>
    <row r="77" spans="1:5">
      <c r="A77" s="1705">
        <v>5</v>
      </c>
      <c r="B77" s="1707">
        <v>5</v>
      </c>
      <c r="C77" s="1702" t="s">
        <v>2224</v>
      </c>
      <c r="D77" s="1702"/>
      <c r="E77" s="1699"/>
    </row>
    <row r="78" spans="1:5">
      <c r="A78" s="1705">
        <v>5.0999999999999996</v>
      </c>
      <c r="B78" s="1706">
        <v>2</v>
      </c>
      <c r="C78" s="1702"/>
      <c r="D78" s="1702" t="s">
        <v>2225</v>
      </c>
      <c r="E78" s="1699" t="s">
        <v>2226</v>
      </c>
    </row>
    <row r="79" spans="1:5" ht="23">
      <c r="A79" s="1705" t="s">
        <v>2227</v>
      </c>
      <c r="B79" s="1706">
        <v>2</v>
      </c>
      <c r="C79" s="1702"/>
      <c r="D79" s="1702"/>
      <c r="E79" s="1699" t="s">
        <v>2228</v>
      </c>
    </row>
    <row r="80" spans="1:5">
      <c r="A80" s="1705">
        <v>5.2</v>
      </c>
      <c r="B80" s="1706">
        <v>1</v>
      </c>
      <c r="C80" s="1702"/>
      <c r="D80" s="1702" t="s">
        <v>2229</v>
      </c>
      <c r="E80" s="1699"/>
    </row>
    <row r="81" spans="1:5">
      <c r="A81" s="1705">
        <v>5.3</v>
      </c>
      <c r="B81" s="1706">
        <v>2</v>
      </c>
      <c r="C81" s="1702"/>
      <c r="D81" s="1702" t="s">
        <v>2230</v>
      </c>
      <c r="E81" s="1699"/>
    </row>
    <row r="82" spans="1:5">
      <c r="A82" s="1705">
        <v>6</v>
      </c>
      <c r="B82" s="1707">
        <v>39</v>
      </c>
      <c r="C82" s="1702" t="s">
        <v>2231</v>
      </c>
      <c r="D82" s="1702"/>
      <c r="E82" s="1699"/>
    </row>
    <row r="83" spans="1:5">
      <c r="A83" s="1705">
        <v>6.1</v>
      </c>
      <c r="B83" s="1706">
        <v>7</v>
      </c>
      <c r="C83" s="1702"/>
      <c r="D83" s="1702" t="s">
        <v>2232</v>
      </c>
      <c r="E83" s="1699"/>
    </row>
    <row r="84" spans="1:5">
      <c r="A84" s="1705">
        <v>6.2</v>
      </c>
      <c r="B84" s="1706">
        <v>1</v>
      </c>
      <c r="C84" s="1702"/>
      <c r="D84" s="1702" t="s">
        <v>2233</v>
      </c>
      <c r="E84" s="1699"/>
    </row>
    <row r="85" spans="1:5">
      <c r="A85" s="1705">
        <v>6.3</v>
      </c>
      <c r="B85" s="1706">
        <v>2</v>
      </c>
      <c r="C85" s="1702"/>
      <c r="D85" s="1702" t="s">
        <v>2234</v>
      </c>
      <c r="E85" s="1699"/>
    </row>
    <row r="86" spans="1:5">
      <c r="A86" s="1705">
        <v>6.4</v>
      </c>
      <c r="B86" s="1706">
        <v>2</v>
      </c>
      <c r="C86" s="1702"/>
      <c r="D86" s="1702" t="s">
        <v>2235</v>
      </c>
      <c r="E86" s="1699"/>
    </row>
    <row r="87" spans="1:5">
      <c r="A87" s="1705">
        <v>6.5</v>
      </c>
      <c r="B87" s="1706">
        <v>5</v>
      </c>
      <c r="C87" s="1702"/>
      <c r="D87" s="1702" t="s">
        <v>2236</v>
      </c>
      <c r="E87" s="1699"/>
    </row>
    <row r="88" spans="1:5">
      <c r="A88" s="1705">
        <v>6.6</v>
      </c>
      <c r="B88" s="1706">
        <v>15</v>
      </c>
      <c r="C88" s="1702"/>
      <c r="D88" s="1702" t="s">
        <v>2237</v>
      </c>
      <c r="E88" s="1699"/>
    </row>
    <row r="89" spans="1:5">
      <c r="A89" s="1705">
        <v>6.7</v>
      </c>
      <c r="B89" s="1706">
        <v>5</v>
      </c>
      <c r="C89" s="1702"/>
      <c r="D89" s="1702" t="s">
        <v>2238</v>
      </c>
      <c r="E89" s="1699"/>
    </row>
    <row r="90" spans="1:5" ht="12" thickBot="1">
      <c r="A90" s="1705">
        <v>6.8</v>
      </c>
      <c r="B90" s="1706">
        <v>2</v>
      </c>
      <c r="C90" s="1702"/>
      <c r="D90" s="1702" t="s">
        <v>2239</v>
      </c>
      <c r="E90" s="1699"/>
    </row>
    <row r="91" spans="1:5">
      <c r="A91" s="1710" t="s">
        <v>292</v>
      </c>
      <c r="B91" s="1711">
        <v>295</v>
      </c>
      <c r="C91" s="1712"/>
      <c r="D91" s="1712"/>
      <c r="E91" s="1703"/>
    </row>
  </sheetData>
  <dataValidations count="1">
    <dataValidation type="list" allowBlank="1" showInputMessage="1" sqref="B2:B91" xr:uid="{D713461B-2320-4024-9F13-9332C70AA012}">
      <formula1>"Project : , Stage Gate : "</formula1>
    </dataValidation>
  </dataValidation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7030A0"/>
    <pageSetUpPr fitToPage="1"/>
  </sheetPr>
  <dimension ref="A1:CP95"/>
  <sheetViews>
    <sheetView showGridLines="0" zoomScale="70" zoomScaleNormal="70" zoomScaleSheetLayoutView="100" workbookViewId="0">
      <selection activeCell="F25" sqref="F25:F26"/>
    </sheetView>
  </sheetViews>
  <sheetFormatPr defaultColWidth="3.7265625" defaultRowHeight="12.5"/>
  <cols>
    <col min="1" max="1" width="9.81640625" style="1073" customWidth="1"/>
    <col min="2" max="2" width="13.1796875" style="1073" customWidth="1"/>
    <col min="3" max="3" width="1.26953125" style="1073" customWidth="1"/>
    <col min="4" max="4" width="24.81640625" style="1073" customWidth="1"/>
    <col min="5" max="5" width="1.26953125" style="1073" customWidth="1"/>
    <col min="6" max="6" width="24.453125" style="1073" customWidth="1"/>
    <col min="7" max="7" width="1.26953125" style="1073" customWidth="1"/>
    <col min="8" max="8" width="24.54296875" style="1073" customWidth="1"/>
    <col min="9" max="9" width="1.26953125" style="1073" customWidth="1"/>
    <col min="10" max="10" width="20" style="1073" customWidth="1"/>
    <col min="11" max="11" width="1.26953125" style="1073" customWidth="1"/>
    <col min="12" max="12" width="17.7265625" style="1073" customWidth="1"/>
    <col min="13" max="13" width="1.26953125" style="1073" customWidth="1"/>
    <col min="14" max="14" width="10.26953125" style="1073" customWidth="1"/>
    <col min="15" max="15" width="1.26953125" style="1073" customWidth="1"/>
    <col min="16" max="16" width="15.453125" style="1073" customWidth="1"/>
    <col min="17" max="17" width="1.26953125" style="1073" customWidth="1"/>
    <col min="18" max="18" width="20.26953125" style="1073" customWidth="1"/>
    <col min="19" max="19" width="1.26953125" style="1073" customWidth="1"/>
    <col min="20" max="20" width="16.1796875" style="1073" customWidth="1"/>
    <col min="21" max="21" width="1.26953125" style="1073" customWidth="1"/>
    <col min="22" max="22" width="17.453125" style="1073" customWidth="1"/>
    <col min="23" max="23" width="1.453125" style="1073" customWidth="1"/>
    <col min="24" max="75" width="3.7265625" style="1074" customWidth="1"/>
    <col min="76" max="84" width="3.7265625" style="1073" customWidth="1"/>
    <col min="85" max="85" width="3.453125" style="1074" customWidth="1"/>
    <col min="86" max="90" width="3.7265625" style="1073" customWidth="1"/>
    <col min="91" max="91" width="11.1796875" style="1073" customWidth="1"/>
    <col min="92" max="16384" width="3.7265625" style="1073"/>
  </cols>
  <sheetData>
    <row r="1" spans="1:93" ht="12.75" customHeight="1" thickBot="1">
      <c r="A1" s="1316" t="s">
        <v>1882</v>
      </c>
      <c r="B1" s="1315"/>
    </row>
    <row r="2" spans="1:93" ht="21.75" customHeight="1">
      <c r="A2" s="2212" t="s">
        <v>1141</v>
      </c>
      <c r="B2" s="2213"/>
      <c r="C2" s="2214"/>
      <c r="D2" s="2214"/>
      <c r="E2" s="2214"/>
      <c r="F2" s="2214"/>
      <c r="G2" s="2214"/>
      <c r="H2" s="2214"/>
      <c r="I2" s="2214"/>
      <c r="J2" s="2214"/>
      <c r="K2" s="2214"/>
      <c r="L2" s="2214"/>
      <c r="M2" s="2214"/>
      <c r="N2" s="2214"/>
      <c r="O2" s="2214"/>
      <c r="P2" s="2214"/>
      <c r="Q2" s="2214"/>
      <c r="R2" s="2214"/>
      <c r="S2" s="2223" t="s">
        <v>1140</v>
      </c>
      <c r="T2" s="2224"/>
      <c r="U2" s="2224"/>
      <c r="V2" s="2225"/>
    </row>
    <row r="3" spans="1:93" ht="21.75" customHeight="1" thickBot="1">
      <c r="A3" s="2215"/>
      <c r="B3" s="2216"/>
      <c r="C3" s="2216"/>
      <c r="D3" s="2216"/>
      <c r="E3" s="2216"/>
      <c r="F3" s="2216"/>
      <c r="G3" s="2216"/>
      <c r="H3" s="2216"/>
      <c r="I3" s="2216"/>
      <c r="J3" s="2216"/>
      <c r="K3" s="2216"/>
      <c r="L3" s="2216"/>
      <c r="M3" s="2216"/>
      <c r="N3" s="2216"/>
      <c r="O3" s="2216"/>
      <c r="P3" s="2216"/>
      <c r="Q3" s="2216"/>
      <c r="R3" s="2216"/>
      <c r="S3" s="2226"/>
      <c r="T3" s="2226"/>
      <c r="U3" s="2226"/>
      <c r="V3" s="2227"/>
      <c r="CG3" s="1225"/>
      <c r="CH3" s="1133"/>
      <c r="CI3" s="1133"/>
      <c r="CJ3" s="1133"/>
      <c r="CK3" s="1133"/>
      <c r="CL3" s="1224"/>
      <c r="CM3" s="1223"/>
      <c r="CN3" s="1133"/>
      <c r="CO3" s="1133"/>
    </row>
    <row r="4" spans="1:93" ht="12.75" customHeight="1">
      <c r="C4" s="1231"/>
      <c r="D4" s="1231"/>
      <c r="E4" s="1231"/>
      <c r="F4" s="1231"/>
      <c r="G4" s="1231"/>
      <c r="H4" s="1231"/>
      <c r="I4" s="1231"/>
      <c r="J4" s="1231"/>
      <c r="K4" s="1231"/>
      <c r="L4" s="1231"/>
      <c r="M4" s="1231"/>
      <c r="N4" s="1231"/>
      <c r="O4" s="1231"/>
      <c r="P4" s="1231"/>
      <c r="Q4" s="1231"/>
      <c r="R4" s="1231"/>
      <c r="S4" s="1231"/>
      <c r="T4" s="1231"/>
      <c r="U4" s="1079"/>
      <c r="V4" s="1079"/>
      <c r="CG4" s="1225"/>
      <c r="CH4" s="1133"/>
      <c r="CI4" s="1133"/>
      <c r="CJ4" s="1133"/>
      <c r="CK4" s="1133"/>
      <c r="CL4" s="1224"/>
      <c r="CM4" s="1223"/>
      <c r="CN4" s="1133"/>
      <c r="CO4" s="1133"/>
    </row>
    <row r="5" spans="1:93" ht="43.5" customHeight="1">
      <c r="A5" s="2228" t="s">
        <v>1139</v>
      </c>
      <c r="B5" s="2228"/>
      <c r="C5" s="2228"/>
      <c r="D5" s="2228"/>
      <c r="E5" s="2228"/>
      <c r="F5" s="2228"/>
      <c r="G5" s="2228"/>
      <c r="H5" s="2228"/>
      <c r="I5" s="2228"/>
      <c r="J5" s="2228"/>
      <c r="K5" s="2228"/>
      <c r="L5" s="2228"/>
      <c r="M5" s="2228"/>
      <c r="N5" s="2228"/>
      <c r="O5" s="2228"/>
      <c r="P5" s="2228"/>
      <c r="Q5" s="1233"/>
      <c r="R5" s="2230" t="s">
        <v>1138</v>
      </c>
      <c r="S5" s="2230"/>
      <c r="T5" s="2230"/>
      <c r="U5" s="1233"/>
      <c r="V5" s="1234" t="s">
        <v>1137</v>
      </c>
      <c r="CG5" s="1225"/>
      <c r="CH5" s="1133"/>
      <c r="CI5" s="1133"/>
      <c r="CJ5" s="1133"/>
      <c r="CK5" s="1133"/>
      <c r="CL5" s="1224"/>
      <c r="CM5" s="1223"/>
      <c r="CN5" s="1133"/>
      <c r="CO5" s="1133"/>
    </row>
    <row r="6" spans="1:93" ht="20.25" customHeight="1">
      <c r="A6" s="2228"/>
      <c r="B6" s="2228"/>
      <c r="C6" s="2228"/>
      <c r="D6" s="2228"/>
      <c r="E6" s="2228"/>
      <c r="F6" s="2228"/>
      <c r="G6" s="2228"/>
      <c r="H6" s="2228"/>
      <c r="I6" s="2228"/>
      <c r="J6" s="2228"/>
      <c r="K6" s="2228"/>
      <c r="L6" s="2228"/>
      <c r="M6" s="2228"/>
      <c r="N6" s="2228"/>
      <c r="O6" s="2228"/>
      <c r="P6" s="2228"/>
      <c r="Q6" s="1233"/>
      <c r="R6" s="2229" t="s">
        <v>1136</v>
      </c>
      <c r="S6" s="2229"/>
      <c r="T6" s="2229"/>
      <c r="U6" s="1233"/>
      <c r="V6" s="2238"/>
      <c r="CG6" s="1225"/>
      <c r="CH6" s="1133"/>
      <c r="CI6" s="1133"/>
      <c r="CJ6" s="1133"/>
      <c r="CK6" s="1133"/>
      <c r="CL6" s="1224"/>
      <c r="CM6" s="1223"/>
      <c r="CN6" s="1133"/>
      <c r="CO6" s="1133"/>
    </row>
    <row r="7" spans="1:93" ht="20.25" customHeight="1">
      <c r="A7" s="2236" t="s">
        <v>1135</v>
      </c>
      <c r="B7" s="2236"/>
      <c r="C7" s="2236"/>
      <c r="D7" s="2236"/>
      <c r="E7" s="2236"/>
      <c r="F7" s="2236"/>
      <c r="G7" s="2236"/>
      <c r="H7" s="2236"/>
      <c r="I7" s="1233"/>
      <c r="J7" s="1233"/>
      <c r="K7" s="1233"/>
      <c r="L7" s="1233"/>
      <c r="M7" s="1233"/>
      <c r="N7" s="1233"/>
      <c r="O7" s="1233"/>
      <c r="P7" s="1233"/>
      <c r="Q7" s="1233"/>
      <c r="R7" s="2237" t="s">
        <v>1134</v>
      </c>
      <c r="S7" s="2237"/>
      <c r="T7" s="2237"/>
      <c r="U7" s="1233"/>
      <c r="V7" s="2239"/>
      <c r="CG7" s="1225"/>
      <c r="CH7" s="1133"/>
      <c r="CI7" s="1133"/>
      <c r="CJ7" s="1133"/>
      <c r="CK7" s="1133"/>
      <c r="CL7" s="1224"/>
      <c r="CM7" s="1223"/>
      <c r="CN7" s="1133"/>
      <c r="CO7" s="1133"/>
    </row>
    <row r="8" spans="1:93" ht="39.75" customHeight="1">
      <c r="A8" s="2236" t="s">
        <v>1133</v>
      </c>
      <c r="B8" s="2236"/>
      <c r="C8" s="2236"/>
      <c r="D8" s="2236"/>
      <c r="E8" s="2236"/>
      <c r="F8" s="2236"/>
      <c r="G8" s="2236"/>
      <c r="H8" s="2236"/>
      <c r="I8" s="2236"/>
      <c r="J8" s="2236"/>
      <c r="K8" s="2236"/>
      <c r="L8" s="2236"/>
      <c r="M8" s="2236"/>
      <c r="N8" s="2236"/>
      <c r="O8" s="1232"/>
      <c r="P8" s="1232"/>
      <c r="Q8" s="1232"/>
      <c r="R8" s="2240" t="s">
        <v>1132</v>
      </c>
      <c r="S8" s="2240"/>
      <c r="T8" s="2240"/>
      <c r="U8" s="1232"/>
      <c r="V8" s="1232"/>
      <c r="CG8" s="1225"/>
      <c r="CH8" s="1133"/>
      <c r="CI8" s="1133"/>
      <c r="CJ8" s="1133"/>
      <c r="CK8" s="1133"/>
      <c r="CL8" s="1224"/>
      <c r="CM8" s="1223"/>
      <c r="CN8" s="1133"/>
      <c r="CO8" s="1133"/>
    </row>
    <row r="9" spans="1:93" ht="15.4" customHeight="1">
      <c r="C9" s="1231"/>
      <c r="D9" s="1231"/>
      <c r="E9" s="1231"/>
      <c r="F9" s="1231"/>
      <c r="G9" s="1231"/>
      <c r="H9" s="1231"/>
      <c r="I9" s="1231"/>
      <c r="J9" s="1231"/>
      <c r="K9" s="1231"/>
      <c r="L9" s="1231"/>
      <c r="M9" s="1231"/>
      <c r="N9" s="1231"/>
      <c r="O9" s="1231"/>
      <c r="P9" s="1231"/>
      <c r="Q9" s="1231"/>
      <c r="R9" s="1231"/>
      <c r="S9" s="1231"/>
      <c r="T9" s="1231"/>
      <c r="U9" s="1079"/>
      <c r="V9" s="1079"/>
      <c r="CG9" s="1225"/>
      <c r="CH9" s="1133"/>
      <c r="CI9" s="1133"/>
      <c r="CJ9" s="1133"/>
      <c r="CK9" s="1133"/>
      <c r="CL9" s="1224"/>
      <c r="CM9" s="1223"/>
      <c r="CN9" s="1133"/>
      <c r="CO9" s="1133"/>
    </row>
    <row r="10" spans="1:93" ht="14.65" customHeight="1">
      <c r="A10" s="2199" t="s">
        <v>1131</v>
      </c>
      <c r="B10" s="2199"/>
      <c r="C10" s="1135"/>
      <c r="D10" s="1230"/>
      <c r="F10" s="1085" t="s">
        <v>1130</v>
      </c>
      <c r="G10" s="1084"/>
      <c r="H10" s="1229"/>
      <c r="I10" s="1228"/>
      <c r="J10" s="1076" t="s">
        <v>1129</v>
      </c>
      <c r="K10" s="1084"/>
      <c r="L10" s="2231"/>
      <c r="M10" s="2232"/>
      <c r="N10" s="1227" t="s">
        <v>1128</v>
      </c>
      <c r="O10" s="1079"/>
      <c r="Q10" s="1093"/>
      <c r="R10" s="1085" t="s">
        <v>1127</v>
      </c>
      <c r="S10" s="1084"/>
      <c r="T10" s="2233"/>
      <c r="U10" s="2234"/>
      <c r="V10" s="2235"/>
      <c r="W10" s="1074"/>
      <c r="BV10" s="1073"/>
      <c r="BW10" s="1073"/>
      <c r="CE10" s="1225"/>
      <c r="CF10" s="1133"/>
      <c r="CG10" s="1133"/>
      <c r="CH10" s="1133"/>
      <c r="CI10" s="1133"/>
      <c r="CJ10" s="1224"/>
      <c r="CK10" s="1223"/>
      <c r="CL10" s="1133"/>
      <c r="CM10" s="1133"/>
    </row>
    <row r="11" spans="1:93" ht="14.65" customHeight="1">
      <c r="L11" s="1226"/>
      <c r="N11" s="1206"/>
      <c r="O11" s="1079"/>
      <c r="P11" s="1177"/>
      <c r="CG11" s="1225"/>
      <c r="CH11" s="1133"/>
      <c r="CI11" s="1133"/>
      <c r="CJ11" s="1133"/>
      <c r="CK11" s="1133"/>
      <c r="CL11" s="1224"/>
      <c r="CM11" s="1223"/>
      <c r="CN11" s="1133"/>
      <c r="CO11" s="1133"/>
    </row>
    <row r="12" spans="1:93" ht="14.65" customHeight="1">
      <c r="A12" s="2159" t="s">
        <v>1126</v>
      </c>
      <c r="B12" s="2159"/>
      <c r="C12" s="1137"/>
      <c r="D12" s="2186" t="s">
        <v>1123</v>
      </c>
      <c r="E12" s="2187"/>
      <c r="F12" s="2187"/>
      <c r="G12" s="1222" t="s">
        <v>1125</v>
      </c>
      <c r="H12" s="1159" t="s">
        <v>1125</v>
      </c>
      <c r="J12" s="1221"/>
      <c r="K12" s="1221"/>
      <c r="L12" s="1221"/>
      <c r="M12" s="1221"/>
      <c r="N12" s="1221"/>
      <c r="O12" s="1221"/>
      <c r="P12" s="1221"/>
      <c r="Q12" s="1221"/>
      <c r="R12" s="1221"/>
      <c r="S12" s="1221"/>
      <c r="T12" s="1221"/>
      <c r="U12" s="2176"/>
      <c r="V12" s="2176"/>
    </row>
    <row r="13" spans="1:93" ht="14.65" customHeight="1">
      <c r="A13" s="1215"/>
      <c r="B13" s="1215"/>
      <c r="C13" s="1137"/>
      <c r="D13" s="1079"/>
      <c r="E13" s="1079"/>
      <c r="F13" s="1079"/>
      <c r="G13" s="1079"/>
      <c r="H13" s="1220">
        <f>LEN(D12)</f>
        <v>19</v>
      </c>
      <c r="I13" s="1079"/>
      <c r="J13" s="1079"/>
      <c r="K13" s="1079"/>
      <c r="Q13" s="1214"/>
      <c r="R13" s="1214"/>
      <c r="S13" s="1214"/>
      <c r="T13" s="1214"/>
      <c r="U13" s="2177"/>
      <c r="V13" s="2177"/>
    </row>
    <row r="14" spans="1:93" ht="14.65" customHeight="1">
      <c r="A14" s="2161" t="s">
        <v>1124</v>
      </c>
      <c r="B14" s="2161"/>
      <c r="C14" s="1137"/>
      <c r="D14" s="2138" t="s">
        <v>1123</v>
      </c>
      <c r="E14" s="2188"/>
      <c r="F14" s="2188"/>
      <c r="G14" s="2188"/>
      <c r="H14" s="2188"/>
      <c r="I14" s="2188"/>
      <c r="J14" s="2188"/>
      <c r="K14" s="2188"/>
      <c r="L14" s="2188"/>
      <c r="M14" s="2188"/>
      <c r="N14" s="2188"/>
      <c r="O14" s="2188"/>
      <c r="P14" s="2188"/>
      <c r="Q14" s="2188"/>
      <c r="R14" s="2188"/>
      <c r="S14" s="2188"/>
      <c r="T14" s="2188"/>
      <c r="U14" s="2188"/>
      <c r="V14" s="2189"/>
    </row>
    <row r="15" spans="1:93" ht="14.65" customHeight="1">
      <c r="A15" s="1181"/>
      <c r="B15" s="1181"/>
      <c r="C15" s="1137"/>
      <c r="D15" s="2190"/>
      <c r="E15" s="2191"/>
      <c r="F15" s="2191"/>
      <c r="G15" s="2191"/>
      <c r="H15" s="2191"/>
      <c r="I15" s="2191"/>
      <c r="J15" s="2191"/>
      <c r="K15" s="2191"/>
      <c r="L15" s="2191"/>
      <c r="M15" s="2191"/>
      <c r="N15" s="2191"/>
      <c r="O15" s="2191"/>
      <c r="P15" s="2191"/>
      <c r="Q15" s="2191"/>
      <c r="R15" s="2191"/>
      <c r="S15" s="2191"/>
      <c r="T15" s="2191"/>
      <c r="U15" s="2191"/>
      <c r="V15" s="2192"/>
    </row>
    <row r="16" spans="1:93" ht="14.65" customHeight="1">
      <c r="A16" s="1134"/>
      <c r="B16" s="1134"/>
      <c r="C16" s="1137"/>
      <c r="D16" s="2190"/>
      <c r="E16" s="2191"/>
      <c r="F16" s="2191"/>
      <c r="G16" s="2191"/>
      <c r="H16" s="2191"/>
      <c r="I16" s="2191"/>
      <c r="J16" s="2191"/>
      <c r="K16" s="2191"/>
      <c r="L16" s="2191"/>
      <c r="M16" s="2191"/>
      <c r="N16" s="2191"/>
      <c r="O16" s="2191"/>
      <c r="P16" s="2191"/>
      <c r="Q16" s="2191"/>
      <c r="R16" s="2191"/>
      <c r="S16" s="2191"/>
      <c r="T16" s="2191"/>
      <c r="U16" s="2191"/>
      <c r="V16" s="2192"/>
    </row>
    <row r="17" spans="1:91" ht="14.65" customHeight="1">
      <c r="A17" s="1134"/>
      <c r="B17" s="1134"/>
      <c r="C17" s="1137"/>
      <c r="D17" s="2193"/>
      <c r="E17" s="2194"/>
      <c r="F17" s="2194"/>
      <c r="G17" s="2194"/>
      <c r="H17" s="2194"/>
      <c r="I17" s="2194"/>
      <c r="J17" s="2194"/>
      <c r="K17" s="2194"/>
      <c r="L17" s="2194"/>
      <c r="M17" s="2194"/>
      <c r="N17" s="2194"/>
      <c r="O17" s="2194"/>
      <c r="P17" s="2194"/>
      <c r="Q17" s="2194"/>
      <c r="R17" s="2194"/>
      <c r="S17" s="2194"/>
      <c r="T17" s="2194"/>
      <c r="U17" s="2194"/>
      <c r="V17" s="2195"/>
    </row>
    <row r="18" spans="1:91" ht="14.65" customHeight="1">
      <c r="A18" s="1134"/>
      <c r="B18" s="1134"/>
      <c r="C18" s="1137"/>
      <c r="D18" s="1219" t="s">
        <v>1122</v>
      </c>
      <c r="E18" s="1136"/>
      <c r="F18" s="1136"/>
      <c r="G18" s="1136"/>
      <c r="H18" s="1136"/>
      <c r="I18" s="1136"/>
      <c r="J18" s="1136"/>
      <c r="K18" s="1136"/>
      <c r="L18" s="1136"/>
      <c r="M18" s="1136"/>
      <c r="N18" s="1136"/>
      <c r="O18" s="1136"/>
      <c r="P18" s="1136"/>
      <c r="Q18" s="1136"/>
      <c r="R18" s="1136"/>
      <c r="S18" s="1136"/>
      <c r="T18" s="1136"/>
      <c r="U18" s="1136"/>
      <c r="V18" s="1136"/>
    </row>
    <row r="19" spans="1:91" ht="29.25" customHeight="1">
      <c r="A19" s="2199" t="s">
        <v>1121</v>
      </c>
      <c r="B19" s="2199"/>
      <c r="C19" s="1097"/>
      <c r="D19" s="1217" t="s">
        <v>1120</v>
      </c>
      <c r="E19" s="1218"/>
      <c r="F19" s="1217" t="s">
        <v>1119</v>
      </c>
      <c r="G19" s="1136"/>
      <c r="H19" s="1136"/>
      <c r="I19" s="1136"/>
      <c r="J19" s="1077" t="s">
        <v>1118</v>
      </c>
      <c r="K19" s="1077"/>
      <c r="L19" s="1078" t="s">
        <v>251</v>
      </c>
      <c r="N19" s="1216"/>
      <c r="O19" s="1216"/>
      <c r="P19" s="2160" t="s">
        <v>1117</v>
      </c>
      <c r="Q19" s="2185"/>
      <c r="R19" s="2185"/>
      <c r="S19" s="1136"/>
      <c r="T19" s="1078" t="s">
        <v>155</v>
      </c>
      <c r="U19" s="1136"/>
      <c r="V19" s="1136"/>
      <c r="W19" s="1099"/>
    </row>
    <row r="20" spans="1:91" ht="12.75" customHeight="1">
      <c r="A20" s="1215"/>
      <c r="B20" s="1215"/>
      <c r="C20" s="1137"/>
      <c r="D20" s="1079"/>
      <c r="E20" s="1079"/>
      <c r="F20" s="1136"/>
      <c r="G20" s="1079"/>
      <c r="H20" s="1079"/>
      <c r="I20" s="1079"/>
      <c r="J20" s="1079"/>
      <c r="K20" s="1079"/>
      <c r="Q20" s="1214"/>
      <c r="R20" s="1214"/>
      <c r="S20" s="1214"/>
      <c r="T20" s="1214"/>
      <c r="U20" s="1214"/>
      <c r="V20" s="1214"/>
    </row>
    <row r="21" spans="1:91" ht="13.4" customHeight="1">
      <c r="A21" s="2159" t="s">
        <v>1116</v>
      </c>
      <c r="B21" s="2159"/>
      <c r="C21" s="1137"/>
      <c r="D21" s="1213" t="s">
        <v>1115</v>
      </c>
      <c r="E21" s="1212"/>
      <c r="F21" s="2178"/>
      <c r="G21" s="2179"/>
      <c r="H21" s="2179"/>
      <c r="I21" s="2179"/>
      <c r="J21" s="2179"/>
      <c r="K21" s="2179"/>
      <c r="L21" s="2179"/>
      <c r="M21" s="2179"/>
      <c r="N21" s="2179"/>
      <c r="O21" s="2179"/>
      <c r="P21" s="2179"/>
      <c r="Q21" s="2179"/>
      <c r="R21" s="2179"/>
      <c r="S21" s="2179"/>
      <c r="T21" s="2179"/>
      <c r="U21" s="2179"/>
      <c r="V21" s="2180"/>
      <c r="W21" s="1074"/>
      <c r="BW21" s="1073"/>
      <c r="CF21" s="1074"/>
      <c r="CG21" s="1073"/>
    </row>
    <row r="22" spans="1:91" ht="13.4" customHeight="1">
      <c r="A22" s="1135"/>
      <c r="B22" s="1135"/>
      <c r="C22" s="1137"/>
      <c r="D22" s="1213" t="s">
        <v>1114</v>
      </c>
      <c r="E22" s="1212"/>
      <c r="F22" s="2178"/>
      <c r="G22" s="2179"/>
      <c r="H22" s="2179" t="s">
        <v>1113</v>
      </c>
      <c r="I22" s="2179"/>
      <c r="J22" s="2179"/>
      <c r="K22" s="2179"/>
      <c r="L22" s="2179"/>
      <c r="M22" s="2179"/>
      <c r="N22" s="2179"/>
      <c r="O22" s="2179"/>
      <c r="P22" s="2179"/>
      <c r="Q22" s="2179"/>
      <c r="R22" s="2179"/>
      <c r="S22" s="2179"/>
      <c r="T22" s="2179"/>
      <c r="U22" s="2179"/>
      <c r="V22" s="2180"/>
      <c r="W22" s="1074"/>
      <c r="BW22" s="1073"/>
      <c r="CF22" s="1074"/>
      <c r="CG22" s="1073"/>
    </row>
    <row r="23" spans="1:91" ht="13.4" customHeight="1">
      <c r="A23" s="1181"/>
      <c r="B23" s="1181"/>
      <c r="C23" s="1137"/>
      <c r="D23" s="1211" t="s">
        <v>1112</v>
      </c>
      <c r="E23" s="1210"/>
      <c r="F23" s="2196"/>
      <c r="G23" s="2197"/>
      <c r="H23" s="2197" t="s">
        <v>1111</v>
      </c>
      <c r="I23" s="2197"/>
      <c r="J23" s="2197"/>
      <c r="K23" s="2197"/>
      <c r="L23" s="2197"/>
      <c r="M23" s="2197"/>
      <c r="N23" s="2197"/>
      <c r="O23" s="2197"/>
      <c r="P23" s="2197"/>
      <c r="Q23" s="2197"/>
      <c r="R23" s="2197"/>
      <c r="S23" s="2197"/>
      <c r="T23" s="2197"/>
      <c r="U23" s="2197"/>
      <c r="V23" s="2198"/>
      <c r="W23" s="1074"/>
      <c r="BW23" s="1073"/>
      <c r="CF23" s="1074"/>
      <c r="CG23" s="1073"/>
    </row>
    <row r="24" spans="1:91" ht="12.75" customHeight="1">
      <c r="A24" s="1209"/>
      <c r="B24" s="1209"/>
      <c r="C24" s="1209"/>
      <c r="Q24" s="1202"/>
      <c r="R24" s="1202"/>
      <c r="S24" s="1202"/>
      <c r="T24" s="1079"/>
      <c r="U24" s="1202"/>
      <c r="V24" s="1202"/>
    </row>
    <row r="25" spans="1:91" ht="22.5" customHeight="1">
      <c r="A25" s="2161" t="s">
        <v>1110</v>
      </c>
      <c r="B25" s="2161"/>
      <c r="C25" s="1137"/>
      <c r="D25" s="2200" t="s">
        <v>1109</v>
      </c>
      <c r="E25" s="2201"/>
      <c r="F25" s="2204"/>
      <c r="G25" s="1136"/>
      <c r="I25" s="2181" t="s">
        <v>1108</v>
      </c>
      <c r="J25" s="2182"/>
      <c r="K25" s="2183"/>
      <c r="L25" s="1208"/>
      <c r="Q25" s="1202"/>
      <c r="R25" s="2184" t="s">
        <v>1107</v>
      </c>
      <c r="S25" s="1202"/>
      <c r="W25" s="1074"/>
      <c r="BV25" s="1073"/>
      <c r="BW25" s="1073"/>
      <c r="CE25" s="1074"/>
      <c r="CF25" s="1133"/>
      <c r="CG25" s="1133"/>
      <c r="CH25" s="1133"/>
      <c r="CI25" s="1133"/>
      <c r="CJ25" s="1133"/>
      <c r="CK25" s="1133"/>
      <c r="CL25" s="1133"/>
      <c r="CM25" s="1133"/>
    </row>
    <row r="26" spans="1:91" ht="22.5" customHeight="1">
      <c r="A26" s="2162"/>
      <c r="B26" s="2162"/>
      <c r="C26" s="1137"/>
      <c r="D26" s="2202"/>
      <c r="E26" s="2203"/>
      <c r="F26" s="2205"/>
      <c r="G26" s="1136"/>
      <c r="I26" s="2206" t="s">
        <v>1106</v>
      </c>
      <c r="J26" s="2182"/>
      <c r="K26" s="2183"/>
      <c r="L26" s="1207"/>
      <c r="Q26" s="1202"/>
      <c r="R26" s="2184"/>
      <c r="S26" s="1202"/>
      <c r="W26" s="1074"/>
      <c r="BV26" s="1073"/>
      <c r="BW26" s="1073"/>
      <c r="CE26" s="1074"/>
      <c r="CF26" s="1133"/>
      <c r="CG26" s="1133"/>
      <c r="CH26" s="1133"/>
      <c r="CI26" s="1133"/>
      <c r="CJ26" s="1133"/>
      <c r="CK26" s="1133"/>
      <c r="CL26" s="1133"/>
      <c r="CM26" s="1133"/>
    </row>
    <row r="27" spans="1:91" ht="6.75" customHeight="1">
      <c r="A27" s="1206"/>
      <c r="B27" s="1206"/>
      <c r="C27" s="1137"/>
      <c r="D27" s="1079"/>
      <c r="E27" s="1079"/>
      <c r="F27" s="1205"/>
      <c r="G27" s="1136"/>
      <c r="I27" s="1177"/>
      <c r="J27" s="1079"/>
      <c r="K27" s="1079"/>
      <c r="L27" s="1204"/>
      <c r="Q27" s="1202"/>
      <c r="R27" s="1203"/>
      <c r="S27" s="1202"/>
      <c r="W27" s="1074"/>
      <c r="BV27" s="1073"/>
      <c r="BW27" s="1073"/>
      <c r="CE27" s="1074"/>
      <c r="CF27" s="1133"/>
      <c r="CG27" s="1133"/>
      <c r="CH27" s="1133"/>
      <c r="CI27" s="1133"/>
      <c r="CJ27" s="1133"/>
      <c r="CK27" s="1133"/>
      <c r="CL27" s="1133"/>
      <c r="CM27" s="1133"/>
    </row>
    <row r="28" spans="1:91" ht="24.75" customHeight="1">
      <c r="C28" s="1137"/>
      <c r="G28" s="1136"/>
      <c r="H28" s="1136"/>
      <c r="I28" s="1136"/>
      <c r="J28" s="1201" t="s">
        <v>1105</v>
      </c>
      <c r="K28" s="1200"/>
      <c r="L28" s="1199"/>
      <c r="M28" s="1198"/>
      <c r="N28" s="2207" t="s">
        <v>1104</v>
      </c>
      <c r="O28" s="2208"/>
      <c r="P28" s="2209"/>
      <c r="Q28" s="2219" t="s">
        <v>1103</v>
      </c>
      <c r="R28" s="2219"/>
      <c r="V28" s="1141" t="s">
        <v>1081</v>
      </c>
      <c r="W28" s="1074"/>
      <c r="BV28" s="1073"/>
      <c r="BW28" s="1073"/>
      <c r="CE28" s="1074"/>
      <c r="CF28" s="1133"/>
      <c r="CG28" s="1133"/>
      <c r="CH28" s="1133"/>
      <c r="CI28" s="1133"/>
      <c r="CJ28" s="1133"/>
      <c r="CK28" s="1133"/>
      <c r="CL28" s="1133"/>
      <c r="CM28" s="1133"/>
    </row>
    <row r="29" spans="1:91" ht="43.5" customHeight="1">
      <c r="A29" s="1181"/>
      <c r="B29" s="1181"/>
      <c r="C29" s="1137"/>
      <c r="D29" s="1197" t="s">
        <v>1102</v>
      </c>
      <c r="E29" s="1137"/>
      <c r="F29" s="1134" t="s">
        <v>1100</v>
      </c>
      <c r="G29" s="1137"/>
      <c r="H29" s="1196" t="s">
        <v>1101</v>
      </c>
      <c r="I29" s="1136"/>
      <c r="J29" s="1195" t="s">
        <v>876</v>
      </c>
      <c r="K29" s="1194"/>
      <c r="L29" s="1193" t="s">
        <v>1100</v>
      </c>
      <c r="M29" s="1079"/>
      <c r="N29" s="2217" t="s">
        <v>876</v>
      </c>
      <c r="O29" s="2218"/>
      <c r="P29" s="1192" t="s">
        <v>1100</v>
      </c>
      <c r="Q29" s="2220"/>
      <c r="R29" s="2220"/>
      <c r="T29" s="1191" t="s">
        <v>1099</v>
      </c>
      <c r="V29" s="1190" t="s">
        <v>1098</v>
      </c>
      <c r="W29" s="1074"/>
      <c r="BV29" s="1073"/>
      <c r="BW29" s="1073"/>
      <c r="CE29" s="1074"/>
      <c r="CF29" s="1133"/>
      <c r="CG29" s="1133"/>
      <c r="CH29" s="1133"/>
      <c r="CI29" s="1133"/>
      <c r="CJ29" s="1133"/>
      <c r="CK29" s="1133"/>
      <c r="CL29" s="1133"/>
      <c r="CM29" s="1133"/>
    </row>
    <row r="30" spans="1:91" ht="12.65" customHeight="1">
      <c r="A30" s="2159" t="s">
        <v>1097</v>
      </c>
      <c r="B30" s="2159"/>
      <c r="C30" s="1137"/>
      <c r="D30" s="1189"/>
      <c r="E30" s="1188"/>
      <c r="F30" s="1128"/>
      <c r="G30" s="1128"/>
      <c r="H30" s="1187" t="s">
        <v>1096</v>
      </c>
      <c r="I30" s="1136"/>
      <c r="J30" s="1186"/>
      <c r="K30" s="1128"/>
      <c r="L30" s="1185"/>
      <c r="M30" s="1167"/>
      <c r="N30" s="2164"/>
      <c r="O30" s="2165"/>
      <c r="P30" s="1128"/>
      <c r="Q30" s="2221"/>
      <c r="R30" s="2222"/>
      <c r="T30" s="1184"/>
      <c r="V30" s="1183"/>
      <c r="W30" s="1074"/>
      <c r="BV30" s="1073"/>
      <c r="BW30" s="1073"/>
      <c r="CE30" s="1074"/>
      <c r="CF30" s="1133"/>
      <c r="CG30" s="1133"/>
      <c r="CH30" s="1133"/>
      <c r="CI30" s="1133"/>
      <c r="CJ30" s="1133"/>
      <c r="CK30" s="1133"/>
      <c r="CL30" s="1133"/>
      <c r="CM30" s="1133"/>
    </row>
    <row r="31" spans="1:91" ht="12.65" customHeight="1">
      <c r="A31" s="1134"/>
      <c r="B31" s="1134"/>
      <c r="C31" s="1137"/>
      <c r="D31" s="1180"/>
      <c r="E31" s="1177"/>
      <c r="F31" s="1079"/>
      <c r="G31" s="1079"/>
      <c r="H31" s="1182"/>
      <c r="I31" s="1136"/>
      <c r="J31" s="1167"/>
      <c r="K31" s="1079"/>
      <c r="L31" s="1176"/>
      <c r="M31" s="1167"/>
      <c r="N31" s="2153"/>
      <c r="O31" s="2154"/>
      <c r="P31" s="1079"/>
      <c r="Q31" s="2136"/>
      <c r="R31" s="2137"/>
      <c r="T31" s="1175"/>
      <c r="V31" s="1174"/>
      <c r="W31" s="1074"/>
      <c r="BV31" s="1073"/>
      <c r="BW31" s="1073"/>
      <c r="CE31" s="1074"/>
      <c r="CF31" s="1133"/>
      <c r="CG31" s="1133"/>
      <c r="CH31" s="1133"/>
      <c r="CI31" s="1133"/>
      <c r="CJ31" s="1133"/>
      <c r="CK31" s="1133"/>
      <c r="CL31" s="1133"/>
      <c r="CM31" s="1133"/>
    </row>
    <row r="32" spans="1:91" ht="12.65" customHeight="1">
      <c r="A32" s="1134"/>
      <c r="B32" s="1134"/>
      <c r="C32" s="1137"/>
      <c r="D32" s="1180"/>
      <c r="E32" s="1177"/>
      <c r="F32" s="1079"/>
      <c r="G32" s="1079"/>
      <c r="H32" s="1182"/>
      <c r="I32" s="1136"/>
      <c r="J32" s="1167"/>
      <c r="K32" s="1079"/>
      <c r="L32" s="1176"/>
      <c r="M32" s="1167"/>
      <c r="N32" s="2153"/>
      <c r="O32" s="2154"/>
      <c r="P32" s="1079"/>
      <c r="Q32" s="2136"/>
      <c r="R32" s="2137"/>
      <c r="T32" s="1175"/>
      <c r="V32" s="1174"/>
      <c r="W32" s="1074"/>
      <c r="BV32" s="1073"/>
      <c r="BW32" s="1073"/>
      <c r="CE32" s="1074"/>
      <c r="CF32" s="1133"/>
      <c r="CG32" s="1133"/>
      <c r="CH32" s="1133"/>
      <c r="CI32" s="1133"/>
      <c r="CJ32" s="1133"/>
      <c r="CK32" s="1133"/>
      <c r="CL32" s="1133"/>
      <c r="CM32" s="1133"/>
    </row>
    <row r="33" spans="1:93" ht="12.65" customHeight="1">
      <c r="A33" s="1134"/>
      <c r="B33" s="1134"/>
      <c r="C33" s="1137"/>
      <c r="D33" s="1180"/>
      <c r="E33" s="1177"/>
      <c r="F33" s="1079"/>
      <c r="G33" s="1079"/>
      <c r="H33" s="1182"/>
      <c r="I33" s="1136"/>
      <c r="J33" s="1167"/>
      <c r="K33" s="1079"/>
      <c r="L33" s="1176"/>
      <c r="M33" s="1167"/>
      <c r="N33" s="2153"/>
      <c r="O33" s="2154"/>
      <c r="P33" s="1079"/>
      <c r="Q33" s="2136"/>
      <c r="R33" s="2137"/>
      <c r="T33" s="1175"/>
      <c r="V33" s="1174"/>
      <c r="W33" s="1074"/>
      <c r="BV33" s="1073"/>
      <c r="BW33" s="1073"/>
      <c r="CE33" s="1074"/>
      <c r="CF33" s="1133"/>
      <c r="CG33" s="1133"/>
      <c r="CH33" s="1133"/>
      <c r="CI33" s="1133"/>
      <c r="CJ33" s="1133"/>
      <c r="CK33" s="1133"/>
      <c r="CL33" s="1133"/>
      <c r="CM33" s="1133"/>
    </row>
    <row r="34" spans="1:93" ht="12.65" customHeight="1">
      <c r="A34" s="1134"/>
      <c r="B34" s="1134"/>
      <c r="C34" s="1137"/>
      <c r="D34" s="1180"/>
      <c r="E34" s="1177"/>
      <c r="F34" s="1079"/>
      <c r="G34" s="1079"/>
      <c r="H34" s="1182"/>
      <c r="I34" s="1136"/>
      <c r="J34" s="1167"/>
      <c r="K34" s="1079"/>
      <c r="L34" s="1176"/>
      <c r="M34" s="1167"/>
      <c r="N34" s="2153"/>
      <c r="O34" s="2154"/>
      <c r="P34" s="1079"/>
      <c r="Q34" s="2136"/>
      <c r="R34" s="2137"/>
      <c r="T34" s="1175"/>
      <c r="V34" s="1174"/>
      <c r="W34" s="1074"/>
      <c r="BV34" s="1073"/>
      <c r="BW34" s="1073"/>
      <c r="CE34" s="1074"/>
      <c r="CF34" s="1133"/>
      <c r="CG34" s="1133"/>
      <c r="CH34" s="1133"/>
      <c r="CI34" s="1133"/>
      <c r="CJ34" s="1133"/>
      <c r="CK34" s="1133"/>
      <c r="CL34" s="1133"/>
      <c r="CM34" s="1133"/>
    </row>
    <row r="35" spans="1:93" ht="12.65" customHeight="1">
      <c r="A35" s="1134"/>
      <c r="B35" s="1134"/>
      <c r="C35" s="1137"/>
      <c r="D35" s="1180"/>
      <c r="E35" s="1177"/>
      <c r="F35" s="1079"/>
      <c r="G35" s="1079"/>
      <c r="H35" s="1182"/>
      <c r="I35" s="1136"/>
      <c r="J35" s="1167"/>
      <c r="K35" s="1079"/>
      <c r="L35" s="1176"/>
      <c r="M35" s="1167"/>
      <c r="N35" s="2153"/>
      <c r="O35" s="2154"/>
      <c r="P35" s="1079"/>
      <c r="Q35" s="2136"/>
      <c r="R35" s="2137"/>
      <c r="T35" s="1175"/>
      <c r="V35" s="1174"/>
      <c r="W35" s="1074"/>
      <c r="BV35" s="1073"/>
      <c r="BW35" s="1073"/>
      <c r="CE35" s="1074"/>
      <c r="CF35" s="1133"/>
      <c r="CG35" s="1133"/>
      <c r="CH35" s="1133"/>
      <c r="CI35" s="1133"/>
      <c r="CJ35" s="1133"/>
      <c r="CK35" s="1133"/>
      <c r="CL35" s="1133"/>
      <c r="CM35" s="1133"/>
    </row>
    <row r="36" spans="1:93" ht="12.65" customHeight="1">
      <c r="A36" s="1134"/>
      <c r="B36" s="1134"/>
      <c r="C36" s="1137"/>
      <c r="D36" s="1180"/>
      <c r="E36" s="1177"/>
      <c r="F36" s="1079"/>
      <c r="G36" s="1079"/>
      <c r="H36" s="1182"/>
      <c r="I36" s="1136"/>
      <c r="J36" s="1167"/>
      <c r="K36" s="1079"/>
      <c r="L36" s="1176"/>
      <c r="M36" s="1167"/>
      <c r="N36" s="2153"/>
      <c r="O36" s="2154"/>
      <c r="P36" s="1079"/>
      <c r="Q36" s="2136"/>
      <c r="R36" s="2137"/>
      <c r="T36" s="1175"/>
      <c r="V36" s="1174"/>
      <c r="W36" s="1074"/>
      <c r="BV36" s="1073"/>
      <c r="BW36" s="1073"/>
      <c r="CE36" s="1074"/>
      <c r="CF36" s="1133"/>
      <c r="CG36" s="1133"/>
      <c r="CH36" s="1133"/>
      <c r="CI36" s="1133"/>
      <c r="CJ36" s="1133"/>
      <c r="CK36" s="1133"/>
      <c r="CL36" s="1133"/>
      <c r="CM36" s="1133"/>
    </row>
    <row r="37" spans="1:93" ht="12.65" customHeight="1">
      <c r="A37" s="1134"/>
      <c r="B37" s="1134"/>
      <c r="C37" s="1137"/>
      <c r="D37" s="1180"/>
      <c r="E37" s="1177"/>
      <c r="F37" s="1079"/>
      <c r="G37" s="1079"/>
      <c r="H37" s="1182"/>
      <c r="I37" s="1136"/>
      <c r="J37" s="1167"/>
      <c r="K37" s="1079"/>
      <c r="L37" s="1176"/>
      <c r="M37" s="1167"/>
      <c r="N37" s="2153"/>
      <c r="O37" s="2154"/>
      <c r="P37" s="1079"/>
      <c r="Q37" s="2136"/>
      <c r="R37" s="2137"/>
      <c r="T37" s="1175"/>
      <c r="V37" s="1174"/>
      <c r="W37" s="1074"/>
      <c r="BV37" s="1073"/>
      <c r="BW37" s="1073"/>
      <c r="CE37" s="1074"/>
      <c r="CF37" s="1133"/>
      <c r="CG37" s="1133"/>
      <c r="CH37" s="1133"/>
      <c r="CI37" s="1133"/>
      <c r="CJ37" s="1133"/>
      <c r="CK37" s="1133"/>
      <c r="CL37" s="1133"/>
      <c r="CM37" s="1133"/>
    </row>
    <row r="38" spans="1:93" ht="12.65" customHeight="1">
      <c r="A38" s="1134"/>
      <c r="B38" s="1134"/>
      <c r="C38" s="1137"/>
      <c r="D38" s="1180"/>
      <c r="E38" s="1177"/>
      <c r="F38" s="1079"/>
      <c r="G38" s="1079"/>
      <c r="H38" s="1182"/>
      <c r="I38" s="1136"/>
      <c r="J38" s="1167"/>
      <c r="K38" s="1079"/>
      <c r="L38" s="1176"/>
      <c r="M38" s="1167"/>
      <c r="N38" s="2153"/>
      <c r="O38" s="2154"/>
      <c r="P38" s="1079"/>
      <c r="Q38" s="2136"/>
      <c r="R38" s="2137"/>
      <c r="T38" s="1175"/>
      <c r="V38" s="1174"/>
      <c r="W38" s="1074"/>
      <c r="BV38" s="1073"/>
      <c r="BW38" s="1073"/>
      <c r="CE38" s="1074"/>
      <c r="CF38" s="1133"/>
      <c r="CG38" s="1133"/>
      <c r="CH38" s="1133"/>
      <c r="CI38" s="1133"/>
      <c r="CJ38" s="1133"/>
      <c r="CK38" s="1133"/>
      <c r="CL38" s="1133"/>
      <c r="CM38" s="1133"/>
    </row>
    <row r="39" spans="1:93" ht="13">
      <c r="A39" s="1181"/>
      <c r="B39" s="1181"/>
      <c r="C39" s="1137"/>
      <c r="D39" s="1180"/>
      <c r="E39" s="1177"/>
      <c r="F39" s="1079"/>
      <c r="H39" s="1179"/>
      <c r="I39" s="1136"/>
      <c r="J39" s="1178"/>
      <c r="K39" s="1177"/>
      <c r="L39" s="1176"/>
      <c r="M39" s="1167"/>
      <c r="N39" s="2153"/>
      <c r="O39" s="2154"/>
      <c r="P39" s="1079"/>
      <c r="Q39" s="2136"/>
      <c r="R39" s="2137"/>
      <c r="T39" s="1175"/>
      <c r="V39" s="1174"/>
      <c r="W39" s="1074"/>
      <c r="BV39" s="1073"/>
      <c r="BW39" s="1073"/>
      <c r="CE39" s="1074"/>
      <c r="CF39" s="1133"/>
      <c r="CG39" s="1133"/>
      <c r="CH39" s="1133"/>
      <c r="CI39" s="1133"/>
      <c r="CJ39" s="1133"/>
      <c r="CK39" s="1133"/>
      <c r="CL39" s="1133"/>
      <c r="CM39" s="1133"/>
    </row>
    <row r="40" spans="1:93" ht="13">
      <c r="A40" s="1181"/>
      <c r="B40" s="1181"/>
      <c r="C40" s="1137"/>
      <c r="D40" s="1180"/>
      <c r="E40" s="1177"/>
      <c r="F40" s="1079"/>
      <c r="H40" s="1179"/>
      <c r="I40" s="1136"/>
      <c r="J40" s="1178"/>
      <c r="K40" s="1177"/>
      <c r="L40" s="1176"/>
      <c r="M40" s="1167"/>
      <c r="N40" s="2153"/>
      <c r="O40" s="2154"/>
      <c r="P40" s="1079"/>
      <c r="Q40" s="2136"/>
      <c r="R40" s="2137"/>
      <c r="T40" s="1175"/>
      <c r="V40" s="1174"/>
      <c r="W40" s="1074"/>
      <c r="BV40" s="1073"/>
      <c r="BW40" s="1073"/>
      <c r="CE40" s="1074"/>
      <c r="CF40" s="1133"/>
      <c r="CG40" s="1133"/>
      <c r="CH40" s="1133"/>
      <c r="CI40" s="1133"/>
      <c r="CJ40" s="1133"/>
      <c r="CK40" s="1133"/>
      <c r="CL40" s="1133"/>
      <c r="CM40" s="1133"/>
    </row>
    <row r="41" spans="1:93" ht="13">
      <c r="A41" s="1134"/>
      <c r="B41" s="1134"/>
      <c r="C41" s="1137"/>
      <c r="D41" s="1180"/>
      <c r="E41" s="1177"/>
      <c r="F41" s="1079"/>
      <c r="G41" s="1079"/>
      <c r="H41" s="1179"/>
      <c r="I41" s="1136"/>
      <c r="J41" s="1178"/>
      <c r="K41" s="1177"/>
      <c r="L41" s="1176"/>
      <c r="M41" s="1167"/>
      <c r="N41" s="2153"/>
      <c r="O41" s="2154"/>
      <c r="P41" s="1079"/>
      <c r="Q41" s="2136"/>
      <c r="R41" s="2137"/>
      <c r="T41" s="1175"/>
      <c r="V41" s="1174"/>
      <c r="W41" s="1074"/>
      <c r="BV41" s="1073"/>
      <c r="BW41" s="1073"/>
      <c r="CE41" s="1074"/>
      <c r="CF41" s="1133"/>
      <c r="CG41" s="1133"/>
      <c r="CH41" s="1133"/>
      <c r="CI41" s="1133"/>
      <c r="CJ41" s="1133"/>
      <c r="CK41" s="1133"/>
      <c r="CL41" s="1133"/>
      <c r="CM41" s="1133"/>
    </row>
    <row r="42" spans="1:93" ht="12.75" customHeight="1">
      <c r="A42" s="1134"/>
      <c r="B42" s="1134"/>
      <c r="C42" s="1137"/>
      <c r="D42" s="1173"/>
      <c r="E42" s="1172"/>
      <c r="F42" s="1111"/>
      <c r="G42" s="1111"/>
      <c r="H42" s="1171"/>
      <c r="I42" s="1136"/>
      <c r="J42" s="1170"/>
      <c r="K42" s="1169"/>
      <c r="L42" s="1168"/>
      <c r="M42" s="1167"/>
      <c r="N42" s="2155"/>
      <c r="O42" s="2156"/>
      <c r="P42" s="1111"/>
      <c r="Q42" s="2210"/>
      <c r="R42" s="2211"/>
      <c r="T42" s="1166"/>
      <c r="V42" s="1165"/>
      <c r="W42" s="1074"/>
      <c r="BV42" s="1073"/>
      <c r="BW42" s="1073"/>
      <c r="CE42" s="1074"/>
      <c r="CF42" s="1133"/>
      <c r="CG42" s="1133"/>
      <c r="CH42" s="1133"/>
      <c r="CI42" s="1133"/>
      <c r="CJ42" s="1133"/>
      <c r="CK42" s="1133"/>
      <c r="CL42" s="1133"/>
      <c r="CM42" s="1133"/>
    </row>
    <row r="43" spans="1:93" ht="72.75" customHeight="1">
      <c r="A43" s="1158" t="s">
        <v>1095</v>
      </c>
      <c r="B43" s="1158" t="s">
        <v>1094</v>
      </c>
      <c r="C43" s="1137"/>
      <c r="D43" s="1164" t="s">
        <v>1093</v>
      </c>
      <c r="E43" s="1164"/>
      <c r="F43" s="1162" t="s">
        <v>1092</v>
      </c>
      <c r="G43" s="1163"/>
      <c r="H43" s="1162" t="s">
        <v>1091</v>
      </c>
      <c r="I43" s="1134"/>
      <c r="J43" s="1158" t="s">
        <v>1090</v>
      </c>
      <c r="K43" s="1134"/>
      <c r="L43" s="1158" t="s">
        <v>1089</v>
      </c>
      <c r="M43" s="1158"/>
      <c r="N43" s="1158" t="s">
        <v>1088</v>
      </c>
      <c r="O43" s="1158"/>
      <c r="P43" s="1158" t="s">
        <v>1087</v>
      </c>
      <c r="Q43" s="1137"/>
      <c r="R43" s="1161" t="s">
        <v>1086</v>
      </c>
      <c r="S43" s="1079"/>
      <c r="T43" s="1161" t="s">
        <v>1085</v>
      </c>
      <c r="V43" s="1160" t="s">
        <v>1084</v>
      </c>
      <c r="CH43" s="1133"/>
      <c r="CI43" s="1133"/>
      <c r="CJ43" s="1133"/>
      <c r="CK43" s="1133"/>
      <c r="CL43" s="1133"/>
      <c r="CM43" s="1133"/>
      <c r="CN43" s="1133"/>
      <c r="CO43" s="1133"/>
    </row>
    <row r="44" spans="1:93" ht="18.75" customHeight="1">
      <c r="A44" s="1159"/>
      <c r="B44" s="1159"/>
      <c r="C44" s="1137"/>
      <c r="D44" s="2175" t="s">
        <v>1083</v>
      </c>
      <c r="E44" s="2175"/>
      <c r="F44" s="2175"/>
      <c r="G44" s="2175"/>
      <c r="H44" s="2175"/>
      <c r="I44" s="1134"/>
      <c r="J44" s="1158"/>
      <c r="K44" s="1134"/>
      <c r="L44" s="1158"/>
      <c r="M44" s="1158"/>
      <c r="N44" s="1158"/>
      <c r="O44" s="1158"/>
      <c r="P44" s="1158"/>
      <c r="Q44" s="1137"/>
      <c r="R44" s="1157"/>
      <c r="S44" s="1079"/>
      <c r="T44" s="1157"/>
      <c r="U44" s="1079"/>
      <c r="V44" s="1156"/>
      <c r="CH44" s="1133"/>
      <c r="CI44" s="1133"/>
      <c r="CJ44" s="1133"/>
      <c r="CK44" s="1133"/>
      <c r="CL44" s="1133"/>
      <c r="CM44" s="1133"/>
      <c r="CN44" s="1133"/>
      <c r="CO44" s="1133"/>
    </row>
    <row r="45" spans="1:93" ht="12.75" customHeight="1">
      <c r="A45" s="1154"/>
      <c r="B45" s="1154"/>
      <c r="C45" s="1155"/>
      <c r="D45" s="1144"/>
      <c r="E45" s="1153"/>
      <c r="F45" s="1152"/>
      <c r="G45" s="1151"/>
      <c r="H45" s="1150"/>
      <c r="I45" s="1149"/>
      <c r="J45" s="1147"/>
      <c r="K45" s="1148"/>
      <c r="L45" s="1147"/>
      <c r="M45" s="1137"/>
      <c r="N45" s="1144"/>
      <c r="O45" s="1079"/>
      <c r="P45" s="1139">
        <f>IF(L45="",0,IF(N45="k EUR",L45,L45/VLOOKUP(N45,CurrencyRate2,8,FALSE)))</f>
        <v>0</v>
      </c>
      <c r="Q45" s="1138"/>
      <c r="R45" s="1146"/>
      <c r="S45" s="1145"/>
      <c r="T45" s="1144"/>
      <c r="V45" s="1143"/>
      <c r="BW45" s="1073"/>
      <c r="CF45" s="1074"/>
      <c r="CG45" s="1133"/>
      <c r="CH45" s="1133"/>
      <c r="CI45" s="1133"/>
      <c r="CJ45" s="1133"/>
      <c r="CK45" s="1133"/>
      <c r="CL45" s="1133"/>
      <c r="CM45" s="1133"/>
      <c r="CN45" s="1133"/>
    </row>
    <row r="46" spans="1:93" ht="12.75" customHeight="1">
      <c r="A46" s="1154"/>
      <c r="B46" s="1154"/>
      <c r="C46" s="1137"/>
      <c r="D46" s="1144"/>
      <c r="E46" s="1153"/>
      <c r="F46" s="1152"/>
      <c r="G46" s="1151"/>
      <c r="H46" s="1150"/>
      <c r="I46" s="1149"/>
      <c r="J46" s="1147"/>
      <c r="K46" s="1148"/>
      <c r="L46" s="1147"/>
      <c r="M46" s="1137"/>
      <c r="N46" s="1144"/>
      <c r="O46" s="1079"/>
      <c r="P46" s="1139">
        <f>IF(L46="",0,IF(N46="k EUR",L46,L46/VLOOKUP(N46,CurrencyRate2,8,FALSE)))</f>
        <v>0</v>
      </c>
      <c r="Q46" s="1138"/>
      <c r="R46" s="1146"/>
      <c r="S46" s="1145"/>
      <c r="T46" s="1144"/>
      <c r="V46" s="1143"/>
      <c r="BW46" s="1073"/>
      <c r="CF46" s="1074"/>
      <c r="CG46" s="1133"/>
      <c r="CH46" s="1133"/>
      <c r="CI46" s="1133"/>
      <c r="CJ46" s="1133"/>
      <c r="CK46" s="1133"/>
      <c r="CL46" s="1133"/>
      <c r="CM46" s="1133"/>
      <c r="CN46" s="1133"/>
    </row>
    <row r="47" spans="1:93" ht="12.75" customHeight="1">
      <c r="A47" s="1154"/>
      <c r="B47" s="1154"/>
      <c r="C47" s="1137"/>
      <c r="D47" s="1144"/>
      <c r="E47" s="1153"/>
      <c r="F47" s="1152"/>
      <c r="G47" s="1151"/>
      <c r="H47" s="1150"/>
      <c r="I47" s="1149"/>
      <c r="J47" s="1147"/>
      <c r="K47" s="1148"/>
      <c r="L47" s="1147"/>
      <c r="M47" s="1089"/>
      <c r="N47" s="1144"/>
      <c r="O47" s="1079"/>
      <c r="P47" s="1139">
        <f>IF(L47="",0,IF(N47="k EUR",L47,L47/VLOOKUP(N47,CurrencyRate2,8,FALSE)))</f>
        <v>0</v>
      </c>
      <c r="Q47" s="1138"/>
      <c r="R47" s="1146"/>
      <c r="S47" s="1145"/>
      <c r="T47" s="1144"/>
      <c r="V47" s="1143"/>
      <c r="BW47" s="1073"/>
      <c r="CF47" s="1074"/>
      <c r="CG47" s="1133"/>
      <c r="CH47" s="1133"/>
      <c r="CI47" s="1133"/>
      <c r="CJ47" s="1133"/>
      <c r="CK47" s="1133"/>
      <c r="CL47" s="1133"/>
      <c r="CM47" s="1133"/>
      <c r="CN47" s="1133"/>
    </row>
    <row r="48" spans="1:93" ht="12.75" customHeight="1">
      <c r="A48" s="1154"/>
      <c r="B48" s="1154"/>
      <c r="C48" s="1137"/>
      <c r="D48" s="1144"/>
      <c r="E48" s="1153"/>
      <c r="F48" s="1152"/>
      <c r="G48" s="1151"/>
      <c r="H48" s="1150"/>
      <c r="I48" s="1149"/>
      <c r="J48" s="1147"/>
      <c r="K48" s="1148"/>
      <c r="L48" s="1147"/>
      <c r="M48" s="1089"/>
      <c r="N48" s="1144"/>
      <c r="O48" s="1079"/>
      <c r="P48" s="1139">
        <f>IF(L48="",0,IF(N48="k EUR",L48,L48/VLOOKUP(N48,CurrencyRate2,8,FALSE)))</f>
        <v>0</v>
      </c>
      <c r="Q48" s="1138"/>
      <c r="R48" s="1146"/>
      <c r="S48" s="1145"/>
      <c r="T48" s="1144"/>
      <c r="V48" s="1143"/>
      <c r="BW48" s="1073"/>
      <c r="CF48" s="1074"/>
      <c r="CG48" s="1133"/>
      <c r="CH48" s="1133"/>
      <c r="CI48" s="1133"/>
      <c r="CJ48" s="1133"/>
      <c r="CK48" s="1133"/>
      <c r="CL48" s="1133"/>
      <c r="CM48" s="1133"/>
      <c r="CN48" s="1133"/>
    </row>
    <row r="49" spans="1:94" ht="12.75" customHeight="1">
      <c r="A49" s="1154"/>
      <c r="B49" s="1154"/>
      <c r="C49" s="1137"/>
      <c r="D49" s="1144"/>
      <c r="E49" s="1153"/>
      <c r="F49" s="1152"/>
      <c r="G49" s="1151"/>
      <c r="H49" s="1150"/>
      <c r="I49" s="1149"/>
      <c r="J49" s="1147"/>
      <c r="K49" s="1148"/>
      <c r="L49" s="1147"/>
      <c r="M49" s="1089"/>
      <c r="N49" s="1144"/>
      <c r="O49" s="1079"/>
      <c r="P49" s="1139">
        <f>IF(L49="",0,IF(N49="k EUR",L49,L49/VLOOKUP(N49,CurrencyRate2,8,FALSE)))</f>
        <v>0</v>
      </c>
      <c r="Q49" s="1138"/>
      <c r="R49" s="1146"/>
      <c r="S49" s="1145"/>
      <c r="T49" s="1144"/>
      <c r="V49" s="1143"/>
      <c r="BW49" s="1073"/>
      <c r="CF49" s="1074"/>
      <c r="CG49" s="1133"/>
      <c r="CH49" s="1133"/>
      <c r="CI49" s="1133"/>
      <c r="CJ49" s="1133"/>
      <c r="CK49" s="1133"/>
      <c r="CL49" s="1133"/>
      <c r="CM49" s="1133"/>
      <c r="CN49" s="1133"/>
    </row>
    <row r="50" spans="1:94" ht="12.75" customHeight="1">
      <c r="A50" s="1134"/>
      <c r="B50" s="1134"/>
      <c r="C50" s="1137"/>
      <c r="D50" s="1079"/>
      <c r="E50" s="1079"/>
      <c r="F50" s="1137"/>
      <c r="G50" s="1137"/>
      <c r="H50" s="1137"/>
      <c r="I50" s="1079"/>
      <c r="J50" s="1079"/>
      <c r="K50" s="1079"/>
      <c r="L50" s="1079"/>
      <c r="M50" s="1079"/>
      <c r="N50" s="1079"/>
      <c r="O50" s="1079"/>
      <c r="P50" s="1079"/>
      <c r="Q50" s="1138"/>
      <c r="R50" s="1138"/>
      <c r="S50" s="1138"/>
      <c r="T50" s="1079"/>
      <c r="U50" s="1136"/>
      <c r="V50" s="1079"/>
      <c r="BW50" s="1073"/>
      <c r="CF50" s="1074"/>
      <c r="CG50" s="1133"/>
      <c r="CH50" s="1133"/>
      <c r="CI50" s="1133"/>
      <c r="CJ50" s="1133"/>
      <c r="CK50" s="1133"/>
      <c r="CL50" s="1133"/>
      <c r="CM50" s="1133"/>
      <c r="CN50" s="1133"/>
    </row>
    <row r="51" spans="1:94" ht="28.75" customHeight="1">
      <c r="A51" s="1134"/>
      <c r="B51" s="1134"/>
      <c r="C51" s="1134"/>
      <c r="D51" s="1142"/>
      <c r="E51" s="1081"/>
      <c r="F51" s="1141" t="s">
        <v>1082</v>
      </c>
      <c r="G51" s="1141"/>
      <c r="H51" s="1141" t="s">
        <v>1081</v>
      </c>
      <c r="I51" s="1079"/>
      <c r="J51" s="1134" t="s">
        <v>1080</v>
      </c>
      <c r="K51" s="1137"/>
      <c r="L51" s="1134" t="s">
        <v>1079</v>
      </c>
      <c r="M51" s="1137"/>
      <c r="N51" s="1134" t="s">
        <v>1078</v>
      </c>
      <c r="O51" s="1137"/>
      <c r="P51" s="1134" t="s">
        <v>1077</v>
      </c>
      <c r="Q51" s="1134"/>
      <c r="S51" s="1138"/>
      <c r="T51" s="1079"/>
      <c r="U51" s="1136"/>
      <c r="V51" s="1079"/>
      <c r="BW51" s="1073"/>
      <c r="CF51" s="1074"/>
      <c r="CG51" s="1133"/>
      <c r="CH51" s="1133"/>
      <c r="CI51" s="1133"/>
      <c r="CJ51" s="1133"/>
      <c r="CK51" s="1133"/>
      <c r="CL51" s="1133"/>
      <c r="CM51" s="1133"/>
      <c r="CN51" s="1133"/>
    </row>
    <row r="52" spans="1:94" ht="12.75" customHeight="1">
      <c r="A52" s="1134"/>
      <c r="B52" s="1134"/>
      <c r="C52" s="1137"/>
      <c r="D52" s="1081"/>
      <c r="E52" s="1081"/>
      <c r="F52" s="1097"/>
      <c r="G52" s="1097"/>
      <c r="H52" s="1141"/>
      <c r="I52" s="1079"/>
      <c r="J52" s="1139">
        <f>SUM(J45:J49)</f>
        <v>0</v>
      </c>
      <c r="K52" s="1137"/>
      <c r="L52" s="1139">
        <f>SUM(L45:L49)</f>
        <v>0</v>
      </c>
      <c r="M52" s="1079"/>
      <c r="N52" s="1140" t="str">
        <f>IF(J52=0,"",L52/J52)</f>
        <v/>
      </c>
      <c r="O52" s="1079"/>
      <c r="P52" s="1139">
        <f>SUM(P45:P49)</f>
        <v>0</v>
      </c>
      <c r="Q52" s="1138"/>
      <c r="S52" s="1138"/>
      <c r="T52" s="1079"/>
      <c r="U52" s="1136"/>
      <c r="V52" s="1079"/>
      <c r="BW52" s="1073"/>
      <c r="CF52" s="1074"/>
      <c r="CG52" s="1133"/>
      <c r="CH52" s="1133"/>
      <c r="CI52" s="1133"/>
      <c r="CJ52" s="1133"/>
      <c r="CK52" s="1133"/>
      <c r="CL52" s="1133"/>
      <c r="CM52" s="1133"/>
      <c r="CN52" s="1133"/>
    </row>
    <row r="53" spans="1:94" ht="12.75" customHeight="1">
      <c r="A53" s="1134"/>
      <c r="B53" s="1134"/>
      <c r="C53" s="1137"/>
      <c r="D53" s="1081"/>
      <c r="E53" s="1081"/>
      <c r="F53" s="1081"/>
      <c r="G53" s="1081"/>
      <c r="H53" s="1081"/>
      <c r="I53" s="1079"/>
      <c r="J53" s="1079"/>
      <c r="K53" s="1079"/>
      <c r="L53" s="1079"/>
      <c r="M53" s="1079"/>
      <c r="N53" s="1079"/>
      <c r="O53" s="1079"/>
      <c r="P53" s="1079"/>
      <c r="Q53" s="1136"/>
      <c r="R53" s="1136"/>
      <c r="S53" s="1136"/>
      <c r="T53" s="1136"/>
      <c r="U53" s="1136"/>
      <c r="V53" s="1136"/>
      <c r="CH53" s="1133"/>
      <c r="CI53" s="1133"/>
      <c r="CJ53" s="1133"/>
      <c r="CK53" s="1133"/>
      <c r="CL53" s="1133"/>
      <c r="CM53" s="1133"/>
      <c r="CN53" s="1133"/>
      <c r="CO53" s="1133"/>
    </row>
    <row r="54" spans="1:94" ht="12.75" customHeight="1">
      <c r="A54" s="2159" t="s">
        <v>1076</v>
      </c>
      <c r="B54" s="2159"/>
      <c r="C54" s="1134"/>
      <c r="D54" s="2166" t="s">
        <v>1075</v>
      </c>
      <c r="E54" s="2167"/>
      <c r="F54" s="2167"/>
      <c r="G54" s="2167"/>
      <c r="H54" s="2167"/>
      <c r="I54" s="2167"/>
      <c r="J54" s="2167"/>
      <c r="K54" s="2167"/>
      <c r="L54" s="2167"/>
      <c r="M54" s="2167"/>
      <c r="N54" s="2167"/>
      <c r="O54" s="2167"/>
      <c r="P54" s="2167"/>
      <c r="Q54" s="2167"/>
      <c r="R54" s="2167"/>
      <c r="S54" s="2167"/>
      <c r="T54" s="2167"/>
      <c r="U54" s="2167"/>
      <c r="V54" s="2168"/>
      <c r="X54" s="1073"/>
      <c r="BX54" s="1074"/>
      <c r="CG54" s="1073"/>
      <c r="CH54" s="1074"/>
      <c r="CI54" s="1133">
        <v>4</v>
      </c>
      <c r="CJ54" s="1133"/>
      <c r="CK54" s="1133"/>
      <c r="CL54" s="1133"/>
      <c r="CM54" s="1133"/>
      <c r="CN54" s="1133"/>
      <c r="CO54" s="1133"/>
      <c r="CP54" s="1133"/>
    </row>
    <row r="55" spans="1:94" ht="12.75" customHeight="1">
      <c r="A55" s="1135"/>
      <c r="B55" s="1135"/>
      <c r="C55" s="1134"/>
      <c r="D55" s="2169"/>
      <c r="E55" s="2170"/>
      <c r="F55" s="2170"/>
      <c r="G55" s="2170"/>
      <c r="H55" s="2170"/>
      <c r="I55" s="2170"/>
      <c r="J55" s="2170"/>
      <c r="K55" s="2170"/>
      <c r="L55" s="2170"/>
      <c r="M55" s="2170"/>
      <c r="N55" s="2170"/>
      <c r="O55" s="2170"/>
      <c r="P55" s="2170"/>
      <c r="Q55" s="2170"/>
      <c r="R55" s="2170"/>
      <c r="S55" s="2170"/>
      <c r="T55" s="2170"/>
      <c r="U55" s="2170"/>
      <c r="V55" s="2171"/>
      <c r="X55" s="1073"/>
      <c r="BX55" s="1074"/>
      <c r="CG55" s="1073"/>
      <c r="CH55" s="1074"/>
      <c r="CI55" s="1133"/>
      <c r="CJ55" s="1133"/>
      <c r="CK55" s="1133"/>
      <c r="CL55" s="1133"/>
      <c r="CM55" s="1133"/>
      <c r="CN55" s="1133"/>
      <c r="CO55" s="1133"/>
      <c r="CP55" s="1133"/>
    </row>
    <row r="56" spans="1:94" ht="12.75" customHeight="1">
      <c r="A56" s="1134"/>
      <c r="B56" s="1134"/>
      <c r="C56" s="1134"/>
      <c r="D56" s="2169"/>
      <c r="E56" s="2170"/>
      <c r="F56" s="2170"/>
      <c r="G56" s="2170"/>
      <c r="H56" s="2170"/>
      <c r="I56" s="2170"/>
      <c r="J56" s="2170"/>
      <c r="K56" s="2170"/>
      <c r="L56" s="2170"/>
      <c r="M56" s="2170"/>
      <c r="N56" s="2170"/>
      <c r="O56" s="2170"/>
      <c r="P56" s="2170"/>
      <c r="Q56" s="2170"/>
      <c r="R56" s="2170"/>
      <c r="S56" s="2170"/>
      <c r="T56" s="2170"/>
      <c r="U56" s="2170"/>
      <c r="V56" s="2171"/>
      <c r="X56" s="1073"/>
      <c r="BX56" s="1074"/>
      <c r="CG56" s="1073"/>
      <c r="CH56" s="1074"/>
      <c r="CI56" s="1133"/>
      <c r="CJ56" s="1133"/>
      <c r="CK56" s="1133"/>
      <c r="CL56" s="1133"/>
      <c r="CM56" s="1133"/>
      <c r="CN56" s="1133"/>
      <c r="CO56" s="1133"/>
      <c r="CP56" s="1133"/>
    </row>
    <row r="57" spans="1:94" ht="12.75" customHeight="1">
      <c r="A57" s="1134"/>
      <c r="B57" s="1134"/>
      <c r="C57" s="1134"/>
      <c r="D57" s="2169"/>
      <c r="E57" s="2170"/>
      <c r="F57" s="2170"/>
      <c r="G57" s="2170"/>
      <c r="H57" s="2170"/>
      <c r="I57" s="2170"/>
      <c r="J57" s="2170"/>
      <c r="K57" s="2170"/>
      <c r="L57" s="2170"/>
      <c r="M57" s="2170"/>
      <c r="N57" s="2170"/>
      <c r="O57" s="2170"/>
      <c r="P57" s="2170"/>
      <c r="Q57" s="2170"/>
      <c r="R57" s="2170"/>
      <c r="S57" s="2170"/>
      <c r="T57" s="2170"/>
      <c r="U57" s="2170"/>
      <c r="V57" s="2171"/>
      <c r="X57" s="1073"/>
      <c r="BX57" s="1074"/>
      <c r="CG57" s="1073"/>
      <c r="CH57" s="1074"/>
      <c r="CI57" s="1133"/>
      <c r="CJ57" s="1133"/>
      <c r="CK57" s="1133"/>
      <c r="CL57" s="1133"/>
      <c r="CM57" s="1133"/>
      <c r="CN57" s="1133"/>
      <c r="CO57" s="1133"/>
      <c r="CP57" s="1133"/>
    </row>
    <row r="58" spans="1:94" ht="12.75" customHeight="1">
      <c r="A58" s="1134"/>
      <c r="B58" s="1134"/>
      <c r="C58" s="1134"/>
      <c r="D58" s="2169"/>
      <c r="E58" s="2170"/>
      <c r="F58" s="2170"/>
      <c r="G58" s="2170"/>
      <c r="H58" s="2170"/>
      <c r="I58" s="2170"/>
      <c r="J58" s="2170"/>
      <c r="K58" s="2170"/>
      <c r="L58" s="2170"/>
      <c r="M58" s="2170"/>
      <c r="N58" s="2170"/>
      <c r="O58" s="2170"/>
      <c r="P58" s="2170"/>
      <c r="Q58" s="2170"/>
      <c r="R58" s="2170"/>
      <c r="S58" s="2170"/>
      <c r="T58" s="2170"/>
      <c r="U58" s="2170"/>
      <c r="V58" s="2171"/>
      <c r="X58" s="1073"/>
      <c r="BX58" s="1074"/>
      <c r="CG58" s="1073"/>
      <c r="CH58" s="1074"/>
      <c r="CI58" s="1133"/>
      <c r="CJ58" s="1133"/>
      <c r="CK58" s="1133"/>
      <c r="CL58" s="1133"/>
      <c r="CM58" s="1133"/>
      <c r="CN58" s="1133"/>
      <c r="CO58" s="1133"/>
      <c r="CP58" s="1133"/>
    </row>
    <row r="59" spans="1:94" ht="12.75" customHeight="1">
      <c r="A59" s="1134"/>
      <c r="B59" s="1134"/>
      <c r="C59" s="1134"/>
      <c r="D59" s="2172"/>
      <c r="E59" s="2173"/>
      <c r="F59" s="2173"/>
      <c r="G59" s="2173"/>
      <c r="H59" s="2173"/>
      <c r="I59" s="2173"/>
      <c r="J59" s="2173"/>
      <c r="K59" s="2173"/>
      <c r="L59" s="2173"/>
      <c r="M59" s="2173"/>
      <c r="N59" s="2173"/>
      <c r="O59" s="2173"/>
      <c r="P59" s="2173"/>
      <c r="Q59" s="2173"/>
      <c r="R59" s="2173"/>
      <c r="S59" s="2173"/>
      <c r="T59" s="2173"/>
      <c r="U59" s="2173"/>
      <c r="V59" s="2174"/>
      <c r="X59" s="1073"/>
      <c r="BX59" s="1074"/>
      <c r="CG59" s="1073"/>
      <c r="CH59" s="1074"/>
      <c r="CI59" s="1133"/>
      <c r="CJ59" s="1133"/>
      <c r="CK59" s="1133"/>
      <c r="CL59" s="1133"/>
      <c r="CM59" s="1133"/>
      <c r="CN59" s="1133"/>
      <c r="CO59" s="1133"/>
      <c r="CP59" s="1133"/>
    </row>
    <row r="60" spans="1:94" ht="12.75" customHeight="1">
      <c r="C60" s="1087"/>
      <c r="D60" s="1087"/>
      <c r="E60" s="1087"/>
      <c r="F60" s="1087"/>
      <c r="G60" s="1087"/>
      <c r="H60" s="1087"/>
      <c r="I60" s="1087"/>
      <c r="J60" s="1087"/>
      <c r="K60" s="1087"/>
      <c r="L60" s="1087"/>
      <c r="M60" s="1087"/>
      <c r="N60" s="1087"/>
      <c r="O60" s="1087"/>
      <c r="P60" s="1087"/>
      <c r="Q60" s="1087"/>
      <c r="R60" s="1087"/>
      <c r="S60" s="1087"/>
      <c r="T60" s="1087"/>
      <c r="U60" s="1087"/>
      <c r="V60" s="1087"/>
      <c r="X60" s="1073"/>
      <c r="BX60" s="1074"/>
      <c r="CG60" s="1073"/>
      <c r="CH60" s="1074"/>
    </row>
    <row r="61" spans="1:94" ht="13.4" customHeight="1">
      <c r="A61" s="1101"/>
      <c r="B61" s="1101"/>
      <c r="C61" s="1087"/>
      <c r="D61" s="1087"/>
      <c r="E61" s="1087"/>
      <c r="F61" s="1087"/>
      <c r="G61" s="1087"/>
      <c r="H61" s="1087"/>
      <c r="I61" s="1087"/>
      <c r="J61" s="1087"/>
      <c r="K61" s="1087"/>
      <c r="L61" s="1087"/>
      <c r="M61" s="1087"/>
      <c r="N61" s="1087"/>
      <c r="O61" s="1087"/>
      <c r="P61" s="1087"/>
      <c r="Q61" s="1087"/>
      <c r="R61" s="1087"/>
      <c r="S61" s="1087"/>
      <c r="T61" s="1087"/>
      <c r="U61" s="1087"/>
      <c r="V61" s="1087"/>
      <c r="X61" s="1073"/>
      <c r="BX61" s="1074"/>
      <c r="CG61" s="1073"/>
      <c r="CH61" s="1074"/>
    </row>
    <row r="62" spans="1:94" ht="16.149999999999999" customHeight="1">
      <c r="A62" s="2158" t="s">
        <v>1071</v>
      </c>
      <c r="B62" s="2158"/>
      <c r="C62" s="1087"/>
      <c r="D62" s="1132" t="s">
        <v>1074</v>
      </c>
      <c r="E62" s="1131"/>
      <c r="F62" s="1128"/>
      <c r="G62" s="1128"/>
      <c r="H62" s="1129" t="s">
        <v>1073</v>
      </c>
      <c r="I62" s="1130"/>
      <c r="J62" s="1129" t="s">
        <v>1072</v>
      </c>
      <c r="K62" s="1128"/>
      <c r="L62" s="1127" t="s">
        <v>245</v>
      </c>
      <c r="M62" s="1126"/>
      <c r="N62" s="1126"/>
      <c r="O62" s="1126"/>
      <c r="P62" s="1126"/>
      <c r="Q62" s="1126"/>
      <c r="R62" s="1126"/>
      <c r="S62" s="1126"/>
      <c r="T62" s="1126"/>
      <c r="U62" s="1126"/>
      <c r="V62" s="1125"/>
      <c r="X62" s="1073"/>
      <c r="BX62" s="1074"/>
      <c r="CG62" s="1073"/>
      <c r="CH62" s="1074"/>
    </row>
    <row r="63" spans="1:94" ht="12.75" customHeight="1">
      <c r="A63" s="1088"/>
      <c r="B63" s="1088"/>
      <c r="C63" s="1087"/>
      <c r="D63" s="1117" t="s">
        <v>1071</v>
      </c>
      <c r="E63" s="1079"/>
      <c r="F63" s="1092"/>
      <c r="G63" s="1092"/>
      <c r="H63" s="1081"/>
      <c r="I63" s="1081"/>
      <c r="J63" s="1092"/>
      <c r="K63" s="1079"/>
      <c r="L63" s="1120"/>
      <c r="M63" s="1119"/>
      <c r="N63" s="1119"/>
      <c r="O63" s="1119"/>
      <c r="P63" s="1119"/>
      <c r="Q63" s="1119"/>
      <c r="R63" s="1119"/>
      <c r="S63" s="1119"/>
      <c r="T63" s="1119"/>
      <c r="U63" s="1119"/>
      <c r="V63" s="1118"/>
      <c r="X63" s="1073"/>
      <c r="BX63" s="1074"/>
      <c r="CG63" s="1073"/>
      <c r="CH63" s="1074"/>
    </row>
    <row r="64" spans="1:94" ht="12.75" customHeight="1">
      <c r="A64" s="1088"/>
      <c r="B64" s="1088"/>
      <c r="C64" s="1087"/>
      <c r="D64" s="1122" t="s">
        <v>1070</v>
      </c>
      <c r="E64" s="1087"/>
      <c r="F64" s="1092"/>
      <c r="G64" s="1092"/>
      <c r="H64" s="1123"/>
      <c r="I64" s="1081"/>
      <c r="J64" s="1092"/>
      <c r="K64" s="1079"/>
      <c r="L64" s="2133"/>
      <c r="M64" s="2134"/>
      <c r="N64" s="2134"/>
      <c r="O64" s="2134"/>
      <c r="P64" s="2134"/>
      <c r="Q64" s="2134"/>
      <c r="R64" s="2134"/>
      <c r="S64" s="2134"/>
      <c r="T64" s="2134"/>
      <c r="U64" s="2134"/>
      <c r="V64" s="2135"/>
      <c r="X64" s="1073"/>
      <c r="BX64" s="1074"/>
      <c r="CG64" s="1073"/>
      <c r="CH64" s="1074"/>
    </row>
    <row r="65" spans="1:86" ht="12.75" customHeight="1">
      <c r="A65" s="1088"/>
      <c r="B65" s="1088"/>
      <c r="C65" s="1087"/>
      <c r="D65" s="1122" t="s">
        <v>1069</v>
      </c>
      <c r="E65" s="1087"/>
      <c r="F65" s="1092"/>
      <c r="G65" s="1092"/>
      <c r="H65" s="1124"/>
      <c r="I65" s="1081"/>
      <c r="J65" s="1092"/>
      <c r="K65" s="1079"/>
      <c r="L65" s="2130"/>
      <c r="M65" s="2131"/>
      <c r="N65" s="2131"/>
      <c r="O65" s="2131"/>
      <c r="P65" s="2131"/>
      <c r="Q65" s="2131"/>
      <c r="R65" s="2131"/>
      <c r="S65" s="2131"/>
      <c r="T65" s="2131"/>
      <c r="U65" s="2131"/>
      <c r="V65" s="2132"/>
      <c r="X65" s="1073"/>
      <c r="BX65" s="1074"/>
      <c r="CG65" s="1073"/>
      <c r="CH65" s="1074"/>
    </row>
    <row r="66" spans="1:86" ht="12.75" customHeight="1">
      <c r="A66" s="1088"/>
      <c r="B66" s="1088"/>
      <c r="C66" s="1087"/>
      <c r="D66" s="1122" t="s">
        <v>1068</v>
      </c>
      <c r="E66" s="1087"/>
      <c r="F66" s="1092"/>
      <c r="G66" s="1092"/>
      <c r="H66" s="1124"/>
      <c r="I66" s="1081"/>
      <c r="J66" s="1092"/>
      <c r="K66" s="1079"/>
      <c r="L66" s="2130"/>
      <c r="M66" s="2131"/>
      <c r="N66" s="2131"/>
      <c r="O66" s="2131"/>
      <c r="P66" s="2131"/>
      <c r="Q66" s="2131"/>
      <c r="R66" s="2131"/>
      <c r="S66" s="2131"/>
      <c r="T66" s="2131"/>
      <c r="U66" s="2131"/>
      <c r="V66" s="2132"/>
      <c r="X66" s="1073"/>
      <c r="BX66" s="1074"/>
      <c r="CG66" s="1073"/>
      <c r="CH66" s="1074"/>
    </row>
    <row r="67" spans="1:86" ht="12.75" customHeight="1">
      <c r="A67" s="1088"/>
      <c r="B67" s="1088"/>
      <c r="C67" s="1087"/>
      <c r="D67" s="1122" t="s">
        <v>1067</v>
      </c>
      <c r="E67" s="1087"/>
      <c r="F67" s="1092"/>
      <c r="G67" s="1092"/>
      <c r="H67" s="1124"/>
      <c r="I67" s="1081"/>
      <c r="J67" s="1092"/>
      <c r="K67" s="1079"/>
      <c r="L67" s="2130"/>
      <c r="M67" s="2131"/>
      <c r="N67" s="2131"/>
      <c r="O67" s="2131"/>
      <c r="P67" s="2131"/>
      <c r="Q67" s="2131"/>
      <c r="R67" s="2131"/>
      <c r="S67" s="2131"/>
      <c r="T67" s="2131"/>
      <c r="U67" s="2131"/>
      <c r="V67" s="2132"/>
      <c r="X67" s="1073"/>
      <c r="BX67" s="1074"/>
      <c r="CG67" s="1073"/>
      <c r="CH67" s="1074"/>
    </row>
    <row r="68" spans="1:86" ht="12.75" customHeight="1">
      <c r="A68" s="1088"/>
      <c r="B68" s="1088"/>
      <c r="C68" s="1087"/>
      <c r="D68" s="1117" t="s">
        <v>1066</v>
      </c>
      <c r="E68" s="1079"/>
      <c r="F68" s="1092"/>
      <c r="G68" s="1092"/>
      <c r="H68" s="1081"/>
      <c r="I68" s="1081"/>
      <c r="J68" s="1079"/>
      <c r="K68" s="1079"/>
      <c r="L68" s="1120"/>
      <c r="M68" s="1119"/>
      <c r="N68" s="1119"/>
      <c r="O68" s="1119"/>
      <c r="P68" s="1119"/>
      <c r="Q68" s="1119"/>
      <c r="R68" s="1119"/>
      <c r="S68" s="1119"/>
      <c r="T68" s="1119"/>
      <c r="U68" s="1119"/>
      <c r="V68" s="1118"/>
      <c r="X68" s="1073"/>
      <c r="BX68" s="1074"/>
      <c r="CG68" s="1073"/>
      <c r="CH68" s="1074"/>
    </row>
    <row r="69" spans="1:86" ht="12.75" customHeight="1">
      <c r="A69" s="1088"/>
      <c r="B69" s="1088"/>
      <c r="C69" s="1087"/>
      <c r="D69" s="1122" t="s">
        <v>1065</v>
      </c>
      <c r="E69" s="1087"/>
      <c r="F69" s="1092"/>
      <c r="G69" s="1092"/>
      <c r="H69" s="1123"/>
      <c r="I69" s="1092"/>
      <c r="J69" s="1123"/>
      <c r="K69" s="1079"/>
      <c r="L69" s="2133"/>
      <c r="M69" s="2134"/>
      <c r="N69" s="2134"/>
      <c r="O69" s="2134"/>
      <c r="P69" s="2134"/>
      <c r="Q69" s="2134"/>
      <c r="R69" s="2134"/>
      <c r="S69" s="2134"/>
      <c r="T69" s="2134"/>
      <c r="U69" s="2134"/>
      <c r="V69" s="2135"/>
      <c r="X69" s="1073"/>
      <c r="BX69" s="1074"/>
      <c r="CG69" s="1073"/>
      <c r="CH69" s="1074"/>
    </row>
    <row r="70" spans="1:86" ht="12.75" customHeight="1">
      <c r="A70" s="1088"/>
      <c r="B70" s="1088"/>
      <c r="C70" s="1087"/>
      <c r="D70" s="1122" t="s">
        <v>1064</v>
      </c>
      <c r="E70" s="1087"/>
      <c r="F70" s="1092"/>
      <c r="G70" s="1092"/>
      <c r="H70" s="1121"/>
      <c r="I70" s="1092"/>
      <c r="J70" s="1121"/>
      <c r="K70" s="1079"/>
      <c r="L70" s="2147"/>
      <c r="M70" s="2148"/>
      <c r="N70" s="2148"/>
      <c r="O70" s="2148"/>
      <c r="P70" s="2148"/>
      <c r="Q70" s="2148"/>
      <c r="R70" s="2148"/>
      <c r="S70" s="2148"/>
      <c r="T70" s="2148"/>
      <c r="U70" s="2148"/>
      <c r="V70" s="2149"/>
      <c r="X70" s="1073"/>
      <c r="BX70" s="1074"/>
      <c r="CG70" s="1073"/>
      <c r="CH70" s="1074"/>
    </row>
    <row r="71" spans="1:86" ht="12.75" customHeight="1">
      <c r="A71" s="1088"/>
      <c r="B71" s="1088"/>
      <c r="C71" s="1087"/>
      <c r="D71" s="1117" t="s">
        <v>1063</v>
      </c>
      <c r="E71" s="1087"/>
      <c r="F71" s="1092"/>
      <c r="G71" s="1092"/>
      <c r="H71" s="1081"/>
      <c r="I71" s="1081"/>
      <c r="J71" s="1092"/>
      <c r="K71" s="1079"/>
      <c r="L71" s="1120"/>
      <c r="M71" s="1119"/>
      <c r="N71" s="1119"/>
      <c r="O71" s="1119"/>
      <c r="P71" s="1119"/>
      <c r="Q71" s="1119"/>
      <c r="R71" s="1119"/>
      <c r="S71" s="1119"/>
      <c r="T71" s="1119"/>
      <c r="U71" s="1119"/>
      <c r="V71" s="1118"/>
      <c r="X71" s="1073"/>
      <c r="BX71" s="1074"/>
      <c r="CG71" s="1073"/>
      <c r="CH71" s="1074"/>
    </row>
    <row r="72" spans="1:86" ht="12.75" customHeight="1">
      <c r="A72" s="1088"/>
      <c r="B72" s="1088"/>
      <c r="C72" s="1087"/>
      <c r="D72" s="1117"/>
      <c r="E72" s="1087"/>
      <c r="F72" s="1092"/>
      <c r="G72" s="1092"/>
      <c r="H72" s="1116"/>
      <c r="I72" s="1081"/>
      <c r="J72" s="1116"/>
      <c r="K72" s="1079"/>
      <c r="L72" s="2150"/>
      <c r="M72" s="2151"/>
      <c r="N72" s="2151"/>
      <c r="O72" s="2151"/>
      <c r="P72" s="2151"/>
      <c r="Q72" s="2151"/>
      <c r="R72" s="2151"/>
      <c r="S72" s="2151"/>
      <c r="T72" s="2151"/>
      <c r="U72" s="2151"/>
      <c r="V72" s="2152"/>
      <c r="X72" s="1073"/>
      <c r="BX72" s="1074"/>
      <c r="CG72" s="1073"/>
      <c r="CH72" s="1074"/>
    </row>
    <row r="73" spans="1:86" ht="12.75" customHeight="1">
      <c r="A73" s="1088"/>
      <c r="B73" s="1088"/>
      <c r="C73" s="1087"/>
      <c r="D73" s="1115"/>
      <c r="E73" s="1114"/>
      <c r="F73" s="1112"/>
      <c r="G73" s="1112"/>
      <c r="H73" s="1113"/>
      <c r="I73" s="1113"/>
      <c r="J73" s="1112"/>
      <c r="K73" s="1111"/>
      <c r="L73" s="1110"/>
      <c r="M73" s="1109"/>
      <c r="N73" s="1109"/>
      <c r="O73" s="1109"/>
      <c r="P73" s="1109"/>
      <c r="Q73" s="1109"/>
      <c r="R73" s="1109"/>
      <c r="S73" s="1109"/>
      <c r="T73" s="1109"/>
      <c r="U73" s="1109"/>
      <c r="V73" s="1108"/>
      <c r="X73" s="1073"/>
      <c r="BX73" s="1074"/>
      <c r="CG73" s="1073"/>
      <c r="CH73" s="1074"/>
    </row>
    <row r="74" spans="1:86" ht="15.4" customHeight="1">
      <c r="A74" s="1088"/>
      <c r="B74" s="1088"/>
      <c r="C74" s="1087"/>
      <c r="D74" s="1087"/>
      <c r="E74" s="1087"/>
      <c r="F74" s="1087"/>
      <c r="G74" s="1087"/>
      <c r="H74" s="1107" t="s">
        <v>1062</v>
      </c>
      <c r="I74" s="1087"/>
      <c r="J74" s="1107" t="s">
        <v>1061</v>
      </c>
      <c r="L74" s="1107" t="s">
        <v>1060</v>
      </c>
      <c r="M74" s="1087"/>
      <c r="N74" s="1087"/>
      <c r="O74" s="1087"/>
      <c r="P74" s="1085" t="s">
        <v>1059</v>
      </c>
      <c r="Q74" s="1087"/>
      <c r="R74" s="1087"/>
      <c r="S74" s="1087"/>
      <c r="X74" s="1073"/>
      <c r="BX74" s="1074"/>
      <c r="CG74" s="1073"/>
      <c r="CH74" s="1074"/>
    </row>
    <row r="75" spans="1:86" ht="12.75" customHeight="1">
      <c r="C75" s="1092"/>
      <c r="F75" s="1105" t="s">
        <v>1058</v>
      </c>
      <c r="H75" s="1106">
        <f>SUM(H64:H72)</f>
        <v>0</v>
      </c>
      <c r="I75" s="1096"/>
      <c r="J75" s="1106">
        <f>SUM(J63:J72)</f>
        <v>0</v>
      </c>
      <c r="L75" s="1106">
        <f>P52</f>
        <v>0</v>
      </c>
      <c r="P75" s="1106" t="e">
        <f>12*(H75+J75)/L75</f>
        <v>#DIV/0!</v>
      </c>
      <c r="Q75" s="1096"/>
      <c r="R75" s="1096" t="s">
        <v>1057</v>
      </c>
      <c r="S75" s="1098"/>
      <c r="X75" s="1073"/>
      <c r="BX75" s="1074"/>
      <c r="CG75" s="1073"/>
      <c r="CH75" s="1074"/>
    </row>
    <row r="76" spans="1:86" ht="12.75" customHeight="1">
      <c r="C76" s="1092"/>
      <c r="F76" s="1105" t="s">
        <v>1056</v>
      </c>
      <c r="H76" s="1103"/>
      <c r="I76" s="1096"/>
      <c r="J76" s="1104"/>
      <c r="L76" s="1103"/>
      <c r="M76" s="1099"/>
      <c r="N76" s="1085"/>
      <c r="O76" s="1098"/>
      <c r="P76" s="1102" t="e">
        <f>12*(H76+J76)/L76</f>
        <v>#DIV/0!</v>
      </c>
      <c r="Q76" s="1096"/>
      <c r="R76" s="1096"/>
      <c r="S76" s="1096"/>
      <c r="T76" s="1092"/>
      <c r="U76" s="1087"/>
      <c r="V76" s="1087"/>
      <c r="X76" s="1073"/>
      <c r="BX76" s="1074"/>
      <c r="CG76" s="1073"/>
      <c r="CH76" s="1074"/>
    </row>
    <row r="77" spans="1:86" ht="12.75" customHeight="1">
      <c r="A77" s="1101"/>
      <c r="B77" s="1101"/>
      <c r="C77" s="1087"/>
      <c r="D77" s="1087"/>
      <c r="E77" s="1087"/>
      <c r="F77" s="1092"/>
      <c r="G77" s="1092"/>
      <c r="H77" s="1100"/>
      <c r="I77" s="1092"/>
      <c r="J77" s="1087"/>
      <c r="K77" s="1096"/>
      <c r="L77" s="1092"/>
      <c r="M77" s="1099"/>
      <c r="N77" s="1098"/>
      <c r="O77" s="1092"/>
      <c r="P77" s="1097"/>
      <c r="Q77" s="1096"/>
      <c r="R77" s="1096"/>
      <c r="S77" s="1096"/>
      <c r="T77" s="1092"/>
      <c r="U77" s="1087"/>
      <c r="V77" s="1087"/>
      <c r="X77" s="1073"/>
      <c r="BX77" s="1074"/>
      <c r="CG77" s="1073"/>
      <c r="CH77" s="1074"/>
    </row>
    <row r="78" spans="1:86" ht="12.75" customHeight="1">
      <c r="A78" s="2163" t="s">
        <v>1055</v>
      </c>
      <c r="B78" s="2163"/>
      <c r="C78" s="1092"/>
      <c r="D78" s="1095"/>
      <c r="E78" s="1094"/>
      <c r="F78" s="1093" t="s">
        <v>1054</v>
      </c>
      <c r="G78" s="1092"/>
      <c r="H78" s="1092"/>
      <c r="I78" s="1092"/>
      <c r="J78" s="1092"/>
      <c r="K78" s="1092"/>
      <c r="L78" s="1092"/>
      <c r="M78" s="1092"/>
      <c r="N78" s="1092"/>
      <c r="O78" s="1092"/>
      <c r="P78" s="1092"/>
      <c r="Q78" s="1087"/>
      <c r="R78" s="1091" t="s">
        <v>1053</v>
      </c>
      <c r="S78" s="1087"/>
      <c r="T78" s="1090"/>
      <c r="U78" s="1087"/>
      <c r="V78" s="1087"/>
      <c r="X78" s="1073"/>
      <c r="BX78" s="1074"/>
      <c r="CG78" s="1073"/>
      <c r="CH78" s="1074"/>
    </row>
    <row r="79" spans="1:86" ht="12.75" customHeight="1">
      <c r="A79" s="1088"/>
      <c r="B79" s="1088"/>
      <c r="C79" s="1087"/>
      <c r="D79" s="1087"/>
      <c r="E79" s="1087"/>
      <c r="F79" s="1087"/>
      <c r="G79" s="1087"/>
      <c r="H79" s="1087"/>
      <c r="I79" s="1087"/>
      <c r="J79" s="1087"/>
      <c r="K79" s="1087"/>
      <c r="L79" s="1087"/>
      <c r="M79" s="1087"/>
      <c r="N79" s="1087"/>
      <c r="O79" s="1087"/>
      <c r="P79" s="1087"/>
      <c r="Q79" s="1087"/>
      <c r="R79" s="1087"/>
      <c r="S79" s="1087"/>
      <c r="T79" s="1087"/>
      <c r="U79" s="1087"/>
      <c r="V79" s="1087"/>
      <c r="X79" s="1073"/>
      <c r="BX79" s="1074"/>
      <c r="CG79" s="1073"/>
      <c r="CH79" s="1074"/>
    </row>
    <row r="80" spans="1:86" ht="12.75" customHeight="1">
      <c r="A80" s="2158" t="s">
        <v>1052</v>
      </c>
      <c r="B80" s="2158"/>
      <c r="C80" s="1087"/>
      <c r="D80" s="2138" t="s">
        <v>1051</v>
      </c>
      <c r="E80" s="2139"/>
      <c r="F80" s="2139"/>
      <c r="G80" s="2139"/>
      <c r="H80" s="2139"/>
      <c r="I80" s="2139"/>
      <c r="J80" s="2139"/>
      <c r="K80" s="2139"/>
      <c r="L80" s="2139"/>
      <c r="M80" s="2139"/>
      <c r="N80" s="2139"/>
      <c r="O80" s="2139"/>
      <c r="P80" s="2139"/>
      <c r="Q80" s="2139"/>
      <c r="R80" s="2139"/>
      <c r="S80" s="2139"/>
      <c r="T80" s="2139"/>
      <c r="U80" s="2139"/>
      <c r="V80" s="2140"/>
      <c r="X80" s="1073"/>
      <c r="BX80" s="1074"/>
      <c r="CG80" s="1073"/>
      <c r="CH80" s="1074"/>
    </row>
    <row r="81" spans="1:86" ht="12.75" customHeight="1">
      <c r="A81" s="2158" t="s">
        <v>1050</v>
      </c>
      <c r="B81" s="2158"/>
      <c r="C81" s="1087"/>
      <c r="D81" s="2141"/>
      <c r="E81" s="2142"/>
      <c r="F81" s="2142"/>
      <c r="G81" s="2142"/>
      <c r="H81" s="2142"/>
      <c r="I81" s="2142"/>
      <c r="J81" s="2142"/>
      <c r="K81" s="2142"/>
      <c r="L81" s="2142"/>
      <c r="M81" s="2142"/>
      <c r="N81" s="2142"/>
      <c r="O81" s="2142"/>
      <c r="P81" s="2142"/>
      <c r="Q81" s="2142"/>
      <c r="R81" s="2142"/>
      <c r="S81" s="2142"/>
      <c r="T81" s="2142"/>
      <c r="U81" s="2142"/>
      <c r="V81" s="2143"/>
      <c r="X81" s="1073"/>
      <c r="BX81" s="1074"/>
      <c r="CG81" s="1073"/>
      <c r="CH81" s="1074"/>
    </row>
    <row r="82" spans="1:86" ht="12.75" customHeight="1">
      <c r="A82" s="1088"/>
      <c r="B82" s="1088"/>
      <c r="C82" s="1087"/>
      <c r="D82" s="2141"/>
      <c r="E82" s="2142"/>
      <c r="F82" s="2142"/>
      <c r="G82" s="2142"/>
      <c r="H82" s="2142"/>
      <c r="I82" s="2142"/>
      <c r="J82" s="2142"/>
      <c r="K82" s="2142"/>
      <c r="L82" s="2142"/>
      <c r="M82" s="2142"/>
      <c r="N82" s="2142"/>
      <c r="O82" s="2142"/>
      <c r="P82" s="2142"/>
      <c r="Q82" s="2142"/>
      <c r="R82" s="2142"/>
      <c r="S82" s="2142"/>
      <c r="T82" s="2142"/>
      <c r="U82" s="2142"/>
      <c r="V82" s="2143"/>
      <c r="X82" s="1073"/>
      <c r="BX82" s="1074"/>
      <c r="CG82" s="1073"/>
      <c r="CH82" s="1074"/>
    </row>
    <row r="83" spans="1:86" ht="12.75" customHeight="1">
      <c r="A83" s="1088"/>
      <c r="B83" s="1088"/>
      <c r="C83" s="1087"/>
      <c r="D83" s="2141"/>
      <c r="E83" s="2142"/>
      <c r="F83" s="2142"/>
      <c r="G83" s="2142"/>
      <c r="H83" s="2142"/>
      <c r="I83" s="2142"/>
      <c r="J83" s="2142"/>
      <c r="K83" s="2142"/>
      <c r="L83" s="2142"/>
      <c r="M83" s="2142"/>
      <c r="N83" s="2142"/>
      <c r="O83" s="2142"/>
      <c r="P83" s="2142"/>
      <c r="Q83" s="2142"/>
      <c r="R83" s="2142"/>
      <c r="S83" s="2142"/>
      <c r="T83" s="2142"/>
      <c r="U83" s="2142"/>
      <c r="V83" s="2143"/>
      <c r="X83" s="1073"/>
      <c r="BX83" s="1074"/>
      <c r="CG83" s="1073"/>
      <c r="CH83" s="1074"/>
    </row>
    <row r="84" spans="1:86" ht="12.75" customHeight="1">
      <c r="A84" s="1088"/>
      <c r="B84" s="1088"/>
      <c r="C84" s="1087"/>
      <c r="D84" s="2141"/>
      <c r="E84" s="2142"/>
      <c r="F84" s="2142"/>
      <c r="G84" s="2142"/>
      <c r="H84" s="2142"/>
      <c r="I84" s="2142"/>
      <c r="J84" s="2142"/>
      <c r="K84" s="2142"/>
      <c r="L84" s="2142"/>
      <c r="M84" s="2142"/>
      <c r="N84" s="2142"/>
      <c r="O84" s="2142"/>
      <c r="P84" s="2142"/>
      <c r="Q84" s="2142"/>
      <c r="R84" s="2142"/>
      <c r="S84" s="2142"/>
      <c r="T84" s="2142"/>
      <c r="U84" s="2142"/>
      <c r="V84" s="2143"/>
      <c r="X84" s="1073"/>
      <c r="BX84" s="1074"/>
      <c r="CG84" s="1073"/>
      <c r="CH84" s="1074"/>
    </row>
    <row r="85" spans="1:86" ht="12.75" customHeight="1">
      <c r="A85" s="1088"/>
      <c r="B85" s="1088"/>
      <c r="C85" s="1087"/>
      <c r="D85" s="2144"/>
      <c r="E85" s="2145"/>
      <c r="F85" s="2145"/>
      <c r="G85" s="2145"/>
      <c r="H85" s="2145"/>
      <c r="I85" s="2145"/>
      <c r="J85" s="2145"/>
      <c r="K85" s="2145"/>
      <c r="L85" s="2145"/>
      <c r="M85" s="2145"/>
      <c r="N85" s="2145"/>
      <c r="O85" s="2145"/>
      <c r="P85" s="2145"/>
      <c r="Q85" s="2145"/>
      <c r="R85" s="2145"/>
      <c r="S85" s="2145"/>
      <c r="T85" s="2145"/>
      <c r="U85" s="2145"/>
      <c r="V85" s="2146"/>
      <c r="X85" s="1073"/>
      <c r="BX85" s="1074"/>
      <c r="CG85" s="1073"/>
      <c r="CH85" s="1074"/>
    </row>
    <row r="86" spans="1:86" ht="12.75" customHeight="1">
      <c r="A86" s="1088"/>
      <c r="B86" s="1088"/>
      <c r="C86" s="1087"/>
      <c r="D86" s="1087"/>
      <c r="E86" s="1087"/>
      <c r="F86" s="1087"/>
      <c r="G86" s="1087"/>
      <c r="H86" s="1087"/>
      <c r="I86" s="1087"/>
      <c r="J86" s="1087"/>
      <c r="K86" s="1087"/>
      <c r="L86" s="1087"/>
      <c r="M86" s="1087"/>
      <c r="N86" s="1087"/>
      <c r="O86" s="1087"/>
      <c r="P86" s="1087"/>
      <c r="Q86" s="1087"/>
      <c r="R86" s="1087"/>
      <c r="S86" s="1087"/>
      <c r="T86" s="1087"/>
      <c r="U86" s="1087"/>
      <c r="V86" s="1087"/>
      <c r="X86" s="1073"/>
      <c r="BX86" s="1074"/>
      <c r="CG86" s="1073"/>
      <c r="CH86" s="1074"/>
    </row>
    <row r="87" spans="1:86" ht="12.75" customHeight="1">
      <c r="A87" s="2160" t="s">
        <v>1049</v>
      </c>
      <c r="B87" s="2160"/>
      <c r="C87" s="1087"/>
      <c r="D87" s="2121"/>
      <c r="E87" s="2122"/>
      <c r="F87" s="2122"/>
      <c r="G87" s="2122"/>
      <c r="H87" s="2122"/>
      <c r="I87" s="2122"/>
      <c r="J87" s="2122"/>
      <c r="K87" s="2122"/>
      <c r="L87" s="2122"/>
      <c r="M87" s="2122"/>
      <c r="N87" s="2122"/>
      <c r="O87" s="2122"/>
      <c r="P87" s="2122"/>
      <c r="Q87" s="2122"/>
      <c r="R87" s="2122"/>
      <c r="S87" s="2122"/>
      <c r="T87" s="2122"/>
      <c r="U87" s="2122"/>
      <c r="V87" s="2123"/>
      <c r="X87" s="1073"/>
      <c r="BX87" s="1074"/>
      <c r="CG87" s="1073"/>
      <c r="CH87" s="1074"/>
    </row>
    <row r="88" spans="1:86" ht="12.75" customHeight="1">
      <c r="A88" s="1089"/>
      <c r="B88" s="1089"/>
      <c r="C88" s="1087"/>
      <c r="D88" s="2124"/>
      <c r="E88" s="2125"/>
      <c r="F88" s="2125"/>
      <c r="G88" s="2125"/>
      <c r="H88" s="2125"/>
      <c r="I88" s="2125"/>
      <c r="J88" s="2125"/>
      <c r="K88" s="2125"/>
      <c r="L88" s="2125"/>
      <c r="M88" s="2125"/>
      <c r="N88" s="2125"/>
      <c r="O88" s="2125"/>
      <c r="P88" s="2125"/>
      <c r="Q88" s="2125"/>
      <c r="R88" s="2125"/>
      <c r="S88" s="2125"/>
      <c r="T88" s="2125"/>
      <c r="U88" s="2125"/>
      <c r="V88" s="2126"/>
      <c r="X88" s="1073"/>
      <c r="BX88" s="1074"/>
      <c r="CG88" s="1073"/>
      <c r="CH88" s="1074"/>
    </row>
    <row r="89" spans="1:86" ht="12.75" customHeight="1">
      <c r="A89" s="1088"/>
      <c r="B89" s="1088"/>
      <c r="C89" s="1087"/>
      <c r="D89" s="2124"/>
      <c r="E89" s="2125"/>
      <c r="F89" s="2125"/>
      <c r="G89" s="2125"/>
      <c r="H89" s="2125"/>
      <c r="I89" s="2125"/>
      <c r="J89" s="2125"/>
      <c r="K89" s="2125"/>
      <c r="L89" s="2125"/>
      <c r="M89" s="2125"/>
      <c r="N89" s="2125"/>
      <c r="O89" s="2125"/>
      <c r="P89" s="2125"/>
      <c r="Q89" s="2125"/>
      <c r="R89" s="2125"/>
      <c r="S89" s="2125"/>
      <c r="T89" s="2125"/>
      <c r="U89" s="2125"/>
      <c r="V89" s="2126"/>
      <c r="X89" s="1073"/>
      <c r="BX89" s="1074"/>
      <c r="CG89" s="1073"/>
      <c r="CH89" s="1074"/>
    </row>
    <row r="90" spans="1:86" ht="12.75" customHeight="1">
      <c r="A90" s="1088"/>
      <c r="B90" s="1088"/>
      <c r="C90" s="1087"/>
      <c r="D90" s="2127"/>
      <c r="E90" s="2128"/>
      <c r="F90" s="2128"/>
      <c r="G90" s="2128"/>
      <c r="H90" s="2128"/>
      <c r="I90" s="2128"/>
      <c r="J90" s="2128"/>
      <c r="K90" s="2128"/>
      <c r="L90" s="2128"/>
      <c r="M90" s="2128"/>
      <c r="N90" s="2128"/>
      <c r="O90" s="2128"/>
      <c r="P90" s="2128"/>
      <c r="Q90" s="2128"/>
      <c r="R90" s="2128"/>
      <c r="S90" s="2128"/>
      <c r="T90" s="2128"/>
      <c r="U90" s="2128"/>
      <c r="V90" s="2129"/>
      <c r="X90" s="1073"/>
      <c r="BX90" s="1074"/>
      <c r="CG90" s="1073"/>
      <c r="CH90" s="1074"/>
    </row>
    <row r="91" spans="1:86" ht="12.75" customHeight="1">
      <c r="C91" s="1087"/>
      <c r="D91" s="1087"/>
      <c r="E91" s="1087"/>
      <c r="F91" s="1087"/>
      <c r="G91" s="1087"/>
      <c r="H91" s="1087"/>
      <c r="I91" s="1087"/>
      <c r="J91" s="1087"/>
      <c r="K91" s="1087"/>
      <c r="L91" s="1087"/>
      <c r="M91" s="1087"/>
      <c r="N91" s="1087"/>
      <c r="O91" s="1087"/>
      <c r="P91" s="1087"/>
      <c r="Q91" s="1087"/>
      <c r="R91" s="1087"/>
      <c r="S91" s="1087"/>
      <c r="T91" s="1087"/>
      <c r="U91" s="1087"/>
      <c r="V91" s="1087"/>
      <c r="X91" s="1073"/>
      <c r="BX91" s="1074"/>
      <c r="CG91" s="1073"/>
      <c r="CH91" s="1074"/>
    </row>
    <row r="92" spans="1:86" ht="15" customHeight="1">
      <c r="A92" s="2157" t="s">
        <v>1048</v>
      </c>
      <c r="B92" s="2157"/>
      <c r="C92" s="2157"/>
      <c r="D92" s="1076" t="s">
        <v>1047</v>
      </c>
      <c r="E92" s="1082"/>
      <c r="F92" s="1086" t="s">
        <v>155</v>
      </c>
      <c r="G92" s="1082"/>
      <c r="H92" s="1085" t="s">
        <v>1046</v>
      </c>
      <c r="I92" s="1084"/>
      <c r="J92" s="1083" t="s">
        <v>155</v>
      </c>
      <c r="K92" s="1082"/>
      <c r="L92" s="1081"/>
      <c r="M92" s="1081"/>
      <c r="N92" s="1079"/>
      <c r="O92" s="1080"/>
      <c r="P92" s="1079"/>
      <c r="Q92" s="1079"/>
      <c r="T92" s="1076" t="s">
        <v>1045</v>
      </c>
      <c r="V92" s="1078" t="s">
        <v>155</v>
      </c>
      <c r="X92" s="1073"/>
      <c r="BX92" s="1074"/>
      <c r="CG92" s="1073"/>
      <c r="CH92" s="1074"/>
    </row>
    <row r="93" spans="1:86">
      <c r="A93" s="2157"/>
      <c r="B93" s="2157"/>
      <c r="C93" s="2157"/>
    </row>
    <row r="94" spans="1:86" ht="13">
      <c r="A94" s="1077"/>
      <c r="B94" s="1077"/>
      <c r="D94" s="1076" t="s">
        <v>1044</v>
      </c>
      <c r="F94" s="1075" t="s">
        <v>155</v>
      </c>
    </row>
    <row r="95" spans="1:86">
      <c r="A95" s="1074"/>
    </row>
  </sheetData>
  <mergeCells count="78">
    <mergeCell ref="S2:V3"/>
    <mergeCell ref="A5:P6"/>
    <mergeCell ref="R6:T6"/>
    <mergeCell ref="A10:B10"/>
    <mergeCell ref="R5:T5"/>
    <mergeCell ref="L10:M10"/>
    <mergeCell ref="T10:V10"/>
    <mergeCell ref="A7:H7"/>
    <mergeCell ref="R7:T7"/>
    <mergeCell ref="V6:V7"/>
    <mergeCell ref="A8:N8"/>
    <mergeCell ref="R8:T8"/>
    <mergeCell ref="N28:P28"/>
    <mergeCell ref="Q42:R42"/>
    <mergeCell ref="Q37:R37"/>
    <mergeCell ref="Q38:R38"/>
    <mergeCell ref="A2:R3"/>
    <mergeCell ref="A30:B30"/>
    <mergeCell ref="N29:O29"/>
    <mergeCell ref="Q33:R33"/>
    <mergeCell ref="Q34:R34"/>
    <mergeCell ref="Q35:R35"/>
    <mergeCell ref="Q36:R36"/>
    <mergeCell ref="Q28:R29"/>
    <mergeCell ref="Q30:R30"/>
    <mergeCell ref="Q31:R31"/>
    <mergeCell ref="Q32:R32"/>
    <mergeCell ref="N38:O38"/>
    <mergeCell ref="U12:V13"/>
    <mergeCell ref="A14:B14"/>
    <mergeCell ref="A12:B12"/>
    <mergeCell ref="F22:V22"/>
    <mergeCell ref="I25:K25"/>
    <mergeCell ref="R25:R26"/>
    <mergeCell ref="F21:V21"/>
    <mergeCell ref="P19:R19"/>
    <mergeCell ref="D12:F12"/>
    <mergeCell ref="D14:V17"/>
    <mergeCell ref="F23:V23"/>
    <mergeCell ref="A19:B19"/>
    <mergeCell ref="D25:E26"/>
    <mergeCell ref="F25:F26"/>
    <mergeCell ref="I26:K26"/>
    <mergeCell ref="N36:O36"/>
    <mergeCell ref="N37:O37"/>
    <mergeCell ref="N30:O30"/>
    <mergeCell ref="N31:O31"/>
    <mergeCell ref="D54:V59"/>
    <mergeCell ref="D44:H44"/>
    <mergeCell ref="Q41:R41"/>
    <mergeCell ref="N32:O32"/>
    <mergeCell ref="N33:O33"/>
    <mergeCell ref="N34:O34"/>
    <mergeCell ref="N35:O35"/>
    <mergeCell ref="A92:C93"/>
    <mergeCell ref="A62:B62"/>
    <mergeCell ref="A21:B21"/>
    <mergeCell ref="A80:B80"/>
    <mergeCell ref="A87:B87"/>
    <mergeCell ref="A81:B81"/>
    <mergeCell ref="A54:B54"/>
    <mergeCell ref="A25:B26"/>
    <mergeCell ref="A78:B78"/>
    <mergeCell ref="D87:V90"/>
    <mergeCell ref="L65:V65"/>
    <mergeCell ref="L64:V64"/>
    <mergeCell ref="L66:V66"/>
    <mergeCell ref="Q39:R39"/>
    <mergeCell ref="Q40:R40"/>
    <mergeCell ref="D80:V85"/>
    <mergeCell ref="L69:V69"/>
    <mergeCell ref="L67:V67"/>
    <mergeCell ref="L70:V70"/>
    <mergeCell ref="L72:V72"/>
    <mergeCell ref="N39:O39"/>
    <mergeCell ref="N40:O40"/>
    <mergeCell ref="N41:O41"/>
    <mergeCell ref="N42:O42"/>
  </mergeCells>
  <dataValidations count="11">
    <dataValidation type="list" allowBlank="1" showInputMessage="1" showErrorMessage="1" sqref="N45:N49" xr:uid="{00000000-0002-0000-1500-000000000000}">
      <formula1>K_CURRENCY2</formula1>
    </dataValidation>
    <dataValidation type="list" allowBlank="1" showInputMessage="1" showErrorMessage="1" sqref="D19" xr:uid="{00000000-0002-0000-1500-000001000000}">
      <formula1>QVE_CoS2</formula1>
    </dataValidation>
    <dataValidation type="list" allowBlank="1" showInputMessage="1" showErrorMessage="1" sqref="D78" xr:uid="{00000000-0002-0000-1500-000002000000}">
      <formula1>Estimation2</formula1>
    </dataValidation>
    <dataValidation type="list" allowBlank="1" showInputMessage="1" showErrorMessage="1" sqref="T78" xr:uid="{00000000-0002-0000-1500-000003000000}">
      <formula1>"5,10,20,30,40,50,60,70,80,90,100"</formula1>
    </dataValidation>
    <dataValidation type="textLength" operator="lessThanOrEqual" allowBlank="1" showInputMessage="1" showErrorMessage="1" errorTitle="Title" error="40 characters max" sqref="D12" xr:uid="{00000000-0002-0000-1500-000004000000}">
      <formula1>40</formula1>
    </dataValidation>
    <dataValidation type="list" allowBlank="1" showInputMessage="1" showErrorMessage="1" sqref="F19" xr:uid="{00000000-0002-0000-1500-000005000000}">
      <formula1>ActionType2</formula1>
    </dataValidation>
    <dataValidation type="list" allowBlank="1" showInputMessage="1" showErrorMessage="1" sqref="D45:D49" xr:uid="{00000000-0002-0000-1500-000006000000}">
      <formula1>Plant2</formula1>
    </dataValidation>
    <dataValidation type="list" allowBlank="1" showInputMessage="1" showErrorMessage="1" sqref="H45:H49" xr:uid="{00000000-0002-0000-1500-000007000000}">
      <formula1>Product_Line2</formula1>
    </dataValidation>
    <dataValidation type="list" allowBlank="1" showInputMessage="1" showErrorMessage="1" sqref="F45:F49" xr:uid="{00000000-0002-0000-1500-000008000000}">
      <formula1>Commodity_Name2</formula1>
    </dataValidation>
    <dataValidation allowBlank="1" showInputMessage="1" showErrorMessage="1" sqref="F52:G52 Q45:Q49 N50:P50 F50:H50 O51:O52" xr:uid="{00000000-0002-0000-1500-000009000000}"/>
    <dataValidation type="list" allowBlank="1" showInputMessage="1" showErrorMessage="1" sqref="V92 F94 J92 F92 L19 T19 Q30:Q42" xr:uid="{00000000-0002-0000-1500-00000A000000}">
      <formula1>Approbation2</formula1>
    </dataValidation>
  </dataValidations>
  <hyperlinks>
    <hyperlink ref="F51" r:id="rId1" xr:uid="{00000000-0004-0000-1500-000000000000}"/>
    <hyperlink ref="H51" r:id="rId2" location="/files/0/f/1849721013/QVE_Template___help_documents?&amp;_suid=139757421678507676944652466244" display="link to details with products" xr:uid="{00000000-0004-0000-1500-000001000000}"/>
    <hyperlink ref="V28" r:id="rId3" location="/files/0/f/1849721013/QVE_Template___help_documents?&amp;_suid=139757421678507676944652466244" display="link to details with products" xr:uid="{00000000-0004-0000-1500-000002000000}"/>
    <hyperlink ref="V5" r:id="rId4" location="/files/0/f/1849721013/QVE_Template___help_documents?&amp;_suid=1397576102687005216361429157235" xr:uid="{00000000-0004-0000-1500-000003000000}"/>
  </hyperlinks>
  <printOptions horizontalCentered="1"/>
  <pageMargins left="0.14000000000000001" right="0.1" top="0.28000000000000003" bottom="0.3" header="0.18" footer="0.18"/>
  <pageSetup paperSize="9" scale="43" orientation="portrait" r:id="rId5"/>
  <headerFooter alignWithMargins="0">
    <oddHeader>&amp;LSchneider-Electric</oddHeader>
    <oddFooter>&amp;L&amp;D&amp;RVersion 1.6 (July 2010)</oddFooter>
  </headerFooter>
  <drawing r:id="rId6"/>
  <legacyDrawing r:id="rId7"/>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7030A0"/>
  </sheetPr>
  <dimension ref="A2:B29"/>
  <sheetViews>
    <sheetView zoomScale="90" zoomScaleNormal="90" workbookViewId="0">
      <selection activeCell="B12" sqref="B12"/>
    </sheetView>
  </sheetViews>
  <sheetFormatPr defaultColWidth="11.453125" defaultRowHeight="12.5"/>
  <cols>
    <col min="1" max="1" width="22.7265625" style="1239" bestFit="1" customWidth="1"/>
    <col min="2" max="2" width="137.1796875" style="1238" customWidth="1"/>
    <col min="3" max="16384" width="11.453125" style="1226"/>
  </cols>
  <sheetData>
    <row r="2" spans="1:2" ht="13">
      <c r="A2" s="1246" t="s">
        <v>242</v>
      </c>
      <c r="B2" s="1245" t="s">
        <v>1195</v>
      </c>
    </row>
    <row r="3" spans="1:2">
      <c r="A3" s="1239" t="s">
        <v>1194</v>
      </c>
      <c r="B3" s="1238" t="s">
        <v>1193</v>
      </c>
    </row>
    <row r="4" spans="1:2">
      <c r="A4" s="1239" t="s">
        <v>1192</v>
      </c>
      <c r="B4" s="1238" t="s">
        <v>1191</v>
      </c>
    </row>
    <row r="5" spans="1:2">
      <c r="A5" s="1239" t="s">
        <v>1190</v>
      </c>
      <c r="B5" s="1238" t="s">
        <v>1189</v>
      </c>
    </row>
    <row r="6" spans="1:2">
      <c r="A6" s="1239" t="s">
        <v>1188</v>
      </c>
      <c r="B6" s="1238" t="s">
        <v>1187</v>
      </c>
    </row>
    <row r="7" spans="1:2">
      <c r="A7" s="1239" t="s">
        <v>1186</v>
      </c>
      <c r="B7" s="1240" t="s">
        <v>1185</v>
      </c>
    </row>
    <row r="8" spans="1:2">
      <c r="A8" s="1244" t="s">
        <v>1184</v>
      </c>
      <c r="B8" s="1240" t="s">
        <v>1183</v>
      </c>
    </row>
    <row r="9" spans="1:2">
      <c r="A9" s="1243" t="s">
        <v>1182</v>
      </c>
      <c r="B9" s="1242" t="s">
        <v>1181</v>
      </c>
    </row>
    <row r="10" spans="1:2">
      <c r="A10" s="1239" t="s">
        <v>1180</v>
      </c>
      <c r="B10" s="1226" t="s">
        <v>1179</v>
      </c>
    </row>
    <row r="11" spans="1:2">
      <c r="A11" s="1239" t="s">
        <v>1178</v>
      </c>
      <c r="B11" s="1238" t="s">
        <v>1177</v>
      </c>
    </row>
    <row r="12" spans="1:2">
      <c r="A12" s="1239" t="s">
        <v>876</v>
      </c>
      <c r="B12" s="1238" t="s">
        <v>1176</v>
      </c>
    </row>
    <row r="13" spans="1:2">
      <c r="A13" s="1239" t="s">
        <v>1175</v>
      </c>
      <c r="B13" s="1240" t="s">
        <v>1174</v>
      </c>
    </row>
    <row r="14" spans="1:2">
      <c r="A14" s="1239" t="s">
        <v>1173</v>
      </c>
      <c r="B14" s="1238" t="s">
        <v>1172</v>
      </c>
    </row>
    <row r="15" spans="1:2" ht="25">
      <c r="A15" s="1239" t="s">
        <v>1171</v>
      </c>
      <c r="B15" s="1238" t="s">
        <v>1170</v>
      </c>
    </row>
    <row r="16" spans="1:2" ht="25">
      <c r="A16" s="1239" t="s">
        <v>1143</v>
      </c>
      <c r="B16" s="1238" t="s">
        <v>1169</v>
      </c>
    </row>
    <row r="17" spans="1:2">
      <c r="A17" s="1239" t="s">
        <v>1168</v>
      </c>
      <c r="B17" s="1238" t="s">
        <v>1167</v>
      </c>
    </row>
    <row r="18" spans="1:2">
      <c r="A18" s="1239" t="s">
        <v>1142</v>
      </c>
      <c r="B18" s="1238" t="s">
        <v>1166</v>
      </c>
    </row>
    <row r="19" spans="1:2">
      <c r="A19" s="1239" t="s">
        <v>1165</v>
      </c>
      <c r="B19" s="1238" t="s">
        <v>1164</v>
      </c>
    </row>
    <row r="20" spans="1:2">
      <c r="A20" s="1239" t="s">
        <v>1163</v>
      </c>
      <c r="B20" s="1238" t="s">
        <v>1162</v>
      </c>
    </row>
    <row r="21" spans="1:2">
      <c r="A21" s="1239" t="s">
        <v>1161</v>
      </c>
      <c r="B21" s="1238" t="s">
        <v>1160</v>
      </c>
    </row>
    <row r="22" spans="1:2">
      <c r="A22" s="1239" t="s">
        <v>1159</v>
      </c>
      <c r="B22" s="1238" t="s">
        <v>1158</v>
      </c>
    </row>
    <row r="23" spans="1:2" ht="25">
      <c r="A23" s="1239" t="s">
        <v>1157</v>
      </c>
      <c r="B23" s="1238" t="s">
        <v>1156</v>
      </c>
    </row>
    <row r="24" spans="1:2" ht="25">
      <c r="A24" s="1239" t="s">
        <v>1155</v>
      </c>
      <c r="B24" s="1238" t="s">
        <v>1154</v>
      </c>
    </row>
    <row r="25" spans="1:2">
      <c r="A25" s="1239" t="s">
        <v>1153</v>
      </c>
      <c r="B25" s="1238" t="s">
        <v>1152</v>
      </c>
    </row>
    <row r="26" spans="1:2">
      <c r="A26" s="1239" t="s">
        <v>1151</v>
      </c>
      <c r="B26" s="1238" t="s">
        <v>1150</v>
      </c>
    </row>
    <row r="27" spans="1:2">
      <c r="A27" s="1239" t="s">
        <v>1149</v>
      </c>
      <c r="B27" s="1238" t="s">
        <v>1148</v>
      </c>
    </row>
    <row r="28" spans="1:2">
      <c r="A28" s="1239" t="s">
        <v>1147</v>
      </c>
      <c r="B28" s="1241" t="s">
        <v>1146</v>
      </c>
    </row>
    <row r="29" spans="1:2">
      <c r="A29" s="1239" t="s">
        <v>1145</v>
      </c>
      <c r="B29" s="1240" t="s">
        <v>1144</v>
      </c>
    </row>
  </sheetData>
  <pageMargins left="0.78740157499999996" right="0.78740157499999996" top="0.984251969" bottom="0.984251969" header="0.4921259845" footer="0.492125984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7030A0"/>
  </sheetPr>
  <dimension ref="B1:Y286"/>
  <sheetViews>
    <sheetView topLeftCell="A21" zoomScale="80" zoomScaleNormal="80" workbookViewId="0">
      <selection activeCell="G41" sqref="G41"/>
    </sheetView>
  </sheetViews>
  <sheetFormatPr defaultColWidth="11.453125" defaultRowHeight="12.5"/>
  <cols>
    <col min="1" max="1" width="3.453125" style="1226" customWidth="1"/>
    <col min="2" max="2" width="12.54296875" style="1226" customWidth="1"/>
    <col min="3" max="3" width="9.81640625" style="1226" customWidth="1"/>
    <col min="4" max="4" width="4.81640625" style="1226" bestFit="1" customWidth="1"/>
    <col min="5" max="5" width="4.81640625" style="1248" customWidth="1"/>
    <col min="6" max="6" width="23.81640625" style="1235" bestFit="1" customWidth="1"/>
    <col min="7" max="7" width="110.1796875" style="1247" bestFit="1" customWidth="1"/>
    <col min="8" max="8" width="4.7265625" style="1226" customWidth="1"/>
    <col min="9" max="9" width="39.1796875" style="1247" bestFit="1" customWidth="1"/>
    <col min="10" max="10" width="4.54296875" style="1226" customWidth="1"/>
    <col min="11" max="11" width="44.453125" style="1247" customWidth="1"/>
    <col min="12" max="12" width="3.26953125" style="1226" customWidth="1"/>
    <col min="13" max="13" width="25.81640625" style="1247" customWidth="1"/>
    <col min="14" max="14" width="3.26953125" style="1226" customWidth="1"/>
    <col min="15" max="15" width="11.453125" style="1247"/>
    <col min="16" max="16" width="2.26953125" style="1226" customWidth="1"/>
    <col min="17" max="17" width="14.453125" style="1226" customWidth="1"/>
    <col min="18" max="18" width="5.54296875" style="1226" customWidth="1"/>
    <col min="19" max="19" width="13.6328125" style="1226" customWidth="1"/>
    <col min="20" max="22" width="11.453125" style="1226"/>
    <col min="23" max="23" width="13" style="1226" customWidth="1"/>
    <col min="24" max="16384" width="11.453125" style="1226"/>
  </cols>
  <sheetData>
    <row r="1" spans="2:25" ht="13.5" thickBot="1">
      <c r="B1" s="1262" t="s">
        <v>1722</v>
      </c>
      <c r="C1" s="1262" t="s">
        <v>1721</v>
      </c>
      <c r="D1" s="1237"/>
      <c r="F1" s="1261"/>
      <c r="G1" s="1260" t="s">
        <v>1720</v>
      </c>
      <c r="H1" s="1237"/>
      <c r="I1" s="1259" t="s">
        <v>1719</v>
      </c>
      <c r="J1" s="1237"/>
      <c r="K1" s="1259" t="s">
        <v>1718</v>
      </c>
      <c r="L1" s="1237"/>
      <c r="M1" s="1259" t="s">
        <v>1717</v>
      </c>
      <c r="N1" s="1237"/>
      <c r="O1" s="1259" t="s">
        <v>1716</v>
      </c>
      <c r="Q1" s="1259" t="s">
        <v>1715</v>
      </c>
      <c r="S1" s="1226" t="s">
        <v>2043</v>
      </c>
      <c r="U1" s="1226" t="s">
        <v>2035</v>
      </c>
      <c r="W1" s="1226" t="s">
        <v>2047</v>
      </c>
      <c r="Y1" s="1226" t="s">
        <v>2055</v>
      </c>
    </row>
    <row r="2" spans="2:25" ht="13.5" customHeight="1">
      <c r="B2" s="1251" t="str">
        <f t="shared" ref="B2:B33" si="0">RIGHT(C2,3)</f>
        <v>EUR</v>
      </c>
      <c r="C2" s="1250" t="s">
        <v>1714</v>
      </c>
      <c r="E2" s="1255" t="s">
        <v>1713</v>
      </c>
      <c r="F2" s="1254" t="s">
        <v>1712</v>
      </c>
      <c r="G2" s="1253" t="str">
        <f t="shared" ref="G2:G50" si="1">E2&amp;" - "&amp;F2</f>
        <v>A1 - STEEL PRODUCTS</v>
      </c>
      <c r="I2" s="1249" t="s">
        <v>1711</v>
      </c>
      <c r="K2" s="1249" t="s">
        <v>1710</v>
      </c>
      <c r="M2" s="1249" t="s">
        <v>1709</v>
      </c>
      <c r="O2" s="1249" t="s">
        <v>920</v>
      </c>
      <c r="Q2" s="1249" t="s">
        <v>243</v>
      </c>
      <c r="S2" s="1226" t="s">
        <v>2037</v>
      </c>
      <c r="U2" s="1226" t="s">
        <v>2044</v>
      </c>
      <c r="W2" s="1226" t="s">
        <v>2037</v>
      </c>
      <c r="Y2" s="1226" t="s">
        <v>2056</v>
      </c>
    </row>
    <row r="3" spans="2:25" ht="13.5" customHeight="1">
      <c r="B3" s="1251" t="str">
        <f t="shared" si="0"/>
        <v>CNY</v>
      </c>
      <c r="C3" s="1250" t="s">
        <v>1708</v>
      </c>
      <c r="E3" s="1255" t="s">
        <v>1707</v>
      </c>
      <c r="F3" s="1254" t="s">
        <v>1706</v>
      </c>
      <c r="G3" s="1733" t="str">
        <f t="shared" si="1"/>
        <v>A2 - SILICON STEEL</v>
      </c>
      <c r="I3" s="1249" t="s">
        <v>1705</v>
      </c>
      <c r="K3" s="1249" t="s">
        <v>1704</v>
      </c>
      <c r="M3" s="1249" t="s">
        <v>1703</v>
      </c>
      <c r="O3" s="1249" t="s">
        <v>919</v>
      </c>
      <c r="Q3" s="1249" t="s">
        <v>251</v>
      </c>
      <c r="S3" s="1226" t="s">
        <v>2038</v>
      </c>
      <c r="U3" s="1226" t="s">
        <v>90</v>
      </c>
      <c r="W3" s="1226" t="s">
        <v>2048</v>
      </c>
      <c r="Y3" s="1226" t="s">
        <v>2057</v>
      </c>
    </row>
    <row r="4" spans="2:25" ht="13.5" customHeight="1">
      <c r="B4" s="1251" t="str">
        <f t="shared" si="0"/>
        <v>USD</v>
      </c>
      <c r="C4" s="1250" t="s">
        <v>1702</v>
      </c>
      <c r="E4" s="1255" t="s">
        <v>1701</v>
      </c>
      <c r="F4" s="1254" t="s">
        <v>1700</v>
      </c>
      <c r="G4" s="1733" t="str">
        <f t="shared" si="1"/>
        <v>B1 - NON FERROUS MATERIALS</v>
      </c>
      <c r="I4" s="1249" t="s">
        <v>1699</v>
      </c>
      <c r="K4" s="1249" t="s">
        <v>1698</v>
      </c>
      <c r="M4" s="1249" t="s">
        <v>1697</v>
      </c>
      <c r="O4" s="1249" t="s">
        <v>918</v>
      </c>
      <c r="Q4" s="1258" t="s">
        <v>155</v>
      </c>
      <c r="S4" s="1226" t="s">
        <v>2041</v>
      </c>
      <c r="U4" s="1226" t="s">
        <v>91</v>
      </c>
      <c r="W4" s="1226" t="s">
        <v>2038</v>
      </c>
      <c r="Y4" s="1226" t="s">
        <v>2058</v>
      </c>
    </row>
    <row r="5" spans="2:25" ht="13.5" customHeight="1">
      <c r="B5" s="1251" t="str">
        <f t="shared" si="0"/>
        <v>INR</v>
      </c>
      <c r="C5" s="1250" t="s">
        <v>1696</v>
      </c>
      <c r="E5" s="1255" t="s">
        <v>1695</v>
      </c>
      <c r="F5" s="1254" t="s">
        <v>1694</v>
      </c>
      <c r="G5" s="1733" t="str">
        <f t="shared" si="1"/>
        <v>B2 - RESISTANT ALLOYS AND BIMETALLIC STRIPS</v>
      </c>
      <c r="I5" s="1249" t="s">
        <v>1693</v>
      </c>
      <c r="K5" s="1249" t="s">
        <v>1692</v>
      </c>
      <c r="M5" s="1249" t="s">
        <v>1691</v>
      </c>
      <c r="O5" s="1249"/>
      <c r="S5" s="1226" t="s">
        <v>2042</v>
      </c>
      <c r="U5" s="1226" t="s">
        <v>2045</v>
      </c>
      <c r="Y5" s="1226" t="s">
        <v>2059</v>
      </c>
    </row>
    <row r="6" spans="2:25" ht="13.5" customHeight="1">
      <c r="B6" s="1251" t="str">
        <f t="shared" si="0"/>
        <v>AUD</v>
      </c>
      <c r="C6" s="1250" t="s">
        <v>1690</v>
      </c>
      <c r="E6" s="1255" t="s">
        <v>1689</v>
      </c>
      <c r="F6" s="1254" t="s">
        <v>1688</v>
      </c>
      <c r="G6" s="1733" t="str">
        <f t="shared" si="1"/>
        <v>B3 - SILVER AND CONTACTS</v>
      </c>
      <c r="I6" s="1256" t="s">
        <v>1687</v>
      </c>
      <c r="K6" s="1249" t="s">
        <v>1686</v>
      </c>
      <c r="M6" s="1249" t="s">
        <v>1685</v>
      </c>
      <c r="O6" s="1249"/>
      <c r="S6" s="1226" t="s">
        <v>2040</v>
      </c>
    </row>
    <row r="7" spans="2:25" ht="13.5" customHeight="1">
      <c r="B7" s="1251" t="str">
        <f t="shared" si="0"/>
        <v>ZAR</v>
      </c>
      <c r="C7" s="1250" t="s">
        <v>1684</v>
      </c>
      <c r="E7" s="1255" t="s">
        <v>1683</v>
      </c>
      <c r="F7" s="1254" t="s">
        <v>1682</v>
      </c>
      <c r="G7" s="1733" t="str">
        <f t="shared" si="1"/>
        <v>C1 - THERMOSETTING MATERIALS</v>
      </c>
      <c r="I7" s="1249" t="s">
        <v>1681</v>
      </c>
      <c r="K7" s="1249" t="s">
        <v>1680</v>
      </c>
      <c r="M7" s="1249" t="s">
        <v>1679</v>
      </c>
      <c r="O7" s="1249"/>
      <c r="S7" s="1226" t="s">
        <v>2039</v>
      </c>
    </row>
    <row r="8" spans="2:25" ht="13.5" customHeight="1">
      <c r="B8" s="1251" t="str">
        <f t="shared" si="0"/>
        <v>DZD</v>
      </c>
      <c r="C8" s="1250" t="s">
        <v>1678</v>
      </c>
      <c r="E8" s="1255" t="s">
        <v>1677</v>
      </c>
      <c r="F8" s="1254" t="s">
        <v>1676</v>
      </c>
      <c r="G8" s="1733" t="str">
        <f t="shared" si="1"/>
        <v>C2 - THERMOPLASTIC MATERIAL</v>
      </c>
      <c r="I8" s="1249" t="s">
        <v>1675</v>
      </c>
      <c r="K8" s="1249" t="s">
        <v>1674</v>
      </c>
      <c r="M8" s="1249" t="s">
        <v>1673</v>
      </c>
      <c r="O8" s="1249"/>
    </row>
    <row r="9" spans="2:25" ht="13.5" customHeight="1">
      <c r="B9" s="1251" t="str">
        <f t="shared" si="0"/>
        <v>SAR</v>
      </c>
      <c r="C9" s="1250" t="s">
        <v>1672</v>
      </c>
      <c r="E9" s="1255" t="s">
        <v>1671</v>
      </c>
      <c r="F9" s="1254" t="s">
        <v>1670</v>
      </c>
      <c r="G9" s="1733" t="str">
        <f t="shared" si="1"/>
        <v>D1 - CERAMIC AND GLASS</v>
      </c>
      <c r="I9" s="1249" t="s">
        <v>1669</v>
      </c>
      <c r="K9" s="1249" t="s">
        <v>1668</v>
      </c>
      <c r="M9" s="1249" t="s">
        <v>1119</v>
      </c>
      <c r="O9" s="1249"/>
    </row>
    <row r="10" spans="2:25" ht="13.5" customHeight="1">
      <c r="B10" s="1251" t="str">
        <f t="shared" si="0"/>
        <v>ARS</v>
      </c>
      <c r="C10" s="1250" t="s">
        <v>1667</v>
      </c>
      <c r="E10" s="1255" t="s">
        <v>1666</v>
      </c>
      <c r="F10" s="1254" t="s">
        <v>1665</v>
      </c>
      <c r="G10" s="1733" t="str">
        <f t="shared" si="1"/>
        <v>D2 - PACKING PRODUCTS</v>
      </c>
      <c r="I10" s="1249" t="s">
        <v>1664</v>
      </c>
      <c r="K10" s="1249" t="s">
        <v>1663</v>
      </c>
      <c r="M10" s="1249" t="s">
        <v>1662</v>
      </c>
      <c r="O10" s="1249"/>
    </row>
    <row r="11" spans="2:25" ht="13.5" customHeight="1">
      <c r="B11" s="1251" t="str">
        <f t="shared" si="0"/>
        <v>BRL</v>
      </c>
      <c r="C11" s="1250" t="s">
        <v>1661</v>
      </c>
      <c r="E11" s="1255" t="s">
        <v>1660</v>
      </c>
      <c r="F11" s="1254" t="s">
        <v>1659</v>
      </c>
      <c r="G11" s="1733" t="str">
        <f t="shared" si="1"/>
        <v>E1 - CHEMICALS</v>
      </c>
      <c r="I11" s="1256" t="s">
        <v>1658</v>
      </c>
      <c r="K11" s="1249" t="s">
        <v>1657</v>
      </c>
      <c r="M11" s="1249" t="s">
        <v>1656</v>
      </c>
      <c r="O11" s="1249"/>
    </row>
    <row r="12" spans="2:25" ht="13.5" customHeight="1">
      <c r="B12" s="1251" t="str">
        <f t="shared" si="0"/>
        <v>BND</v>
      </c>
      <c r="C12" s="1250" t="s">
        <v>1655</v>
      </c>
      <c r="E12" s="1255" t="s">
        <v>1654</v>
      </c>
      <c r="F12" s="1254" t="s">
        <v>1653</v>
      </c>
      <c r="G12" s="1733" t="str">
        <f t="shared" si="1"/>
        <v>E5 -  INVESTMENTS FOR PRODUCTION, LOGISTICS AND MEASUREMENT</v>
      </c>
      <c r="I12" s="1249" t="s">
        <v>1652</v>
      </c>
      <c r="K12" s="1249" t="s">
        <v>1651</v>
      </c>
      <c r="M12" s="1249"/>
      <c r="O12" s="1249"/>
    </row>
    <row r="13" spans="2:25" ht="13.5" customHeight="1">
      <c r="B13" s="1251" t="str">
        <f t="shared" si="0"/>
        <v>BGN</v>
      </c>
      <c r="C13" s="1250" t="s">
        <v>1650</v>
      </c>
      <c r="E13" s="1255" t="s">
        <v>1649</v>
      </c>
      <c r="F13" s="1254" t="s">
        <v>1648</v>
      </c>
      <c r="G13" s="1733" t="str">
        <f t="shared" si="1"/>
        <v>F2 - SWITCHBOARDS</v>
      </c>
      <c r="I13" s="1256" t="s">
        <v>1647</v>
      </c>
      <c r="K13" s="1249" t="s">
        <v>1646</v>
      </c>
      <c r="M13" s="1249" t="s">
        <v>1157</v>
      </c>
      <c r="O13" s="1249"/>
    </row>
    <row r="14" spans="2:25" ht="13.5" customHeight="1">
      <c r="B14" s="1251" t="str">
        <f t="shared" si="0"/>
        <v>KHR</v>
      </c>
      <c r="C14" s="1250" t="s">
        <v>1645</v>
      </c>
      <c r="E14" s="1255" t="s">
        <v>1644</v>
      </c>
      <c r="F14" s="1254" t="s">
        <v>1643</v>
      </c>
      <c r="G14" s="1733" t="str">
        <f t="shared" si="1"/>
        <v>F3 - ELECTRICAL POWER EQUIPMENT &amp; ACCESSORIES</v>
      </c>
      <c r="I14" s="1256" t="s">
        <v>1642</v>
      </c>
      <c r="K14" s="1249" t="s">
        <v>1641</v>
      </c>
      <c r="M14" s="1249" t="s">
        <v>1120</v>
      </c>
      <c r="O14" s="1249"/>
    </row>
    <row r="15" spans="2:25" ht="13.5" customHeight="1">
      <c r="B15" s="1251" t="str">
        <f t="shared" si="0"/>
        <v>CAD</v>
      </c>
      <c r="C15" s="1250" t="s">
        <v>1640</v>
      </c>
      <c r="E15" s="1255" t="s">
        <v>1639</v>
      </c>
      <c r="F15" s="1254" t="s">
        <v>1638</v>
      </c>
      <c r="G15" s="1733" t="str">
        <f t="shared" si="1"/>
        <v>F4 - INDUSTRIAL AUTOMATION PRODUCTS &amp; FUNCTIONS</v>
      </c>
      <c r="H15" s="1257"/>
      <c r="I15" s="1249" t="s">
        <v>1637</v>
      </c>
      <c r="K15" s="1249" t="s">
        <v>1636</v>
      </c>
      <c r="M15" s="1249"/>
      <c r="O15" s="1249"/>
    </row>
    <row r="16" spans="2:25" ht="13.5" customHeight="1">
      <c r="B16" s="1251" t="str">
        <f t="shared" si="0"/>
        <v>XAF</v>
      </c>
      <c r="C16" s="1250" t="s">
        <v>1635</v>
      </c>
      <c r="E16" s="1255" t="s">
        <v>1634</v>
      </c>
      <c r="F16" s="1254" t="s">
        <v>1633</v>
      </c>
      <c r="G16" s="1733" t="str">
        <f t="shared" si="1"/>
        <v>F5 - ELECTRICAL DISTRIBUTION PRODUCTS &amp; FUNCTIONS</v>
      </c>
      <c r="I16" s="1249" t="s">
        <v>1632</v>
      </c>
      <c r="K16" s="1249" t="s">
        <v>1631</v>
      </c>
      <c r="M16" s="1249"/>
      <c r="O16" s="1249"/>
    </row>
    <row r="17" spans="2:15" ht="13.5" customHeight="1">
      <c r="B17" s="1251" t="str">
        <f t="shared" si="0"/>
        <v>CLP</v>
      </c>
      <c r="C17" s="1250" t="s">
        <v>1630</v>
      </c>
      <c r="E17" s="1255" t="s">
        <v>1629</v>
      </c>
      <c r="F17" s="1254" t="s">
        <v>1628</v>
      </c>
      <c r="G17" s="1733" t="str">
        <f t="shared" si="1"/>
        <v>F6 - LIFESPACE AUTOMATION PRODUCTS &amp; FUNCTIONS</v>
      </c>
      <c r="I17" s="1249" t="s">
        <v>1627</v>
      </c>
      <c r="K17" s="1249" t="s">
        <v>1626</v>
      </c>
      <c r="M17" s="1249"/>
      <c r="O17" s="1249"/>
    </row>
    <row r="18" spans="2:15" ht="13.5" customHeight="1">
      <c r="B18" s="1251" t="str">
        <f t="shared" si="0"/>
        <v>COP</v>
      </c>
      <c r="C18" s="1250" t="s">
        <v>1625</v>
      </c>
      <c r="E18" s="1255" t="s">
        <v>1624</v>
      </c>
      <c r="F18" s="1254" t="s">
        <v>1623</v>
      </c>
      <c r="G18" s="1733" t="str">
        <f t="shared" si="1"/>
        <v>F7 - BRAND LABELING IT BUSINESS</v>
      </c>
      <c r="I18" s="1249" t="s">
        <v>1622</v>
      </c>
      <c r="K18" s="1249" t="s">
        <v>1621</v>
      </c>
      <c r="M18" s="1249"/>
      <c r="O18" s="1249"/>
    </row>
    <row r="19" spans="2:15" ht="13.5" customHeight="1">
      <c r="B19" s="1251" t="str">
        <f t="shared" si="0"/>
        <v>KRW</v>
      </c>
      <c r="C19" s="1250" t="s">
        <v>1620</v>
      </c>
      <c r="E19" s="1255" t="s">
        <v>1619</v>
      </c>
      <c r="F19" s="1254" t="s">
        <v>1618</v>
      </c>
      <c r="G19" s="1733" t="str">
        <f t="shared" si="1"/>
        <v xml:space="preserve">F8 - VIDEO SECURITY PRODUCTS &amp; FUNCTIONS </v>
      </c>
      <c r="I19" s="1249" t="s">
        <v>1617</v>
      </c>
      <c r="K19" s="1249" t="s">
        <v>1616</v>
      </c>
      <c r="M19" s="1249"/>
      <c r="O19" s="1249"/>
    </row>
    <row r="20" spans="2:15" ht="13.5" customHeight="1">
      <c r="B20" s="1251" t="str">
        <f t="shared" si="0"/>
        <v>HRK</v>
      </c>
      <c r="C20" s="1250" t="s">
        <v>1615</v>
      </c>
      <c r="E20" s="1255" t="s">
        <v>1614</v>
      </c>
      <c r="F20" s="1254" t="s">
        <v>1613</v>
      </c>
      <c r="G20" s="1733" t="str">
        <f t="shared" si="1"/>
        <v>F9 - BUILDINGS AUTOMATION PRODUCTS &amp; FUNCTIONS</v>
      </c>
      <c r="I20" s="1256" t="s">
        <v>1612</v>
      </c>
      <c r="K20" s="1249" t="s">
        <v>1611</v>
      </c>
      <c r="M20" s="1249"/>
      <c r="O20" s="1249"/>
    </row>
    <row r="21" spans="2:15" ht="13.5" customHeight="1">
      <c r="B21" s="1251" t="str">
        <f t="shared" si="0"/>
        <v>DKK</v>
      </c>
      <c r="C21" s="1250" t="s">
        <v>1610</v>
      </c>
      <c r="E21" s="1255" t="s">
        <v>1609</v>
      </c>
      <c r="F21" s="1254" t="s">
        <v>1608</v>
      </c>
      <c r="G21" s="1733" t="str">
        <f t="shared" si="1"/>
        <v>G1 - ACTIVE DEVICES</v>
      </c>
      <c r="I21" s="1256" t="s">
        <v>1607</v>
      </c>
      <c r="K21" s="1249" t="s">
        <v>1606</v>
      </c>
      <c r="M21" s="1249"/>
      <c r="O21" s="1249"/>
    </row>
    <row r="22" spans="2:15" ht="13.5" customHeight="1">
      <c r="B22" s="1251" t="str">
        <f t="shared" si="0"/>
        <v>EGP</v>
      </c>
      <c r="C22" s="1250" t="s">
        <v>1605</v>
      </c>
      <c r="E22" s="1255" t="s">
        <v>1604</v>
      </c>
      <c r="F22" s="1254" t="s">
        <v>1603</v>
      </c>
      <c r="G22" s="1733" t="str">
        <f t="shared" si="1"/>
        <v>G2 - PASSIVE COMPONENTS</v>
      </c>
      <c r="I22" s="1256" t="s">
        <v>1602</v>
      </c>
      <c r="K22" s="1249" t="s">
        <v>1601</v>
      </c>
      <c r="M22" s="1249"/>
      <c r="O22" s="1249"/>
    </row>
    <row r="23" spans="2:15" ht="13.5" customHeight="1">
      <c r="B23" s="1251" t="str">
        <f t="shared" si="0"/>
        <v>AED</v>
      </c>
      <c r="C23" s="1250" t="s">
        <v>1600</v>
      </c>
      <c r="E23" s="1255" t="s">
        <v>1599</v>
      </c>
      <c r="F23" s="1254" t="s">
        <v>1598</v>
      </c>
      <c r="G23" s="1733" t="str">
        <f t="shared" si="1"/>
        <v>G3 - CONNECTORS, CORDS AND CABLES ASSEMBLY</v>
      </c>
      <c r="I23" s="1249" t="s">
        <v>1597</v>
      </c>
      <c r="K23" s="1249" t="s">
        <v>1596</v>
      </c>
      <c r="M23" s="1249"/>
      <c r="O23" s="1249"/>
    </row>
    <row r="24" spans="2:15" ht="13.5" customHeight="1">
      <c r="B24" s="1251" t="str">
        <f t="shared" si="0"/>
        <v>ECS</v>
      </c>
      <c r="C24" s="1250" t="s">
        <v>1595</v>
      </c>
      <c r="E24" s="1255" t="s">
        <v>1594</v>
      </c>
      <c r="F24" s="1254" t="s">
        <v>1593</v>
      </c>
      <c r="G24" s="1733" t="str">
        <f t="shared" si="1"/>
        <v>G4 - PRINTED CIRCUIT BOARDS (PCB)</v>
      </c>
      <c r="I24" s="1249" t="s">
        <v>1592</v>
      </c>
      <c r="K24" s="1249" t="s">
        <v>1591</v>
      </c>
      <c r="M24" s="1249"/>
      <c r="O24" s="1249"/>
    </row>
    <row r="25" spans="2:15" ht="13.5" customHeight="1">
      <c r="B25" s="1251" t="str">
        <f t="shared" si="0"/>
        <v>HKD</v>
      </c>
      <c r="C25" s="1250" t="s">
        <v>1590</v>
      </c>
      <c r="E25" s="1255" t="s">
        <v>1589</v>
      </c>
      <c r="F25" s="1254" t="s">
        <v>1588</v>
      </c>
      <c r="G25" s="1733" t="str">
        <f t="shared" si="1"/>
        <v>G5 - ELECTROMECHANICAL RELAYS, FUSES &amp; FUSES HOLDERS, FANS &amp; ELECTRICAL MOTORS</v>
      </c>
      <c r="I25" s="1249" t="s">
        <v>1587</v>
      </c>
      <c r="K25" s="1249" t="s">
        <v>1586</v>
      </c>
      <c r="M25" s="1249"/>
      <c r="O25" s="1249"/>
    </row>
    <row r="26" spans="2:15" ht="13.5" customHeight="1">
      <c r="B26" s="1251" t="str">
        <f t="shared" si="0"/>
        <v>HUF</v>
      </c>
      <c r="C26" s="1250" t="s">
        <v>1585</v>
      </c>
      <c r="E26" s="1255" t="s">
        <v>1584</v>
      </c>
      <c r="F26" s="1254" t="s">
        <v>1583</v>
      </c>
      <c r="G26" s="1733" t="str">
        <f t="shared" si="1"/>
        <v>G7 - LCD's</v>
      </c>
      <c r="I26" s="1249" t="s">
        <v>1582</v>
      </c>
      <c r="K26" s="1249" t="s">
        <v>1581</v>
      </c>
      <c r="M26" s="1249"/>
      <c r="O26" s="1249"/>
    </row>
    <row r="27" spans="2:15" ht="13.5" customHeight="1">
      <c r="B27" s="1251" t="str">
        <f t="shared" si="0"/>
        <v>IDR</v>
      </c>
      <c r="C27" s="1250" t="s">
        <v>1580</v>
      </c>
      <c r="E27" s="1255" t="s">
        <v>1579</v>
      </c>
      <c r="F27" s="1254" t="s">
        <v>1578</v>
      </c>
      <c r="G27" s="1733" t="str">
        <f t="shared" si="1"/>
        <v>G8 - PCB ASSEMBLY</v>
      </c>
      <c r="I27" s="1249" t="s">
        <v>1577</v>
      </c>
      <c r="K27" s="1249" t="s">
        <v>1576</v>
      </c>
      <c r="M27" s="1249"/>
      <c r="O27" s="1249"/>
    </row>
    <row r="28" spans="2:15" ht="13.5" customHeight="1">
      <c r="B28" s="1251" t="str">
        <f t="shared" si="0"/>
        <v>IRR</v>
      </c>
      <c r="C28" s="1250" t="s">
        <v>1575</v>
      </c>
      <c r="E28" s="1255" t="s">
        <v>1574</v>
      </c>
      <c r="F28" s="1254" t="s">
        <v>1573</v>
      </c>
      <c r="G28" s="1733" t="str">
        <f t="shared" si="1"/>
        <v>G9 - ELECTRIC &amp; ELECTRONIC DISTRIBUTORS</v>
      </c>
      <c r="I28" s="1249" t="s">
        <v>1572</v>
      </c>
      <c r="K28" s="1249" t="s">
        <v>1571</v>
      </c>
      <c r="M28" s="1249"/>
      <c r="O28" s="1249"/>
    </row>
    <row r="29" spans="2:15" ht="13.5" customHeight="1">
      <c r="B29" s="1251" t="str">
        <f t="shared" si="0"/>
        <v>ILS</v>
      </c>
      <c r="C29" s="1250" t="s">
        <v>1570</v>
      </c>
      <c r="E29" s="1255" t="s">
        <v>1569</v>
      </c>
      <c r="F29" s="1254" t="s">
        <v>1568</v>
      </c>
      <c r="G29" s="1733" t="str">
        <f t="shared" si="1"/>
        <v>H1 - SUBCONTRACTING OF ELECTRO-MECHANICAL ASSEMBLING</v>
      </c>
      <c r="I29" s="1249" t="s">
        <v>1567</v>
      </c>
      <c r="K29" s="1249" t="s">
        <v>1566</v>
      </c>
      <c r="M29" s="1249"/>
      <c r="O29" s="1249"/>
    </row>
    <row r="30" spans="2:15" ht="13.5" customHeight="1">
      <c r="B30" s="1251" t="str">
        <f t="shared" si="0"/>
        <v>JPY</v>
      </c>
      <c r="C30" s="1250" t="s">
        <v>1565</v>
      </c>
      <c r="E30" s="1255" t="s">
        <v>1564</v>
      </c>
      <c r="F30" s="1254" t="s">
        <v>1563</v>
      </c>
      <c r="G30" s="1733" t="str">
        <f t="shared" si="1"/>
        <v>H2 - ELECTRICAL CONTRACTORS &amp; SYSTEM INTEGRATORS</v>
      </c>
      <c r="I30" s="1249" t="s">
        <v>1562</v>
      </c>
      <c r="K30" s="1249" t="s">
        <v>1561</v>
      </c>
      <c r="M30" s="1249"/>
      <c r="O30" s="1249"/>
    </row>
    <row r="31" spans="2:15" ht="13.5" customHeight="1">
      <c r="B31" s="1251" t="str">
        <f t="shared" si="0"/>
        <v>KZT</v>
      </c>
      <c r="C31" s="1250" t="s">
        <v>1560</v>
      </c>
      <c r="E31" s="1255" t="s">
        <v>1559</v>
      </c>
      <c r="F31" s="1254" t="s">
        <v>1558</v>
      </c>
      <c r="G31" s="1733" t="str">
        <f t="shared" si="1"/>
        <v>H3 - STATIC WINDINGS, ELECTROMAGNET, HALL EFFECT CURRENT SENSORS, CURRENT FILTERS &amp; SOFT FERRITE</v>
      </c>
      <c r="I31" s="1249" t="s">
        <v>1557</v>
      </c>
      <c r="K31" s="1249" t="s">
        <v>1556</v>
      </c>
      <c r="M31" s="1249"/>
      <c r="O31" s="1249"/>
    </row>
    <row r="32" spans="2:15" ht="13.5" customHeight="1">
      <c r="B32" s="1251" t="str">
        <f t="shared" si="0"/>
        <v>KWD</v>
      </c>
      <c r="C32" s="1250" t="s">
        <v>1555</v>
      </c>
      <c r="E32" s="1255" t="s">
        <v>1554</v>
      </c>
      <c r="F32" s="1254" t="s">
        <v>1553</v>
      </c>
      <c r="G32" s="1733" t="str">
        <f t="shared" si="1"/>
        <v>H4 - BATTERIES</v>
      </c>
      <c r="I32" s="1249" t="s">
        <v>1552</v>
      </c>
      <c r="K32" s="1249" t="s">
        <v>1551</v>
      </c>
      <c r="M32" s="1249"/>
      <c r="O32" s="1249"/>
    </row>
    <row r="33" spans="2:15" ht="13.5" customHeight="1">
      <c r="B33" s="1251" t="str">
        <f t="shared" si="0"/>
        <v>LAK</v>
      </c>
      <c r="C33" s="1250" t="s">
        <v>1550</v>
      </c>
      <c r="E33" s="1255" t="s">
        <v>1549</v>
      </c>
      <c r="F33" s="1254" t="s">
        <v>1548</v>
      </c>
      <c r="G33" s="1733" t="str">
        <f t="shared" si="1"/>
        <v>H6 - MECHANICAL ASSEMBLING</v>
      </c>
      <c r="I33" s="1249" t="s">
        <v>1547</v>
      </c>
      <c r="K33" s="1249" t="s">
        <v>1546</v>
      </c>
      <c r="M33" s="1249"/>
      <c r="O33" s="1249"/>
    </row>
    <row r="34" spans="2:15" ht="13.5" customHeight="1">
      <c r="B34" s="1251" t="str">
        <f t="shared" ref="B34:B65" si="2">RIGHT(C34,3)</f>
        <v>LVL</v>
      </c>
      <c r="C34" s="1250" t="s">
        <v>1545</v>
      </c>
      <c r="E34" s="1255" t="s">
        <v>1544</v>
      </c>
      <c r="F34" s="1254" t="s">
        <v>1543</v>
      </c>
      <c r="G34" s="1733" t="str">
        <f t="shared" si="1"/>
        <v>J1 - LIGHTING AND PRODUCTS COMPONENTS</v>
      </c>
      <c r="I34" s="1249" t="s">
        <v>1542</v>
      </c>
      <c r="K34" s="1249" t="s">
        <v>1541</v>
      </c>
      <c r="M34" s="1249"/>
      <c r="O34" s="1249"/>
    </row>
    <row r="35" spans="2:15" ht="13.5" customHeight="1">
      <c r="B35" s="1251" t="str">
        <f t="shared" si="2"/>
        <v>LBP</v>
      </c>
      <c r="C35" s="1250" t="s">
        <v>1540</v>
      </c>
      <c r="E35" s="1255" t="s">
        <v>1539</v>
      </c>
      <c r="F35" s="1254" t="s">
        <v>1538</v>
      </c>
      <c r="G35" s="1733" t="str">
        <f t="shared" si="1"/>
        <v>K1 - FASTENERS</v>
      </c>
      <c r="I35" s="1249" t="s">
        <v>1537</v>
      </c>
      <c r="K35" s="1249" t="s">
        <v>1536</v>
      </c>
      <c r="M35" s="1249"/>
      <c r="O35" s="1249"/>
    </row>
    <row r="36" spans="2:15" ht="13.5" customHeight="1">
      <c r="B36" s="1251" t="str">
        <f t="shared" si="2"/>
        <v>LTL</v>
      </c>
      <c r="C36" s="1250" t="s">
        <v>1535</v>
      </c>
      <c r="E36" s="1255" t="s">
        <v>1534</v>
      </c>
      <c r="F36" s="1254" t="s">
        <v>1533</v>
      </c>
      <c r="G36" s="1733" t="str">
        <f t="shared" si="1"/>
        <v>K2 - METAL STAMPINGS</v>
      </c>
      <c r="I36" s="1249" t="s">
        <v>1532</v>
      </c>
      <c r="K36" s="1249" t="s">
        <v>1531</v>
      </c>
      <c r="M36" s="1249"/>
      <c r="O36" s="1249"/>
    </row>
    <row r="37" spans="2:15" ht="13.5" customHeight="1">
      <c r="B37" s="1251" t="str">
        <f t="shared" si="2"/>
        <v>MYR</v>
      </c>
      <c r="C37" s="1250" t="s">
        <v>1530</v>
      </c>
      <c r="E37" s="1255" t="s">
        <v>1529</v>
      </c>
      <c r="F37" s="1254" t="s">
        <v>1528</v>
      </c>
      <c r="G37" s="1733" t="str">
        <f t="shared" si="1"/>
        <v>K3 - SHEET METAL, ROLL-FORMING, COATING</v>
      </c>
      <c r="I37" s="1249" t="s">
        <v>1527</v>
      </c>
      <c r="K37" s="1249" t="s">
        <v>1526</v>
      </c>
      <c r="M37" s="1249"/>
      <c r="O37" s="1249"/>
    </row>
    <row r="38" spans="2:15" ht="13.5" customHeight="1">
      <c r="B38" s="1251" t="str">
        <f t="shared" si="2"/>
        <v>MAD</v>
      </c>
      <c r="C38" s="1250" t="s">
        <v>1525</v>
      </c>
      <c r="E38" s="1255" t="s">
        <v>1524</v>
      </c>
      <c r="F38" s="1254" t="s">
        <v>1523</v>
      </c>
      <c r="G38" s="1733" t="str">
        <f t="shared" si="1"/>
        <v>K4 - SPRINGS</v>
      </c>
      <c r="I38" s="1249" t="s">
        <v>1522</v>
      </c>
      <c r="K38" s="1249" t="s">
        <v>1521</v>
      </c>
      <c r="M38" s="1249"/>
      <c r="O38" s="1249"/>
    </row>
    <row r="39" spans="2:15" ht="13.5" customHeight="1">
      <c r="B39" s="1251" t="str">
        <f t="shared" si="2"/>
        <v>MXN</v>
      </c>
      <c r="C39" s="1250" t="s">
        <v>1520</v>
      </c>
      <c r="E39" s="1255" t="s">
        <v>1519</v>
      </c>
      <c r="F39" s="1254" t="s">
        <v>1518</v>
      </c>
      <c r="G39" s="1733" t="str">
        <f t="shared" si="1"/>
        <v>K5 - MACHINING, TURNING</v>
      </c>
      <c r="I39" s="1249" t="s">
        <v>1517</v>
      </c>
      <c r="K39" s="1249" t="s">
        <v>1516</v>
      </c>
      <c r="M39" s="1249"/>
      <c r="O39" s="1249"/>
    </row>
    <row r="40" spans="2:15" ht="13.5" customHeight="1">
      <c r="B40" s="1251" t="str">
        <f t="shared" si="2"/>
        <v>MNT</v>
      </c>
      <c r="C40" s="1250" t="s">
        <v>1515</v>
      </c>
      <c r="E40" s="1255" t="s">
        <v>1514</v>
      </c>
      <c r="F40" s="1254" t="s">
        <v>1513</v>
      </c>
      <c r="G40" s="1733" t="str">
        <f t="shared" si="1"/>
        <v>K6 - DIE CASTING, FORGING, SINTERING</v>
      </c>
      <c r="I40" s="1249" t="s">
        <v>1512</v>
      </c>
      <c r="K40" s="1249" t="s">
        <v>1511</v>
      </c>
      <c r="M40" s="1249"/>
      <c r="O40" s="1249"/>
    </row>
    <row r="41" spans="2:15" ht="13.5" customHeight="1">
      <c r="B41" s="1251" t="str">
        <f t="shared" si="2"/>
        <v>MMK</v>
      </c>
      <c r="C41" s="1250" t="s">
        <v>1510</v>
      </c>
      <c r="E41" s="1735" t="s">
        <v>2266</v>
      </c>
      <c r="F41" s="1734" t="s">
        <v>2267</v>
      </c>
      <c r="G41" s="1733" t="str">
        <f t="shared" si="1"/>
        <v>K7 - UL LUGS &amp; NEUTRAL BAR’S</v>
      </c>
      <c r="I41" s="1256" t="s">
        <v>1507</v>
      </c>
      <c r="K41" s="1249" t="s">
        <v>1506</v>
      </c>
      <c r="M41" s="1249"/>
      <c r="O41" s="1249"/>
    </row>
    <row r="42" spans="2:15" ht="13.5" customHeight="1">
      <c r="B42" s="1251" t="str">
        <f t="shared" si="2"/>
        <v>NGN</v>
      </c>
      <c r="C42" s="1250" t="s">
        <v>1505</v>
      </c>
      <c r="E42" s="1255" t="s">
        <v>1509</v>
      </c>
      <c r="F42" s="1254" t="s">
        <v>1508</v>
      </c>
      <c r="G42" s="1733" t="str">
        <f t="shared" si="1"/>
        <v>L3 - SURFACE AND HEAT TREATMENT</v>
      </c>
      <c r="I42" s="1249" t="s">
        <v>1502</v>
      </c>
      <c r="K42" s="1249" t="s">
        <v>1501</v>
      </c>
      <c r="M42" s="1249"/>
      <c r="O42" s="1249"/>
    </row>
    <row r="43" spans="2:15" ht="13.5" customHeight="1">
      <c r="B43" s="1251" t="str">
        <f t="shared" si="2"/>
        <v>NOK</v>
      </c>
      <c r="C43" s="1250" t="s">
        <v>1500</v>
      </c>
      <c r="E43" s="1255" t="s">
        <v>1504</v>
      </c>
      <c r="F43" s="1254" t="s">
        <v>1503</v>
      </c>
      <c r="G43" s="1733" t="str">
        <f t="shared" si="1"/>
        <v>L5 - SPECIAL DESIGNED TOOLS</v>
      </c>
      <c r="I43" s="1249" t="s">
        <v>1497</v>
      </c>
      <c r="K43" s="1249" t="s">
        <v>1496</v>
      </c>
      <c r="M43" s="1249"/>
      <c r="O43" s="1249"/>
    </row>
    <row r="44" spans="2:15" ht="13.5" customHeight="1">
      <c r="B44" s="1251" t="str">
        <f t="shared" si="2"/>
        <v>NZD</v>
      </c>
      <c r="C44" s="1250" t="s">
        <v>1495</v>
      </c>
      <c r="E44" s="1255" t="s">
        <v>1499</v>
      </c>
      <c r="F44" s="1254" t="s">
        <v>1498</v>
      </c>
      <c r="G44" s="1733" t="str">
        <f t="shared" si="1"/>
        <v>M1 - LAMINATED INSULATING - MISC. PLASTICS</v>
      </c>
      <c r="I44" s="1249" t="s">
        <v>1492</v>
      </c>
      <c r="K44" s="1249" t="s">
        <v>1491</v>
      </c>
      <c r="M44" s="1249"/>
      <c r="O44" s="1249"/>
    </row>
    <row r="45" spans="2:15" ht="13.5" customHeight="1">
      <c r="B45" s="1251" t="str">
        <f t="shared" si="2"/>
        <v>UZS</v>
      </c>
      <c r="C45" s="1250" t="s">
        <v>1490</v>
      </c>
      <c r="E45" s="1255" t="s">
        <v>1494</v>
      </c>
      <c r="F45" s="1254" t="s">
        <v>1493</v>
      </c>
      <c r="G45" s="1733" t="str">
        <f t="shared" si="1"/>
        <v>M2 - INDUSTRIAL MARKING</v>
      </c>
      <c r="I45" s="1249" t="s">
        <v>1487</v>
      </c>
      <c r="K45" s="1249" t="s">
        <v>1486</v>
      </c>
      <c r="M45" s="1249"/>
      <c r="O45" s="1249"/>
    </row>
    <row r="46" spans="2:15" ht="13.5" customHeight="1">
      <c r="B46" s="1251" t="str">
        <f t="shared" si="2"/>
        <v>PEN</v>
      </c>
      <c r="C46" s="1250" t="s">
        <v>1485</v>
      </c>
      <c r="E46" s="1255" t="s">
        <v>1489</v>
      </c>
      <c r="F46" s="1254" t="s">
        <v>1488</v>
      </c>
      <c r="G46" s="1733" t="str">
        <f t="shared" si="1"/>
        <v>P1 - THERMOPLASTIC AND THERMOSET (INJECTION AND COMPRESSION)</v>
      </c>
      <c r="I46" s="1249" t="s">
        <v>1482</v>
      </c>
      <c r="K46" s="1249" t="s">
        <v>1481</v>
      </c>
      <c r="M46" s="1249"/>
      <c r="O46" s="1249"/>
    </row>
    <row r="47" spans="2:15" ht="13.5" customHeight="1">
      <c r="B47" s="1251" t="str">
        <f t="shared" si="2"/>
        <v>PHP</v>
      </c>
      <c r="C47" s="1250" t="s">
        <v>1480</v>
      </c>
      <c r="E47" s="1255" t="s">
        <v>1484</v>
      </c>
      <c r="F47" s="1254" t="s">
        <v>1483</v>
      </c>
      <c r="G47" s="1733" t="str">
        <f t="shared" si="1"/>
        <v>P2 - ELASTOMER PARTS, SEALS</v>
      </c>
      <c r="I47" s="1249" t="s">
        <v>1477</v>
      </c>
      <c r="K47" s="1249" t="s">
        <v>1476</v>
      </c>
      <c r="M47" s="1249"/>
      <c r="O47" s="1249"/>
    </row>
    <row r="48" spans="2:15" ht="13.5" customHeight="1">
      <c r="B48" s="1251" t="str">
        <f t="shared" si="2"/>
        <v>PLN</v>
      </c>
      <c r="C48" s="1250" t="s">
        <v>1475</v>
      </c>
      <c r="E48" s="1255" t="s">
        <v>1479</v>
      </c>
      <c r="F48" s="1254" t="s">
        <v>1478</v>
      </c>
      <c r="G48" s="1733" t="str">
        <f t="shared" si="1"/>
        <v>W6 - METALLIC WASTE DISPOSAL</v>
      </c>
      <c r="I48" s="1249" t="s">
        <v>1472</v>
      </c>
      <c r="K48" s="1249" t="s">
        <v>1471</v>
      </c>
      <c r="M48" s="1249"/>
      <c r="O48" s="1249"/>
    </row>
    <row r="49" spans="2:15" ht="13.5" customHeight="1">
      <c r="B49" s="1251" t="str">
        <f t="shared" si="2"/>
        <v>QAR</v>
      </c>
      <c r="C49" s="1250" t="s">
        <v>1470</v>
      </c>
      <c r="E49" s="1255" t="s">
        <v>1474</v>
      </c>
      <c r="F49" s="1254" t="s">
        <v>1473</v>
      </c>
      <c r="G49" s="1733" t="str">
        <f t="shared" si="1"/>
        <v>X1 - QVE part for BU (not recommended)</v>
      </c>
      <c r="I49" s="1249" t="s">
        <v>1467</v>
      </c>
      <c r="K49" s="1249" t="s">
        <v>1466</v>
      </c>
      <c r="M49" s="1249"/>
      <c r="O49" s="1249"/>
    </row>
    <row r="50" spans="2:15" ht="13.5" customHeight="1">
      <c r="B50" s="1251" t="str">
        <f t="shared" si="2"/>
        <v>CZK</v>
      </c>
      <c r="C50" s="1250" t="s">
        <v>1465</v>
      </c>
      <c r="E50" s="1255" t="s">
        <v>1469</v>
      </c>
      <c r="F50" s="1254" t="s">
        <v>1468</v>
      </c>
      <c r="G50" s="1733" t="str">
        <f t="shared" si="1"/>
        <v>X2 - QVE Labour</v>
      </c>
      <c r="I50" s="1249" t="s">
        <v>1464</v>
      </c>
      <c r="K50" s="1249" t="s">
        <v>1463</v>
      </c>
      <c r="M50" s="1249"/>
      <c r="O50" s="1249"/>
    </row>
    <row r="51" spans="2:15" ht="13.5" customHeight="1">
      <c r="B51" s="1251" t="str">
        <f t="shared" si="2"/>
        <v>RON</v>
      </c>
      <c r="C51" s="1250" t="s">
        <v>1462</v>
      </c>
      <c r="E51" s="1226"/>
      <c r="G51" s="1252"/>
      <c r="I51" s="1249" t="s">
        <v>1461</v>
      </c>
      <c r="K51" s="1249" t="s">
        <v>1460</v>
      </c>
      <c r="M51" s="1249"/>
      <c r="O51" s="1249"/>
    </row>
    <row r="52" spans="2:15" ht="13.5" customHeight="1">
      <c r="B52" s="1251" t="str">
        <f t="shared" si="2"/>
        <v>GBP</v>
      </c>
      <c r="C52" s="1250" t="s">
        <v>1459</v>
      </c>
      <c r="E52" s="1226"/>
      <c r="G52" s="1252"/>
      <c r="I52" s="1249" t="s">
        <v>1458</v>
      </c>
      <c r="K52" s="1249" t="s">
        <v>1457</v>
      </c>
      <c r="M52" s="1249"/>
      <c r="O52" s="1249"/>
    </row>
    <row r="53" spans="2:15" ht="13.5" customHeight="1">
      <c r="B53" s="1251" t="str">
        <f t="shared" si="2"/>
        <v>RUB</v>
      </c>
      <c r="C53" s="1250" t="s">
        <v>1456</v>
      </c>
      <c r="E53" s="1226"/>
      <c r="I53" s="1249" t="s">
        <v>1455</v>
      </c>
      <c r="K53" s="1249" t="s">
        <v>1454</v>
      </c>
      <c r="M53" s="1249"/>
      <c r="O53" s="1249"/>
    </row>
    <row r="54" spans="2:15" ht="13.5" customHeight="1">
      <c r="B54" s="1251" t="str">
        <f t="shared" si="2"/>
        <v>RSD</v>
      </c>
      <c r="C54" s="1250" t="s">
        <v>1453</v>
      </c>
      <c r="E54" s="1226"/>
      <c r="I54" s="1249" t="s">
        <v>1452</v>
      </c>
      <c r="K54" s="1249" t="s">
        <v>1451</v>
      </c>
      <c r="M54" s="1249"/>
    </row>
    <row r="55" spans="2:15" ht="13.5" customHeight="1">
      <c r="B55" s="1251" t="str">
        <f t="shared" si="2"/>
        <v>SGD</v>
      </c>
      <c r="C55" s="1250" t="s">
        <v>1450</v>
      </c>
      <c r="E55" s="1226"/>
      <c r="I55" s="1249" t="s">
        <v>1449</v>
      </c>
      <c r="K55" s="1249" t="s">
        <v>1448</v>
      </c>
    </row>
    <row r="56" spans="2:15" ht="13.5" customHeight="1">
      <c r="B56" s="1251" t="str">
        <f t="shared" si="2"/>
        <v>SEK</v>
      </c>
      <c r="C56" s="1250" t="s">
        <v>1447</v>
      </c>
      <c r="E56" s="1226"/>
      <c r="I56" s="1249" t="s">
        <v>1446</v>
      </c>
      <c r="K56" s="1249" t="s">
        <v>1445</v>
      </c>
    </row>
    <row r="57" spans="2:15" ht="13.5" customHeight="1">
      <c r="B57" s="1251" t="str">
        <f t="shared" si="2"/>
        <v>CHF</v>
      </c>
      <c r="C57" s="1250" t="s">
        <v>1444</v>
      </c>
      <c r="E57" s="1226"/>
      <c r="I57" s="1249" t="s">
        <v>1443</v>
      </c>
      <c r="K57" s="1249" t="s">
        <v>1442</v>
      </c>
    </row>
    <row r="58" spans="2:15" ht="13.5" customHeight="1">
      <c r="B58" s="1251" t="str">
        <f t="shared" si="2"/>
        <v>TWD</v>
      </c>
      <c r="C58" s="1250" t="s">
        <v>1441</v>
      </c>
      <c r="I58" s="1249" t="s">
        <v>1440</v>
      </c>
      <c r="K58" s="1249" t="s">
        <v>1439</v>
      </c>
    </row>
    <row r="59" spans="2:15" ht="13.5" customHeight="1">
      <c r="B59" s="1251" t="str">
        <f t="shared" si="2"/>
        <v>THB</v>
      </c>
      <c r="C59" s="1250" t="s">
        <v>1438</v>
      </c>
      <c r="I59" s="1249" t="s">
        <v>1437</v>
      </c>
      <c r="K59" s="1249" t="s">
        <v>1436</v>
      </c>
    </row>
    <row r="60" spans="2:15" ht="13.5" customHeight="1">
      <c r="B60" s="1251" t="str">
        <f t="shared" si="2"/>
        <v>TND</v>
      </c>
      <c r="C60" s="1250" t="s">
        <v>1435</v>
      </c>
      <c r="I60" s="1249" t="s">
        <v>1434</v>
      </c>
      <c r="K60" s="1249" t="s">
        <v>1433</v>
      </c>
    </row>
    <row r="61" spans="2:15" ht="13.5" customHeight="1">
      <c r="B61" s="1251" t="str">
        <f t="shared" si="2"/>
        <v>TRY</v>
      </c>
      <c r="C61" s="1250" t="s">
        <v>1432</v>
      </c>
      <c r="I61" s="1249" t="s">
        <v>1431</v>
      </c>
      <c r="K61" s="1249" t="s">
        <v>1430</v>
      </c>
    </row>
    <row r="62" spans="2:15" ht="13.5" customHeight="1">
      <c r="B62" s="1251" t="str">
        <f t="shared" si="2"/>
        <v>UAH</v>
      </c>
      <c r="C62" s="1250" t="s">
        <v>1429</v>
      </c>
      <c r="I62" s="1249" t="s">
        <v>1428</v>
      </c>
      <c r="K62" s="1249" t="s">
        <v>1427</v>
      </c>
    </row>
    <row r="63" spans="2:15" ht="13.5" customHeight="1">
      <c r="B63" s="1251" t="str">
        <f t="shared" si="2"/>
        <v>VEF</v>
      </c>
      <c r="C63" s="1250" t="s">
        <v>1426</v>
      </c>
      <c r="I63" s="1249" t="s">
        <v>1425</v>
      </c>
      <c r="K63" s="1249" t="s">
        <v>1424</v>
      </c>
    </row>
    <row r="64" spans="2:15" ht="13.5" customHeight="1">
      <c r="B64" s="1251" t="str">
        <f t="shared" si="2"/>
        <v>VND</v>
      </c>
      <c r="C64" s="1250" t="s">
        <v>1423</v>
      </c>
      <c r="I64" s="1249" t="s">
        <v>1422</v>
      </c>
      <c r="K64" s="1249" t="s">
        <v>1421</v>
      </c>
    </row>
    <row r="65" spans="2:11" s="1226" customFormat="1" ht="13.5" customHeight="1">
      <c r="B65" s="1251" t="str">
        <f t="shared" si="2"/>
        <v>XOF</v>
      </c>
      <c r="C65" s="1250" t="s">
        <v>1420</v>
      </c>
      <c r="E65" s="1248"/>
      <c r="F65" s="1235"/>
      <c r="G65" s="1247"/>
      <c r="I65" s="1249" t="s">
        <v>1419</v>
      </c>
      <c r="K65" s="1249" t="s">
        <v>1418</v>
      </c>
    </row>
    <row r="66" spans="2:11" s="1226" customFormat="1" ht="13.5" customHeight="1">
      <c r="E66" s="1248"/>
      <c r="F66" s="1235"/>
      <c r="G66" s="1247"/>
      <c r="I66" s="1249" t="s">
        <v>1417</v>
      </c>
      <c r="K66" s="1249" t="s">
        <v>1416</v>
      </c>
    </row>
    <row r="67" spans="2:11" s="1226" customFormat="1" ht="13.5" customHeight="1">
      <c r="E67" s="1248"/>
      <c r="F67" s="1235"/>
      <c r="G67" s="1247"/>
      <c r="I67" s="1249" t="s">
        <v>1415</v>
      </c>
      <c r="K67" s="1249" t="s">
        <v>1414</v>
      </c>
    </row>
    <row r="68" spans="2:11" s="1226" customFormat="1" ht="13.5" customHeight="1">
      <c r="E68" s="1248"/>
      <c r="F68" s="1235"/>
      <c r="G68" s="1247"/>
      <c r="I68" s="1249" t="s">
        <v>1413</v>
      </c>
      <c r="K68" s="1249" t="s">
        <v>1412</v>
      </c>
    </row>
    <row r="69" spans="2:11" s="1226" customFormat="1" ht="13.5" customHeight="1">
      <c r="E69" s="1248"/>
      <c r="F69" s="1235"/>
      <c r="G69" s="1247"/>
      <c r="I69" s="1249" t="s">
        <v>1411</v>
      </c>
      <c r="K69" s="1249" t="s">
        <v>1410</v>
      </c>
    </row>
    <row r="70" spans="2:11" s="1226" customFormat="1" ht="13.5" customHeight="1">
      <c r="E70" s="1248"/>
      <c r="F70" s="1235"/>
      <c r="G70" s="1247"/>
      <c r="I70" s="1249"/>
      <c r="K70" s="1249" t="s">
        <v>1409</v>
      </c>
    </row>
    <row r="71" spans="2:11" s="1226" customFormat="1" ht="13.5" customHeight="1">
      <c r="E71" s="1248"/>
      <c r="F71" s="1235"/>
      <c r="G71" s="1247"/>
      <c r="I71" s="1249"/>
      <c r="K71" s="1249" t="s">
        <v>1408</v>
      </c>
    </row>
    <row r="72" spans="2:11" s="1226" customFormat="1" ht="13.5" customHeight="1">
      <c r="E72" s="1248"/>
      <c r="F72" s="1235"/>
      <c r="G72" s="1247"/>
      <c r="I72" s="1249"/>
      <c r="K72" s="1249" t="s">
        <v>1407</v>
      </c>
    </row>
    <row r="73" spans="2:11" s="1226" customFormat="1" ht="13.5" customHeight="1">
      <c r="E73" s="1248"/>
      <c r="F73" s="1235"/>
      <c r="G73" s="1247"/>
      <c r="I73" s="1249"/>
      <c r="K73" s="1249" t="s">
        <v>1406</v>
      </c>
    </row>
    <row r="74" spans="2:11" s="1226" customFormat="1" ht="13.5" customHeight="1">
      <c r="E74" s="1248"/>
      <c r="F74" s="1235"/>
      <c r="G74" s="1247"/>
      <c r="I74" s="1249"/>
      <c r="K74" s="1249" t="s">
        <v>1405</v>
      </c>
    </row>
    <row r="75" spans="2:11" s="1226" customFormat="1" ht="13.5" customHeight="1">
      <c r="E75" s="1248"/>
      <c r="F75" s="1235"/>
      <c r="G75" s="1247"/>
      <c r="I75" s="1249"/>
      <c r="K75" s="1249" t="s">
        <v>1404</v>
      </c>
    </row>
    <row r="76" spans="2:11" s="1226" customFormat="1" ht="13.5" customHeight="1">
      <c r="E76" s="1248"/>
      <c r="F76" s="1235"/>
      <c r="G76" s="1247"/>
      <c r="I76" s="1249"/>
      <c r="K76" s="1249" t="s">
        <v>1403</v>
      </c>
    </row>
    <row r="77" spans="2:11" s="1226" customFormat="1" ht="13.5" customHeight="1">
      <c r="E77" s="1248"/>
      <c r="F77" s="1235"/>
      <c r="G77" s="1247"/>
      <c r="I77" s="1249"/>
      <c r="K77" s="1249" t="s">
        <v>1402</v>
      </c>
    </row>
    <row r="78" spans="2:11" s="1226" customFormat="1" ht="13.5" customHeight="1">
      <c r="E78" s="1248"/>
      <c r="F78" s="1235"/>
      <c r="G78" s="1247"/>
      <c r="I78" s="1249"/>
      <c r="K78" s="1249" t="s">
        <v>1401</v>
      </c>
    </row>
    <row r="79" spans="2:11" s="1226" customFormat="1" ht="13.5" customHeight="1">
      <c r="E79" s="1248"/>
      <c r="F79" s="1235"/>
      <c r="G79" s="1247"/>
      <c r="I79" s="1247"/>
      <c r="K79" s="1249" t="s">
        <v>1400</v>
      </c>
    </row>
    <row r="80" spans="2:11" s="1226" customFormat="1" ht="13.5" customHeight="1">
      <c r="E80" s="1248"/>
      <c r="F80" s="1235"/>
      <c r="G80" s="1247"/>
      <c r="I80" s="1247"/>
      <c r="K80" s="1249" t="s">
        <v>1399</v>
      </c>
    </row>
    <row r="81" spans="5:11" s="1226" customFormat="1" ht="13.5" customHeight="1">
      <c r="E81" s="1248"/>
      <c r="F81" s="1235"/>
      <c r="G81" s="1247"/>
      <c r="K81" s="1249" t="s">
        <v>1398</v>
      </c>
    </row>
    <row r="82" spans="5:11" s="1226" customFormat="1" ht="13.5" customHeight="1">
      <c r="K82" s="1249" t="s">
        <v>1397</v>
      </c>
    </row>
    <row r="83" spans="5:11" s="1226" customFormat="1" ht="13.5" customHeight="1">
      <c r="K83" s="1249" t="s">
        <v>1396</v>
      </c>
    </row>
    <row r="84" spans="5:11" s="1226" customFormat="1" ht="13.5" customHeight="1">
      <c r="K84" s="1249" t="s">
        <v>1395</v>
      </c>
    </row>
    <row r="85" spans="5:11" s="1226" customFormat="1" ht="13.5" customHeight="1">
      <c r="K85" s="1249" t="s">
        <v>1394</v>
      </c>
    </row>
    <row r="86" spans="5:11" s="1226" customFormat="1" ht="13.5" customHeight="1">
      <c r="K86" s="1249" t="s">
        <v>1393</v>
      </c>
    </row>
    <row r="87" spans="5:11" s="1226" customFormat="1" ht="13.5" customHeight="1">
      <c r="K87" s="1249" t="s">
        <v>1392</v>
      </c>
    </row>
    <row r="88" spans="5:11" s="1226" customFormat="1" ht="13.5" customHeight="1">
      <c r="K88" s="1249" t="s">
        <v>1391</v>
      </c>
    </row>
    <row r="89" spans="5:11" s="1226" customFormat="1" ht="13.5" customHeight="1">
      <c r="K89" s="1249" t="s">
        <v>1390</v>
      </c>
    </row>
    <row r="90" spans="5:11" s="1226" customFormat="1" ht="13.5" customHeight="1">
      <c r="K90" s="1249" t="s">
        <v>1389</v>
      </c>
    </row>
    <row r="91" spans="5:11" s="1226" customFormat="1" ht="13.5" customHeight="1">
      <c r="K91" s="1249" t="s">
        <v>1388</v>
      </c>
    </row>
    <row r="92" spans="5:11" s="1226" customFormat="1" ht="13.5" customHeight="1">
      <c r="K92" s="1249" t="s">
        <v>1387</v>
      </c>
    </row>
    <row r="93" spans="5:11" s="1226" customFormat="1" ht="13.5" customHeight="1">
      <c r="K93" s="1249" t="s">
        <v>1386</v>
      </c>
    </row>
    <row r="94" spans="5:11" s="1226" customFormat="1" ht="13.5" customHeight="1">
      <c r="K94" s="1249" t="s">
        <v>1385</v>
      </c>
    </row>
    <row r="95" spans="5:11" s="1226" customFormat="1" ht="13.5" customHeight="1">
      <c r="K95" s="1249" t="s">
        <v>1384</v>
      </c>
    </row>
    <row r="96" spans="5:11" s="1226" customFormat="1" ht="13.5" customHeight="1">
      <c r="K96" s="1249" t="s">
        <v>1383</v>
      </c>
    </row>
    <row r="97" spans="11:11" s="1226" customFormat="1" ht="13.5" customHeight="1">
      <c r="K97" s="1249" t="s">
        <v>1382</v>
      </c>
    </row>
    <row r="98" spans="11:11" s="1226" customFormat="1" ht="13.5" customHeight="1">
      <c r="K98" s="1249" t="s">
        <v>1381</v>
      </c>
    </row>
    <row r="99" spans="11:11" s="1226" customFormat="1" ht="13.5" customHeight="1">
      <c r="K99" s="1249" t="s">
        <v>1380</v>
      </c>
    </row>
    <row r="100" spans="11:11" s="1226" customFormat="1" ht="13.5" customHeight="1">
      <c r="K100" s="1249" t="s">
        <v>1379</v>
      </c>
    </row>
    <row r="101" spans="11:11" s="1226" customFormat="1" ht="13.5" customHeight="1">
      <c r="K101" s="1249" t="s">
        <v>1378</v>
      </c>
    </row>
    <row r="102" spans="11:11" s="1226" customFormat="1" ht="13.5" customHeight="1">
      <c r="K102" s="1249" t="s">
        <v>1377</v>
      </c>
    </row>
    <row r="103" spans="11:11" s="1226" customFormat="1" ht="13.5" customHeight="1">
      <c r="K103" s="1249" t="s">
        <v>1376</v>
      </c>
    </row>
    <row r="104" spans="11:11" s="1226" customFormat="1" ht="13.5" customHeight="1">
      <c r="K104" s="1249" t="s">
        <v>1375</v>
      </c>
    </row>
    <row r="105" spans="11:11" s="1226" customFormat="1" ht="13.5" customHeight="1">
      <c r="K105" s="1249" t="s">
        <v>1374</v>
      </c>
    </row>
    <row r="106" spans="11:11" s="1226" customFormat="1" ht="13.5" customHeight="1">
      <c r="K106" s="1249" t="s">
        <v>1373</v>
      </c>
    </row>
    <row r="107" spans="11:11" s="1226" customFormat="1" ht="13.5" customHeight="1">
      <c r="K107" s="1249" t="s">
        <v>1372</v>
      </c>
    </row>
    <row r="108" spans="11:11" s="1226" customFormat="1" ht="13.5" customHeight="1">
      <c r="K108" s="1249" t="s">
        <v>1371</v>
      </c>
    </row>
    <row r="109" spans="11:11" s="1226" customFormat="1" ht="13.5" customHeight="1">
      <c r="K109" s="1249" t="s">
        <v>1370</v>
      </c>
    </row>
    <row r="110" spans="11:11" s="1226" customFormat="1" ht="13.5" customHeight="1">
      <c r="K110" s="1249" t="s">
        <v>1369</v>
      </c>
    </row>
    <row r="111" spans="11:11" s="1226" customFormat="1" ht="13.5" customHeight="1">
      <c r="K111" s="1249" t="s">
        <v>1368</v>
      </c>
    </row>
    <row r="112" spans="11:11" s="1226" customFormat="1" ht="13.5" customHeight="1">
      <c r="K112" s="1249" t="s">
        <v>1367</v>
      </c>
    </row>
    <row r="113" spans="11:11" s="1226" customFormat="1" ht="13.5" customHeight="1">
      <c r="K113" s="1249" t="s">
        <v>1366</v>
      </c>
    </row>
    <row r="114" spans="11:11" s="1226" customFormat="1" ht="13.5" customHeight="1">
      <c r="K114" s="1249" t="s">
        <v>1365</v>
      </c>
    </row>
    <row r="115" spans="11:11" s="1226" customFormat="1" ht="13.5" customHeight="1">
      <c r="K115" s="1249" t="s">
        <v>1364</v>
      </c>
    </row>
    <row r="116" spans="11:11" s="1226" customFormat="1" ht="13.5" customHeight="1">
      <c r="K116" s="1249" t="s">
        <v>1363</v>
      </c>
    </row>
    <row r="117" spans="11:11" s="1226" customFormat="1" ht="13.5" customHeight="1">
      <c r="K117" s="1249" t="s">
        <v>1362</v>
      </c>
    </row>
    <row r="118" spans="11:11" s="1226" customFormat="1" ht="13.5" customHeight="1">
      <c r="K118" s="1249" t="s">
        <v>1361</v>
      </c>
    </row>
    <row r="119" spans="11:11" s="1226" customFormat="1" ht="13.5" customHeight="1">
      <c r="K119" s="1249" t="s">
        <v>1360</v>
      </c>
    </row>
    <row r="120" spans="11:11" s="1226" customFormat="1" ht="13.5" customHeight="1">
      <c r="K120" s="1249" t="s">
        <v>1359</v>
      </c>
    </row>
    <row r="121" spans="11:11" s="1226" customFormat="1" ht="13.5" customHeight="1">
      <c r="K121" s="1249" t="s">
        <v>1358</v>
      </c>
    </row>
    <row r="122" spans="11:11" s="1226" customFormat="1" ht="13.5" customHeight="1">
      <c r="K122" s="1249" t="s">
        <v>1357</v>
      </c>
    </row>
    <row r="123" spans="11:11" s="1226" customFormat="1" ht="13.5" customHeight="1">
      <c r="K123" s="1249" t="s">
        <v>1356</v>
      </c>
    </row>
    <row r="124" spans="11:11" s="1226" customFormat="1" ht="13.5" customHeight="1">
      <c r="K124" s="1249" t="s">
        <v>1355</v>
      </c>
    </row>
    <row r="125" spans="11:11" s="1226" customFormat="1" ht="13.5" customHeight="1">
      <c r="K125" s="1249" t="s">
        <v>1354</v>
      </c>
    </row>
    <row r="126" spans="11:11" s="1226" customFormat="1" ht="13.5" customHeight="1">
      <c r="K126" s="1249" t="s">
        <v>1353</v>
      </c>
    </row>
    <row r="127" spans="11:11" s="1226" customFormat="1" ht="13.5" customHeight="1">
      <c r="K127" s="1249" t="s">
        <v>1352</v>
      </c>
    </row>
    <row r="128" spans="11:11" s="1226" customFormat="1" ht="13.5" customHeight="1">
      <c r="K128" s="1249" t="s">
        <v>1351</v>
      </c>
    </row>
    <row r="129" spans="11:11" s="1226" customFormat="1" ht="13.5" customHeight="1">
      <c r="K129" s="1249" t="s">
        <v>1350</v>
      </c>
    </row>
    <row r="130" spans="11:11" s="1226" customFormat="1" ht="13.5" customHeight="1">
      <c r="K130" s="1249" t="s">
        <v>1349</v>
      </c>
    </row>
    <row r="131" spans="11:11" s="1226" customFormat="1" ht="13.5" customHeight="1">
      <c r="K131" s="1249" t="s">
        <v>1348</v>
      </c>
    </row>
    <row r="132" spans="11:11" s="1226" customFormat="1" ht="13.5" customHeight="1">
      <c r="K132" s="1249" t="s">
        <v>1347</v>
      </c>
    </row>
    <row r="133" spans="11:11" s="1226" customFormat="1" ht="13.5" customHeight="1">
      <c r="K133" s="1249" t="s">
        <v>1346</v>
      </c>
    </row>
    <row r="134" spans="11:11" s="1226" customFormat="1" ht="13.5" customHeight="1">
      <c r="K134" s="1249" t="s">
        <v>1345</v>
      </c>
    </row>
    <row r="135" spans="11:11" s="1226" customFormat="1" ht="13.5" customHeight="1">
      <c r="K135" s="1249" t="s">
        <v>1344</v>
      </c>
    </row>
    <row r="136" spans="11:11" s="1226" customFormat="1" ht="13.5" customHeight="1">
      <c r="K136" s="1249" t="s">
        <v>1343</v>
      </c>
    </row>
    <row r="137" spans="11:11" s="1226" customFormat="1" ht="13.5" customHeight="1">
      <c r="K137" s="1249" t="s">
        <v>1342</v>
      </c>
    </row>
    <row r="138" spans="11:11" s="1226" customFormat="1" ht="13.5" customHeight="1">
      <c r="K138" s="1249" t="s">
        <v>1341</v>
      </c>
    </row>
    <row r="139" spans="11:11" s="1226" customFormat="1" ht="13.5" customHeight="1">
      <c r="K139" s="1249" t="s">
        <v>1340</v>
      </c>
    </row>
    <row r="140" spans="11:11" s="1226" customFormat="1" ht="13.5" customHeight="1">
      <c r="K140" s="1249" t="s">
        <v>1339</v>
      </c>
    </row>
    <row r="141" spans="11:11" s="1226" customFormat="1" ht="13.5" customHeight="1">
      <c r="K141" s="1249" t="s">
        <v>1338</v>
      </c>
    </row>
    <row r="142" spans="11:11" s="1226" customFormat="1" ht="13.5" customHeight="1">
      <c r="K142" s="1249" t="s">
        <v>1337</v>
      </c>
    </row>
    <row r="143" spans="11:11" s="1226" customFormat="1" ht="13.5" customHeight="1">
      <c r="K143" s="1249" t="s">
        <v>1336</v>
      </c>
    </row>
    <row r="144" spans="11:11" s="1226" customFormat="1" ht="13.5" customHeight="1">
      <c r="K144" s="1249" t="s">
        <v>1335</v>
      </c>
    </row>
    <row r="145" spans="11:11" s="1226" customFormat="1" ht="13.5" customHeight="1">
      <c r="K145" s="1249" t="s">
        <v>1334</v>
      </c>
    </row>
    <row r="146" spans="11:11" s="1226" customFormat="1" ht="13.5" customHeight="1">
      <c r="K146" s="1249" t="s">
        <v>1333</v>
      </c>
    </row>
    <row r="147" spans="11:11" s="1226" customFormat="1" ht="13.5" customHeight="1">
      <c r="K147" s="1249" t="s">
        <v>1332</v>
      </c>
    </row>
    <row r="148" spans="11:11" s="1226" customFormat="1" ht="13.5" customHeight="1">
      <c r="K148" s="1249" t="s">
        <v>1331</v>
      </c>
    </row>
    <row r="149" spans="11:11" s="1226" customFormat="1" ht="13.5" customHeight="1">
      <c r="K149" s="1249" t="s">
        <v>1330</v>
      </c>
    </row>
    <row r="150" spans="11:11" s="1226" customFormat="1" ht="13.5" customHeight="1">
      <c r="K150" s="1249" t="s">
        <v>1329</v>
      </c>
    </row>
    <row r="151" spans="11:11" s="1226" customFormat="1" ht="13.5" customHeight="1">
      <c r="K151" s="1249" t="s">
        <v>1328</v>
      </c>
    </row>
    <row r="152" spans="11:11" s="1226" customFormat="1" ht="13.5" customHeight="1">
      <c r="K152" s="1249" t="s">
        <v>1327</v>
      </c>
    </row>
    <row r="153" spans="11:11" s="1226" customFormat="1" ht="13.5" customHeight="1">
      <c r="K153" s="1249" t="s">
        <v>1326</v>
      </c>
    </row>
    <row r="154" spans="11:11" s="1226" customFormat="1" ht="13.5" customHeight="1">
      <c r="K154" s="1249" t="s">
        <v>1325</v>
      </c>
    </row>
    <row r="155" spans="11:11" s="1226" customFormat="1" ht="13.5" customHeight="1">
      <c r="K155" s="1249" t="s">
        <v>1324</v>
      </c>
    </row>
    <row r="156" spans="11:11" s="1226" customFormat="1" ht="13.5" customHeight="1">
      <c r="K156" s="1249" t="s">
        <v>1323</v>
      </c>
    </row>
    <row r="157" spans="11:11" s="1226" customFormat="1" ht="13.5" customHeight="1">
      <c r="K157" s="1249" t="s">
        <v>1322</v>
      </c>
    </row>
    <row r="158" spans="11:11" s="1226" customFormat="1" ht="13.5" customHeight="1">
      <c r="K158" s="1249" t="s">
        <v>1321</v>
      </c>
    </row>
    <row r="159" spans="11:11" s="1226" customFormat="1" ht="13.5" customHeight="1">
      <c r="K159" s="1249" t="s">
        <v>1320</v>
      </c>
    </row>
    <row r="160" spans="11:11" s="1226" customFormat="1" ht="13.5" customHeight="1">
      <c r="K160" s="1249" t="s">
        <v>1319</v>
      </c>
    </row>
    <row r="161" spans="11:11" s="1226" customFormat="1" ht="13.5" customHeight="1">
      <c r="K161" s="1249" t="s">
        <v>1318</v>
      </c>
    </row>
    <row r="162" spans="11:11" s="1226" customFormat="1" ht="13.5" customHeight="1">
      <c r="K162" s="1249" t="s">
        <v>1317</v>
      </c>
    </row>
    <row r="163" spans="11:11" s="1226" customFormat="1" ht="13.5" customHeight="1">
      <c r="K163" s="1249" t="s">
        <v>1316</v>
      </c>
    </row>
    <row r="164" spans="11:11" s="1226" customFormat="1" ht="13.5" customHeight="1">
      <c r="K164" s="1249" t="s">
        <v>1315</v>
      </c>
    </row>
    <row r="165" spans="11:11" s="1226" customFormat="1" ht="13.5" customHeight="1">
      <c r="K165" s="1249" t="s">
        <v>1314</v>
      </c>
    </row>
    <row r="166" spans="11:11" s="1226" customFormat="1" ht="13.5" customHeight="1">
      <c r="K166" s="1249" t="s">
        <v>1313</v>
      </c>
    </row>
    <row r="167" spans="11:11" s="1226" customFormat="1" ht="13.5" customHeight="1">
      <c r="K167" s="1249" t="s">
        <v>1312</v>
      </c>
    </row>
    <row r="168" spans="11:11" s="1226" customFormat="1" ht="13.5" customHeight="1">
      <c r="K168" s="1249" t="s">
        <v>1311</v>
      </c>
    </row>
    <row r="169" spans="11:11" s="1226" customFormat="1" ht="13.5" customHeight="1">
      <c r="K169" s="1249" t="s">
        <v>1310</v>
      </c>
    </row>
    <row r="170" spans="11:11" s="1226" customFormat="1" ht="13.5" customHeight="1">
      <c r="K170" s="1249" t="s">
        <v>1309</v>
      </c>
    </row>
    <row r="171" spans="11:11" s="1226" customFormat="1" ht="13.5" customHeight="1">
      <c r="K171" s="1249" t="s">
        <v>1308</v>
      </c>
    </row>
    <row r="172" spans="11:11" s="1226" customFormat="1" ht="13.5" customHeight="1">
      <c r="K172" s="1249" t="s">
        <v>1307</v>
      </c>
    </row>
    <row r="173" spans="11:11" s="1226" customFormat="1" ht="13.5" customHeight="1">
      <c r="K173" s="1249" t="s">
        <v>1306</v>
      </c>
    </row>
    <row r="174" spans="11:11" s="1226" customFormat="1" ht="13.5" customHeight="1">
      <c r="K174" s="1249" t="s">
        <v>1305</v>
      </c>
    </row>
    <row r="175" spans="11:11" s="1226" customFormat="1" ht="13.5" customHeight="1">
      <c r="K175" s="1249" t="s">
        <v>1304</v>
      </c>
    </row>
    <row r="176" spans="11:11" s="1226" customFormat="1" ht="13.5" customHeight="1">
      <c r="K176" s="1249" t="s">
        <v>1303</v>
      </c>
    </row>
    <row r="177" spans="11:11" s="1226" customFormat="1" ht="13.5" customHeight="1">
      <c r="K177" s="1249" t="s">
        <v>1302</v>
      </c>
    </row>
    <row r="178" spans="11:11" s="1226" customFormat="1" ht="13.5" customHeight="1">
      <c r="K178" s="1249" t="s">
        <v>1301</v>
      </c>
    </row>
    <row r="179" spans="11:11" s="1226" customFormat="1" ht="13.5" customHeight="1">
      <c r="K179" s="1249" t="s">
        <v>1300</v>
      </c>
    </row>
    <row r="180" spans="11:11" s="1226" customFormat="1" ht="13.5" customHeight="1">
      <c r="K180" s="1249" t="s">
        <v>1299</v>
      </c>
    </row>
    <row r="181" spans="11:11" s="1226" customFormat="1" ht="13.5" customHeight="1">
      <c r="K181" s="1249" t="s">
        <v>1298</v>
      </c>
    </row>
    <row r="182" spans="11:11" s="1226" customFormat="1" ht="13.5" customHeight="1">
      <c r="K182" s="1249" t="s">
        <v>1297</v>
      </c>
    </row>
    <row r="183" spans="11:11" s="1226" customFormat="1" ht="13.5" customHeight="1">
      <c r="K183" s="1249" t="s">
        <v>1296</v>
      </c>
    </row>
    <row r="184" spans="11:11" s="1226" customFormat="1" ht="13.5" customHeight="1">
      <c r="K184" s="1249" t="s">
        <v>1295</v>
      </c>
    </row>
    <row r="185" spans="11:11" s="1226" customFormat="1" ht="13.5" customHeight="1">
      <c r="K185" s="1249" t="s">
        <v>1294</v>
      </c>
    </row>
    <row r="186" spans="11:11" s="1226" customFormat="1" ht="13.5" customHeight="1">
      <c r="K186" s="1249" t="s">
        <v>1293</v>
      </c>
    </row>
    <row r="187" spans="11:11" s="1226" customFormat="1" ht="13.5" customHeight="1">
      <c r="K187" s="1249" t="s">
        <v>1292</v>
      </c>
    </row>
    <row r="188" spans="11:11" s="1226" customFormat="1" ht="13.5" customHeight="1">
      <c r="K188" s="1249" t="s">
        <v>1291</v>
      </c>
    </row>
    <row r="189" spans="11:11" s="1226" customFormat="1" ht="13.5" customHeight="1">
      <c r="K189" s="1249" t="s">
        <v>1290</v>
      </c>
    </row>
    <row r="190" spans="11:11" s="1226" customFormat="1" ht="13.5" customHeight="1">
      <c r="K190" s="1249" t="s">
        <v>1289</v>
      </c>
    </row>
    <row r="191" spans="11:11" s="1226" customFormat="1" ht="13.5" customHeight="1">
      <c r="K191" s="1249" t="s">
        <v>1288</v>
      </c>
    </row>
    <row r="192" spans="11:11" s="1226" customFormat="1" ht="13.5" customHeight="1">
      <c r="K192" s="1249" t="s">
        <v>1287</v>
      </c>
    </row>
    <row r="193" spans="11:11" s="1226" customFormat="1" ht="13.5" customHeight="1">
      <c r="K193" s="1249" t="s">
        <v>1286</v>
      </c>
    </row>
    <row r="194" spans="11:11" s="1226" customFormat="1" ht="13.5" customHeight="1">
      <c r="K194" s="1249" t="s">
        <v>1285</v>
      </c>
    </row>
    <row r="195" spans="11:11" s="1226" customFormat="1" ht="13.5" customHeight="1">
      <c r="K195" s="1249" t="s">
        <v>1284</v>
      </c>
    </row>
    <row r="196" spans="11:11" s="1226" customFormat="1" ht="13.5" customHeight="1">
      <c r="K196" s="1249" t="s">
        <v>1283</v>
      </c>
    </row>
    <row r="197" spans="11:11" s="1226" customFormat="1" ht="13.5" customHeight="1">
      <c r="K197" s="1249" t="s">
        <v>1282</v>
      </c>
    </row>
    <row r="198" spans="11:11" s="1226" customFormat="1" ht="13.5" customHeight="1">
      <c r="K198" s="1249" t="s">
        <v>1281</v>
      </c>
    </row>
    <row r="199" spans="11:11" s="1226" customFormat="1" ht="13.5" customHeight="1">
      <c r="K199" s="1249" t="s">
        <v>1280</v>
      </c>
    </row>
    <row r="200" spans="11:11" s="1226" customFormat="1" ht="13.5" customHeight="1">
      <c r="K200" s="1249" t="s">
        <v>1279</v>
      </c>
    </row>
    <row r="201" spans="11:11" s="1226" customFormat="1" ht="13.5" customHeight="1">
      <c r="K201" s="1249" t="s">
        <v>1278</v>
      </c>
    </row>
    <row r="202" spans="11:11" s="1226" customFormat="1" ht="13.5" customHeight="1">
      <c r="K202" s="1249" t="s">
        <v>1277</v>
      </c>
    </row>
    <row r="203" spans="11:11" s="1226" customFormat="1" ht="13.5" customHeight="1">
      <c r="K203" s="1249" t="s">
        <v>1276</v>
      </c>
    </row>
    <row r="204" spans="11:11" s="1226" customFormat="1" ht="13.5" customHeight="1">
      <c r="K204" s="1249" t="s">
        <v>1275</v>
      </c>
    </row>
    <row r="205" spans="11:11" s="1226" customFormat="1" ht="13.5" customHeight="1">
      <c r="K205" s="1249" t="s">
        <v>1274</v>
      </c>
    </row>
    <row r="206" spans="11:11" s="1226" customFormat="1" ht="13.5" customHeight="1">
      <c r="K206" s="1249" t="s">
        <v>1273</v>
      </c>
    </row>
    <row r="207" spans="11:11" s="1226" customFormat="1" ht="13.5" customHeight="1">
      <c r="K207" s="1249" t="s">
        <v>1272</v>
      </c>
    </row>
    <row r="208" spans="11:11" s="1226" customFormat="1" ht="13.5" customHeight="1">
      <c r="K208" s="1249" t="s">
        <v>1271</v>
      </c>
    </row>
    <row r="209" spans="11:11" s="1226" customFormat="1" ht="13.5" customHeight="1">
      <c r="K209" s="1249" t="s">
        <v>1270</v>
      </c>
    </row>
    <row r="210" spans="11:11" s="1226" customFormat="1" ht="13.5" customHeight="1">
      <c r="K210" s="1249" t="s">
        <v>1269</v>
      </c>
    </row>
    <row r="211" spans="11:11" s="1226" customFormat="1" ht="13.5" customHeight="1">
      <c r="K211" s="1249" t="s">
        <v>1268</v>
      </c>
    </row>
    <row r="212" spans="11:11" s="1226" customFormat="1" ht="13.5" customHeight="1">
      <c r="K212" s="1249" t="s">
        <v>1267</v>
      </c>
    </row>
    <row r="213" spans="11:11" s="1226" customFormat="1" ht="13.5" customHeight="1">
      <c r="K213" s="1249" t="s">
        <v>1266</v>
      </c>
    </row>
    <row r="214" spans="11:11" s="1226" customFormat="1" ht="13.5" customHeight="1">
      <c r="K214" s="1249" t="s">
        <v>1265</v>
      </c>
    </row>
    <row r="215" spans="11:11" s="1226" customFormat="1" ht="13.5" customHeight="1">
      <c r="K215" s="1249" t="s">
        <v>1264</v>
      </c>
    </row>
    <row r="216" spans="11:11" s="1226" customFormat="1" ht="13.5" customHeight="1">
      <c r="K216" s="1249" t="s">
        <v>1263</v>
      </c>
    </row>
    <row r="217" spans="11:11" s="1226" customFormat="1" ht="13.5" customHeight="1">
      <c r="K217" s="1249" t="s">
        <v>1262</v>
      </c>
    </row>
    <row r="218" spans="11:11" s="1226" customFormat="1" ht="13.5" customHeight="1">
      <c r="K218" s="1249" t="s">
        <v>1261</v>
      </c>
    </row>
    <row r="219" spans="11:11" s="1226" customFormat="1" ht="13.5" customHeight="1">
      <c r="K219" s="1249" t="s">
        <v>1260</v>
      </c>
    </row>
    <row r="220" spans="11:11" s="1226" customFormat="1" ht="13.5" customHeight="1">
      <c r="K220" s="1249" t="s">
        <v>1259</v>
      </c>
    </row>
    <row r="221" spans="11:11" s="1226" customFormat="1" ht="13.5" customHeight="1">
      <c r="K221" s="1249" t="s">
        <v>1258</v>
      </c>
    </row>
    <row r="222" spans="11:11" s="1226" customFormat="1" ht="13.5" customHeight="1">
      <c r="K222" s="1249" t="s">
        <v>1257</v>
      </c>
    </row>
    <row r="223" spans="11:11" s="1226" customFormat="1" ht="13.5" customHeight="1">
      <c r="K223" s="1249" t="s">
        <v>1256</v>
      </c>
    </row>
    <row r="224" spans="11:11" s="1226" customFormat="1" ht="13.5" customHeight="1">
      <c r="K224" s="1249" t="s">
        <v>1255</v>
      </c>
    </row>
    <row r="225" spans="11:11" s="1226" customFormat="1" ht="13.5" customHeight="1">
      <c r="K225" s="1249" t="s">
        <v>1254</v>
      </c>
    </row>
    <row r="226" spans="11:11" s="1226" customFormat="1" ht="13.5" customHeight="1">
      <c r="K226" s="1249" t="s">
        <v>1253</v>
      </c>
    </row>
    <row r="227" spans="11:11" s="1226" customFormat="1" ht="13.5" customHeight="1">
      <c r="K227" s="1249" t="s">
        <v>1252</v>
      </c>
    </row>
    <row r="228" spans="11:11" s="1226" customFormat="1" ht="13.5" customHeight="1">
      <c r="K228" s="1249" t="s">
        <v>1251</v>
      </c>
    </row>
    <row r="229" spans="11:11" s="1226" customFormat="1" ht="13.5" customHeight="1">
      <c r="K229" s="1249" t="s">
        <v>1250</v>
      </c>
    </row>
    <row r="230" spans="11:11" s="1226" customFormat="1" ht="13.5" customHeight="1">
      <c r="K230" s="1249" t="s">
        <v>1249</v>
      </c>
    </row>
    <row r="231" spans="11:11" s="1226" customFormat="1" ht="13.5" customHeight="1">
      <c r="K231" s="1249" t="s">
        <v>1248</v>
      </c>
    </row>
    <row r="232" spans="11:11" s="1226" customFormat="1" ht="13.5" customHeight="1">
      <c r="K232" s="1249" t="s">
        <v>1247</v>
      </c>
    </row>
    <row r="233" spans="11:11" s="1226" customFormat="1" ht="13.5" customHeight="1">
      <c r="K233" s="1249" t="s">
        <v>1246</v>
      </c>
    </row>
    <row r="234" spans="11:11" s="1226" customFormat="1" ht="13.5" customHeight="1">
      <c r="K234" s="1249" t="s">
        <v>1245</v>
      </c>
    </row>
    <row r="235" spans="11:11" s="1226" customFormat="1" ht="13.5" customHeight="1">
      <c r="K235" s="1249" t="s">
        <v>1244</v>
      </c>
    </row>
    <row r="236" spans="11:11" s="1226" customFormat="1" ht="13.5" customHeight="1">
      <c r="K236" s="1249" t="s">
        <v>1243</v>
      </c>
    </row>
    <row r="237" spans="11:11" s="1226" customFormat="1" ht="13.5" customHeight="1">
      <c r="K237" s="1249" t="s">
        <v>1242</v>
      </c>
    </row>
    <row r="238" spans="11:11" s="1226" customFormat="1" ht="13.5" customHeight="1">
      <c r="K238" s="1249" t="s">
        <v>1241</v>
      </c>
    </row>
    <row r="239" spans="11:11" s="1226" customFormat="1" ht="13.5" customHeight="1">
      <c r="K239" s="1249" t="s">
        <v>1240</v>
      </c>
    </row>
    <row r="240" spans="11:11" s="1226" customFormat="1" ht="13.5" customHeight="1">
      <c r="K240" s="1249" t="s">
        <v>1239</v>
      </c>
    </row>
    <row r="241" spans="11:11" s="1226" customFormat="1" ht="13.5" customHeight="1">
      <c r="K241" s="1249" t="s">
        <v>1238</v>
      </c>
    </row>
    <row r="242" spans="11:11" s="1226" customFormat="1" ht="13.5" customHeight="1">
      <c r="K242" s="1249" t="s">
        <v>1237</v>
      </c>
    </row>
    <row r="243" spans="11:11" s="1226" customFormat="1" ht="13.5" customHeight="1">
      <c r="K243" s="1249" t="s">
        <v>1236</v>
      </c>
    </row>
    <row r="244" spans="11:11" s="1226" customFormat="1" ht="13.5" customHeight="1">
      <c r="K244" s="1249" t="s">
        <v>1235</v>
      </c>
    </row>
    <row r="245" spans="11:11" s="1226" customFormat="1" ht="13.5" customHeight="1">
      <c r="K245" s="1249" t="s">
        <v>1234</v>
      </c>
    </row>
    <row r="246" spans="11:11" s="1226" customFormat="1" ht="13.5" customHeight="1">
      <c r="K246" s="1249" t="s">
        <v>1233</v>
      </c>
    </row>
    <row r="247" spans="11:11" s="1226" customFormat="1" ht="13.5" customHeight="1">
      <c r="K247" s="1249" t="s">
        <v>1232</v>
      </c>
    </row>
    <row r="248" spans="11:11" s="1226" customFormat="1" ht="13.5" customHeight="1">
      <c r="K248" s="1249" t="s">
        <v>1231</v>
      </c>
    </row>
    <row r="249" spans="11:11" s="1226" customFormat="1" ht="13.5" customHeight="1">
      <c r="K249" s="1249" t="s">
        <v>1230</v>
      </c>
    </row>
    <row r="250" spans="11:11" s="1226" customFormat="1" ht="13.5" customHeight="1">
      <c r="K250" s="1249" t="s">
        <v>1229</v>
      </c>
    </row>
    <row r="251" spans="11:11" s="1226" customFormat="1" ht="13.5" customHeight="1">
      <c r="K251" s="1249" t="s">
        <v>1228</v>
      </c>
    </row>
    <row r="252" spans="11:11" s="1226" customFormat="1" ht="13.5" customHeight="1">
      <c r="K252" s="1249" t="s">
        <v>1227</v>
      </c>
    </row>
    <row r="253" spans="11:11" s="1226" customFormat="1" ht="13.5" customHeight="1">
      <c r="K253" s="1249" t="s">
        <v>1226</v>
      </c>
    </row>
    <row r="254" spans="11:11" s="1226" customFormat="1" ht="13.5" customHeight="1">
      <c r="K254" s="1249" t="s">
        <v>1225</v>
      </c>
    </row>
    <row r="255" spans="11:11" s="1226" customFormat="1" ht="13.5" customHeight="1">
      <c r="K255" s="1249" t="s">
        <v>1224</v>
      </c>
    </row>
    <row r="256" spans="11:11" s="1226" customFormat="1" ht="13.5" customHeight="1">
      <c r="K256" s="1249" t="s">
        <v>1223</v>
      </c>
    </row>
    <row r="257" spans="11:11" s="1226" customFormat="1" ht="13.5" customHeight="1">
      <c r="K257" s="1249" t="s">
        <v>1223</v>
      </c>
    </row>
    <row r="258" spans="11:11" s="1226" customFormat="1" ht="13.5" customHeight="1">
      <c r="K258" s="1249" t="s">
        <v>1222</v>
      </c>
    </row>
    <row r="259" spans="11:11" s="1226" customFormat="1" ht="13.5" customHeight="1">
      <c r="K259" s="1249" t="s">
        <v>1221</v>
      </c>
    </row>
    <row r="260" spans="11:11" s="1226" customFormat="1" ht="13.5" customHeight="1">
      <c r="K260" s="1249" t="s">
        <v>1220</v>
      </c>
    </row>
    <row r="261" spans="11:11" s="1226" customFormat="1" ht="13.5" customHeight="1">
      <c r="K261" s="1249" t="s">
        <v>1219</v>
      </c>
    </row>
    <row r="262" spans="11:11" s="1226" customFormat="1" ht="13.5" customHeight="1">
      <c r="K262" s="1249" t="s">
        <v>1218</v>
      </c>
    </row>
    <row r="263" spans="11:11" s="1226" customFormat="1" ht="13.5" customHeight="1">
      <c r="K263" s="1249" t="s">
        <v>1217</v>
      </c>
    </row>
    <row r="264" spans="11:11" s="1226" customFormat="1" ht="13.5" customHeight="1">
      <c r="K264" s="1249" t="s">
        <v>1216</v>
      </c>
    </row>
    <row r="265" spans="11:11" s="1226" customFormat="1" ht="13.5" customHeight="1">
      <c r="K265" s="1249" t="s">
        <v>1215</v>
      </c>
    </row>
    <row r="266" spans="11:11" s="1226" customFormat="1" ht="13.5" customHeight="1">
      <c r="K266" s="1249" t="s">
        <v>1214</v>
      </c>
    </row>
    <row r="267" spans="11:11" s="1226" customFormat="1" ht="13.5" customHeight="1">
      <c r="K267" s="1249" t="s">
        <v>1213</v>
      </c>
    </row>
    <row r="268" spans="11:11" s="1226" customFormat="1" ht="13.5" customHeight="1">
      <c r="K268" s="1249" t="s">
        <v>1212</v>
      </c>
    </row>
    <row r="269" spans="11:11" s="1226" customFormat="1" ht="13.5" customHeight="1">
      <c r="K269" s="1249" t="s">
        <v>1211</v>
      </c>
    </row>
    <row r="270" spans="11:11" s="1226" customFormat="1" ht="13.5" customHeight="1">
      <c r="K270" s="1249" t="s">
        <v>1210</v>
      </c>
    </row>
    <row r="271" spans="11:11" s="1226" customFormat="1" ht="13.5" customHeight="1">
      <c r="K271" s="1249" t="s">
        <v>1209</v>
      </c>
    </row>
    <row r="272" spans="11:11" s="1226" customFormat="1" ht="13.5" customHeight="1">
      <c r="K272" s="1249" t="s">
        <v>1208</v>
      </c>
    </row>
    <row r="273" spans="5:15" ht="13.5" customHeight="1">
      <c r="E273" s="1226"/>
      <c r="F273" s="1226"/>
      <c r="G273" s="1226"/>
      <c r="I273" s="1226"/>
      <c r="K273" s="1249" t="s">
        <v>1207</v>
      </c>
    </row>
    <row r="274" spans="5:15" ht="13.5" customHeight="1">
      <c r="E274" s="1226"/>
      <c r="F274" s="1226"/>
      <c r="G274" s="1226"/>
      <c r="I274" s="1226"/>
      <c r="K274" s="1249" t="s">
        <v>1206</v>
      </c>
    </row>
    <row r="275" spans="5:15" ht="13.5" customHeight="1">
      <c r="E275" s="1226"/>
      <c r="F275" s="1226"/>
      <c r="G275" s="1226"/>
      <c r="I275" s="1226"/>
      <c r="K275" s="1249" t="s">
        <v>1205</v>
      </c>
    </row>
    <row r="276" spans="5:15" ht="13.5" customHeight="1">
      <c r="E276" s="1226"/>
      <c r="F276" s="1226"/>
      <c r="G276" s="1226"/>
      <c r="I276" s="1226"/>
      <c r="K276" s="1249" t="s">
        <v>1204</v>
      </c>
    </row>
    <row r="277" spans="5:15" ht="13.5" customHeight="1">
      <c r="E277" s="1226"/>
      <c r="F277" s="1226"/>
      <c r="G277" s="1226"/>
      <c r="I277" s="1226"/>
      <c r="K277" s="1249" t="s">
        <v>1203</v>
      </c>
    </row>
    <row r="278" spans="5:15" ht="13.5" customHeight="1">
      <c r="E278" s="1226"/>
      <c r="F278" s="1226"/>
      <c r="G278" s="1226"/>
      <c r="I278" s="1226"/>
      <c r="K278" s="1249" t="s">
        <v>1202</v>
      </c>
    </row>
    <row r="279" spans="5:15" ht="13.5" customHeight="1">
      <c r="E279" s="1226"/>
      <c r="F279" s="1226"/>
      <c r="G279" s="1226"/>
      <c r="I279" s="1226"/>
      <c r="K279" s="1249" t="s">
        <v>1201</v>
      </c>
    </row>
    <row r="280" spans="5:15" ht="13.5" customHeight="1">
      <c r="E280" s="1226"/>
      <c r="F280" s="1226"/>
      <c r="G280" s="1226"/>
      <c r="I280" s="1226"/>
      <c r="K280" s="1249" t="s">
        <v>1200</v>
      </c>
    </row>
    <row r="281" spans="5:15">
      <c r="E281" s="1226"/>
      <c r="F281" s="1226"/>
      <c r="G281" s="1226"/>
      <c r="I281" s="1226"/>
      <c r="K281" s="1249" t="s">
        <v>1199</v>
      </c>
    </row>
    <row r="282" spans="5:15">
      <c r="E282" s="1226"/>
      <c r="F282" s="1226"/>
      <c r="G282" s="1226"/>
      <c r="I282" s="1226"/>
      <c r="K282" s="1249" t="s">
        <v>1198</v>
      </c>
    </row>
    <row r="283" spans="5:15">
      <c r="E283" s="1226"/>
      <c r="F283" s="1226"/>
      <c r="G283" s="1226"/>
      <c r="I283" s="1226"/>
      <c r="K283" s="1249" t="s">
        <v>1197</v>
      </c>
    </row>
    <row r="284" spans="5:15">
      <c r="E284" s="1226"/>
      <c r="F284" s="1226"/>
      <c r="G284" s="1226"/>
      <c r="I284" s="1226"/>
      <c r="K284" s="1249" t="s">
        <v>1196</v>
      </c>
    </row>
    <row r="285" spans="5:15">
      <c r="E285" s="1226"/>
      <c r="F285" s="1226"/>
      <c r="G285" s="1226"/>
      <c r="I285" s="1226"/>
      <c r="K285" s="1226"/>
      <c r="L285" s="1247"/>
      <c r="M285" s="1226"/>
      <c r="N285" s="1247"/>
      <c r="O285" s="1226"/>
    </row>
    <row r="286" spans="5:15">
      <c r="E286" s="1226"/>
      <c r="F286" s="1226"/>
      <c r="G286" s="1226"/>
    </row>
  </sheetData>
  <pageMargins left="0.78740157499999996" right="0.78740157499999996" top="0.984251969" bottom="0.984251969" header="0.4921259845" footer="0.4921259845"/>
  <pageSetup paperSize="9" scale="49" orientation="portrait" r:id="rId1"/>
  <headerFooter alignWithMargins="0"/>
  <tableParts count="3">
    <tablePart r:id="rId2"/>
    <tablePart r:id="rId3"/>
    <tablePart r:id="rId4"/>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2:T74"/>
  <sheetViews>
    <sheetView topLeftCell="A10" workbookViewId="0">
      <selection activeCell="D32" sqref="D32"/>
    </sheetView>
  </sheetViews>
  <sheetFormatPr defaultColWidth="11.453125" defaultRowHeight="12.5"/>
  <cols>
    <col min="1" max="1" width="10.1796875" style="1235" customWidth="1"/>
    <col min="2" max="2" width="34.1796875" style="1235" bestFit="1" customWidth="1"/>
    <col min="3" max="3" width="11.453125" style="1235"/>
    <col min="4" max="4" width="13.81640625" style="1263" bestFit="1" customWidth="1"/>
    <col min="5" max="7" width="11.1796875" style="1263" bestFit="1" customWidth="1"/>
    <col min="8" max="10" width="14.81640625" style="1235" bestFit="1" customWidth="1"/>
    <col min="11" max="11" width="3.453125" style="1235" customWidth="1"/>
    <col min="12" max="18" width="11.453125" style="1235"/>
    <col min="19" max="20" width="14.81640625" style="1235" bestFit="1" customWidth="1"/>
    <col min="21" max="16384" width="11.453125" style="1235"/>
  </cols>
  <sheetData>
    <row r="2" spans="1:10">
      <c r="B2" s="1313" t="s">
        <v>1869</v>
      </c>
      <c r="C2" s="1312"/>
      <c r="E2" s="1235"/>
      <c r="F2" s="1235"/>
      <c r="G2" s="1235"/>
    </row>
    <row r="3" spans="1:10" ht="18">
      <c r="B3" s="1310" t="s">
        <v>1868</v>
      </c>
      <c r="C3" s="1311"/>
      <c r="D3" s="1310"/>
      <c r="E3" s="1235"/>
      <c r="F3" s="1235"/>
      <c r="G3" s="1235"/>
    </row>
    <row r="4" spans="1:10" ht="18">
      <c r="B4" s="1309" t="s">
        <v>1867</v>
      </c>
      <c r="C4" s="1308"/>
      <c r="D4" s="1307"/>
      <c r="E4" s="1235"/>
      <c r="F4" s="1235"/>
      <c r="G4" s="1235"/>
    </row>
    <row r="5" spans="1:10" ht="13">
      <c r="B5" s="1306" t="s">
        <v>1866</v>
      </c>
      <c r="C5" s="1305" t="s">
        <v>1865</v>
      </c>
      <c r="D5" s="1304" t="s">
        <v>1864</v>
      </c>
      <c r="E5" s="1303"/>
      <c r="F5" s="1302"/>
      <c r="G5" s="1300"/>
      <c r="H5" s="1301"/>
      <c r="I5" s="1300"/>
      <c r="J5" s="1300"/>
    </row>
    <row r="6" spans="1:10" ht="13">
      <c r="A6" s="1235" t="s">
        <v>1863</v>
      </c>
      <c r="B6" s="1299" t="s">
        <v>1862</v>
      </c>
      <c r="C6" s="1278" t="s">
        <v>1861</v>
      </c>
      <c r="D6" s="1294" t="s">
        <v>1860</v>
      </c>
      <c r="E6" s="1296" t="s">
        <v>1859</v>
      </c>
      <c r="F6" s="1297" t="s">
        <v>1858</v>
      </c>
      <c r="G6" s="1296" t="s">
        <v>1857</v>
      </c>
      <c r="H6" s="1297" t="s">
        <v>1856</v>
      </c>
      <c r="I6" s="1296" t="s">
        <v>1855</v>
      </c>
      <c r="J6" s="1298" t="s">
        <v>1854</v>
      </c>
    </row>
    <row r="7" spans="1:10" ht="13">
      <c r="B7" s="1295"/>
      <c r="C7" s="1278"/>
      <c r="D7" s="1294" t="s">
        <v>1852</v>
      </c>
      <c r="E7" s="1293"/>
      <c r="F7" s="1292"/>
      <c r="G7" s="1290"/>
      <c r="H7" s="1297" t="s">
        <v>1852</v>
      </c>
      <c r="I7" s="1290"/>
      <c r="J7" s="1296" t="s">
        <v>1852</v>
      </c>
    </row>
    <row r="8" spans="1:10" ht="13">
      <c r="B8" s="1295"/>
      <c r="C8" s="1278"/>
      <c r="D8" s="1294"/>
      <c r="E8" s="1293"/>
      <c r="F8" s="1292"/>
      <c r="G8" s="1290"/>
      <c r="H8" s="1291"/>
      <c r="I8" s="1290"/>
      <c r="J8" s="1290"/>
    </row>
    <row r="9" spans="1:10" s="1273" customFormat="1" ht="19.5" customHeight="1">
      <c r="A9" s="1272" t="str">
        <f t="shared" ref="A9:A40" si="0">CONCATENATE("k ",C9)</f>
        <v>k EUR</v>
      </c>
      <c r="B9" s="1289" t="s">
        <v>1853</v>
      </c>
      <c r="C9" s="1288" t="s">
        <v>1852</v>
      </c>
      <c r="D9" s="1287">
        <v>1</v>
      </c>
      <c r="E9" s="1285">
        <v>1</v>
      </c>
      <c r="F9" s="1286">
        <v>1</v>
      </c>
      <c r="G9" s="1285">
        <v>1</v>
      </c>
      <c r="H9" s="1284">
        <v>1</v>
      </c>
      <c r="I9" s="1283">
        <v>1</v>
      </c>
      <c r="J9" s="1282">
        <v>1</v>
      </c>
    </row>
    <row r="10" spans="1:10" s="1273" customFormat="1" ht="20.149999999999999" customHeight="1">
      <c r="A10" s="1272" t="str">
        <f t="shared" si="0"/>
        <v>k CNY</v>
      </c>
      <c r="B10" s="1271" t="s">
        <v>1851</v>
      </c>
      <c r="C10" s="1270" t="s">
        <v>1850</v>
      </c>
      <c r="D10" s="1269">
        <v>8.28322</v>
      </c>
      <c r="E10" s="1267">
        <v>8.4397000000000002</v>
      </c>
      <c r="F10" s="1268">
        <v>8.4512</v>
      </c>
      <c r="G10" s="1267">
        <v>8.4608000000000008</v>
      </c>
      <c r="H10" s="1266">
        <v>8.4087300000000003</v>
      </c>
      <c r="I10" s="1265">
        <v>8.4753000000000007</v>
      </c>
      <c r="J10" s="1264">
        <v>8.4925000000000015</v>
      </c>
    </row>
    <row r="11" spans="1:10" s="1273" customFormat="1" ht="20.149999999999999" customHeight="1">
      <c r="A11" s="1272" t="str">
        <f t="shared" si="0"/>
        <v>k USD</v>
      </c>
      <c r="B11" s="1271" t="s">
        <v>1849</v>
      </c>
      <c r="C11" s="1270" t="s">
        <v>1848</v>
      </c>
      <c r="D11" s="1269">
        <v>1.36449</v>
      </c>
      <c r="E11" s="1267">
        <v>1.3732325000000001</v>
      </c>
      <c r="F11" s="1268">
        <v>1.3734</v>
      </c>
      <c r="G11" s="1267">
        <v>1.3736605</v>
      </c>
      <c r="H11" s="1266">
        <v>1.37119575</v>
      </c>
      <c r="I11" s="1265">
        <v>1.3740399999999999</v>
      </c>
      <c r="J11" s="1264">
        <v>1.3746749999999999</v>
      </c>
    </row>
    <row r="12" spans="1:10" s="1273" customFormat="1" ht="20.149999999999999" customHeight="1">
      <c r="A12" s="1272" t="str">
        <f t="shared" si="0"/>
        <v>k INR</v>
      </c>
      <c r="B12" s="1271" t="s">
        <v>1847</v>
      </c>
      <c r="C12" s="1270" t="s">
        <v>1846</v>
      </c>
      <c r="D12" s="1269">
        <v>84.764920000000004</v>
      </c>
      <c r="E12" s="1267">
        <v>86.182000000000002</v>
      </c>
      <c r="F12" s="1268">
        <v>87.852000000000004</v>
      </c>
      <c r="G12" s="1267">
        <v>89.532000000000011</v>
      </c>
      <c r="H12" s="1266">
        <v>87.082729999999998</v>
      </c>
      <c r="I12" s="1265">
        <v>91.212000000000003</v>
      </c>
      <c r="J12" s="1264">
        <v>92.782000000000011</v>
      </c>
    </row>
    <row r="13" spans="1:10" s="1273" customFormat="1" ht="20.149999999999999" customHeight="1">
      <c r="A13" s="1272" t="str">
        <f t="shared" si="0"/>
        <v>k AUD</v>
      </c>
      <c r="B13" s="1271" t="s">
        <v>1845</v>
      </c>
      <c r="C13" s="1270" t="s">
        <v>1844</v>
      </c>
      <c r="D13" s="1269">
        <v>1.5321800000000001</v>
      </c>
      <c r="E13" s="1267">
        <v>1.5393683</v>
      </c>
      <c r="F13" s="1268">
        <v>1.5488407000000002</v>
      </c>
      <c r="G13" s="1267">
        <v>1.5587212000000001</v>
      </c>
      <c r="H13" s="1266">
        <v>1.5447775500000001</v>
      </c>
      <c r="I13" s="1265">
        <v>1.5689691000000001</v>
      </c>
      <c r="J13" s="1264">
        <v>1.5797794000000001</v>
      </c>
    </row>
    <row r="14" spans="1:10" s="1273" customFormat="1" ht="19.5" customHeight="1">
      <c r="A14" s="1272" t="str">
        <f t="shared" si="0"/>
        <v>k ZAR</v>
      </c>
      <c r="B14" s="1289" t="s">
        <v>1843</v>
      </c>
      <c r="C14" s="1288" t="s">
        <v>1842</v>
      </c>
      <c r="D14" s="1287">
        <v>14.89739</v>
      </c>
      <c r="E14" s="1285">
        <v>14.955436300000001</v>
      </c>
      <c r="F14" s="1286">
        <v>15.199518400000001</v>
      </c>
      <c r="G14" s="1285">
        <v>15.4598608</v>
      </c>
      <c r="H14" s="1284">
        <v>15.128051375</v>
      </c>
      <c r="I14" s="1283">
        <v>15.749266500000001</v>
      </c>
      <c r="J14" s="1282">
        <v>16.054048099999999</v>
      </c>
    </row>
    <row r="15" spans="1:10" s="1273" customFormat="1" ht="20.149999999999999" customHeight="1">
      <c r="A15" s="1272" t="str">
        <f t="shared" si="0"/>
        <v>k DZD</v>
      </c>
      <c r="B15" s="1271" t="s">
        <v>1841</v>
      </c>
      <c r="C15" s="1270" t="s">
        <v>1840</v>
      </c>
      <c r="D15" s="1269">
        <v>106.20489999999999</v>
      </c>
      <c r="E15" s="1267">
        <v>106.40199</v>
      </c>
      <c r="F15" s="1268">
        <v>106.40199</v>
      </c>
      <c r="G15" s="1267">
        <v>106.40199</v>
      </c>
      <c r="H15" s="1266">
        <v>106.3527175</v>
      </c>
      <c r="I15" s="1265">
        <v>106.40199</v>
      </c>
      <c r="J15" s="1264">
        <v>106.40199</v>
      </c>
    </row>
    <row r="16" spans="1:10" s="1236" customFormat="1" ht="20.149999999999999" customHeight="1">
      <c r="A16" s="1272" t="str">
        <f t="shared" si="0"/>
        <v>k SAR</v>
      </c>
      <c r="B16" s="1271" t="s">
        <v>1839</v>
      </c>
      <c r="C16" s="1270" t="s">
        <v>1838</v>
      </c>
      <c r="D16" s="1269">
        <v>5.1171899999999999</v>
      </c>
      <c r="E16" s="1267">
        <v>5.1500649000000003</v>
      </c>
      <c r="F16" s="1268">
        <v>5.15168304</v>
      </c>
      <c r="G16" s="1267">
        <v>5.1535799899999999</v>
      </c>
      <c r="H16" s="1266">
        <v>5.1431294825</v>
      </c>
      <c r="I16" s="1265">
        <v>5.15572579</v>
      </c>
      <c r="J16" s="1264">
        <v>5.1597465800000002</v>
      </c>
    </row>
    <row r="17" spans="1:20" s="1273" customFormat="1" ht="20.149999999999999" customHeight="1">
      <c r="A17" s="1272" t="str">
        <f t="shared" si="0"/>
        <v>k ARS</v>
      </c>
      <c r="B17" s="1271" t="s">
        <v>1837</v>
      </c>
      <c r="C17" s="1270" t="s">
        <v>1836</v>
      </c>
      <c r="D17" s="1269">
        <v>10.17371</v>
      </c>
      <c r="E17" s="1267">
        <v>11.785498299999999</v>
      </c>
      <c r="F17" s="1268">
        <v>13.0524416</v>
      </c>
      <c r="G17" s="1267">
        <v>14.5003967</v>
      </c>
      <c r="H17" s="1266">
        <v>12.378011650000001</v>
      </c>
      <c r="I17" s="1265">
        <v>15.885717</v>
      </c>
      <c r="J17" s="1264">
        <v>15.885717</v>
      </c>
    </row>
    <row r="18" spans="1:20" s="1273" customFormat="1" ht="20.149999999999999" customHeight="1">
      <c r="A18" s="1272" t="str">
        <f t="shared" si="0"/>
        <v>k BRL</v>
      </c>
      <c r="B18" s="1271" t="s">
        <v>1835</v>
      </c>
      <c r="C18" s="1270" t="s">
        <v>1834</v>
      </c>
      <c r="D18" s="1269">
        <v>3.24959</v>
      </c>
      <c r="E18" s="1267">
        <v>3.2947990999999996</v>
      </c>
      <c r="F18" s="1268">
        <v>3.3733738999999998</v>
      </c>
      <c r="G18" s="1267">
        <v>3.4549449999999999</v>
      </c>
      <c r="H18" s="1266">
        <v>3.3431770000000003</v>
      </c>
      <c r="I18" s="1265">
        <v>3.5345207999999997</v>
      </c>
      <c r="J18" s="1264">
        <v>3.5345207999999997</v>
      </c>
    </row>
    <row r="19" spans="1:20" ht="13">
      <c r="A19" s="1272" t="str">
        <f t="shared" si="0"/>
        <v>k BND</v>
      </c>
      <c r="B19" s="1271" t="s">
        <v>1833</v>
      </c>
      <c r="C19" s="1270" t="s">
        <v>1832</v>
      </c>
      <c r="D19" s="1269">
        <v>1.7319</v>
      </c>
      <c r="E19" s="1267">
        <v>1.7425900000000001</v>
      </c>
      <c r="F19" s="1268">
        <v>1.7425900000000001</v>
      </c>
      <c r="G19" s="1267">
        <v>1.7425900000000001</v>
      </c>
      <c r="H19" s="1266">
        <v>1.7399175</v>
      </c>
      <c r="I19" s="1265">
        <v>1.7425900000000001</v>
      </c>
      <c r="J19" s="1264">
        <v>1.7425900000000001</v>
      </c>
    </row>
    <row r="20" spans="1:20" s="1273" customFormat="1" ht="20.149999999999999" customHeight="1">
      <c r="A20" s="1272" t="str">
        <f t="shared" si="0"/>
        <v>k BGN</v>
      </c>
      <c r="B20" s="1271" t="s">
        <v>1831</v>
      </c>
      <c r="C20" s="1270" t="s">
        <v>1830</v>
      </c>
      <c r="D20" s="1269">
        <v>1.9558</v>
      </c>
      <c r="E20" s="1267">
        <v>1.9558</v>
      </c>
      <c r="F20" s="1268">
        <v>1.9558</v>
      </c>
      <c r="G20" s="1267">
        <v>1.9558</v>
      </c>
      <c r="H20" s="1266">
        <v>1.9558</v>
      </c>
      <c r="I20" s="1265">
        <v>1.9558</v>
      </c>
      <c r="J20" s="1264">
        <v>1.9558</v>
      </c>
    </row>
    <row r="21" spans="1:20" ht="13">
      <c r="A21" s="1272" t="str">
        <f t="shared" si="0"/>
        <v>k KHR</v>
      </c>
      <c r="B21" s="1271" t="s">
        <v>1829</v>
      </c>
      <c r="C21" s="1270" t="s">
        <v>1828</v>
      </c>
      <c r="D21" s="1269">
        <v>5419.9537600000003</v>
      </c>
      <c r="E21" s="1267">
        <v>5468.0824000000002</v>
      </c>
      <c r="F21" s="1268">
        <v>5468.0824000000002</v>
      </c>
      <c r="G21" s="1267">
        <v>5468.0824000000002</v>
      </c>
      <c r="H21" s="1266">
        <v>5456.0502399999996</v>
      </c>
      <c r="I21" s="1235">
        <v>5468.0824000000002</v>
      </c>
      <c r="J21" s="1235">
        <v>5468.0824000000002</v>
      </c>
    </row>
    <row r="22" spans="1:20" s="1273" customFormat="1" ht="20.149999999999999" customHeight="1">
      <c r="A22" s="1272" t="str">
        <f t="shared" si="0"/>
        <v>k CAD</v>
      </c>
      <c r="B22" s="1271" t="s">
        <v>1827</v>
      </c>
      <c r="C22" s="1270" t="s">
        <v>1826</v>
      </c>
      <c r="D22" s="1269">
        <v>1.49993</v>
      </c>
      <c r="E22" s="1267">
        <v>1.5223935</v>
      </c>
      <c r="F22" s="1268">
        <v>1.5258383999999998</v>
      </c>
      <c r="G22" s="1267">
        <v>1.5294312999999999</v>
      </c>
      <c r="H22" s="1266">
        <v>1.5193982999999998</v>
      </c>
      <c r="I22" s="1265">
        <v>1.5330789999999999</v>
      </c>
      <c r="J22" s="1264">
        <v>1.5367944</v>
      </c>
    </row>
    <row r="23" spans="1:20" ht="13">
      <c r="A23" s="1272" t="str">
        <f t="shared" si="0"/>
        <v>k XAF</v>
      </c>
      <c r="B23" s="1271" t="s">
        <v>1825</v>
      </c>
      <c r="C23" s="1270" t="s">
        <v>1824</v>
      </c>
      <c r="D23" s="1269">
        <v>655.95699999999999</v>
      </c>
      <c r="E23" s="1267">
        <v>655.95699999999999</v>
      </c>
      <c r="F23" s="1268">
        <v>655.95699999999999</v>
      </c>
      <c r="G23" s="1267">
        <v>655.95699999999999</v>
      </c>
      <c r="H23" s="1266">
        <v>655.95699999999999</v>
      </c>
      <c r="I23" s="1265">
        <v>655.95699999999999</v>
      </c>
      <c r="J23" s="1264">
        <v>655.95699999999999</v>
      </c>
    </row>
    <row r="24" spans="1:20" s="1273" customFormat="1" ht="20.149999999999999" customHeight="1">
      <c r="A24" s="1272" t="str">
        <f t="shared" si="0"/>
        <v>k CLP</v>
      </c>
      <c r="B24" s="1271" t="s">
        <v>1823</v>
      </c>
      <c r="C24" s="1270" t="s">
        <v>1822</v>
      </c>
      <c r="D24" s="1269">
        <v>745.45579999999995</v>
      </c>
      <c r="E24" s="1267">
        <v>780.17774000000009</v>
      </c>
      <c r="F24" s="1268">
        <v>786.47883999999999</v>
      </c>
      <c r="G24" s="1267">
        <v>792.71424000000002</v>
      </c>
      <c r="H24" s="1266">
        <v>776.20665499999996</v>
      </c>
      <c r="I24" s="1265">
        <v>798.76264000000003</v>
      </c>
      <c r="J24" s="1264">
        <v>798.76264000000003</v>
      </c>
    </row>
    <row r="25" spans="1:20" s="1273" customFormat="1" ht="20.149999999999999" customHeight="1">
      <c r="A25" s="1272" t="str">
        <f t="shared" si="0"/>
        <v>k COP</v>
      </c>
      <c r="B25" s="1271" t="s">
        <v>1821</v>
      </c>
      <c r="C25" s="1270" t="s">
        <v>1820</v>
      </c>
      <c r="D25" s="1269">
        <v>2728.8413099999998</v>
      </c>
      <c r="E25" s="1267">
        <v>2828.5803999999998</v>
      </c>
      <c r="F25" s="1268">
        <v>2852.5904</v>
      </c>
      <c r="G25" s="1267">
        <v>2873.8103999999998</v>
      </c>
      <c r="H25" s="1266">
        <v>2820.9556275</v>
      </c>
      <c r="I25" s="1265">
        <v>2901.9303999999997</v>
      </c>
      <c r="J25" s="1264">
        <v>2933.3004000000001</v>
      </c>
    </row>
    <row r="26" spans="1:20" s="1273" customFormat="1" ht="20.149999999999999" customHeight="1">
      <c r="A26" s="1272" t="str">
        <f t="shared" si="0"/>
        <v>k KRW</v>
      </c>
      <c r="B26" s="1271" t="s">
        <v>1819</v>
      </c>
      <c r="C26" s="1270" t="s">
        <v>1818</v>
      </c>
      <c r="D26" s="1269">
        <v>1458.7762499999999</v>
      </c>
      <c r="E26" s="1267">
        <v>1479.02</v>
      </c>
      <c r="F26" s="1268">
        <v>1485.52</v>
      </c>
      <c r="G26" s="1267">
        <v>1491.39</v>
      </c>
      <c r="H26" s="1266">
        <v>1478.6765625</v>
      </c>
      <c r="I26" s="1265">
        <v>1496.1200000000001</v>
      </c>
      <c r="J26" s="1264">
        <v>1500.91</v>
      </c>
    </row>
    <row r="27" spans="1:20" s="1273" customFormat="1" ht="20.149999999999999" customHeight="1">
      <c r="A27" s="1272" t="str">
        <f t="shared" si="0"/>
        <v>k HRK</v>
      </c>
      <c r="B27" s="1271" t="s">
        <v>1817</v>
      </c>
      <c r="C27" s="1270" t="s">
        <v>1816</v>
      </c>
      <c r="D27" s="1269">
        <v>7.6415699999999998</v>
      </c>
      <c r="E27" s="1267">
        <v>7.6641000000000004</v>
      </c>
      <c r="F27" s="1268">
        <v>7.6641000000000004</v>
      </c>
      <c r="G27" s="1267">
        <v>7.6641000000000004</v>
      </c>
      <c r="H27" s="1266">
        <v>7.6584675000000004</v>
      </c>
      <c r="I27" s="1265">
        <v>7.6641000000000004</v>
      </c>
      <c r="J27" s="1264">
        <v>7.6641000000000004</v>
      </c>
    </row>
    <row r="28" spans="1:20" s="1273" customFormat="1" ht="20.149999999999999" customHeight="1">
      <c r="A28" s="1272" t="str">
        <f t="shared" si="0"/>
        <v>k DKK</v>
      </c>
      <c r="B28" s="1271" t="s">
        <v>1815</v>
      </c>
      <c r="C28" s="1270" t="s">
        <v>1814</v>
      </c>
      <c r="D28" s="1269">
        <v>7.4618099999999998</v>
      </c>
      <c r="E28" s="1267">
        <v>7.4571291000000004</v>
      </c>
      <c r="F28" s="1268">
        <v>7.4531489000000004</v>
      </c>
      <c r="G28" s="1267">
        <v>7.4510117999999999</v>
      </c>
      <c r="H28" s="1266">
        <v>7.4557749499999995</v>
      </c>
      <c r="I28" s="1265">
        <v>7.4490599</v>
      </c>
      <c r="J28" s="1264">
        <v>7.4478401000000005</v>
      </c>
    </row>
    <row r="29" spans="1:20" s="1273" customFormat="1" ht="20.149999999999999" customHeight="1">
      <c r="A29" s="1272" t="str">
        <f t="shared" si="0"/>
        <v>k EGP</v>
      </c>
      <c r="B29" s="1271" t="s">
        <v>1813</v>
      </c>
      <c r="C29" s="1270" t="s">
        <v>1812</v>
      </c>
      <c r="D29" s="1269">
        <v>9.4974699999999999</v>
      </c>
      <c r="E29" s="1267">
        <v>9.8051198500000005</v>
      </c>
      <c r="F29" s="1268">
        <v>10.12178001</v>
      </c>
      <c r="G29" s="1267">
        <v>10.480366070000001</v>
      </c>
      <c r="H29" s="1266">
        <v>9.9761839825000003</v>
      </c>
      <c r="I29" s="1265">
        <v>10.853717450000001</v>
      </c>
      <c r="J29" s="1264">
        <v>10.853717450000001</v>
      </c>
    </row>
    <row r="30" spans="1:20" s="1273" customFormat="1" ht="20.149999999999999" customHeight="1">
      <c r="A30" s="1272" t="str">
        <f t="shared" si="0"/>
        <v>k AED</v>
      </c>
      <c r="B30" s="1271" t="s">
        <v>1811</v>
      </c>
      <c r="C30" s="1270" t="s">
        <v>1810</v>
      </c>
      <c r="D30" s="1269">
        <v>5.0115600000000002</v>
      </c>
      <c r="E30" s="1267">
        <v>5.0428839600000002</v>
      </c>
      <c r="F30" s="1268">
        <v>5.0433143500000002</v>
      </c>
      <c r="G30" s="1267">
        <v>5.0440045400000004</v>
      </c>
      <c r="H30" s="1266">
        <v>5.0354407124999998</v>
      </c>
      <c r="I30" s="1265">
        <v>5.0449185100000005</v>
      </c>
      <c r="J30" s="1264">
        <v>5.0449185100000005</v>
      </c>
    </row>
    <row r="31" spans="1:20" s="1273" customFormat="1" ht="20.149999999999999" customHeight="1">
      <c r="A31" s="1272" t="str">
        <f t="shared" si="0"/>
        <v>k ECS</v>
      </c>
      <c r="B31" s="1271" t="s">
        <v>1809</v>
      </c>
      <c r="C31" s="1270" t="s">
        <v>1808</v>
      </c>
      <c r="D31" s="1269">
        <v>1.36449</v>
      </c>
      <c r="E31" s="1267">
        <v>1.3732325000000001</v>
      </c>
      <c r="F31" s="1268">
        <v>1.3734</v>
      </c>
      <c r="G31" s="1267">
        <v>1.3736605</v>
      </c>
      <c r="H31" s="1266">
        <v>1.37119575</v>
      </c>
      <c r="I31" s="1265">
        <v>1.3740399999999999</v>
      </c>
      <c r="J31" s="1264">
        <v>1.3746749999999999</v>
      </c>
    </row>
    <row r="32" spans="1:20" s="1273" customFormat="1" ht="20.149999999999999" customHeight="1">
      <c r="A32" s="1272" t="str">
        <f t="shared" si="0"/>
        <v>k EEK</v>
      </c>
      <c r="B32" s="1279" t="s">
        <v>1807</v>
      </c>
      <c r="C32" s="1278" t="s">
        <v>1806</v>
      </c>
      <c r="D32" s="1277"/>
      <c r="E32" s="1276"/>
      <c r="F32" s="1276"/>
      <c r="G32" s="1276"/>
      <c r="H32" s="1275"/>
      <c r="I32" s="1274"/>
      <c r="J32" s="1264"/>
      <c r="S32" s="1265">
        <f>'[11]Swap points'!R24+'[11]Swap points'!P24</f>
        <v>0</v>
      </c>
      <c r="T32" s="1264">
        <f>'[11]Swap points'!R24+'[11]Swap points'!Q24</f>
        <v>0</v>
      </c>
    </row>
    <row r="33" spans="1:20" s="1273" customFormat="1" ht="20.149999999999999" customHeight="1">
      <c r="A33" s="1272" t="str">
        <f t="shared" si="0"/>
        <v>k HKD</v>
      </c>
      <c r="B33" s="1271" t="s">
        <v>1805</v>
      </c>
      <c r="C33" s="1270" t="s">
        <v>1804</v>
      </c>
      <c r="D33" s="1269">
        <v>10.58799</v>
      </c>
      <c r="E33" s="1267">
        <v>10.655115400000001</v>
      </c>
      <c r="F33" s="1268">
        <v>10.655866400000001</v>
      </c>
      <c r="G33" s="1267">
        <v>10.657681800000001</v>
      </c>
      <c r="H33" s="1266">
        <v>10.639163400000001</v>
      </c>
      <c r="I33" s="1265">
        <v>10.660489</v>
      </c>
      <c r="J33" s="1264">
        <v>10.6671315</v>
      </c>
    </row>
    <row r="34" spans="1:20" s="1273" customFormat="1" ht="20.149999999999999" customHeight="1">
      <c r="A34" s="1272" t="str">
        <f t="shared" si="0"/>
        <v>k HUF</v>
      </c>
      <c r="B34" s="1271" t="s">
        <v>1803</v>
      </c>
      <c r="C34" s="1270" t="s">
        <v>1802</v>
      </c>
      <c r="D34" s="1269">
        <v>306.31452999999999</v>
      </c>
      <c r="E34" s="1267">
        <v>311.20798000000002</v>
      </c>
      <c r="F34" s="1268">
        <v>312.67950000000002</v>
      </c>
      <c r="G34" s="1267">
        <v>314.47462999999999</v>
      </c>
      <c r="H34" s="1266">
        <v>311.16915999999998</v>
      </c>
      <c r="I34" s="1265">
        <v>316.22219000000001</v>
      </c>
      <c r="J34" s="1264">
        <v>316.22219000000001</v>
      </c>
    </row>
    <row r="35" spans="1:20" s="1273" customFormat="1" ht="20.149999999999999" customHeight="1">
      <c r="A35" s="1272" t="str">
        <f t="shared" si="0"/>
        <v>k IDR</v>
      </c>
      <c r="B35" s="1271" t="s">
        <v>1801</v>
      </c>
      <c r="C35" s="1270" t="s">
        <v>1800</v>
      </c>
      <c r="D35" s="1269">
        <v>16357.62016</v>
      </c>
      <c r="E35" s="1267">
        <v>16182.53</v>
      </c>
      <c r="F35" s="1268">
        <v>16480.53</v>
      </c>
      <c r="G35" s="1267">
        <v>16656.53</v>
      </c>
      <c r="H35" s="1266">
        <v>16419.302540000001</v>
      </c>
      <c r="I35" s="1265">
        <v>17041.53</v>
      </c>
      <c r="J35" s="1264">
        <v>17484.53</v>
      </c>
    </row>
    <row r="36" spans="1:20" s="1273" customFormat="1" ht="20.149999999999999" customHeight="1">
      <c r="A36" s="1272" t="str">
        <f t="shared" si="0"/>
        <v>k IRR</v>
      </c>
      <c r="B36" s="1271" t="s">
        <v>1799</v>
      </c>
      <c r="C36" s="1270" t="s">
        <v>182</v>
      </c>
      <c r="D36" s="1269">
        <v>33914.454039999997</v>
      </c>
      <c r="E36" s="1267">
        <v>34261.339999999997</v>
      </c>
      <c r="F36" s="1268">
        <v>34261.339999999997</v>
      </c>
      <c r="G36" s="1267">
        <v>34261.339999999997</v>
      </c>
      <c r="H36" s="1266">
        <v>34174.61851</v>
      </c>
      <c r="I36" s="1265">
        <v>34261.339999999997</v>
      </c>
      <c r="J36" s="1264">
        <v>34261.339999999997</v>
      </c>
    </row>
    <row r="37" spans="1:20" s="1273" customFormat="1" ht="20.149999999999999" customHeight="1">
      <c r="A37" s="1272" t="str">
        <f t="shared" si="0"/>
        <v>k ILS</v>
      </c>
      <c r="B37" s="1271" t="s">
        <v>1798</v>
      </c>
      <c r="C37" s="1270" t="s">
        <v>1797</v>
      </c>
      <c r="D37" s="1269">
        <v>4.7813600000000003</v>
      </c>
      <c r="E37" s="1267">
        <v>4.7935242000000002</v>
      </c>
      <c r="F37" s="1268">
        <v>4.7967832000000001</v>
      </c>
      <c r="G37" s="1267">
        <v>4.8004354000000005</v>
      </c>
      <c r="H37" s="1266">
        <v>4.7930257000000003</v>
      </c>
      <c r="I37" s="1265">
        <v>4.8045037000000006</v>
      </c>
      <c r="J37" s="1264">
        <v>4.8105515000000008</v>
      </c>
    </row>
    <row r="38" spans="1:20" s="1273" customFormat="1" ht="20.149999999999999" customHeight="1">
      <c r="A38" s="1272" t="str">
        <f t="shared" si="0"/>
        <v>k JPY</v>
      </c>
      <c r="B38" s="1271" t="s">
        <v>1796</v>
      </c>
      <c r="C38" s="1270" t="s">
        <v>1795</v>
      </c>
      <c r="D38" s="1269">
        <v>140.52500000000001</v>
      </c>
      <c r="E38" s="1267">
        <v>140.64779000000001</v>
      </c>
      <c r="F38" s="1268">
        <v>140.58535000000001</v>
      </c>
      <c r="G38" s="1267">
        <v>140.51156</v>
      </c>
      <c r="H38" s="1266">
        <v>140.56742500000001</v>
      </c>
      <c r="I38" s="1265">
        <v>140.41129000000001</v>
      </c>
      <c r="J38" s="1264">
        <v>140.28954000000002</v>
      </c>
    </row>
    <row r="39" spans="1:20" s="1273" customFormat="1" ht="20.149999999999999" customHeight="1">
      <c r="A39" s="1272" t="str">
        <f t="shared" si="0"/>
        <v>k KZT</v>
      </c>
      <c r="B39" s="1271" t="s">
        <v>1794</v>
      </c>
      <c r="C39" s="1270" t="s">
        <v>1793</v>
      </c>
      <c r="D39" s="1269">
        <v>226.00527</v>
      </c>
      <c r="E39" s="1267">
        <v>259.517743</v>
      </c>
      <c r="F39" s="1268">
        <v>263.81479899999999</v>
      </c>
      <c r="G39" s="1267">
        <v>267.38845800000001</v>
      </c>
      <c r="H39" s="1266">
        <v>254.1815675</v>
      </c>
      <c r="I39" s="1265">
        <v>270.200424</v>
      </c>
      <c r="J39" s="1264">
        <v>270.200424</v>
      </c>
    </row>
    <row r="40" spans="1:20" ht="13">
      <c r="A40" s="1272" t="str">
        <f t="shared" si="0"/>
        <v>k KWD</v>
      </c>
      <c r="B40" s="1271" t="s">
        <v>1792</v>
      </c>
      <c r="C40" s="1270" t="s">
        <v>1791</v>
      </c>
      <c r="D40" s="1269">
        <v>0.38490000000000002</v>
      </c>
      <c r="E40" s="1267">
        <v>0.38794214700000001</v>
      </c>
      <c r="F40" s="1268">
        <v>0.388882634</v>
      </c>
      <c r="G40" s="1267">
        <v>0.39043072400000001</v>
      </c>
      <c r="H40" s="1266">
        <v>0.38803887625</v>
      </c>
      <c r="I40" s="1265">
        <v>0.39189427399999999</v>
      </c>
      <c r="J40" s="1264">
        <v>0.39248539900000001</v>
      </c>
    </row>
    <row r="41" spans="1:20" ht="13">
      <c r="A41" s="1272" t="str">
        <f t="shared" ref="A41:A74" si="1">CONCATENATE("k ",C41)</f>
        <v>k LAK</v>
      </c>
      <c r="B41" s="1271" t="s">
        <v>1790</v>
      </c>
      <c r="C41" s="1270" t="s">
        <v>1789</v>
      </c>
      <c r="D41" s="1269">
        <v>10924.44692</v>
      </c>
      <c r="E41" s="1267">
        <v>11010.3176</v>
      </c>
      <c r="F41" s="1268">
        <v>11010.3176</v>
      </c>
      <c r="G41" s="1267">
        <v>11010.3176</v>
      </c>
      <c r="H41" s="1266">
        <v>10988.84993</v>
      </c>
      <c r="I41" s="1235">
        <v>11010.3176</v>
      </c>
      <c r="J41" s="1235">
        <v>11010.3176</v>
      </c>
    </row>
    <row r="42" spans="1:20" s="1236" customFormat="1" ht="20.149999999999999" customHeight="1">
      <c r="A42" s="1272" t="str">
        <f t="shared" si="1"/>
        <v>k LVL</v>
      </c>
      <c r="B42" s="1279" t="s">
        <v>1788</v>
      </c>
      <c r="C42" s="1278" t="s">
        <v>1787</v>
      </c>
      <c r="D42" s="1277">
        <v>0.70669999999999999</v>
      </c>
      <c r="E42" s="1276">
        <v>0.69910000000000005</v>
      </c>
      <c r="F42" s="1276">
        <v>0.7016</v>
      </c>
      <c r="G42" s="1276">
        <v>0.70400000000000007</v>
      </c>
      <c r="H42" s="1275">
        <v>0.70730000000000004</v>
      </c>
      <c r="I42" s="1274">
        <v>0.70300000000000007</v>
      </c>
      <c r="J42" s="1264">
        <v>0.70730000000000004</v>
      </c>
      <c r="S42" s="1265">
        <f>'[11]Swap points'!R35+'[11]Swap points'!P35</f>
        <v>0</v>
      </c>
      <c r="T42" s="1264">
        <f>'[11]Swap points'!R35+'[11]Swap points'!Q35</f>
        <v>0</v>
      </c>
    </row>
    <row r="43" spans="1:20" s="1236" customFormat="1" ht="20.149999999999999" customHeight="1">
      <c r="A43" s="1272" t="str">
        <f t="shared" si="1"/>
        <v>k LBP</v>
      </c>
      <c r="B43" s="1271" t="s">
        <v>1786</v>
      </c>
      <c r="C43" s="1270" t="s">
        <v>1785</v>
      </c>
      <c r="D43" s="1269">
        <v>2050.1931100000002</v>
      </c>
      <c r="E43" s="1267">
        <v>2070.4423000000002</v>
      </c>
      <c r="F43" s="1268">
        <v>2070.4423000000002</v>
      </c>
      <c r="G43" s="1267">
        <v>2070.4423000000002</v>
      </c>
      <c r="H43" s="1266">
        <v>2065.3800025000005</v>
      </c>
      <c r="I43" s="1265">
        <v>2070.4423000000002</v>
      </c>
      <c r="J43" s="1264">
        <v>2070.4423000000002</v>
      </c>
    </row>
    <row r="44" spans="1:20" s="1273" customFormat="1" ht="20.149999999999999" customHeight="1">
      <c r="A44" s="1272" t="str">
        <f t="shared" si="1"/>
        <v>k LTL</v>
      </c>
      <c r="B44" s="1271" t="s">
        <v>1784</v>
      </c>
      <c r="C44" s="1270" t="s">
        <v>1783</v>
      </c>
      <c r="D44" s="1269">
        <v>3.4527999999999999</v>
      </c>
      <c r="E44" s="1267">
        <v>3.4527999999999999</v>
      </c>
      <c r="F44" s="1268">
        <v>3.4527999999999999</v>
      </c>
      <c r="G44" s="1267">
        <v>3.4527999999999999</v>
      </c>
      <c r="H44" s="1266">
        <v>3.4527999999999999</v>
      </c>
      <c r="I44" s="1265">
        <v>3.4527999999999999</v>
      </c>
      <c r="J44" s="1264">
        <v>3.4527999999999999</v>
      </c>
    </row>
    <row r="45" spans="1:20" s="1273" customFormat="1" ht="20.149999999999999" customHeight="1">
      <c r="A45" s="1272" t="str">
        <f t="shared" si="1"/>
        <v>k MYR</v>
      </c>
      <c r="B45" s="1271" t="s">
        <v>1782</v>
      </c>
      <c r="C45" s="1270" t="s">
        <v>1781</v>
      </c>
      <c r="D45" s="1269">
        <v>4.5061900000000001</v>
      </c>
      <c r="E45" s="1267">
        <v>4.5190799999999998</v>
      </c>
      <c r="F45" s="1268">
        <v>4.5465799999999996</v>
      </c>
      <c r="G45" s="1267">
        <v>4.5684800000000001</v>
      </c>
      <c r="H45" s="1266">
        <v>4.5350824999999997</v>
      </c>
      <c r="I45" s="1265">
        <v>4.5943800000000001</v>
      </c>
      <c r="J45" s="1264">
        <v>4.6341799999999997</v>
      </c>
    </row>
    <row r="46" spans="1:20" s="1273" customFormat="1" ht="20.149999999999999" customHeight="1">
      <c r="A46" s="1272" t="str">
        <f t="shared" si="1"/>
        <v>k MAD</v>
      </c>
      <c r="B46" s="1271" t="s">
        <v>1780</v>
      </c>
      <c r="C46" s="1270" t="s">
        <v>1779</v>
      </c>
      <c r="D46" s="1269">
        <v>11.193989999999999</v>
      </c>
      <c r="E46" s="1267">
        <v>11.311360000000001</v>
      </c>
      <c r="F46" s="1268">
        <v>11.45036</v>
      </c>
      <c r="G46" s="1267">
        <v>11.549059999999999</v>
      </c>
      <c r="H46" s="1266">
        <v>11.376192499999998</v>
      </c>
      <c r="I46" s="1265">
        <v>11.595660000000001</v>
      </c>
      <c r="J46" s="1264">
        <v>11.69046</v>
      </c>
    </row>
    <row r="47" spans="1:20" s="1273" customFormat="1" ht="20.149999999999999" customHeight="1">
      <c r="A47" s="1272" t="str">
        <f t="shared" si="1"/>
        <v>k MXN</v>
      </c>
      <c r="B47" s="1271" t="s">
        <v>1778</v>
      </c>
      <c r="C47" s="1270" t="s">
        <v>1777</v>
      </c>
      <c r="D47" s="1269">
        <v>18.09629</v>
      </c>
      <c r="E47" s="1267">
        <v>18.318428790000002</v>
      </c>
      <c r="F47" s="1268">
        <v>18.45073704</v>
      </c>
      <c r="G47" s="1267">
        <v>18.586221999999999</v>
      </c>
      <c r="H47" s="1266">
        <v>18.362919457499999</v>
      </c>
      <c r="I47" s="1265">
        <v>18.725917819999999</v>
      </c>
      <c r="J47" s="1264">
        <v>18.87782988</v>
      </c>
    </row>
    <row r="48" spans="1:20" ht="13">
      <c r="A48" s="1272" t="str">
        <f t="shared" si="1"/>
        <v>k MNT</v>
      </c>
      <c r="B48" s="1271" t="s">
        <v>1776</v>
      </c>
      <c r="C48" s="1270" t="s">
        <v>1775</v>
      </c>
      <c r="D48" s="1269">
        <v>2330.7036499999999</v>
      </c>
      <c r="E48" s="1267">
        <v>2460.0655999999999</v>
      </c>
      <c r="F48" s="1268">
        <v>2545.9656</v>
      </c>
      <c r="G48" s="1267">
        <v>2636.8755999999998</v>
      </c>
      <c r="H48" s="1266">
        <v>2493.4026124999996</v>
      </c>
      <c r="I48" s="1281">
        <v>2730.3256000000001</v>
      </c>
      <c r="J48" s="1280">
        <v>2730.3256000000001</v>
      </c>
    </row>
    <row r="49" spans="1:20" ht="13">
      <c r="A49" s="1272" t="str">
        <f t="shared" si="1"/>
        <v>k MMK</v>
      </c>
      <c r="B49" s="1271" t="s">
        <v>1774</v>
      </c>
      <c r="C49" s="1270" t="s">
        <v>1773</v>
      </c>
      <c r="D49" s="1269">
        <v>1337.70461</v>
      </c>
      <c r="E49" s="1267">
        <v>1336.1235999999999</v>
      </c>
      <c r="F49" s="1268">
        <v>1336.1235999999999</v>
      </c>
      <c r="G49" s="1267">
        <v>1336.1235999999999</v>
      </c>
      <c r="H49" s="1266">
        <v>1336.5188524999999</v>
      </c>
      <c r="I49" s="1265">
        <v>1336.1235999999999</v>
      </c>
      <c r="J49" s="1264">
        <v>1336.1235999999999</v>
      </c>
    </row>
    <row r="50" spans="1:20" s="1273" customFormat="1" ht="20.149999999999999" customHeight="1">
      <c r="A50" s="1272" t="str">
        <f t="shared" si="1"/>
        <v>k NGN</v>
      </c>
      <c r="B50" s="1271" t="s">
        <v>1772</v>
      </c>
      <c r="C50" s="1270" t="s">
        <v>1771</v>
      </c>
      <c r="D50" s="1269">
        <v>220.99751000000001</v>
      </c>
      <c r="E50" s="1267">
        <v>232.31417999999999</v>
      </c>
      <c r="F50" s="1268">
        <v>240.09417999999999</v>
      </c>
      <c r="G50" s="1267">
        <v>247.74418</v>
      </c>
      <c r="H50" s="1266">
        <v>235.28751250000002</v>
      </c>
      <c r="I50" s="1265">
        <v>256.27418</v>
      </c>
      <c r="J50" s="1264">
        <v>266.03417999999999</v>
      </c>
    </row>
    <row r="51" spans="1:20" s="1273" customFormat="1" ht="20.149999999999999" customHeight="1">
      <c r="A51" s="1272" t="str">
        <f t="shared" si="1"/>
        <v>k NOK</v>
      </c>
      <c r="B51" s="1271" t="s">
        <v>1770</v>
      </c>
      <c r="C51" s="1270" t="s">
        <v>1769</v>
      </c>
      <c r="D51" s="1269">
        <v>8.3722999999999992</v>
      </c>
      <c r="E51" s="1267">
        <v>8.2603564999999985</v>
      </c>
      <c r="F51" s="1268">
        <v>8.2885356999999988</v>
      </c>
      <c r="G51" s="1267">
        <v>8.3175706999999992</v>
      </c>
      <c r="H51" s="1266">
        <v>8.3096907249999976</v>
      </c>
      <c r="I51" s="1265">
        <v>8.3468280999999998</v>
      </c>
      <c r="J51" s="1264">
        <v>8.3774258999999986</v>
      </c>
    </row>
    <row r="52" spans="1:20" s="1273" customFormat="1" ht="20.149999999999999" customHeight="1">
      <c r="A52" s="1272" t="str">
        <f t="shared" si="1"/>
        <v>k NZD</v>
      </c>
      <c r="B52" s="1271" t="s">
        <v>1768</v>
      </c>
      <c r="C52" s="1270" t="s">
        <v>1767</v>
      </c>
      <c r="D52" s="1269">
        <v>1.6469400000000001</v>
      </c>
      <c r="E52" s="1267">
        <v>1.6439689999999998</v>
      </c>
      <c r="F52" s="1268">
        <v>1.657465</v>
      </c>
      <c r="G52" s="1267">
        <v>1.6722189999999999</v>
      </c>
      <c r="H52" s="1266">
        <v>1.6551482500000001</v>
      </c>
      <c r="I52" s="1265">
        <v>1.6880567999999998</v>
      </c>
      <c r="J52" s="1264">
        <v>1.7050757999999999</v>
      </c>
    </row>
    <row r="53" spans="1:20" ht="13">
      <c r="A53" s="1272" t="str">
        <f t="shared" si="1"/>
        <v>k UZS</v>
      </c>
      <c r="B53" s="1271" t="s">
        <v>1766</v>
      </c>
      <c r="C53" s="1270" t="s">
        <v>1765</v>
      </c>
      <c r="D53" s="1269">
        <v>3011.8363599999998</v>
      </c>
      <c r="E53" s="1267">
        <v>3071.3815100000002</v>
      </c>
      <c r="F53" s="1268">
        <v>3071.3815100000002</v>
      </c>
      <c r="G53" s="1267">
        <v>3071.3815100000002</v>
      </c>
      <c r="H53" s="1266">
        <v>3056.4952224999997</v>
      </c>
      <c r="I53" s="1265">
        <v>3071.3815100000002</v>
      </c>
      <c r="J53" s="1264">
        <v>3071.3815100000002</v>
      </c>
    </row>
    <row r="54" spans="1:20" s="1273" customFormat="1" ht="20.149999999999999" customHeight="1">
      <c r="A54" s="1272" t="str">
        <f t="shared" si="1"/>
        <v>k PEN</v>
      </c>
      <c r="B54" s="1271" t="s">
        <v>1764</v>
      </c>
      <c r="C54" s="1270" t="s">
        <v>1763</v>
      </c>
      <c r="D54" s="1269">
        <v>3.8318599999999998</v>
      </c>
      <c r="E54" s="1267">
        <v>3.8930370499999998</v>
      </c>
      <c r="F54" s="1268">
        <v>3.9387667999999998</v>
      </c>
      <c r="G54" s="1267">
        <v>3.9827322700000001</v>
      </c>
      <c r="H54" s="1266">
        <v>3.9115990299999996</v>
      </c>
      <c r="I54" s="1265">
        <v>4.0297829499999995</v>
      </c>
      <c r="J54" s="1264">
        <v>4.0297829499999995</v>
      </c>
    </row>
    <row r="55" spans="1:20" s="1273" customFormat="1" ht="20.149999999999999" customHeight="1">
      <c r="A55" s="1272" t="str">
        <f t="shared" si="1"/>
        <v>k PHP</v>
      </c>
      <c r="B55" s="1271" t="s">
        <v>1762</v>
      </c>
      <c r="C55" s="1270" t="s">
        <v>1761</v>
      </c>
      <c r="D55" s="1269">
        <v>61.272669999999998</v>
      </c>
      <c r="E55" s="1267">
        <v>61.647999999999996</v>
      </c>
      <c r="F55" s="1268">
        <v>61.808999999999997</v>
      </c>
      <c r="G55" s="1267">
        <v>61.857999999999997</v>
      </c>
      <c r="H55" s="1266">
        <v>61.646917500000001</v>
      </c>
      <c r="I55" s="1265">
        <v>62.047999999999995</v>
      </c>
      <c r="J55" s="1264">
        <v>62.467999999999996</v>
      </c>
    </row>
    <row r="56" spans="1:20" s="1273" customFormat="1" ht="20.149999999999999" customHeight="1">
      <c r="A56" s="1272" t="str">
        <f t="shared" si="1"/>
        <v>k PLN</v>
      </c>
      <c r="B56" s="1271" t="s">
        <v>1760</v>
      </c>
      <c r="C56" s="1270" t="s">
        <v>1759</v>
      </c>
      <c r="D56" s="1269">
        <v>4.1783999999999999</v>
      </c>
      <c r="E56" s="1267">
        <v>4.2038690000000001</v>
      </c>
      <c r="F56" s="1268">
        <v>4.2281756000000001</v>
      </c>
      <c r="G56" s="1267">
        <v>4.2529136999999997</v>
      </c>
      <c r="H56" s="1266">
        <v>4.2158395750000004</v>
      </c>
      <c r="I56" s="1265">
        <v>4.2791981000000003</v>
      </c>
      <c r="J56" s="1264">
        <v>4.3038276</v>
      </c>
    </row>
    <row r="57" spans="1:20" ht="13">
      <c r="A57" s="1272" t="str">
        <f t="shared" si="1"/>
        <v>k QAR</v>
      </c>
      <c r="B57" s="1271" t="s">
        <v>1758</v>
      </c>
      <c r="C57" s="1270" t="s">
        <v>1757</v>
      </c>
      <c r="D57" s="1269">
        <v>4.96835</v>
      </c>
      <c r="E57" s="1267">
        <v>5.0028588699999998</v>
      </c>
      <c r="F57" s="1268">
        <v>5.0059583999999999</v>
      </c>
      <c r="G57" s="1267">
        <v>5.0091694100000002</v>
      </c>
      <c r="H57" s="1266">
        <v>4.9965841700000002</v>
      </c>
      <c r="I57" s="1265">
        <v>5.0134757199999997</v>
      </c>
      <c r="J57" s="1264">
        <v>5.0134757199999997</v>
      </c>
    </row>
    <row r="58" spans="1:20" s="1273" customFormat="1" ht="20.149999999999999" customHeight="1">
      <c r="A58" s="1272" t="str">
        <f t="shared" si="1"/>
        <v>k CZK</v>
      </c>
      <c r="B58" s="1271" t="s">
        <v>1756</v>
      </c>
      <c r="C58" s="1270" t="s">
        <v>1755</v>
      </c>
      <c r="D58" s="1269">
        <v>27.455580000000001</v>
      </c>
      <c r="E58" s="1267">
        <v>27.16066</v>
      </c>
      <c r="F58" s="1268">
        <v>26.954030000000003</v>
      </c>
      <c r="G58" s="1267">
        <v>26.724690000000002</v>
      </c>
      <c r="H58" s="1266">
        <v>27.073740000000001</v>
      </c>
      <c r="I58" s="1265">
        <v>26.560030000000001</v>
      </c>
      <c r="J58" s="1264">
        <v>26.33784</v>
      </c>
    </row>
    <row r="59" spans="1:20" s="1236" customFormat="1" ht="20.149999999999999" customHeight="1">
      <c r="A59" s="1272" t="str">
        <f t="shared" si="1"/>
        <v>k RON</v>
      </c>
      <c r="B59" s="1271" t="s">
        <v>1754</v>
      </c>
      <c r="C59" s="1270" t="s">
        <v>1753</v>
      </c>
      <c r="D59" s="1269">
        <v>4.5076499999999999</v>
      </c>
      <c r="E59" s="1267">
        <v>4.5356841599999997</v>
      </c>
      <c r="F59" s="1268">
        <v>4.5626742199999999</v>
      </c>
      <c r="G59" s="1267">
        <v>4.5930985299999998</v>
      </c>
      <c r="H59" s="1266">
        <v>4.5497767275000003</v>
      </c>
      <c r="I59" s="1265">
        <v>4.6246619499999992</v>
      </c>
      <c r="J59" s="1264">
        <v>4.6542099099999996</v>
      </c>
    </row>
    <row r="60" spans="1:20" s="1273" customFormat="1" ht="20.149999999999999" customHeight="1">
      <c r="A60" s="1272" t="str">
        <f t="shared" si="1"/>
        <v>k GBP</v>
      </c>
      <c r="B60" s="1271" t="s">
        <v>1752</v>
      </c>
      <c r="C60" s="1270" t="s">
        <v>1751</v>
      </c>
      <c r="D60" s="1269">
        <v>0.82599</v>
      </c>
      <c r="E60" s="1267">
        <v>0.82229450000000004</v>
      </c>
      <c r="F60" s="1268">
        <v>0.82298550000000004</v>
      </c>
      <c r="G60" s="1267">
        <v>0.82384679999999999</v>
      </c>
      <c r="H60" s="1266">
        <v>0.82377920000000004</v>
      </c>
      <c r="I60" s="1265">
        <v>0.82491459999999994</v>
      </c>
      <c r="J60" s="1264">
        <v>0.82629319999999995</v>
      </c>
    </row>
    <row r="61" spans="1:20" s="1236" customFormat="1" ht="20.149999999999999" customHeight="1">
      <c r="A61" s="1272" t="str">
        <f t="shared" si="1"/>
        <v>k RUB</v>
      </c>
      <c r="B61" s="1271" t="s">
        <v>1750</v>
      </c>
      <c r="C61" s="1270" t="s">
        <v>1749</v>
      </c>
      <c r="D61" s="1269">
        <v>47.222169999999998</v>
      </c>
      <c r="E61" s="1267">
        <v>50.417549999999999</v>
      </c>
      <c r="F61" s="1268">
        <v>51.41498</v>
      </c>
      <c r="G61" s="1267">
        <v>52.373550000000002</v>
      </c>
      <c r="H61" s="1266">
        <v>50.357062499999998</v>
      </c>
      <c r="I61" s="1265">
        <v>53.306089999999998</v>
      </c>
      <c r="J61" s="1264">
        <v>54.343319999999999</v>
      </c>
    </row>
    <row r="62" spans="1:20" ht="13">
      <c r="A62" s="1272" t="str">
        <f t="shared" si="1"/>
        <v>k RSD</v>
      </c>
      <c r="B62" s="1271" t="s">
        <v>1748</v>
      </c>
      <c r="C62" s="1270" t="s">
        <v>1747</v>
      </c>
      <c r="D62" s="1269">
        <v>115.47962</v>
      </c>
      <c r="E62" s="1267">
        <v>118.50301</v>
      </c>
      <c r="F62" s="1268">
        <v>121.25301</v>
      </c>
      <c r="G62" s="1267">
        <v>123.95301000000001</v>
      </c>
      <c r="H62" s="1266">
        <v>119.7971625</v>
      </c>
      <c r="I62" s="1265">
        <v>127.45301000000001</v>
      </c>
      <c r="J62" s="1264">
        <v>127.45301000000001</v>
      </c>
    </row>
    <row r="63" spans="1:20" s="1236" customFormat="1" ht="20.149999999999999" customHeight="1">
      <c r="A63" s="1272" t="str">
        <f t="shared" si="1"/>
        <v>k SGD</v>
      </c>
      <c r="B63" s="1271" t="s">
        <v>1746</v>
      </c>
      <c r="C63" s="1270" t="s">
        <v>1745</v>
      </c>
      <c r="D63" s="1269">
        <v>1.73271</v>
      </c>
      <c r="E63" s="1267">
        <v>1.7422521</v>
      </c>
      <c r="F63" s="1268">
        <v>1.7421871</v>
      </c>
      <c r="G63" s="1267">
        <v>1.7422264000000001</v>
      </c>
      <c r="H63" s="1266">
        <v>1.7398438999999999</v>
      </c>
      <c r="I63" s="1265">
        <v>1.7423204999999999</v>
      </c>
      <c r="J63" s="1264">
        <v>1.7427016</v>
      </c>
    </row>
    <row r="64" spans="1:20" s="1273" customFormat="1" ht="20.149999999999999" customHeight="1">
      <c r="A64" s="1272" t="str">
        <f t="shared" si="1"/>
        <v>k SKK</v>
      </c>
      <c r="B64" s="1279" t="s">
        <v>1744</v>
      </c>
      <c r="C64" s="1278" t="s">
        <v>1743</v>
      </c>
      <c r="D64" s="1277">
        <v>0</v>
      </c>
      <c r="E64" s="1276"/>
      <c r="F64" s="1276"/>
      <c r="G64" s="1276"/>
      <c r="H64" s="1275"/>
      <c r="I64" s="1274"/>
      <c r="J64" s="1264"/>
      <c r="S64" s="1265">
        <f>'[11]Swap points'!R52+'[11]Swap points'!P52</f>
        <v>0</v>
      </c>
      <c r="T64" s="1264">
        <f>'[11]Swap points'!R52+'[11]Swap points'!Q52</f>
        <v>0</v>
      </c>
    </row>
    <row r="65" spans="1:10" s="1273" customFormat="1" ht="20.149999999999999" customHeight="1">
      <c r="A65" s="1272" t="str">
        <f t="shared" si="1"/>
        <v>k SEK</v>
      </c>
      <c r="B65" s="1271" t="s">
        <v>1742</v>
      </c>
      <c r="C65" s="1270" t="s">
        <v>1741</v>
      </c>
      <c r="D65" s="1269">
        <v>8.8553300000000004</v>
      </c>
      <c r="E65" s="1267">
        <v>8.8652522999999999</v>
      </c>
      <c r="F65" s="1268">
        <v>8.8780107000000008</v>
      </c>
      <c r="G65" s="1267">
        <v>8.8917032000000003</v>
      </c>
      <c r="H65" s="1266">
        <v>8.8725740500000008</v>
      </c>
      <c r="I65" s="1265">
        <v>8.9069681000000003</v>
      </c>
      <c r="J65" s="1264">
        <v>8.9247161000000013</v>
      </c>
    </row>
    <row r="66" spans="1:10" s="1273" customFormat="1" ht="20.149999999999999" customHeight="1">
      <c r="A66" s="1272" t="str">
        <f t="shared" si="1"/>
        <v>k CHF</v>
      </c>
      <c r="B66" s="1271" t="s">
        <v>1740</v>
      </c>
      <c r="C66" s="1270" t="s">
        <v>1739</v>
      </c>
      <c r="D66" s="1269">
        <v>1.2258</v>
      </c>
      <c r="E66" s="1267">
        <v>1.2176800999999999</v>
      </c>
      <c r="F66" s="1268">
        <v>1.2167276999999999</v>
      </c>
      <c r="G66" s="1267">
        <v>1.2156613999999999</v>
      </c>
      <c r="H66" s="1266">
        <v>1.2189672999999999</v>
      </c>
      <c r="I66" s="1265">
        <v>1.2144763999999999</v>
      </c>
      <c r="J66" s="1264">
        <v>1.2132153999999999</v>
      </c>
    </row>
    <row r="67" spans="1:10" s="1273" customFormat="1" ht="20.149999999999999" customHeight="1">
      <c r="A67" s="1272" t="str">
        <f t="shared" si="1"/>
        <v>k TWD</v>
      </c>
      <c r="B67" s="1271" t="s">
        <v>1738</v>
      </c>
      <c r="C67" s="1270" t="s">
        <v>1737</v>
      </c>
      <c r="D67" s="1269">
        <v>41.22372</v>
      </c>
      <c r="E67" s="1267">
        <v>41.454618699999997</v>
      </c>
      <c r="F67" s="1268">
        <v>41.346633699999998</v>
      </c>
      <c r="G67" s="1267">
        <v>41.275535699999999</v>
      </c>
      <c r="H67" s="1266">
        <v>41.325127025</v>
      </c>
      <c r="I67" s="1265">
        <v>41.194349099999997</v>
      </c>
      <c r="J67" s="1264">
        <v>41.194349099999997</v>
      </c>
    </row>
    <row r="68" spans="1:10" s="1273" customFormat="1" ht="20.149999999999999" customHeight="1">
      <c r="A68" s="1272" t="str">
        <f t="shared" si="1"/>
        <v>k THB</v>
      </c>
      <c r="B68" s="1271" t="s">
        <v>1736</v>
      </c>
      <c r="C68" s="1270" t="s">
        <v>1735</v>
      </c>
      <c r="D68" s="1269">
        <v>44.716729999999998</v>
      </c>
      <c r="E68" s="1267">
        <v>44.351725449999996</v>
      </c>
      <c r="F68" s="1268">
        <v>44.355578549999997</v>
      </c>
      <c r="G68" s="1267">
        <v>44.357721399999996</v>
      </c>
      <c r="H68" s="1266">
        <v>44.445438849999995</v>
      </c>
      <c r="I68" s="1265">
        <v>44.359492809999999</v>
      </c>
      <c r="J68" s="1264">
        <v>44.359492809999999</v>
      </c>
    </row>
    <row r="69" spans="1:10" s="1273" customFormat="1" ht="20.149999999999999" customHeight="1">
      <c r="A69" s="1272" t="str">
        <f t="shared" si="1"/>
        <v>k TND</v>
      </c>
      <c r="B69" s="1271" t="s">
        <v>1734</v>
      </c>
      <c r="C69" s="1270" t="s">
        <v>1733</v>
      </c>
      <c r="D69" s="1269">
        <v>2.20241</v>
      </c>
      <c r="E69" s="1267">
        <v>2.2031056099999997</v>
      </c>
      <c r="F69" s="1268">
        <v>2.2401126199999997</v>
      </c>
      <c r="G69" s="1267">
        <v>2.2670051600000001</v>
      </c>
      <c r="H69" s="1266">
        <v>2.2281583475</v>
      </c>
      <c r="I69" s="1265">
        <v>2.3052645699999998</v>
      </c>
      <c r="J69" s="1264">
        <v>2.3052645699999998</v>
      </c>
    </row>
    <row r="70" spans="1:10" s="1236" customFormat="1" ht="20.149999999999999" customHeight="1">
      <c r="A70" s="1272" t="str">
        <f t="shared" si="1"/>
        <v>k TRY</v>
      </c>
      <c r="B70" s="1271" t="s">
        <v>1732</v>
      </c>
      <c r="C70" s="1270" t="s">
        <v>1731</v>
      </c>
      <c r="D70" s="1269">
        <v>3.0261900000000002</v>
      </c>
      <c r="E70" s="1267">
        <v>3.1183592</v>
      </c>
      <c r="F70" s="1268">
        <v>3.2034561000000004</v>
      </c>
      <c r="G70" s="1267">
        <v>3.2893771000000003</v>
      </c>
      <c r="H70" s="1266">
        <v>3.1593456</v>
      </c>
      <c r="I70" s="1265">
        <v>3.375839</v>
      </c>
      <c r="J70" s="1264">
        <v>3.4639107</v>
      </c>
    </row>
    <row r="71" spans="1:10" s="1236" customFormat="1" ht="20.149999999999999" customHeight="1">
      <c r="A71" s="1272" t="str">
        <f t="shared" si="1"/>
        <v>k UAH</v>
      </c>
      <c r="B71" s="1271" t="s">
        <v>1730</v>
      </c>
      <c r="C71" s="1270" t="s">
        <v>1729</v>
      </c>
      <c r="D71" s="1269">
        <v>11.869490000000001</v>
      </c>
      <c r="E71" s="1267">
        <v>14.69942</v>
      </c>
      <c r="F71" s="1268">
        <v>15.51942</v>
      </c>
      <c r="G71" s="1267">
        <v>15.86942</v>
      </c>
      <c r="H71" s="1266">
        <v>14.489437499999999</v>
      </c>
      <c r="I71" s="1265">
        <v>16.559419999999999</v>
      </c>
      <c r="J71" s="1264">
        <v>16.559419999999999</v>
      </c>
    </row>
    <row r="72" spans="1:10" s="1236" customFormat="1" ht="20.149999999999999" customHeight="1">
      <c r="A72" s="1272" t="str">
        <f t="shared" si="1"/>
        <v>k VEF</v>
      </c>
      <c r="B72" s="1271" t="s">
        <v>1728</v>
      </c>
      <c r="C72" s="1270" t="s">
        <v>1727</v>
      </c>
      <c r="D72" s="1269">
        <v>8.5747099999999996</v>
      </c>
      <c r="E72" s="1267">
        <v>8.6294599999999999</v>
      </c>
      <c r="F72" s="1268">
        <v>8.6294599999999999</v>
      </c>
      <c r="G72" s="1267">
        <v>8.6294599999999999</v>
      </c>
      <c r="H72" s="1266">
        <v>8.6157725000000003</v>
      </c>
      <c r="I72" s="1265">
        <v>8.6294599999999999</v>
      </c>
      <c r="J72" s="1264">
        <v>8.6294599999999999</v>
      </c>
    </row>
    <row r="73" spans="1:10" s="1236" customFormat="1" ht="20.149999999999999" customHeight="1">
      <c r="A73" s="1272" t="str">
        <f t="shared" si="1"/>
        <v>k VND</v>
      </c>
      <c r="B73" s="1271" t="s">
        <v>1726</v>
      </c>
      <c r="C73" s="1270" t="s">
        <v>1725</v>
      </c>
      <c r="D73" s="1269">
        <v>28750.299220000001</v>
      </c>
      <c r="E73" s="1267">
        <v>29917.056</v>
      </c>
      <c r="F73" s="1268">
        <v>30332.056</v>
      </c>
      <c r="G73" s="1267">
        <v>30790.056</v>
      </c>
      <c r="H73" s="1266">
        <v>29947.366804999998</v>
      </c>
      <c r="I73" s="1265">
        <v>31378.056</v>
      </c>
      <c r="J73" s="1264">
        <v>31786.056</v>
      </c>
    </row>
    <row r="74" spans="1:10" ht="13">
      <c r="A74" s="1272" t="str">
        <f t="shared" si="1"/>
        <v>k XOF</v>
      </c>
      <c r="B74" s="1271" t="s">
        <v>1724</v>
      </c>
      <c r="C74" s="1270" t="s">
        <v>1723</v>
      </c>
      <c r="D74" s="1269">
        <v>655.95699999999999</v>
      </c>
      <c r="E74" s="1267">
        <v>655.95699999999999</v>
      </c>
      <c r="F74" s="1268">
        <v>655.95699999999999</v>
      </c>
      <c r="G74" s="1267">
        <v>655.95699999999999</v>
      </c>
      <c r="H74" s="1266">
        <v>655.95699999999999</v>
      </c>
      <c r="I74" s="1265">
        <v>655.95699999999999</v>
      </c>
      <c r="J74" s="1264">
        <v>655.95699999999999</v>
      </c>
    </row>
  </sheetData>
  <pageMargins left="0.78740157499999996" right="0.78740157499999996" top="0.984251969" bottom="0.984251969" header="0.4921259845" footer="0.492125984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11"/>
  <sheetViews>
    <sheetView workbookViewId="0">
      <selection activeCell="D32" sqref="D32"/>
    </sheetView>
  </sheetViews>
  <sheetFormatPr defaultColWidth="11.453125" defaultRowHeight="12.5"/>
  <cols>
    <col min="1" max="1" width="11.453125" style="1314"/>
    <col min="2" max="16384" width="11.453125" style="1226"/>
  </cols>
  <sheetData>
    <row r="1" spans="1:3">
      <c r="A1" s="1314">
        <v>41744</v>
      </c>
      <c r="B1" s="1235" t="s">
        <v>1881</v>
      </c>
      <c r="C1" s="1235" t="s">
        <v>1880</v>
      </c>
    </row>
    <row r="2" spans="1:3">
      <c r="A2" s="1314">
        <v>41745</v>
      </c>
      <c r="B2" s="1235" t="s">
        <v>1879</v>
      </c>
      <c r="C2" s="1235" t="s">
        <v>1878</v>
      </c>
    </row>
    <row r="3" spans="1:3">
      <c r="A3" s="1314">
        <v>41751</v>
      </c>
      <c r="B3" s="1235" t="s">
        <v>1877</v>
      </c>
      <c r="C3" s="1235" t="s">
        <v>1876</v>
      </c>
    </row>
    <row r="4" spans="1:3">
      <c r="A4" s="1314">
        <v>41773</v>
      </c>
      <c r="B4" s="1235" t="s">
        <v>1875</v>
      </c>
      <c r="C4" s="1235" t="s">
        <v>1874</v>
      </c>
    </row>
    <row r="8" spans="1:3">
      <c r="C8" s="1235" t="s">
        <v>1873</v>
      </c>
    </row>
    <row r="9" spans="1:3">
      <c r="C9" s="1235" t="s">
        <v>1872</v>
      </c>
    </row>
    <row r="10" spans="1:3">
      <c r="C10" s="1235" t="s">
        <v>1871</v>
      </c>
    </row>
    <row r="11" spans="1:3">
      <c r="C11" s="1235" t="s">
        <v>1870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45</vt:i4>
      </vt:variant>
    </vt:vector>
  </HeadingPairs>
  <TitlesOfParts>
    <vt:vector size="79" baseType="lpstr">
      <vt:lpstr>GUIDANCE </vt:lpstr>
      <vt:lpstr> Request</vt:lpstr>
      <vt:lpstr>Profitability</vt:lpstr>
      <vt:lpstr>Project Cost Est</vt:lpstr>
      <vt:lpstr>Impact Analysis</vt:lpstr>
      <vt:lpstr>Part Number Detail (TCO)</vt:lpstr>
      <vt:lpstr>Input</vt:lpstr>
      <vt:lpstr>PAF</vt:lpstr>
      <vt:lpstr>Cash Flow</vt:lpstr>
      <vt:lpstr>Capital</vt:lpstr>
      <vt:lpstr>Expense(1)</vt:lpstr>
      <vt:lpstr>Expense(2)</vt:lpstr>
      <vt:lpstr>Benefit(1)</vt:lpstr>
      <vt:lpstr>Benefit(2)</vt:lpstr>
      <vt:lpstr>People</vt:lpstr>
      <vt:lpstr>Wpkg</vt:lpstr>
      <vt:lpstr>Sched</vt:lpstr>
      <vt:lpstr>Labor</vt:lpstr>
      <vt:lpstr>OPEX</vt:lpstr>
      <vt:lpstr>CAPEX</vt:lpstr>
      <vt:lpstr>Catalogs-Commercial ref</vt:lpstr>
      <vt:lpstr>Purchasing Guideline</vt:lpstr>
      <vt:lpstr>Pre-BoC Assesment</vt:lpstr>
      <vt:lpstr>Risk Assesment</vt:lpstr>
      <vt:lpstr>PEP Priority</vt:lpstr>
      <vt:lpstr>Quotes &amp; Cost Model</vt:lpstr>
      <vt:lpstr>Tech Feasibility</vt:lpstr>
      <vt:lpstr>HOW TO Commercial References</vt:lpstr>
      <vt:lpstr>Guideline</vt:lpstr>
      <vt:lpstr>QVE &amp; COS Template</vt:lpstr>
      <vt:lpstr>Glossary</vt:lpstr>
      <vt:lpstr>Tables</vt:lpstr>
      <vt:lpstr>Forecasted Rate</vt:lpstr>
      <vt:lpstr>Versions</vt:lpstr>
      <vt:lpstr>ActionType2</vt:lpstr>
      <vt:lpstr>Approbation2</vt:lpstr>
      <vt:lpstr>Commodity_Name2</vt:lpstr>
      <vt:lpstr>Currency</vt:lpstr>
      <vt:lpstr>CurrencyRate2</vt:lpstr>
      <vt:lpstr>Sched!DO</vt:lpstr>
      <vt:lpstr>Estimation2</vt:lpstr>
      <vt:lpstr>Sched!IMPL</vt:lpstr>
      <vt:lpstr>Input_1</vt:lpstr>
      <vt:lpstr>Input_2</vt:lpstr>
      <vt:lpstr>Input_3</vt:lpstr>
      <vt:lpstr>Input_Benefits</vt:lpstr>
      <vt:lpstr>Input_Capital</vt:lpstr>
      <vt:lpstr>Input_Dev.Exp.</vt:lpstr>
      <vt:lpstr>Input_Emply</vt:lpstr>
      <vt:lpstr>Input_WC</vt:lpstr>
      <vt:lpstr>Input2</vt:lpstr>
      <vt:lpstr>K_CURRENCY2</vt:lpstr>
      <vt:lpstr>k_DEV</vt:lpstr>
      <vt:lpstr>k_EUR</vt:lpstr>
      <vt:lpstr>Tables!Lever</vt:lpstr>
      <vt:lpstr>Lever</vt:lpstr>
      <vt:lpstr>Sched!OPEN</vt:lpstr>
      <vt:lpstr>PAF</vt:lpstr>
      <vt:lpstr>Plant2</vt:lpstr>
      <vt:lpstr>' Request'!Print_Area</vt:lpstr>
      <vt:lpstr>'Benefit(1)'!Print_Area</vt:lpstr>
      <vt:lpstr>'Benefit(2)'!Print_Area</vt:lpstr>
      <vt:lpstr>Capital!Print_Area</vt:lpstr>
      <vt:lpstr>'Cash Flow'!Print_Area</vt:lpstr>
      <vt:lpstr>'Expense(1)'!Print_Area</vt:lpstr>
      <vt:lpstr>'Expense(2)'!Print_Area</vt:lpstr>
      <vt:lpstr>'GUIDANCE '!Print_Area</vt:lpstr>
      <vt:lpstr>'Impact Analysis'!Print_Area</vt:lpstr>
      <vt:lpstr>Input!Print_Area</vt:lpstr>
      <vt:lpstr>PAF!Print_Area</vt:lpstr>
      <vt:lpstr>People!Print_Area</vt:lpstr>
      <vt:lpstr>'Pre-BoC Assesment'!Print_Area</vt:lpstr>
      <vt:lpstr>Profitability!Print_Area</vt:lpstr>
      <vt:lpstr>'QVE &amp; COS Template'!Print_Area</vt:lpstr>
      <vt:lpstr>Sched!PROD</vt:lpstr>
      <vt:lpstr>Product_Line2</vt:lpstr>
      <vt:lpstr>QVE_CoS2</vt:lpstr>
      <vt:lpstr>Sched!SELECT</vt:lpstr>
      <vt:lpstr>Sched!SELL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Request Template</dc:title>
  <dc:creator>Felipe Castro;Patrick Williams</dc:creator>
  <cp:lastModifiedBy>Brenda Olmos</cp:lastModifiedBy>
  <cp:lastPrinted>2015-08-13T14:15:31Z</cp:lastPrinted>
  <dcterms:created xsi:type="dcterms:W3CDTF">1998-05-11T12:11:51Z</dcterms:created>
  <dcterms:modified xsi:type="dcterms:W3CDTF">2020-12-16T15:22:43Z</dcterms:modified>
</cp:coreProperties>
</file>